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defaultThemeVersion="124226"/>
  <workbookProtection workbookPassword="8BA3" lockStructure="1"/>
  <bookViews>
    <workbookView xWindow="-15" yWindow="-15" windowWidth="9600" windowHeight="10920" tabRatio="791" firstSheet="1" activeTab="1"/>
  </bookViews>
  <sheets>
    <sheet name="Тариф на 1кв.м" sheetId="1" state="hidden" r:id="rId1"/>
    <sheet name="Звіт по будинку" sheetId="2" r:id="rId2"/>
    <sheet name="2024рік-2025р (по послугам)" sheetId="17" state="hidden" r:id="rId3"/>
    <sheet name="Просроч.забрг. на 01.09.2025" sheetId="16" state="hidden" r:id="rId4"/>
    <sheet name="№дог. " sheetId="18" state="hidden" r:id="rId5"/>
    <sheet name="№ дог., кіл.підїз." sheetId="10" state="hidden" r:id="rId6"/>
    <sheet name="Номер договору" sheetId="19" state="hidden" r:id="rId7"/>
  </sheets>
  <externalReferences>
    <externalReference r:id="rId8"/>
    <externalReference r:id="rId9"/>
    <externalReference r:id="rId10"/>
    <externalReference r:id="rId11"/>
  </externalReferences>
  <definedNames>
    <definedName name="_xlnm._FilterDatabase" localSheetId="2" hidden="1">'2024рік-2025р (по послугам)'!$D$1:$D$461</definedName>
    <definedName name="_xlnm._FilterDatabase" localSheetId="4" hidden="1">'№дог. '!$C$1:$C$505</definedName>
    <definedName name="_xlnm._FilterDatabase" localSheetId="6" hidden="1">'Номер договору'!$B$1:$B$505</definedName>
    <definedName name="Z_0665432D_35CD_4531_A470_E4B79115E5E2_.wvu.Cols" localSheetId="0" hidden="1">'Тариф на 1кв.м'!$C:$C</definedName>
    <definedName name="Z_0665432D_35CD_4531_A470_E4B79115E5E2_.wvu.PrintArea" localSheetId="1" hidden="1">'Звіт по будинку'!$A$1:$F$53</definedName>
    <definedName name="Z_0665432D_35CD_4531_A470_E4B79115E5E2_.wvu.PrintArea" localSheetId="0" hidden="1">'Тариф на 1кв.м'!$A$1:$L$25</definedName>
    <definedName name="Z_0665432D_35CD_4531_A470_E4B79115E5E2_.wvu.Rows" localSheetId="1" hidden="1">'Звіт по будинку'!#REF!,'Звіт по будинку'!$43:$44</definedName>
    <definedName name="Z_0A408652_CCB6_466B_9B34_E2B661FDCDBB_.wvu.FilterData" localSheetId="4" hidden="1">'№дог. '!$A$10:$K$489</definedName>
    <definedName name="Z_0A408652_CCB6_466B_9B34_E2B661FDCDBB_.wvu.FilterData" localSheetId="6" hidden="1">'Номер договору'!$A$10:$K$489</definedName>
    <definedName name="Z_0E718CE8_7440_4403_A210_4D18363C69B6_.wvu.FilterData" localSheetId="4" hidden="1">'№дог. '!#REF!</definedName>
    <definedName name="Z_0E718CE8_7440_4403_A210_4D18363C69B6_.wvu.FilterData" localSheetId="6" hidden="1">'Номер договору'!#REF!</definedName>
    <definedName name="Z_1875D424_D9E9_4624_9416_6EBFBAD65ABD_.wvu.FilterData" localSheetId="4" hidden="1">'№дог. '!$D$5:$D$489</definedName>
    <definedName name="Z_1875D424_D9E9_4624_9416_6EBFBAD65ABD_.wvu.FilterData" localSheetId="6" hidden="1">'Номер договору'!$D$5:$D$489</definedName>
    <definedName name="Z_188D1190_6AA9_4F10_BE9A_FDEAB286516F_.wvu.FilterData" localSheetId="4" hidden="1">'№дог. '!#REF!</definedName>
    <definedName name="Z_188D1190_6AA9_4F10_BE9A_FDEAB286516F_.wvu.FilterData" localSheetId="6" hidden="1">'Номер договору'!#REF!</definedName>
    <definedName name="Z_38A1A6E0_3E13_48B4_9BE7_F47F7D5B205E_.wvu.FilterData" localSheetId="4" hidden="1">'№дог. '!$D$5:$D$491</definedName>
    <definedName name="Z_38A1A6E0_3E13_48B4_9BE7_F47F7D5B205E_.wvu.FilterData" localSheetId="6" hidden="1">'Номер договору'!$D$5:$D$491</definedName>
    <definedName name="Z_4416F317_4C43_420F_BD90_0564997CAF65_.wvu.FilterData" localSheetId="4" hidden="1">'№дог. '!$D$5:$D$491</definedName>
    <definedName name="Z_4416F317_4C43_420F_BD90_0564997CAF65_.wvu.FilterData" localSheetId="6" hidden="1">'Номер договору'!$D$5:$D$491</definedName>
    <definedName name="Z_A13E38AD_F031_469C_8531_3E6E9DCB270D_.wvu.Cols" localSheetId="0" hidden="1">'Тариф на 1кв.м'!$C:$C</definedName>
    <definedName name="Z_A13E38AD_F031_469C_8531_3E6E9DCB270D_.wvu.PrintArea" localSheetId="1" hidden="1">'Звіт по будинку'!$A$1:$F$53</definedName>
    <definedName name="Z_A13E38AD_F031_469C_8531_3E6E9DCB270D_.wvu.PrintArea" localSheetId="0" hidden="1">'Тариф на 1кв.м'!$A$1:$L$25</definedName>
    <definedName name="Z_A13E38AD_F031_469C_8531_3E6E9DCB270D_.wvu.Rows" localSheetId="1" hidden="1">'Звіт по будинку'!#REF!,'Звіт по будинку'!$43:$44</definedName>
    <definedName name="Z_B1260C6D_9D48_49E9_86E3_881DFD06E9A8_.wvu.Cols" localSheetId="4" hidden="1">'№дог. '!#REF!</definedName>
    <definedName name="Z_B1260C6D_9D48_49E9_86E3_881DFD06E9A8_.wvu.Cols" localSheetId="6" hidden="1">'Номер договору'!#REF!</definedName>
    <definedName name="Z_B1260C6D_9D48_49E9_86E3_881DFD06E9A8_.wvu.FilterData" localSheetId="4" hidden="1">'№дог. '!$D$5:$D$489</definedName>
    <definedName name="Z_B1260C6D_9D48_49E9_86E3_881DFD06E9A8_.wvu.FilterData" localSheetId="6" hidden="1">'Номер договору'!$D$5:$D$489</definedName>
    <definedName name="Z_B75CC3AF_80BF_4AD0_A229_18A7D5CCF11B_.wvu.Cols" localSheetId="4" hidden="1">'№дог. '!#REF!</definedName>
    <definedName name="Z_B75CC3AF_80BF_4AD0_A229_18A7D5CCF11B_.wvu.Cols" localSheetId="6" hidden="1">'Номер договору'!#REF!</definedName>
    <definedName name="Z_B75CC3AF_80BF_4AD0_A229_18A7D5CCF11B_.wvu.FilterData" localSheetId="4" hidden="1">'№дог. '!#REF!</definedName>
    <definedName name="Z_B75CC3AF_80BF_4AD0_A229_18A7D5CCF11B_.wvu.FilterData" localSheetId="6" hidden="1">'Номер договору'!#REF!</definedName>
    <definedName name="Z_C2ABA667_DF05_4737_8BB8_426DCF7D00A9_.wvu.FilterData" localSheetId="4" hidden="1">'№дог. '!$D$5:$D$489</definedName>
    <definedName name="Z_C2ABA667_DF05_4737_8BB8_426DCF7D00A9_.wvu.FilterData" localSheetId="6" hidden="1">'Номер договору'!$D$5:$D$489</definedName>
    <definedName name="Z_CCAB0B7B_CB93_4743_9593_6DB3F57EFF6A_.wvu.FilterData" localSheetId="4" hidden="1">'№дог. '!$D$5:$D$491</definedName>
    <definedName name="Z_CCAB0B7B_CB93_4743_9593_6DB3F57EFF6A_.wvu.FilterData" localSheetId="6" hidden="1">'Номер договору'!$D$5:$D$491</definedName>
    <definedName name="Z_D60DC854_D488_43B5_A117_B73EDB3A19F4_.wvu.FilterData" localSheetId="4" hidden="1">'№дог. '!$D$5:$D$489</definedName>
    <definedName name="Z_D60DC854_D488_43B5_A117_B73EDB3A19F4_.wvu.FilterData" localSheetId="6" hidden="1">'Номер договору'!$D$5:$D$489</definedName>
    <definedName name="Z_F3B03D06_1306_40C5_91BA_877CD6BDFAD4_.wvu.Cols" localSheetId="4" hidden="1">'№дог. '!#REF!</definedName>
    <definedName name="Z_F3B03D06_1306_40C5_91BA_877CD6BDFAD4_.wvu.Cols" localSheetId="6" hidden="1">'Номер договору'!#REF!</definedName>
    <definedName name="Z_F3B03D06_1306_40C5_91BA_877CD6BDFAD4_.wvu.FilterData" localSheetId="4" hidden="1">'№дог. '!#REF!</definedName>
    <definedName name="Z_F3B03D06_1306_40C5_91BA_877CD6BDFAD4_.wvu.FilterData" localSheetId="6" hidden="1">'Номер договору'!#REF!</definedName>
    <definedName name="Z_F538E1CF_3E2B_47A3_8F41_0397326EE476_.wvu.FilterData" localSheetId="4" hidden="1">'№дог. '!#REF!</definedName>
    <definedName name="Z_F538E1CF_3E2B_47A3_8F41_0397326EE476_.wvu.FilterData" localSheetId="6" hidden="1">'Номер договору'!#REF!</definedName>
    <definedName name="Z_FA795314_5CE6_4E88_BDF7_E44E6434D299_.wvu.FilterData" localSheetId="4" hidden="1">'№дог. '!$A$10:$K$489</definedName>
    <definedName name="Z_FA795314_5CE6_4E88_BDF7_E44E6434D299_.wvu.FilterData" localSheetId="6" hidden="1">'Номер договору'!$A$10:$K$489</definedName>
    <definedName name="_xlnm.Print_Area" localSheetId="2">'2024рік-2025р (по послугам)'!$C$4:$RD$95</definedName>
    <definedName name="_xlnm.Print_Area" localSheetId="4">'№дог. '!$A$1:$G$493</definedName>
    <definedName name="_xlnm.Print_Area" localSheetId="1">'Звіт по будинку'!$A$2:$F$53</definedName>
    <definedName name="_xlnm.Print_Area" localSheetId="6">'Номер договору'!$A$1:$G$493</definedName>
    <definedName name="_xlnm.Print_Area" localSheetId="0">'Тариф на 1кв.м'!$A$1:$L$25</definedName>
    <definedName name="_xlnm.Print_Area">#REF!</definedName>
  </definedNames>
  <calcPr calcId="144525"/>
  <customWorkbookViews>
    <customWorkbookView name="Admin - Личное представление" guid="{A13E38AD-F031-469C-8531-3E6E9DCB270D}" mergeInterval="0" personalView="1" maximized="1" windowWidth="1276" windowHeight="501" tabRatio="707" activeSheetId="2"/>
    <customWorkbookView name="Tetyana - Личное представление" guid="{0665432D-35CD-4531-A470-E4B79115E5E2}" mergeInterval="0" personalView="1" maximized="1" windowWidth="1276" windowHeight="759" tabRatio="707" activeSheetId="2"/>
  </customWorkbookViews>
</workbook>
</file>

<file path=xl/calcChain.xml><?xml version="1.0" encoding="utf-8"?>
<calcChain xmlns="http://schemas.openxmlformats.org/spreadsheetml/2006/main">
  <c r="C1" i="2" l="1"/>
  <c r="F3" i="2"/>
  <c r="I6" i="19" l="1"/>
  <c r="I6" i="18" l="1"/>
  <c r="C7" i="2" l="1"/>
  <c r="D9" i="2"/>
  <c r="C9" i="2"/>
  <c r="H46" i="2"/>
  <c r="D46" i="2" l="1"/>
  <c r="E46" i="2" s="1"/>
  <c r="C43" i="2"/>
  <c r="C41" i="2"/>
  <c r="D40" i="2"/>
  <c r="C40" i="2"/>
  <c r="D39" i="2" l="1"/>
  <c r="C39" i="2"/>
  <c r="D38" i="2"/>
  <c r="C38" i="2"/>
  <c r="D37" i="2"/>
  <c r="C37" i="2"/>
  <c r="D36" i="2"/>
  <c r="C36" i="2"/>
  <c r="D35" i="2"/>
  <c r="C35" i="2"/>
  <c r="D34" i="2"/>
  <c r="C34" i="2"/>
  <c r="D33" i="2"/>
  <c r="C33" i="2"/>
  <c r="D32" i="2"/>
  <c r="C32" i="2"/>
  <c r="D31" i="2"/>
  <c r="C31" i="2"/>
  <c r="C30" i="2"/>
  <c r="C29" i="2"/>
  <c r="D28" i="2"/>
  <c r="C28" i="2"/>
  <c r="D27" i="2"/>
  <c r="C27" i="2"/>
  <c r="D26" i="2"/>
  <c r="C26" i="2"/>
  <c r="C25" i="2"/>
  <c r="C24" i="2"/>
  <c r="C23" i="2"/>
  <c r="D22" i="2"/>
  <c r="C22" i="2"/>
  <c r="D21" i="2"/>
  <c r="C21" i="2"/>
  <c r="D20" i="2"/>
  <c r="C20" i="2"/>
  <c r="D19" i="2"/>
  <c r="C19" i="2"/>
  <c r="D18" i="2" l="1"/>
  <c r="C18" i="2"/>
  <c r="D17" i="2"/>
  <c r="C17" i="2"/>
  <c r="D16" i="2"/>
  <c r="C16" i="2"/>
  <c r="D15" i="2"/>
  <c r="C15" i="2"/>
  <c r="D14" i="2"/>
  <c r="C14" i="2"/>
  <c r="D13" i="2"/>
  <c r="C13" i="2"/>
  <c r="D12" i="2"/>
  <c r="C12" i="2"/>
  <c r="D11" i="2"/>
  <c r="C11" i="2"/>
  <c r="D10" i="2" l="1"/>
  <c r="C10" i="2"/>
  <c r="NQ99" i="17"/>
  <c r="MN99" i="17"/>
  <c r="QO97" i="17"/>
  <c r="QB97" i="17"/>
  <c r="PN97" i="17"/>
  <c r="PM97" i="17"/>
  <c r="PL97" i="17" s="1"/>
  <c r="OY97" i="17"/>
  <c r="NV97" i="17"/>
  <c r="MJ97" i="17"/>
  <c r="MI97" i="17"/>
  <c r="MH97" i="17"/>
  <c r="MG97" i="17"/>
  <c r="MF97" i="17"/>
  <c r="ME97" i="17"/>
  <c r="MD97" i="17"/>
  <c r="MC97" i="17"/>
  <c r="MB97" i="17"/>
  <c r="MA97" i="17"/>
  <c r="LZ97" i="17"/>
  <c r="LY97" i="17"/>
  <c r="LX97" i="17" s="1"/>
  <c r="LW97" i="17"/>
  <c r="LV97" i="17"/>
  <c r="LU97" i="17"/>
  <c r="LT97" i="17"/>
  <c r="LS97" i="17"/>
  <c r="LR97" i="17"/>
  <c r="LQ97" i="17"/>
  <c r="LP97" i="17"/>
  <c r="LO97" i="17"/>
  <c r="LN97" i="17"/>
  <c r="LM97" i="17"/>
  <c r="LL97" i="17"/>
  <c r="LK97" i="17"/>
  <c r="KW97" i="17"/>
  <c r="KV97" i="17"/>
  <c r="IQ97" i="17"/>
  <c r="IP97" i="17"/>
  <c r="HN97" i="17"/>
  <c r="HM97" i="17"/>
  <c r="GY97" i="17"/>
  <c r="GD97" i="17"/>
  <c r="FP97" i="17"/>
  <c r="FO97" i="17"/>
  <c r="FA97" i="17"/>
  <c r="DW97" i="17"/>
  <c r="DG97" i="17"/>
  <c r="CT97" i="17"/>
  <c r="BQ97" i="17"/>
  <c r="AN97" i="17"/>
  <c r="K97" i="17"/>
  <c r="AFX96" i="17"/>
  <c r="AFW96" i="17"/>
  <c r="AFS95" i="17"/>
  <c r="AFR95" i="17"/>
  <c r="AFQ95" i="17"/>
  <c r="AFP95" i="17"/>
  <c r="AFO95" i="17"/>
  <c r="AFN95" i="17"/>
  <c r="AFM95" i="17"/>
  <c r="AFL95" i="17"/>
  <c r="AFK95" i="17"/>
  <c r="AFJ95" i="17"/>
  <c r="AFI95" i="17"/>
  <c r="AFH95" i="17"/>
  <c r="AFF95" i="17"/>
  <c r="AFE95" i="17"/>
  <c r="AFD95" i="17"/>
  <c r="AFC95" i="17"/>
  <c r="AFB95" i="17"/>
  <c r="AFA95" i="17"/>
  <c r="AEZ95" i="17"/>
  <c r="AEX95" i="17"/>
  <c r="AEW95" i="17"/>
  <c r="AEV95" i="17"/>
  <c r="AEU95" i="17"/>
  <c r="AEP95" i="17"/>
  <c r="AEO95" i="17"/>
  <c r="AEN95" i="17"/>
  <c r="AEM95" i="17"/>
  <c r="AEL95" i="17"/>
  <c r="AEK95" i="17"/>
  <c r="AEJ95" i="17"/>
  <c r="AEI95" i="17"/>
  <c r="AEH95" i="17"/>
  <c r="AEG95" i="17"/>
  <c r="AEF95" i="17"/>
  <c r="AEE95" i="17"/>
  <c r="AEC95" i="17"/>
  <c r="AEB95" i="17"/>
  <c r="AEA95" i="17"/>
  <c r="ADZ95" i="17"/>
  <c r="ADY95" i="17"/>
  <c r="ADX95" i="17"/>
  <c r="ADW95" i="17"/>
  <c r="ADV95" i="17"/>
  <c r="ADU95" i="17"/>
  <c r="ADT95" i="17"/>
  <c r="ADS95" i="17"/>
  <c r="ADR95" i="17"/>
  <c r="ADM95" i="17"/>
  <c r="ADL95" i="17"/>
  <c r="ADK95" i="17"/>
  <c r="ADJ95" i="17"/>
  <c r="ADI95" i="17"/>
  <c r="ADH95" i="17"/>
  <c r="ADG95" i="17"/>
  <c r="ADF95" i="17"/>
  <c r="ADE95" i="17"/>
  <c r="ADD95" i="17"/>
  <c r="ADC95" i="17"/>
  <c r="ADB95" i="17"/>
  <c r="ACZ95" i="17"/>
  <c r="ACY95" i="17"/>
  <c r="ACX95" i="17"/>
  <c r="ACW95" i="17"/>
  <c r="ACV95" i="17"/>
  <c r="ACU95" i="17"/>
  <c r="ACT95" i="17"/>
  <c r="ACS95" i="17"/>
  <c r="ACR95" i="17"/>
  <c r="ACQ95" i="17"/>
  <c r="ACP95" i="17"/>
  <c r="ACO95" i="17"/>
  <c r="ACE95" i="17"/>
  <c r="ACD95" i="17"/>
  <c r="ACC95" i="17"/>
  <c r="ACB95" i="17"/>
  <c r="ACA95" i="17"/>
  <c r="ABZ95" i="17"/>
  <c r="ABY95" i="17"/>
  <c r="ABX95" i="17"/>
  <c r="ABW95" i="17"/>
  <c r="ABV95" i="17"/>
  <c r="ABU95" i="17"/>
  <c r="ABT95" i="17"/>
  <c r="ABR95" i="17"/>
  <c r="ABQ95" i="17"/>
  <c r="ABP95" i="17"/>
  <c r="ABO95" i="17"/>
  <c r="ABN95" i="17"/>
  <c r="ABM95" i="17"/>
  <c r="ABL95" i="17"/>
  <c r="ABK95" i="17"/>
  <c r="ABJ95" i="17"/>
  <c r="ABI95" i="17"/>
  <c r="ABH95" i="17"/>
  <c r="ABH96" i="17" s="1"/>
  <c r="ABG95" i="17"/>
  <c r="ABG96" i="17" s="1"/>
  <c r="ABB95" i="17"/>
  <c r="ABA95" i="17"/>
  <c r="AAZ95" i="17"/>
  <c r="AAY95" i="17"/>
  <c r="AAX95" i="17"/>
  <c r="AAW95" i="17"/>
  <c r="AAV95" i="17"/>
  <c r="AAU95" i="17"/>
  <c r="AAT95" i="17"/>
  <c r="AAS95" i="17"/>
  <c r="AAR95" i="17"/>
  <c r="AAQ95" i="17"/>
  <c r="AAO95" i="17"/>
  <c r="AAN95" i="17"/>
  <c r="AAM95" i="17"/>
  <c r="AAL95" i="17"/>
  <c r="AAK95" i="17"/>
  <c r="AAJ95" i="17"/>
  <c r="AAI95" i="17"/>
  <c r="AAH95" i="17"/>
  <c r="AAG95" i="17"/>
  <c r="AAF95" i="17"/>
  <c r="AAE95" i="17"/>
  <c r="AAE96" i="17" s="1"/>
  <c r="AAD95" i="17"/>
  <c r="AAD96" i="17" s="1"/>
  <c r="ZV95" i="17"/>
  <c r="ZU95" i="17"/>
  <c r="ZT95" i="17"/>
  <c r="ZS95" i="17"/>
  <c r="ZR95" i="17"/>
  <c r="ZQ95" i="17"/>
  <c r="ZP95" i="17"/>
  <c r="ZO95" i="17"/>
  <c r="ZN95" i="17"/>
  <c r="ZL95" i="17"/>
  <c r="ZK95" i="17"/>
  <c r="ZJ95" i="17"/>
  <c r="ZI95" i="17"/>
  <c r="ZH95" i="17"/>
  <c r="ZG95" i="17"/>
  <c r="ZF95" i="17"/>
  <c r="ZE95" i="17"/>
  <c r="ZD95" i="17"/>
  <c r="ZC95" i="17"/>
  <c r="ZB95" i="17"/>
  <c r="ZB96" i="17" s="1"/>
  <c r="ZA95" i="17"/>
  <c r="ZA96" i="17" s="1"/>
  <c r="YV95" i="17"/>
  <c r="YU95" i="17"/>
  <c r="YT95" i="17"/>
  <c r="YS95" i="17"/>
  <c r="YR95" i="17"/>
  <c r="YQ95" i="17"/>
  <c r="YP95" i="17"/>
  <c r="YO95" i="17"/>
  <c r="YN95" i="17"/>
  <c r="YM95" i="17"/>
  <c r="YL95" i="17"/>
  <c r="YK95" i="17"/>
  <c r="YI95" i="17"/>
  <c r="YH95" i="17"/>
  <c r="YG95" i="17"/>
  <c r="YF95" i="17"/>
  <c r="YE95" i="17"/>
  <c r="YD95" i="17"/>
  <c r="YC95" i="17"/>
  <c r="YB95" i="17"/>
  <c r="YA95" i="17"/>
  <c r="XZ95" i="17"/>
  <c r="XY95" i="17"/>
  <c r="XX95" i="17"/>
  <c r="XS95" i="17"/>
  <c r="XR95" i="17"/>
  <c r="XQ95" i="17"/>
  <c r="XP95" i="17"/>
  <c r="XO95" i="17"/>
  <c r="XN95" i="17"/>
  <c r="XM95" i="17"/>
  <c r="XL95" i="17"/>
  <c r="XK95" i="17"/>
  <c r="XJ95" i="17"/>
  <c r="XI95" i="17"/>
  <c r="XH95" i="17"/>
  <c r="XF95" i="17"/>
  <c r="XE95" i="17"/>
  <c r="XD95" i="17"/>
  <c r="XC95" i="17"/>
  <c r="XB95" i="17"/>
  <c r="XA95" i="17"/>
  <c r="WZ95" i="17"/>
  <c r="WY95" i="17"/>
  <c r="WX95" i="17"/>
  <c r="WW95" i="17"/>
  <c r="WV95" i="17"/>
  <c r="WU95" i="17"/>
  <c r="WP95" i="17"/>
  <c r="WO95" i="17"/>
  <c r="WN95" i="17"/>
  <c r="WM95" i="17"/>
  <c r="WL95" i="17"/>
  <c r="WK95" i="17"/>
  <c r="WJ95" i="17"/>
  <c r="WI95" i="17"/>
  <c r="WH95" i="17"/>
  <c r="WG95" i="17"/>
  <c r="WF95" i="17"/>
  <c r="WE95" i="17"/>
  <c r="WC95" i="17"/>
  <c r="WB95" i="17"/>
  <c r="WA95" i="17"/>
  <c r="VZ95" i="17"/>
  <c r="VY95" i="17"/>
  <c r="VX95" i="17"/>
  <c r="VW95" i="17"/>
  <c r="VV95" i="17"/>
  <c r="VU95" i="17"/>
  <c r="VT95" i="17"/>
  <c r="VS95" i="17"/>
  <c r="VR95" i="17"/>
  <c r="VM95" i="17"/>
  <c r="VL95" i="17"/>
  <c r="VK95" i="17"/>
  <c r="VJ95" i="17"/>
  <c r="VI95" i="17"/>
  <c r="VH95" i="17"/>
  <c r="VG95" i="17"/>
  <c r="VF95" i="17"/>
  <c r="VE95" i="17"/>
  <c r="VD95" i="17"/>
  <c r="VB95" i="17"/>
  <c r="UZ95" i="17"/>
  <c r="UY95" i="17"/>
  <c r="UX95" i="17"/>
  <c r="UW95" i="17"/>
  <c r="UV95" i="17"/>
  <c r="UU95" i="17"/>
  <c r="UT95" i="17"/>
  <c r="US95" i="17"/>
  <c r="UR95" i="17"/>
  <c r="UQ95" i="17"/>
  <c r="UP95" i="17"/>
  <c r="UO95" i="17"/>
  <c r="UJ95" i="17"/>
  <c r="UI95" i="17"/>
  <c r="UG95" i="17"/>
  <c r="UF95" i="17"/>
  <c r="UE95" i="17"/>
  <c r="UD95" i="17"/>
  <c r="UC95" i="17"/>
  <c r="UB95" i="17"/>
  <c r="UA95" i="17"/>
  <c r="TZ95" i="17"/>
  <c r="TY95" i="17"/>
  <c r="TW95" i="17"/>
  <c r="TV95" i="17"/>
  <c r="TU95" i="17"/>
  <c r="TT95" i="17"/>
  <c r="TS95" i="17"/>
  <c r="TR95" i="17"/>
  <c r="TQ95" i="17"/>
  <c r="TP95" i="17"/>
  <c r="TO95" i="17"/>
  <c r="TN95" i="17"/>
  <c r="TM95" i="17"/>
  <c r="TL95" i="17"/>
  <c r="TG95" i="17"/>
  <c r="TF95" i="17"/>
  <c r="TE95" i="17"/>
  <c r="TD95" i="17"/>
  <c r="TC95" i="17"/>
  <c r="TB95" i="17"/>
  <c r="TA95" i="17"/>
  <c r="SZ95" i="17"/>
  <c r="SY95" i="17"/>
  <c r="SX95" i="17"/>
  <c r="SW95" i="17"/>
  <c r="SV95" i="17"/>
  <c r="ST95" i="17"/>
  <c r="SS95" i="17"/>
  <c r="SR95" i="17"/>
  <c r="SQ95" i="17"/>
  <c r="SP95" i="17"/>
  <c r="SO95" i="17"/>
  <c r="SN95" i="17"/>
  <c r="SM95" i="17"/>
  <c r="SL95" i="17"/>
  <c r="SK95" i="17"/>
  <c r="SJ95" i="17"/>
  <c r="SI95" i="17"/>
  <c r="SD95" i="17"/>
  <c r="SC95" i="17"/>
  <c r="SB95" i="17"/>
  <c r="SA95" i="17"/>
  <c r="RZ95" i="17"/>
  <c r="RY95" i="17"/>
  <c r="RX95" i="17"/>
  <c r="RW95" i="17"/>
  <c r="RV95" i="17"/>
  <c r="RU95" i="17"/>
  <c r="RT95" i="17"/>
  <c r="RS95" i="17"/>
  <c r="RQ95" i="17"/>
  <c r="RP95" i="17"/>
  <c r="RO95" i="17"/>
  <c r="RN95" i="17"/>
  <c r="RM95" i="17"/>
  <c r="RL95" i="17"/>
  <c r="RK95" i="17"/>
  <c r="RJ95" i="17"/>
  <c r="RI95" i="17"/>
  <c r="RH95" i="17"/>
  <c r="RG95" i="17"/>
  <c r="RF95" i="17"/>
  <c r="RA95" i="17"/>
  <c r="QZ95" i="17"/>
  <c r="QY95" i="17"/>
  <c r="QX95" i="17"/>
  <c r="QW95" i="17"/>
  <c r="QV95" i="17"/>
  <c r="QU95" i="17"/>
  <c r="QT95" i="17"/>
  <c r="QS95" i="17"/>
  <c r="QR95" i="17"/>
  <c r="QQ95" i="17"/>
  <c r="QP95" i="17"/>
  <c r="QN95" i="17"/>
  <c r="QM95" i="17"/>
  <c r="QL95" i="17"/>
  <c r="QK95" i="17"/>
  <c r="QJ95" i="17"/>
  <c r="QI95" i="17"/>
  <c r="QH95" i="17"/>
  <c r="QG95" i="17"/>
  <c r="QF95" i="17"/>
  <c r="QE95" i="17"/>
  <c r="QD95" i="17"/>
  <c r="QC95" i="17"/>
  <c r="PX95" i="17"/>
  <c r="PW95" i="17"/>
  <c r="PU95" i="17"/>
  <c r="PT95" i="17"/>
  <c r="PS95" i="17"/>
  <c r="PR95" i="17"/>
  <c r="PQ95" i="17"/>
  <c r="PP95" i="17"/>
  <c r="PO95" i="17"/>
  <c r="PN95" i="17"/>
  <c r="PN96" i="17" s="1"/>
  <c r="PM95" i="17"/>
  <c r="PM96" i="17" s="1"/>
  <c r="PK95" i="17"/>
  <c r="PJ95" i="17"/>
  <c r="PI95" i="17"/>
  <c r="PH95" i="17"/>
  <c r="PG95" i="17"/>
  <c r="PF95" i="17"/>
  <c r="PE95" i="17"/>
  <c r="PD95" i="17"/>
  <c r="PC95" i="17"/>
  <c r="PB95" i="17"/>
  <c r="PA95" i="17"/>
  <c r="OZ95" i="17"/>
  <c r="OU95" i="17"/>
  <c r="OT95" i="17"/>
  <c r="OR95" i="17"/>
  <c r="OQ95" i="17"/>
  <c r="OP95" i="17"/>
  <c r="OO95" i="17"/>
  <c r="ON95" i="17"/>
  <c r="OM95" i="17"/>
  <c r="OL95" i="17"/>
  <c r="OK95" i="17"/>
  <c r="OJ95" i="17"/>
  <c r="OH95" i="17"/>
  <c r="OG95" i="17"/>
  <c r="OF95" i="17"/>
  <c r="OE95" i="17"/>
  <c r="OD95" i="17"/>
  <c r="OC95" i="17"/>
  <c r="OB95" i="17"/>
  <c r="OA95" i="17"/>
  <c r="NZ95" i="17"/>
  <c r="NY95" i="17"/>
  <c r="NX95" i="17"/>
  <c r="NW100" i="17" s="1"/>
  <c r="NW95" i="17"/>
  <c r="NW96" i="17" s="1"/>
  <c r="NM95" i="17"/>
  <c r="NL95" i="17"/>
  <c r="NK95" i="17"/>
  <c r="NJ95" i="17"/>
  <c r="NI95" i="17"/>
  <c r="NH95" i="17"/>
  <c r="NG95" i="17"/>
  <c r="NF95" i="17"/>
  <c r="NE95" i="17"/>
  <c r="ND95" i="17"/>
  <c r="NC95" i="17"/>
  <c r="NB95" i="17"/>
  <c r="MZ95" i="17"/>
  <c r="MY95" i="17"/>
  <c r="MX95" i="17"/>
  <c r="MW95" i="17"/>
  <c r="MV95" i="17"/>
  <c r="MU95" i="17"/>
  <c r="MT95" i="17"/>
  <c r="MS95" i="17"/>
  <c r="MR95" i="17"/>
  <c r="MQ95" i="17"/>
  <c r="MP95" i="17"/>
  <c r="MO95" i="17"/>
  <c r="MK95" i="17"/>
  <c r="MJ95" i="17"/>
  <c r="MJ96" i="17" s="1"/>
  <c r="MI95" i="17"/>
  <c r="MI96" i="17" s="1"/>
  <c r="MH95" i="17"/>
  <c r="MH96" i="17" s="1"/>
  <c r="MG95" i="17"/>
  <c r="MG96" i="17" s="1"/>
  <c r="MF95" i="17"/>
  <c r="MF96" i="17" s="1"/>
  <c r="ME95" i="17"/>
  <c r="ME96" i="17" s="1"/>
  <c r="MD95" i="17"/>
  <c r="MD96" i="17" s="1"/>
  <c r="MC95" i="17"/>
  <c r="MC96" i="17" s="1"/>
  <c r="MB95" i="17"/>
  <c r="MB96" i="17" s="1"/>
  <c r="MA95" i="17"/>
  <c r="MA96" i="17" s="1"/>
  <c r="LZ95" i="17"/>
  <c r="LZ96" i="17" s="1"/>
  <c r="LY95" i="17"/>
  <c r="LY96" i="17" s="1"/>
  <c r="LW95" i="17"/>
  <c r="LW96" i="17" s="1"/>
  <c r="LV95" i="17"/>
  <c r="LV96" i="17" s="1"/>
  <c r="LU95" i="17"/>
  <c r="LU96" i="17" s="1"/>
  <c r="LT95" i="17"/>
  <c r="LT96" i="17" s="1"/>
  <c r="LS95" i="17"/>
  <c r="LS96" i="17" s="1"/>
  <c r="LR95" i="17"/>
  <c r="RB97" i="17" s="1"/>
  <c r="LQ95" i="17"/>
  <c r="LQ96" i="17" s="1"/>
  <c r="LP95" i="17"/>
  <c r="LP96" i="17" s="1"/>
  <c r="LO95" i="17"/>
  <c r="LO96" i="17" s="1"/>
  <c r="LN95" i="17"/>
  <c r="LN96" i="17" s="1"/>
  <c r="LM95" i="17"/>
  <c r="LM96" i="17" s="1"/>
  <c r="LL95" i="17"/>
  <c r="LL96" i="17" s="1"/>
  <c r="LG95" i="17"/>
  <c r="LF95" i="17"/>
  <c r="LE95" i="17"/>
  <c r="LD95" i="17"/>
  <c r="LC95" i="17"/>
  <c r="LB95" i="17"/>
  <c r="LA95" i="17"/>
  <c r="KZ95" i="17"/>
  <c r="KY95" i="17"/>
  <c r="KX95" i="17"/>
  <c r="KW95" i="17"/>
  <c r="KW96" i="17" s="1"/>
  <c r="KV95" i="17"/>
  <c r="KV96" i="17" s="1"/>
  <c r="KT95" i="17"/>
  <c r="KS95" i="17"/>
  <c r="KR95" i="17"/>
  <c r="KQ95" i="17"/>
  <c r="KP95" i="17"/>
  <c r="KO95" i="17"/>
  <c r="KN95" i="17"/>
  <c r="KM95" i="17"/>
  <c r="KL95" i="17"/>
  <c r="KK95" i="17"/>
  <c r="KJ95" i="17"/>
  <c r="KI95" i="17"/>
  <c r="KI96" i="17" s="1"/>
  <c r="KD95" i="17"/>
  <c r="KC95" i="17"/>
  <c r="KB95" i="17"/>
  <c r="KA95" i="17"/>
  <c r="JZ95" i="17"/>
  <c r="JY95" i="17"/>
  <c r="JX95" i="17"/>
  <c r="JW95" i="17"/>
  <c r="JV95" i="17"/>
  <c r="JU95" i="17"/>
  <c r="JT95" i="17"/>
  <c r="JS95" i="17"/>
  <c r="JQ95" i="17"/>
  <c r="JP95" i="17"/>
  <c r="JO95" i="17"/>
  <c r="JN95" i="17"/>
  <c r="JM95" i="17"/>
  <c r="JL95" i="17"/>
  <c r="JK95" i="17"/>
  <c r="JJ95" i="17"/>
  <c r="JI95" i="17"/>
  <c r="JH95" i="17"/>
  <c r="JG95" i="17"/>
  <c r="JF95" i="17"/>
  <c r="JA95" i="17"/>
  <c r="IZ95" i="17"/>
  <c r="IY95" i="17"/>
  <c r="IX95" i="17"/>
  <c r="IW95" i="17"/>
  <c r="IV95" i="17"/>
  <c r="IU95" i="17"/>
  <c r="IT95" i="17"/>
  <c r="IS95" i="17"/>
  <c r="IR95" i="17"/>
  <c r="IQ95" i="17"/>
  <c r="IQ96" i="17" s="1"/>
  <c r="IP95" i="17"/>
  <c r="IP96" i="17" s="1"/>
  <c r="IN95" i="17"/>
  <c r="IM95" i="17"/>
  <c r="IL95" i="17"/>
  <c r="IK95" i="17"/>
  <c r="IJ95" i="17"/>
  <c r="II95" i="17"/>
  <c r="IH95" i="17"/>
  <c r="IG95" i="17"/>
  <c r="IF95" i="17"/>
  <c r="IE95" i="17"/>
  <c r="ID95" i="17"/>
  <c r="IC95" i="17"/>
  <c r="IB95" i="17" s="1"/>
  <c r="IB96" i="17" s="1"/>
  <c r="HX95" i="17"/>
  <c r="HW95" i="17"/>
  <c r="HV95" i="17"/>
  <c r="HU95" i="17"/>
  <c r="HT95" i="17"/>
  <c r="HS95" i="17"/>
  <c r="HR95" i="17"/>
  <c r="HQ95" i="17"/>
  <c r="HP95" i="17"/>
  <c r="HO95" i="17"/>
  <c r="HN95" i="17"/>
  <c r="HN96" i="17" s="1"/>
  <c r="HM95" i="17"/>
  <c r="HM96" i="17" s="1"/>
  <c r="HK95" i="17"/>
  <c r="HJ95" i="17"/>
  <c r="HI95" i="17"/>
  <c r="HH95" i="17"/>
  <c r="HG95" i="17"/>
  <c r="HF95" i="17"/>
  <c r="HE95" i="17"/>
  <c r="HD95" i="17"/>
  <c r="HC95" i="17"/>
  <c r="HB95" i="17"/>
  <c r="HA95" i="17"/>
  <c r="GZ95" i="17"/>
  <c r="GZ96" i="17" s="1"/>
  <c r="GU95" i="17"/>
  <c r="GT95" i="17"/>
  <c r="GS95" i="17"/>
  <c r="GR95" i="17"/>
  <c r="GP95" i="17"/>
  <c r="GO95" i="17"/>
  <c r="GN95" i="17"/>
  <c r="GM95" i="17"/>
  <c r="GL95" i="17"/>
  <c r="GK95" i="17"/>
  <c r="GJ95" i="17"/>
  <c r="GI95" i="17"/>
  <c r="GH95" i="17"/>
  <c r="GG95" i="17"/>
  <c r="GF95" i="17"/>
  <c r="GE95" i="17"/>
  <c r="GE96" i="17" s="1"/>
  <c r="FZ95" i="17"/>
  <c r="FY95" i="17"/>
  <c r="FX95" i="17"/>
  <c r="FW95" i="17"/>
  <c r="FV95" i="17"/>
  <c r="FU95" i="17"/>
  <c r="FT95" i="17"/>
  <c r="FS95" i="17"/>
  <c r="FR95" i="17"/>
  <c r="FQ95" i="17"/>
  <c r="FP95" i="17"/>
  <c r="FP96" i="17" s="1"/>
  <c r="FO95" i="17"/>
  <c r="FO96" i="17" s="1"/>
  <c r="FM95" i="17"/>
  <c r="FL95" i="17"/>
  <c r="FK95" i="17"/>
  <c r="FJ95" i="17"/>
  <c r="FI95" i="17"/>
  <c r="FH95" i="17"/>
  <c r="FG95" i="17"/>
  <c r="FF95" i="17"/>
  <c r="FE95" i="17"/>
  <c r="FD95" i="17"/>
  <c r="FC95" i="17"/>
  <c r="FB95" i="17"/>
  <c r="FB96" i="17" s="1"/>
  <c r="EW95" i="17"/>
  <c r="EV95" i="17"/>
  <c r="EU95" i="17"/>
  <c r="ET95" i="17"/>
  <c r="ES95" i="17"/>
  <c r="ER95" i="17"/>
  <c r="EQ95" i="17"/>
  <c r="EP95" i="17"/>
  <c r="EO95" i="17"/>
  <c r="EN95" i="17"/>
  <c r="EM95" i="17"/>
  <c r="EL95" i="17"/>
  <c r="EI95" i="17"/>
  <c r="EH95" i="17"/>
  <c r="EG95" i="17"/>
  <c r="EF95" i="17"/>
  <c r="EE95" i="17"/>
  <c r="ED95" i="17"/>
  <c r="EC95" i="17"/>
  <c r="EB95" i="17"/>
  <c r="EA95" i="17"/>
  <c r="DZ95" i="17"/>
  <c r="DY95" i="17"/>
  <c r="DX95" i="17"/>
  <c r="DS95" i="17"/>
  <c r="DR95" i="17"/>
  <c r="DQ95" i="17"/>
  <c r="DP95" i="17"/>
  <c r="DO95" i="17"/>
  <c r="DN95" i="17"/>
  <c r="DM95" i="17"/>
  <c r="DL95" i="17"/>
  <c r="DK95" i="17"/>
  <c r="DJ95" i="17"/>
  <c r="DI95" i="17"/>
  <c r="DH95" i="17"/>
  <c r="DF95" i="17"/>
  <c r="CU96" i="17" s="1"/>
  <c r="DE95" i="17"/>
  <c r="DD95" i="17"/>
  <c r="DC95" i="17"/>
  <c r="DB95" i="17"/>
  <c r="DA95" i="17"/>
  <c r="CZ95" i="17"/>
  <c r="CY95" i="17"/>
  <c r="CX95" i="17"/>
  <c r="CW95" i="17"/>
  <c r="CV95" i="17"/>
  <c r="CU95" i="17"/>
  <c r="CQ95" i="17"/>
  <c r="CP95" i="17"/>
  <c r="CO95" i="17"/>
  <c r="CN95" i="17"/>
  <c r="CM95" i="17"/>
  <c r="CL95" i="17"/>
  <c r="CK95" i="17"/>
  <c r="CJ95" i="17"/>
  <c r="CI95" i="17"/>
  <c r="CH95" i="17"/>
  <c r="CG95" i="17"/>
  <c r="CF95" i="17"/>
  <c r="CE95" i="17"/>
  <c r="CC95" i="17"/>
  <c r="CB95" i="17"/>
  <c r="CA95" i="17"/>
  <c r="BZ95" i="17"/>
  <c r="BY95" i="17"/>
  <c r="BX95" i="17"/>
  <c r="BW95" i="17"/>
  <c r="BV95" i="17"/>
  <c r="BU95" i="17"/>
  <c r="BT95" i="17"/>
  <c r="BS95" i="17"/>
  <c r="BR95" i="17"/>
  <c r="BR96" i="17" s="1"/>
  <c r="BN95" i="17"/>
  <c r="BM95" i="17"/>
  <c r="BL95" i="17"/>
  <c r="BK95" i="17"/>
  <c r="BJ95" i="17"/>
  <c r="BI95" i="17"/>
  <c r="BH95" i="17"/>
  <c r="BG95" i="17"/>
  <c r="BF95" i="17"/>
  <c r="BE95" i="17"/>
  <c r="BD95" i="17"/>
  <c r="BC95" i="17"/>
  <c r="BB95" i="17"/>
  <c r="AZ95" i="17"/>
  <c r="AY95" i="17"/>
  <c r="AX95" i="17"/>
  <c r="AW95" i="17"/>
  <c r="AV95" i="17"/>
  <c r="AU95" i="17"/>
  <c r="AT95" i="17"/>
  <c r="AS95" i="17"/>
  <c r="AR95" i="17"/>
  <c r="AQ95" i="17"/>
  <c r="AP95" i="17"/>
  <c r="AO95" i="17"/>
  <c r="AK95" i="17"/>
  <c r="AJ95" i="17"/>
  <c r="AI95" i="17"/>
  <c r="AH95" i="17"/>
  <c r="AG95" i="17"/>
  <c r="AF95" i="17"/>
  <c r="AE95" i="17"/>
  <c r="AD95" i="17"/>
  <c r="AC95" i="17"/>
  <c r="AB95" i="17"/>
  <c r="AA95" i="17"/>
  <c r="Z95" i="17"/>
  <c r="Y95" i="17"/>
  <c r="W95" i="17"/>
  <c r="V95" i="17"/>
  <c r="U95" i="17"/>
  <c r="T95" i="17"/>
  <c r="S95" i="17"/>
  <c r="R95" i="17"/>
  <c r="Q95" i="17"/>
  <c r="P95" i="17"/>
  <c r="O95" i="17"/>
  <c r="N95" i="17"/>
  <c r="M95" i="17"/>
  <c r="L95" i="17"/>
  <c r="L96" i="17" s="1"/>
  <c r="E95" i="17"/>
  <c r="E97" i="17" s="1"/>
  <c r="AFG94" i="17"/>
  <c r="AFT94" i="17" s="1"/>
  <c r="AET94" i="17"/>
  <c r="AER94" i="17"/>
  <c r="AEQ94" i="17"/>
  <c r="AES94" i="17" s="1"/>
  <c r="AED94" i="17"/>
  <c r="ADQ94" i="17"/>
  <c r="ADP94" i="17"/>
  <c r="ADA94" i="17"/>
  <c r="ADN94" i="17" s="1"/>
  <c r="ADO94" i="17" s="1"/>
  <c r="ACN94" i="17"/>
  <c r="ACJ94" i="17"/>
  <c r="ACI94" i="17"/>
  <c r="ABS94" i="17"/>
  <c r="ACF94" i="17" s="1"/>
  <c r="ABF94" i="17"/>
  <c r="ABD94" i="17"/>
  <c r="ABC94" i="17"/>
  <c r="ABE94" i="17" s="1"/>
  <c r="AAP94" i="17"/>
  <c r="AAC94" i="17"/>
  <c r="ZM94" i="17"/>
  <c r="ZZ94" i="17" s="1"/>
  <c r="YZ94" i="17"/>
  <c r="YJ94" i="17"/>
  <c r="XW94" i="17"/>
  <c r="XG94" i="17"/>
  <c r="XT94" i="17" s="1"/>
  <c r="WT94" i="17"/>
  <c r="WD94" i="17"/>
  <c r="VQ94" i="17"/>
  <c r="WQ94" i="17" s="1"/>
  <c r="VC94" i="17"/>
  <c r="UN94" i="17"/>
  <c r="UH94" i="17"/>
  <c r="TX94" i="17" s="1"/>
  <c r="TK94" i="17"/>
  <c r="NQ94" i="17" s="1"/>
  <c r="SU94" i="17"/>
  <c r="TH94" i="17" s="1"/>
  <c r="SH94" i="17"/>
  <c r="SE94" i="17"/>
  <c r="RR94" i="17"/>
  <c r="RE94" i="17"/>
  <c r="QO94" i="17"/>
  <c r="RB94" i="17" s="1"/>
  <c r="QB94" i="17"/>
  <c r="PV94" i="17"/>
  <c r="PL94" i="17"/>
  <c r="PY94" i="17" s="1"/>
  <c r="OY94" i="17"/>
  <c r="OS94" i="17"/>
  <c r="OI94" i="17" s="1"/>
  <c r="OV94" i="17" s="1"/>
  <c r="NV94" i="17"/>
  <c r="NA94" i="17"/>
  <c r="NN94" i="17" s="1"/>
  <c r="MN94" i="17"/>
  <c r="MM94" i="17"/>
  <c r="ML94" i="17"/>
  <c r="LX94" i="17"/>
  <c r="LK94" i="17"/>
  <c r="LH94" i="17"/>
  <c r="KU94" i="17"/>
  <c r="KH94" i="17"/>
  <c r="KF94" i="17"/>
  <c r="JR94" i="17"/>
  <c r="KE94" i="17" s="1"/>
  <c r="KG94" i="17" s="1"/>
  <c r="JE94" i="17"/>
  <c r="JD94" i="17"/>
  <c r="IO94" i="17"/>
  <c r="IB94" i="17"/>
  <c r="JB94" i="17" s="1"/>
  <c r="JC94" i="17" s="1"/>
  <c r="HL94" i="17"/>
  <c r="HY94" i="17" s="1"/>
  <c r="GY94" i="17"/>
  <c r="GV94" i="17"/>
  <c r="GQ94" i="17"/>
  <c r="GD94" i="17"/>
  <c r="FN94" i="17"/>
  <c r="GA94" i="17" s="1"/>
  <c r="FA94" i="17"/>
  <c r="EK94" i="17"/>
  <c r="DW94" i="17"/>
  <c r="DG94" i="17"/>
  <c r="DT94" i="17" s="1"/>
  <c r="CT94" i="17"/>
  <c r="CS94" i="17"/>
  <c r="CR94" i="17"/>
  <c r="CD94" i="17"/>
  <c r="BQ94" i="17"/>
  <c r="BP94" i="17"/>
  <c r="BO94" i="17"/>
  <c r="BA94" i="17"/>
  <c r="AN94" i="17"/>
  <c r="AM94" i="17"/>
  <c r="AL94" i="17"/>
  <c r="X94" i="17"/>
  <c r="G94" i="17" s="1"/>
  <c r="K94" i="17"/>
  <c r="AFG93" i="17"/>
  <c r="AET93" i="17"/>
  <c r="AFT93" i="17" s="1"/>
  <c r="AED93" i="17"/>
  <c r="ADQ93" i="17"/>
  <c r="ADN93" i="17"/>
  <c r="ADA93" i="17"/>
  <c r="ACN93" i="17"/>
  <c r="ACI93" i="17" s="1"/>
  <c r="ABS93" i="17"/>
  <c r="ABF93" i="17"/>
  <c r="ACF93" i="17" s="1"/>
  <c r="AAP93" i="17"/>
  <c r="ABC93" i="17" s="1"/>
  <c r="AAC93" i="17"/>
  <c r="ZZ93" i="17"/>
  <c r="ZM93" i="17"/>
  <c r="YZ93" i="17"/>
  <c r="YJ93" i="17"/>
  <c r="YW93" i="17" s="1"/>
  <c r="XW93" i="17"/>
  <c r="XG93" i="17"/>
  <c r="WT93" i="17"/>
  <c r="XT93" i="17" s="1"/>
  <c r="WD93" i="17"/>
  <c r="WQ93" i="17" s="1"/>
  <c r="VQ93" i="17"/>
  <c r="VN93" i="17"/>
  <c r="VA93" i="17"/>
  <c r="UN93" i="17"/>
  <c r="UH93" i="17"/>
  <c r="TX93" i="17" s="1"/>
  <c r="TK93" i="17"/>
  <c r="NQ93" i="17" s="1"/>
  <c r="SU93" i="17"/>
  <c r="TH93" i="17" s="1"/>
  <c r="SH93" i="17"/>
  <c r="SE93" i="17"/>
  <c r="RR93" i="17"/>
  <c r="RE93" i="17"/>
  <c r="RC93" i="17"/>
  <c r="QO93" i="17"/>
  <c r="RB93" i="17" s="1"/>
  <c r="RD93" i="17" s="1"/>
  <c r="QB93" i="17"/>
  <c r="PV93" i="17"/>
  <c r="PL93" i="17"/>
  <c r="PY93" i="17" s="1"/>
  <c r="PZ93" i="17" s="1"/>
  <c r="OY93" i="17"/>
  <c r="OS93" i="17"/>
  <c r="OI93" i="17" s="1"/>
  <c r="OV93" i="17" s="1"/>
  <c r="NV93" i="17"/>
  <c r="NA93" i="17"/>
  <c r="NN93" i="17" s="1"/>
  <c r="MN93" i="17"/>
  <c r="MM93" i="17"/>
  <c r="ML93" i="17"/>
  <c r="LX93" i="17"/>
  <c r="LK93" i="17"/>
  <c r="LH93" i="17"/>
  <c r="KU93" i="17"/>
  <c r="KH93" i="17"/>
  <c r="JR93" i="17"/>
  <c r="KE93" i="17" s="1"/>
  <c r="KG93" i="17" s="1"/>
  <c r="JE93" i="17"/>
  <c r="IO93" i="17"/>
  <c r="IB93" i="17"/>
  <c r="JB93" i="17" s="1"/>
  <c r="HL93" i="17"/>
  <c r="HY93" i="17" s="1"/>
  <c r="GY93" i="17"/>
  <c r="GV93" i="17"/>
  <c r="GQ93" i="17"/>
  <c r="GD93" i="17"/>
  <c r="FN93" i="17"/>
  <c r="GA93" i="17" s="1"/>
  <c r="FA93" i="17"/>
  <c r="EK93" i="17"/>
  <c r="DW93" i="17"/>
  <c r="DG93" i="17"/>
  <c r="DT93" i="17" s="1"/>
  <c r="CT93" i="17"/>
  <c r="CS93" i="17"/>
  <c r="CR93" i="17"/>
  <c r="CD93" i="17"/>
  <c r="BQ93" i="17"/>
  <c r="BP93" i="17"/>
  <c r="BO93" i="17"/>
  <c r="BA93" i="17"/>
  <c r="AN93" i="17"/>
  <c r="AM93" i="17"/>
  <c r="AL93" i="17"/>
  <c r="X93" i="17"/>
  <c r="G93" i="17" s="1"/>
  <c r="K93" i="17"/>
  <c r="AFV92" i="17"/>
  <c r="AFG92" i="17"/>
  <c r="AET92" i="17"/>
  <c r="AFT92" i="17" s="1"/>
  <c r="AFU92" i="17" s="1"/>
  <c r="AED92" i="17"/>
  <c r="ADQ92" i="17"/>
  <c r="ADN92" i="17"/>
  <c r="ADA92" i="17"/>
  <c r="ACN92" i="17"/>
  <c r="ACI92" i="17" s="1"/>
  <c r="ABS92" i="17"/>
  <c r="ABF92" i="17"/>
  <c r="ACF92" i="17" s="1"/>
  <c r="AAP92" i="17"/>
  <c r="ABC92" i="17" s="1"/>
  <c r="AAC92" i="17"/>
  <c r="ZZ92" i="17"/>
  <c r="ZM92" i="17"/>
  <c r="YZ92" i="17"/>
  <c r="YX92" i="17"/>
  <c r="YJ92" i="17"/>
  <c r="YW92" i="17" s="1"/>
  <c r="YY92" i="17" s="1"/>
  <c r="XW92" i="17"/>
  <c r="XV92" i="17"/>
  <c r="XG92" i="17"/>
  <c r="WT92" i="17"/>
  <c r="XT92" i="17" s="1"/>
  <c r="XU92" i="17" s="1"/>
  <c r="WD92" i="17"/>
  <c r="WQ92" i="17" s="1"/>
  <c r="VQ92" i="17"/>
  <c r="VN92" i="17"/>
  <c r="VA92" i="17"/>
  <c r="UN92" i="17"/>
  <c r="UL92" i="17"/>
  <c r="UH92" i="17"/>
  <c r="TX92" i="17" s="1"/>
  <c r="UK92" i="17" s="1"/>
  <c r="UM92" i="17" s="1"/>
  <c r="TK92" i="17"/>
  <c r="TI92" i="17"/>
  <c r="SU92" i="17"/>
  <c r="TH92" i="17" s="1"/>
  <c r="TJ92" i="17" s="1"/>
  <c r="SH92" i="17"/>
  <c r="SE92" i="17"/>
  <c r="RR92" i="17"/>
  <c r="RE92" i="17"/>
  <c r="NQ92" i="17" s="1"/>
  <c r="QO92" i="17"/>
  <c r="RB92" i="17" s="1"/>
  <c r="QB92" i="17"/>
  <c r="PV92" i="17"/>
  <c r="PL92" i="17" s="1"/>
  <c r="PY92" i="17" s="1"/>
  <c r="OY92" i="17"/>
  <c r="OS92" i="17"/>
  <c r="OI92" i="17" s="1"/>
  <c r="OV92" i="17" s="1"/>
  <c r="NV92" i="17"/>
  <c r="NP92" i="17"/>
  <c r="NO92" i="17"/>
  <c r="NA92" i="17"/>
  <c r="NN92" i="17" s="1"/>
  <c r="MN92" i="17"/>
  <c r="MM92" i="17"/>
  <c r="ML92" i="17"/>
  <c r="LX92" i="17"/>
  <c r="LK92" i="17"/>
  <c r="LH92" i="17"/>
  <c r="KU92" i="17"/>
  <c r="KH92" i="17"/>
  <c r="KE92" i="17"/>
  <c r="JR92" i="17"/>
  <c r="JE92" i="17"/>
  <c r="JC92" i="17"/>
  <c r="IO92" i="17"/>
  <c r="IB92" i="17"/>
  <c r="JB92" i="17" s="1"/>
  <c r="JD92" i="17" s="1"/>
  <c r="HL92" i="17"/>
  <c r="GY92" i="17"/>
  <c r="GQ92" i="17"/>
  <c r="GD92" i="17"/>
  <c r="GB92" i="17"/>
  <c r="GA92" i="17"/>
  <c r="GC92" i="17" s="1"/>
  <c r="FN92" i="17"/>
  <c r="FA92" i="17"/>
  <c r="EK92" i="17"/>
  <c r="DW92" i="17"/>
  <c r="EX92" i="17" s="1"/>
  <c r="EY92" i="17" s="1"/>
  <c r="DG92" i="17"/>
  <c r="DT92" i="17" s="1"/>
  <c r="CT92" i="17"/>
  <c r="CS92" i="17"/>
  <c r="CR92" i="17"/>
  <c r="CD92" i="17"/>
  <c r="BQ92" i="17"/>
  <c r="BP92" i="17"/>
  <c r="BO92" i="17"/>
  <c r="BA92" i="17"/>
  <c r="AN92" i="17"/>
  <c r="AM92" i="17"/>
  <c r="AL92" i="17"/>
  <c r="X92" i="17"/>
  <c r="G92" i="17" s="1"/>
  <c r="K92" i="17"/>
  <c r="AFT91" i="17"/>
  <c r="AFV91" i="17" s="1"/>
  <c r="AFG91" i="17"/>
  <c r="AET91" i="17"/>
  <c r="AES91" i="17"/>
  <c r="AER91" i="17"/>
  <c r="AED91" i="17"/>
  <c r="ADQ91" i="17"/>
  <c r="AEQ91" i="17" s="1"/>
  <c r="ADA91" i="17"/>
  <c r="ACN91" i="17"/>
  <c r="ACI91" i="17" s="1"/>
  <c r="ACF91" i="17"/>
  <c r="ABS91" i="17"/>
  <c r="ABF91" i="17"/>
  <c r="ABE91" i="17"/>
  <c r="ABD91" i="17"/>
  <c r="AAP91" i="17"/>
  <c r="AAC91" i="17"/>
  <c r="ABC91" i="17" s="1"/>
  <c r="ZM91" i="17"/>
  <c r="ZZ91" i="17" s="1"/>
  <c r="YZ91" i="17"/>
  <c r="YJ91" i="17"/>
  <c r="YW91" i="17" s="1"/>
  <c r="XW91" i="17"/>
  <c r="XT91" i="17"/>
  <c r="XV91" i="17" s="1"/>
  <c r="XG91" i="17"/>
  <c r="WT91" i="17"/>
  <c r="WD91" i="17"/>
  <c r="VQ91" i="17"/>
  <c r="WQ91" i="17" s="1"/>
  <c r="VA91" i="17"/>
  <c r="UN91" i="17"/>
  <c r="UH91" i="17"/>
  <c r="TX91" i="17" s="1"/>
  <c r="UK91" i="17" s="1"/>
  <c r="TK91" i="17"/>
  <c r="TJ91" i="17"/>
  <c r="TI91" i="17"/>
  <c r="SU91" i="17"/>
  <c r="SH91" i="17"/>
  <c r="TH91" i="17" s="1"/>
  <c r="RR91" i="17"/>
  <c r="SE91" i="17" s="1"/>
  <c r="RE91" i="17"/>
  <c r="QO91" i="17"/>
  <c r="RB91" i="17" s="1"/>
  <c r="QB91" i="17"/>
  <c r="PV91" i="17"/>
  <c r="PL91" i="17" s="1"/>
  <c r="OY91" i="17"/>
  <c r="OS91" i="17"/>
  <c r="OI91" i="17"/>
  <c r="NV91" i="17"/>
  <c r="NQ91" i="17" s="1"/>
  <c r="NA91" i="17"/>
  <c r="MN91" i="17"/>
  <c r="NN91" i="17" s="1"/>
  <c r="MM91" i="17"/>
  <c r="ML91" i="17"/>
  <c r="LX91" i="17"/>
  <c r="LK91" i="17"/>
  <c r="KU91" i="17"/>
  <c r="LH91" i="17" s="1"/>
  <c r="LJ91" i="17" s="1"/>
  <c r="KH91" i="17"/>
  <c r="KE91" i="17"/>
  <c r="JR91" i="17"/>
  <c r="JE91" i="17"/>
  <c r="IO91" i="17"/>
  <c r="JB91" i="17" s="1"/>
  <c r="IB91" i="17"/>
  <c r="HZ91" i="17"/>
  <c r="HY91" i="17"/>
  <c r="IA91" i="17" s="1"/>
  <c r="HL91" i="17"/>
  <c r="GY91" i="17"/>
  <c r="GQ91" i="17"/>
  <c r="GV91" i="17" s="1"/>
  <c r="GD91" i="17"/>
  <c r="FN91" i="17"/>
  <c r="GA91" i="17" s="1"/>
  <c r="FA91" i="17"/>
  <c r="EK91" i="17"/>
  <c r="DW91" i="17"/>
  <c r="DT91" i="17"/>
  <c r="DG91" i="17"/>
  <c r="CT91" i="17"/>
  <c r="CS91" i="17"/>
  <c r="CR91" i="17"/>
  <c r="CD91" i="17"/>
  <c r="BQ91" i="17"/>
  <c r="BP91" i="17"/>
  <c r="BO91" i="17"/>
  <c r="BA91" i="17"/>
  <c r="AN91" i="17"/>
  <c r="AM91" i="17"/>
  <c r="AL91" i="17"/>
  <c r="X91" i="17"/>
  <c r="K91" i="17"/>
  <c r="F91" i="17" s="1"/>
  <c r="AFW91" i="17" s="1"/>
  <c r="AGB91" i="17" s="1"/>
  <c r="AFU90" i="17"/>
  <c r="AFT90" i="17"/>
  <c r="AFV90" i="17" s="1"/>
  <c r="AFG90" i="17"/>
  <c r="AET90" i="17"/>
  <c r="AES90" i="17"/>
  <c r="AED90" i="17"/>
  <c r="ADQ90" i="17"/>
  <c r="AEQ90" i="17" s="1"/>
  <c r="AER90" i="17" s="1"/>
  <c r="ADA90" i="17"/>
  <c r="ACN90" i="17"/>
  <c r="ACI90" i="17" s="1"/>
  <c r="ACJ90" i="17"/>
  <c r="ACG90" i="17"/>
  <c r="ABS90" i="17"/>
  <c r="ACF90" i="17" s="1"/>
  <c r="ACH90" i="17" s="1"/>
  <c r="ABF90" i="17"/>
  <c r="ABC90" i="17"/>
  <c r="AAP90" i="17"/>
  <c r="AAC90" i="17"/>
  <c r="ZM90" i="17"/>
  <c r="ZZ90" i="17" s="1"/>
  <c r="YZ90" i="17"/>
  <c r="YJ90" i="17"/>
  <c r="XW90" i="17"/>
  <c r="YW90" i="17" s="1"/>
  <c r="XG90" i="17"/>
  <c r="XT90" i="17" s="1"/>
  <c r="WT90" i="17"/>
  <c r="WR90" i="17"/>
  <c r="WQ90" i="17"/>
  <c r="WS90" i="17" s="1"/>
  <c r="WD90" i="17"/>
  <c r="VQ90" i="17"/>
  <c r="VP90" i="17"/>
  <c r="VA90" i="17"/>
  <c r="VN90" i="17" s="1"/>
  <c r="VO90" i="17" s="1"/>
  <c r="UN90" i="17"/>
  <c r="UM90" i="17"/>
  <c r="UH90" i="17"/>
  <c r="TX90" i="17" s="1"/>
  <c r="UK90" i="17" s="1"/>
  <c r="UL90" i="17" s="1"/>
  <c r="TK90" i="17"/>
  <c r="TJ90" i="17"/>
  <c r="TI90" i="17"/>
  <c r="SU90" i="17"/>
  <c r="SH90" i="17"/>
  <c r="TH90" i="17" s="1"/>
  <c r="RR90" i="17"/>
  <c r="RE90" i="17"/>
  <c r="QO90" i="17"/>
  <c r="RB90" i="17" s="1"/>
  <c r="QB90" i="17"/>
  <c r="PV90" i="17"/>
  <c r="PL90" i="17" s="1"/>
  <c r="OY90" i="17"/>
  <c r="OS90" i="17"/>
  <c r="OI90" i="17" s="1"/>
  <c r="OV90" i="17" s="1"/>
  <c r="NV90" i="17"/>
  <c r="NQ90" i="17" s="1"/>
  <c r="NA90" i="17"/>
  <c r="MN90" i="17"/>
  <c r="NN90" i="17" s="1"/>
  <c r="MM90" i="17"/>
  <c r="ML90" i="17"/>
  <c r="LX90" i="17"/>
  <c r="LK90" i="17"/>
  <c r="KU90" i="17"/>
  <c r="LH90" i="17" s="1"/>
  <c r="KH90" i="17"/>
  <c r="KE90" i="17"/>
  <c r="JR90" i="17"/>
  <c r="JE90" i="17"/>
  <c r="IO90" i="17"/>
  <c r="JB90" i="17" s="1"/>
  <c r="IB90" i="17"/>
  <c r="HZ90" i="17"/>
  <c r="HY90" i="17"/>
  <c r="IA90" i="17" s="1"/>
  <c r="HL90" i="17"/>
  <c r="GY90" i="17"/>
  <c r="GQ90" i="17"/>
  <c r="GV90" i="17" s="1"/>
  <c r="GW90" i="17" s="1"/>
  <c r="GD90" i="17"/>
  <c r="GC90" i="17"/>
  <c r="FN90" i="17"/>
  <c r="GA90" i="17" s="1"/>
  <c r="GB90" i="17" s="1"/>
  <c r="FA90" i="17"/>
  <c r="EK90" i="17"/>
  <c r="DW90" i="17"/>
  <c r="DG90" i="17"/>
  <c r="CT90" i="17"/>
  <c r="DT90" i="17" s="1"/>
  <c r="CS90" i="17"/>
  <c r="CR90" i="17"/>
  <c r="CD90" i="17"/>
  <c r="BQ90" i="17"/>
  <c r="BP90" i="17"/>
  <c r="BO90" i="17"/>
  <c r="BA90" i="17"/>
  <c r="AN90" i="17"/>
  <c r="AM90" i="17"/>
  <c r="AL90" i="17"/>
  <c r="X90" i="17"/>
  <c r="K90" i="17"/>
  <c r="F90" i="17" s="1"/>
  <c r="AFW90" i="17" s="1"/>
  <c r="AGB90" i="17" s="1"/>
  <c r="AFU89" i="17"/>
  <c r="AFT89" i="17"/>
  <c r="AFV89" i="17" s="1"/>
  <c r="AFG89" i="17"/>
  <c r="AET89" i="17"/>
  <c r="AES89" i="17"/>
  <c r="AED89" i="17"/>
  <c r="ADQ89" i="17"/>
  <c r="AEQ89" i="17" s="1"/>
  <c r="AER89" i="17" s="1"/>
  <c r="ADA89" i="17"/>
  <c r="ACN89" i="17"/>
  <c r="ACI89" i="17" s="1"/>
  <c r="ACJ89" i="17"/>
  <c r="ACG89" i="17"/>
  <c r="ABS89" i="17"/>
  <c r="ACF89" i="17" s="1"/>
  <c r="ACH89" i="17" s="1"/>
  <c r="ABF89" i="17"/>
  <c r="AAP89" i="17"/>
  <c r="AAC89" i="17"/>
  <c r="ABC89" i="17" s="1"/>
  <c r="ZM89" i="17"/>
  <c r="ZZ89" i="17" s="1"/>
  <c r="YZ89" i="17"/>
  <c r="YJ89" i="17"/>
  <c r="XW89" i="17"/>
  <c r="YW89" i="17" s="1"/>
  <c r="XG89" i="17"/>
  <c r="XT89" i="17" s="1"/>
  <c r="WT89" i="17"/>
  <c r="WR89" i="17"/>
  <c r="WQ89" i="17"/>
  <c r="WS89" i="17" s="1"/>
  <c r="WD89" i="17"/>
  <c r="VQ89" i="17"/>
  <c r="VP89" i="17"/>
  <c r="VA89" i="17"/>
  <c r="VN89" i="17" s="1"/>
  <c r="VO89" i="17" s="1"/>
  <c r="UN89" i="17"/>
  <c r="UH89" i="17"/>
  <c r="TX89" i="17" s="1"/>
  <c r="UK89" i="17" s="1"/>
  <c r="UL89" i="17" s="1"/>
  <c r="TK89" i="17"/>
  <c r="TJ89" i="17"/>
  <c r="TI89" i="17"/>
  <c r="SU89" i="17"/>
  <c r="SH89" i="17"/>
  <c r="TH89" i="17" s="1"/>
  <c r="RR89" i="17"/>
  <c r="RE89" i="17"/>
  <c r="QO89" i="17"/>
  <c r="RB89" i="17" s="1"/>
  <c r="QB89" i="17"/>
  <c r="PV89" i="17"/>
  <c r="PL89" i="17" s="1"/>
  <c r="OY89" i="17"/>
  <c r="OS89" i="17"/>
  <c r="OI89" i="17" s="1"/>
  <c r="OV89" i="17" s="1"/>
  <c r="NV89" i="17"/>
  <c r="NR89" i="17"/>
  <c r="NN89" i="17"/>
  <c r="NA89" i="17"/>
  <c r="MN89" i="17"/>
  <c r="MM89" i="17"/>
  <c r="ML89" i="17"/>
  <c r="LX89" i="17"/>
  <c r="LK89" i="17"/>
  <c r="KU89" i="17"/>
  <c r="LH89" i="17" s="1"/>
  <c r="KH89" i="17"/>
  <c r="JR89" i="17"/>
  <c r="JE89" i="17"/>
  <c r="KE89" i="17" s="1"/>
  <c r="IO89" i="17"/>
  <c r="JB89" i="17" s="1"/>
  <c r="IB89" i="17"/>
  <c r="HZ89" i="17"/>
  <c r="HY89" i="17"/>
  <c r="IA89" i="17" s="1"/>
  <c r="HL89" i="17"/>
  <c r="GY89" i="17"/>
  <c r="GQ89" i="17"/>
  <c r="GV89" i="17" s="1"/>
  <c r="GW89" i="17" s="1"/>
  <c r="GD89" i="17"/>
  <c r="GC89" i="17"/>
  <c r="FN89" i="17"/>
  <c r="GA89" i="17" s="1"/>
  <c r="GB89" i="17" s="1"/>
  <c r="FA89" i="17"/>
  <c r="EK89" i="17"/>
  <c r="DW89" i="17"/>
  <c r="DG89" i="17"/>
  <c r="CT89" i="17"/>
  <c r="DT89" i="17" s="1"/>
  <c r="CS89" i="17"/>
  <c r="CR89" i="17"/>
  <c r="CD89" i="17"/>
  <c r="BQ89" i="17"/>
  <c r="BP89" i="17"/>
  <c r="BO89" i="17"/>
  <c r="BA89" i="17"/>
  <c r="AN89" i="17"/>
  <c r="AM89" i="17"/>
  <c r="AL89" i="17"/>
  <c r="X89" i="17"/>
  <c r="K89" i="17"/>
  <c r="F89" i="17" s="1"/>
  <c r="AFU88" i="17"/>
  <c r="AFT88" i="17"/>
  <c r="AFV88" i="17" s="1"/>
  <c r="AFG88" i="17"/>
  <c r="AET88" i="17"/>
  <c r="AES88" i="17"/>
  <c r="AER88" i="17"/>
  <c r="AED88" i="17"/>
  <c r="ADQ88" i="17"/>
  <c r="AEQ88" i="17" s="1"/>
  <c r="ADA88" i="17"/>
  <c r="ACN88" i="17"/>
  <c r="ACI88" i="17" s="1"/>
  <c r="ACJ88" i="17"/>
  <c r="ACK88" i="17" s="1"/>
  <c r="ABS88" i="17"/>
  <c r="ACF88" i="17" s="1"/>
  <c r="ACH88" i="17" s="1"/>
  <c r="ABF88" i="17"/>
  <c r="ABE88" i="17"/>
  <c r="ABC88" i="17"/>
  <c r="ABD88" i="17" s="1"/>
  <c r="AAP88" i="17"/>
  <c r="AAC88" i="17"/>
  <c r="ZM88" i="17"/>
  <c r="YZ88" i="17"/>
  <c r="YJ88" i="17"/>
  <c r="XW88" i="17"/>
  <c r="YW88" i="17" s="1"/>
  <c r="XT88" i="17"/>
  <c r="XG88" i="17"/>
  <c r="WT88" i="17"/>
  <c r="WR88" i="17"/>
  <c r="WQ88" i="17"/>
  <c r="WS88" i="17" s="1"/>
  <c r="WD88" i="17"/>
  <c r="VQ88" i="17"/>
  <c r="VA88" i="17"/>
  <c r="VN88" i="17" s="1"/>
  <c r="VO88" i="17" s="1"/>
  <c r="UN88" i="17"/>
  <c r="UH88" i="17"/>
  <c r="TX88" i="17" s="1"/>
  <c r="UK88" i="17" s="1"/>
  <c r="UL88" i="17" s="1"/>
  <c r="TK88" i="17"/>
  <c r="SU88" i="17"/>
  <c r="SH88" i="17"/>
  <c r="TH88" i="17" s="1"/>
  <c r="TJ88" i="17" s="1"/>
  <c r="SG88" i="17"/>
  <c r="RR88" i="17"/>
  <c r="SE88" i="17" s="1"/>
  <c r="SF88" i="17" s="1"/>
  <c r="RE88" i="17"/>
  <c r="RD88" i="17"/>
  <c r="QO88" i="17"/>
  <c r="RB88" i="17" s="1"/>
  <c r="RC88" i="17" s="1"/>
  <c r="QB88" i="17"/>
  <c r="PV88" i="17"/>
  <c r="PL88" i="17" s="1"/>
  <c r="PY88" i="17" s="1"/>
  <c r="QA88" i="17" s="1"/>
  <c r="OY88" i="17"/>
  <c r="OS88" i="17"/>
  <c r="OI88" i="17" s="1"/>
  <c r="NV88" i="17"/>
  <c r="NQ88" i="17" s="1"/>
  <c r="NN88" i="17"/>
  <c r="NO88" i="17" s="1"/>
  <c r="NA88" i="17"/>
  <c r="MN88" i="17"/>
  <c r="MM88" i="17"/>
  <c r="ML88" i="17"/>
  <c r="LX88" i="17"/>
  <c r="LK88" i="17"/>
  <c r="KU88" i="17"/>
  <c r="KH88" i="17"/>
  <c r="JR88" i="17"/>
  <c r="JE88" i="17"/>
  <c r="KE88" i="17" s="1"/>
  <c r="JB88" i="17"/>
  <c r="IO88" i="17"/>
  <c r="IB88" i="17"/>
  <c r="HZ88" i="17"/>
  <c r="HY88" i="17"/>
  <c r="IA88" i="17" s="1"/>
  <c r="HL88" i="17"/>
  <c r="GY88" i="17"/>
  <c r="GQ88" i="17"/>
  <c r="GV88" i="17" s="1"/>
  <c r="GW88" i="17" s="1"/>
  <c r="GD88" i="17"/>
  <c r="FN88" i="17"/>
  <c r="GA88" i="17" s="1"/>
  <c r="GB88" i="17" s="1"/>
  <c r="FA88" i="17"/>
  <c r="EK88" i="17"/>
  <c r="DW88" i="17"/>
  <c r="DG88" i="17"/>
  <c r="CT88" i="17"/>
  <c r="DT88" i="17" s="1"/>
  <c r="CS88" i="17"/>
  <c r="CR88" i="17"/>
  <c r="CD88" i="17"/>
  <c r="BQ88" i="17"/>
  <c r="BP88" i="17"/>
  <c r="BO88" i="17"/>
  <c r="BA88" i="17"/>
  <c r="AN88" i="17"/>
  <c r="AM88" i="17"/>
  <c r="AL88" i="17"/>
  <c r="X88" i="17"/>
  <c r="K88" i="17"/>
  <c r="F88" i="17" s="1"/>
  <c r="AFW88" i="17" s="1"/>
  <c r="AGB88" i="17" s="1"/>
  <c r="AFT87" i="17"/>
  <c r="AFV87" i="17" s="1"/>
  <c r="AFG87" i="17"/>
  <c r="AET87" i="17"/>
  <c r="AER87" i="17"/>
  <c r="AED87" i="17"/>
  <c r="ADQ87" i="17"/>
  <c r="AEQ87" i="17" s="1"/>
  <c r="AES87" i="17" s="1"/>
  <c r="ADA87" i="17"/>
  <c r="ACN87" i="17"/>
  <c r="ACI87" i="17" s="1"/>
  <c r="ACG87" i="17"/>
  <c r="ABS87" i="17"/>
  <c r="ACF87" i="17" s="1"/>
  <c r="ACH87" i="17" s="1"/>
  <c r="ABF87" i="17"/>
  <c r="ABC87" i="17"/>
  <c r="ABD87" i="17" s="1"/>
  <c r="AAP87" i="17"/>
  <c r="AAC87" i="17"/>
  <c r="ZM87" i="17"/>
  <c r="ZZ87" i="17" s="1"/>
  <c r="AAB87" i="17" s="1"/>
  <c r="YZ87" i="17"/>
  <c r="YJ87" i="17"/>
  <c r="YW87" i="17" s="1"/>
  <c r="XW87" i="17"/>
  <c r="XT87" i="17"/>
  <c r="XG87" i="17"/>
  <c r="WT87" i="17"/>
  <c r="WR87" i="17"/>
  <c r="WQ87" i="17"/>
  <c r="WS87" i="17" s="1"/>
  <c r="WD87" i="17"/>
  <c r="VQ87" i="17"/>
  <c r="VP87" i="17"/>
  <c r="VO87" i="17"/>
  <c r="VA87" i="17"/>
  <c r="VN87" i="17" s="1"/>
  <c r="UN87" i="17"/>
  <c r="UH87" i="17"/>
  <c r="TX87" i="17" s="1"/>
  <c r="UK87" i="17" s="1"/>
  <c r="TK87" i="17"/>
  <c r="TJ87" i="17"/>
  <c r="SU87" i="17"/>
  <c r="SH87" i="17"/>
  <c r="TH87" i="17" s="1"/>
  <c r="TI87" i="17" s="1"/>
  <c r="RR87" i="17"/>
  <c r="RE87" i="17"/>
  <c r="QO87" i="17"/>
  <c r="RB87" i="17" s="1"/>
  <c r="RC87" i="17" s="1"/>
  <c r="QB87" i="17"/>
  <c r="PV87" i="17"/>
  <c r="PL87" i="17" s="1"/>
  <c r="PY87" i="17" s="1"/>
  <c r="QA87" i="17" s="1"/>
  <c r="OY87" i="17"/>
  <c r="OS87" i="17"/>
  <c r="OI87" i="17" s="1"/>
  <c r="OV87" i="17" s="1"/>
  <c r="OW87" i="17" s="1"/>
  <c r="NV87" i="17"/>
  <c r="NQ87" i="17" s="1"/>
  <c r="NP87" i="17"/>
  <c r="NN87" i="17"/>
  <c r="NO87" i="17" s="1"/>
  <c r="NA87" i="17"/>
  <c r="MN87" i="17"/>
  <c r="MM87" i="17"/>
  <c r="ML87" i="17"/>
  <c r="LX87" i="17"/>
  <c r="LK87" i="17"/>
  <c r="LI87" i="17"/>
  <c r="KU87" i="17"/>
  <c r="LH87" i="17" s="1"/>
  <c r="LJ87" i="17" s="1"/>
  <c r="KH87" i="17"/>
  <c r="KE87" i="17"/>
  <c r="KF87" i="17" s="1"/>
  <c r="JR87" i="17"/>
  <c r="JE87" i="17"/>
  <c r="JB87" i="17"/>
  <c r="JD87" i="17" s="1"/>
  <c r="IO87" i="17"/>
  <c r="IB87" i="17"/>
  <c r="HZ87" i="17"/>
  <c r="HY87" i="17"/>
  <c r="IA87" i="17" s="1"/>
  <c r="HL87" i="17"/>
  <c r="GY87" i="17"/>
  <c r="GQ87" i="17"/>
  <c r="GD87" i="17"/>
  <c r="GC87" i="17"/>
  <c r="GA87" i="17"/>
  <c r="GB87" i="17" s="1"/>
  <c r="FN87" i="17"/>
  <c r="FA87" i="17"/>
  <c r="EY87" i="17"/>
  <c r="EX87" i="17"/>
  <c r="EZ87" i="17" s="1"/>
  <c r="EK87" i="17"/>
  <c r="DW87" i="17"/>
  <c r="DG87" i="17"/>
  <c r="CT87" i="17"/>
  <c r="DT87" i="17" s="1"/>
  <c r="CS87" i="17"/>
  <c r="CR87" i="17"/>
  <c r="CD87" i="17"/>
  <c r="BQ87" i="17"/>
  <c r="BP87" i="17"/>
  <c r="BO87" i="17"/>
  <c r="BA87" i="17"/>
  <c r="AN87" i="17"/>
  <c r="AM87" i="17"/>
  <c r="AL87" i="17"/>
  <c r="X87" i="17"/>
  <c r="K87" i="17"/>
  <c r="G87" i="17"/>
  <c r="F87" i="17"/>
  <c r="AFU86" i="17"/>
  <c r="AFT86" i="17"/>
  <c r="AFV86" i="17" s="1"/>
  <c r="AFG86" i="17"/>
  <c r="AET86" i="17"/>
  <c r="AED86" i="17"/>
  <c r="AEQ86" i="17" s="1"/>
  <c r="ADQ86" i="17"/>
  <c r="ADA86" i="17"/>
  <c r="ADN86" i="17" s="1"/>
  <c r="ACN86" i="17"/>
  <c r="ACI86" i="17" s="1"/>
  <c r="ACG86" i="17"/>
  <c r="ACF86" i="17"/>
  <c r="ACH86" i="17" s="1"/>
  <c r="ABS86" i="17"/>
  <c r="ABF86" i="17"/>
  <c r="AAP86" i="17"/>
  <c r="ABC86" i="17" s="1"/>
  <c r="AAC86" i="17"/>
  <c r="ZM86" i="17"/>
  <c r="ZZ86" i="17" s="1"/>
  <c r="YZ86" i="17"/>
  <c r="YJ86" i="17"/>
  <c r="YW86" i="17" s="1"/>
  <c r="XW86" i="17"/>
  <c r="XT86" i="17"/>
  <c r="XV86" i="17" s="1"/>
  <c r="XG86" i="17"/>
  <c r="WT86" i="17"/>
  <c r="WD86" i="17"/>
  <c r="WQ86" i="17" s="1"/>
  <c r="VQ86" i="17"/>
  <c r="VA86" i="17"/>
  <c r="VN86" i="17" s="1"/>
  <c r="UN86" i="17"/>
  <c r="UH86" i="17"/>
  <c r="TX86" i="17" s="1"/>
  <c r="UK86" i="17" s="1"/>
  <c r="TK86" i="17"/>
  <c r="TI86" i="17"/>
  <c r="SU86" i="17"/>
  <c r="TH86" i="17" s="1"/>
  <c r="TJ86" i="17" s="1"/>
  <c r="SH86" i="17"/>
  <c r="SG86" i="17"/>
  <c r="RR86" i="17"/>
  <c r="SE86" i="17" s="1"/>
  <c r="SF86" i="17" s="1"/>
  <c r="RE86" i="17"/>
  <c r="QO86" i="17"/>
  <c r="RB86" i="17" s="1"/>
  <c r="QB86" i="17"/>
  <c r="PV86" i="17"/>
  <c r="PL86" i="17"/>
  <c r="PY86" i="17" s="1"/>
  <c r="OY86" i="17"/>
  <c r="NQ86" i="17" s="1"/>
  <c r="OS86" i="17"/>
  <c r="OI86" i="17" s="1"/>
  <c r="NV86" i="17"/>
  <c r="NP86" i="17"/>
  <c r="NO86" i="17"/>
  <c r="NA86" i="17"/>
  <c r="NN86" i="17" s="1"/>
  <c r="MN86" i="17"/>
  <c r="MM86" i="17"/>
  <c r="ML86" i="17"/>
  <c r="LX86" i="17"/>
  <c r="LK86" i="17"/>
  <c r="LJ86" i="17"/>
  <c r="KU86" i="17"/>
  <c r="LH86" i="17" s="1"/>
  <c r="LI86" i="17" s="1"/>
  <c r="KH86" i="17"/>
  <c r="JR86" i="17"/>
  <c r="KE86" i="17" s="1"/>
  <c r="JE86" i="17"/>
  <c r="JC86" i="17"/>
  <c r="JB86" i="17"/>
  <c r="JD86" i="17" s="1"/>
  <c r="IO86" i="17"/>
  <c r="IB86" i="17"/>
  <c r="HL86" i="17"/>
  <c r="HY86" i="17" s="1"/>
  <c r="IA86" i="17" s="1"/>
  <c r="GY86" i="17"/>
  <c r="GQ86" i="17"/>
  <c r="GD86" i="17"/>
  <c r="F86" i="17" s="1"/>
  <c r="AFW86" i="17" s="1"/>
  <c r="AGB86" i="17" s="1"/>
  <c r="GA86" i="17"/>
  <c r="FN86" i="17"/>
  <c r="FA86" i="17"/>
  <c r="EY86" i="17"/>
  <c r="EX86" i="17"/>
  <c r="EZ86" i="17" s="1"/>
  <c r="EK86" i="17"/>
  <c r="DW86" i="17"/>
  <c r="DV86" i="17"/>
  <c r="DU86" i="17"/>
  <c r="DG86" i="17"/>
  <c r="DT86" i="17" s="1"/>
  <c r="CT86" i="17"/>
  <c r="CS86" i="17"/>
  <c r="CR86" i="17"/>
  <c r="CD86" i="17"/>
  <c r="BQ86" i="17"/>
  <c r="BP86" i="17"/>
  <c r="BO86" i="17"/>
  <c r="BA86" i="17"/>
  <c r="AN86" i="17"/>
  <c r="AM86" i="17"/>
  <c r="AL86" i="17"/>
  <c r="X86" i="17"/>
  <c r="K86" i="17"/>
  <c r="G86" i="17"/>
  <c r="AFU85" i="17"/>
  <c r="AFT85" i="17"/>
  <c r="AFV85" i="17" s="1"/>
  <c r="AFG85" i="17"/>
  <c r="AET85" i="17"/>
  <c r="AED85" i="17"/>
  <c r="ADQ85" i="17"/>
  <c r="ADP85" i="17"/>
  <c r="ADA85" i="17"/>
  <c r="ADN85" i="17" s="1"/>
  <c r="ADO85" i="17" s="1"/>
  <c r="ACN85" i="17"/>
  <c r="ACJ85" i="17"/>
  <c r="ACG85" i="17"/>
  <c r="ACF85" i="17"/>
  <c r="ACH85" i="17" s="1"/>
  <c r="ABS85" i="17"/>
  <c r="ABF85" i="17"/>
  <c r="AAP85" i="17"/>
  <c r="ABC85" i="17" s="1"/>
  <c r="ABE85" i="17" s="1"/>
  <c r="AAC85" i="17"/>
  <c r="ZM85" i="17"/>
  <c r="YZ85" i="17"/>
  <c r="YW85" i="17"/>
  <c r="YJ85" i="17"/>
  <c r="XW85" i="17"/>
  <c r="XU85" i="17"/>
  <c r="XT85" i="17"/>
  <c r="XV85" i="17" s="1"/>
  <c r="XG85" i="17"/>
  <c r="WT85" i="17"/>
  <c r="WS85" i="17"/>
  <c r="WR85" i="17"/>
  <c r="WD85" i="17"/>
  <c r="WQ85" i="17" s="1"/>
  <c r="VQ85" i="17"/>
  <c r="VP85" i="17"/>
  <c r="VA85" i="17"/>
  <c r="VN85" i="17" s="1"/>
  <c r="VO85" i="17" s="1"/>
  <c r="UN85" i="17"/>
  <c r="UH85" i="17"/>
  <c r="TX85" i="17" s="1"/>
  <c r="UK85" i="17" s="1"/>
  <c r="TK85" i="17"/>
  <c r="SU85" i="17"/>
  <c r="TH85" i="17" s="1"/>
  <c r="TJ85" i="17" s="1"/>
  <c r="SH85" i="17"/>
  <c r="RR85" i="17"/>
  <c r="RE85" i="17"/>
  <c r="RB85" i="17"/>
  <c r="QO85" i="17"/>
  <c r="QB85" i="17"/>
  <c r="PV85" i="17"/>
  <c r="PL85" i="17" s="1"/>
  <c r="PY85" i="17" s="1"/>
  <c r="OY85" i="17"/>
  <c r="OS85" i="17"/>
  <c r="OI85" i="17" s="1"/>
  <c r="NV85" i="17"/>
  <c r="NA85" i="17"/>
  <c r="MN85" i="17"/>
  <c r="NN85" i="17" s="1"/>
  <c r="NP85" i="17" s="1"/>
  <c r="MM85" i="17"/>
  <c r="ML85" i="17"/>
  <c r="LX85" i="17"/>
  <c r="LK85" i="17"/>
  <c r="KU85" i="17"/>
  <c r="KH85" i="17"/>
  <c r="KE85" i="17"/>
  <c r="JR85" i="17"/>
  <c r="JE85" i="17"/>
  <c r="JC85" i="17"/>
  <c r="JB85" i="17"/>
  <c r="JD85" i="17" s="1"/>
  <c r="IO85" i="17"/>
  <c r="IB85" i="17"/>
  <c r="IA85" i="17"/>
  <c r="HZ85" i="17"/>
  <c r="HL85" i="17"/>
  <c r="GY85" i="17"/>
  <c r="HY85" i="17" s="1"/>
  <c r="GQ85" i="17"/>
  <c r="GV85" i="17" s="1"/>
  <c r="GW85" i="17" s="1"/>
  <c r="GD85" i="17"/>
  <c r="FN85" i="17"/>
  <c r="GA85" i="17" s="1"/>
  <c r="FA85" i="17"/>
  <c r="EY85" i="17"/>
  <c r="EX85" i="17"/>
  <c r="EZ85" i="17" s="1"/>
  <c r="EK85" i="17"/>
  <c r="DW85" i="17"/>
  <c r="DG85" i="17"/>
  <c r="CT85" i="17"/>
  <c r="DT85" i="17" s="1"/>
  <c r="DV85" i="17" s="1"/>
  <c r="CS85" i="17"/>
  <c r="CR85" i="17"/>
  <c r="CD85" i="17"/>
  <c r="BQ85" i="17"/>
  <c r="BP85" i="17"/>
  <c r="BO85" i="17"/>
  <c r="BA85" i="17"/>
  <c r="AN85" i="17"/>
  <c r="AM85" i="17"/>
  <c r="AL85" i="17"/>
  <c r="X85" i="17"/>
  <c r="K85" i="17"/>
  <c r="F85" i="17" s="1"/>
  <c r="AFT84" i="17"/>
  <c r="AFV84" i="17" s="1"/>
  <c r="AFG84" i="17"/>
  <c r="AET84" i="17"/>
  <c r="AER84" i="17"/>
  <c r="AED84" i="17"/>
  <c r="ADQ84" i="17"/>
  <c r="AEQ84" i="17" s="1"/>
  <c r="AES84" i="17" s="1"/>
  <c r="ADA84" i="17"/>
  <c r="ACJ84" i="17" s="1"/>
  <c r="ACK84" i="17" s="1"/>
  <c r="ACN84" i="17"/>
  <c r="ACI84" i="17" s="1"/>
  <c r="ACF84" i="17"/>
  <c r="ACH84" i="17" s="1"/>
  <c r="ABS84" i="17"/>
  <c r="ABF84" i="17"/>
  <c r="ABE84" i="17"/>
  <c r="ABD84" i="17"/>
  <c r="AAP84" i="17"/>
  <c r="AAC84" i="17"/>
  <c r="ABC84" i="17" s="1"/>
  <c r="ZM84" i="17"/>
  <c r="ZZ84" i="17" s="1"/>
  <c r="AAA84" i="17" s="1"/>
  <c r="YZ84" i="17"/>
  <c r="YJ84" i="17"/>
  <c r="YW84" i="17" s="1"/>
  <c r="XW84" i="17"/>
  <c r="XU84" i="17"/>
  <c r="XT84" i="17"/>
  <c r="XV84" i="17" s="1"/>
  <c r="XG84" i="17"/>
  <c r="WT84" i="17"/>
  <c r="WD84" i="17"/>
  <c r="VQ84" i="17"/>
  <c r="WQ84" i="17" s="1"/>
  <c r="WS84" i="17" s="1"/>
  <c r="VA84" i="17"/>
  <c r="UN84" i="17"/>
  <c r="UH84" i="17"/>
  <c r="TX84" i="17" s="1"/>
  <c r="UK84" i="17" s="1"/>
  <c r="TK84" i="17"/>
  <c r="TJ84" i="17"/>
  <c r="TI84" i="17"/>
  <c r="SU84" i="17"/>
  <c r="SH84" i="17"/>
  <c r="TH84" i="17" s="1"/>
  <c r="RR84" i="17"/>
  <c r="SE84" i="17" s="1"/>
  <c r="SF84" i="17" s="1"/>
  <c r="RE84" i="17"/>
  <c r="QO84" i="17"/>
  <c r="RB84" i="17" s="1"/>
  <c r="QB84" i="17"/>
  <c r="PV84" i="17"/>
  <c r="PL84" i="17" s="1"/>
  <c r="PY84" i="17" s="1"/>
  <c r="OY84" i="17"/>
  <c r="OS84" i="17"/>
  <c r="OI84" i="17" s="1"/>
  <c r="NV84" i="17"/>
  <c r="NN84" i="17"/>
  <c r="NA84" i="17"/>
  <c r="MN84" i="17"/>
  <c r="MM84" i="17"/>
  <c r="ML84" i="17"/>
  <c r="LX84" i="17"/>
  <c r="LK84" i="17"/>
  <c r="LI84" i="17"/>
  <c r="KU84" i="17"/>
  <c r="LH84" i="17" s="1"/>
  <c r="LJ84" i="17" s="1"/>
  <c r="KH84" i="17"/>
  <c r="KE84" i="17"/>
  <c r="JR84" i="17"/>
  <c r="JE84" i="17"/>
  <c r="JB84" i="17"/>
  <c r="IO84" i="17"/>
  <c r="IB84" i="17"/>
  <c r="HZ84" i="17"/>
  <c r="HY84" i="17"/>
  <c r="IA84" i="17" s="1"/>
  <c r="HL84" i="17"/>
  <c r="GY84" i="17"/>
  <c r="GX84" i="17"/>
  <c r="GW84" i="17"/>
  <c r="GQ84" i="17"/>
  <c r="GV84" i="17" s="1"/>
  <c r="GD84" i="17"/>
  <c r="GC84" i="17"/>
  <c r="GA84" i="17"/>
  <c r="GB84" i="17" s="1"/>
  <c r="FN84" i="17"/>
  <c r="FA84" i="17"/>
  <c r="EY84" i="17"/>
  <c r="EX84" i="17"/>
  <c r="EZ84" i="17" s="1"/>
  <c r="EK84" i="17"/>
  <c r="G84" i="17" s="1"/>
  <c r="DW84" i="17"/>
  <c r="DV84" i="17"/>
  <c r="DG84" i="17"/>
  <c r="CT84" i="17"/>
  <c r="DT84" i="17" s="1"/>
  <c r="DU84" i="17" s="1"/>
  <c r="CS84" i="17"/>
  <c r="CR84" i="17"/>
  <c r="CD84" i="17"/>
  <c r="BQ84" i="17"/>
  <c r="BP84" i="17"/>
  <c r="BO84" i="17"/>
  <c r="BA84" i="17"/>
  <c r="AN84" i="17"/>
  <c r="AM84" i="17"/>
  <c r="AL84" i="17"/>
  <c r="X84" i="17"/>
  <c r="K84" i="17"/>
  <c r="F84" i="17" s="1"/>
  <c r="AFU83" i="17"/>
  <c r="AFT83" i="17"/>
  <c r="AFV83" i="17" s="1"/>
  <c r="AFG83" i="17"/>
  <c r="AET83" i="17"/>
  <c r="AED83" i="17"/>
  <c r="ADQ83" i="17"/>
  <c r="AEQ83" i="17" s="1"/>
  <c r="ADA83" i="17"/>
  <c r="ADN83" i="17" s="1"/>
  <c r="ACN83" i="17"/>
  <c r="ACJ83" i="17"/>
  <c r="ACK83" i="17" s="1"/>
  <c r="ACI83" i="17"/>
  <c r="ABS83" i="17"/>
  <c r="ACF83" i="17" s="1"/>
  <c r="ABF83" i="17"/>
  <c r="ABC83" i="17"/>
  <c r="AAP83" i="17"/>
  <c r="AAC83" i="17"/>
  <c r="AAA83" i="17"/>
  <c r="ZM83" i="17"/>
  <c r="ZZ83" i="17" s="1"/>
  <c r="AAB83" i="17" s="1"/>
  <c r="YZ83" i="17"/>
  <c r="YW83" i="17"/>
  <c r="YJ83" i="17"/>
  <c r="XW83" i="17"/>
  <c r="XT83" i="17"/>
  <c r="XG83" i="17"/>
  <c r="WT83" i="17"/>
  <c r="WR83" i="17"/>
  <c r="WQ83" i="17"/>
  <c r="WS83" i="17" s="1"/>
  <c r="WD83" i="17"/>
  <c r="VQ83" i="17"/>
  <c r="VP83" i="17"/>
  <c r="VO83" i="17"/>
  <c r="VA83" i="17"/>
  <c r="VN83" i="17" s="1"/>
  <c r="UN83" i="17"/>
  <c r="UH83" i="17"/>
  <c r="TX83" i="17" s="1"/>
  <c r="UK83" i="17" s="1"/>
  <c r="UL83" i="17" s="1"/>
  <c r="TK83" i="17"/>
  <c r="SU83" i="17"/>
  <c r="SH83" i="17"/>
  <c r="TH83" i="17" s="1"/>
  <c r="RR83" i="17"/>
  <c r="SE83" i="17" s="1"/>
  <c r="RE83" i="17"/>
  <c r="QO83" i="17"/>
  <c r="RB83" i="17" s="1"/>
  <c r="QB83" i="17"/>
  <c r="PV83" i="17"/>
  <c r="PL83" i="17" s="1"/>
  <c r="PY83" i="17" s="1"/>
  <c r="OY83" i="17"/>
  <c r="OS83" i="17"/>
  <c r="OI83" i="17" s="1"/>
  <c r="NV83" i="17"/>
  <c r="NN83" i="17"/>
  <c r="NA83" i="17"/>
  <c r="MN83" i="17"/>
  <c r="MM83" i="17"/>
  <c r="ML83" i="17"/>
  <c r="LX83" i="17"/>
  <c r="LK83" i="17"/>
  <c r="LI83" i="17"/>
  <c r="KU83" i="17"/>
  <c r="LH83" i="17" s="1"/>
  <c r="LJ83" i="17" s="1"/>
  <c r="KH83" i="17"/>
  <c r="KE83" i="17"/>
  <c r="JR83" i="17"/>
  <c r="JE83" i="17"/>
  <c r="JB83" i="17"/>
  <c r="IO83" i="17"/>
  <c r="IB83" i="17"/>
  <c r="HZ83" i="17"/>
  <c r="HY83" i="17"/>
  <c r="IA83" i="17" s="1"/>
  <c r="HL83" i="17"/>
  <c r="GY83" i="17"/>
  <c r="GX83" i="17"/>
  <c r="GW83" i="17"/>
  <c r="GQ83" i="17"/>
  <c r="GV83" i="17" s="1"/>
  <c r="GD83" i="17"/>
  <c r="GC83" i="17"/>
  <c r="GA83" i="17"/>
  <c r="GB83" i="17" s="1"/>
  <c r="FN83" i="17"/>
  <c r="FA83" i="17"/>
  <c r="EY83" i="17"/>
  <c r="EX83" i="17"/>
  <c r="EZ83" i="17" s="1"/>
  <c r="EK83" i="17"/>
  <c r="G83" i="17" s="1"/>
  <c r="DW83" i="17"/>
  <c r="DG83" i="17"/>
  <c r="CT83" i="17"/>
  <c r="DT83" i="17" s="1"/>
  <c r="DU83" i="17" s="1"/>
  <c r="CS83" i="17"/>
  <c r="CR83" i="17"/>
  <c r="CD83" i="17"/>
  <c r="BQ83" i="17"/>
  <c r="BP83" i="17"/>
  <c r="BO83" i="17"/>
  <c r="BA83" i="17"/>
  <c r="AN83" i="17"/>
  <c r="AM83" i="17"/>
  <c r="AL83" i="17"/>
  <c r="X83" i="17"/>
  <c r="K83" i="17"/>
  <c r="F83" i="17"/>
  <c r="AFU82" i="17"/>
  <c r="AFT82" i="17"/>
  <c r="AFV82" i="17" s="1"/>
  <c r="AFG82" i="17"/>
  <c r="AET82" i="17"/>
  <c r="AED82" i="17"/>
  <c r="ADQ82" i="17"/>
  <c r="AEQ82" i="17" s="1"/>
  <c r="ADA82" i="17"/>
  <c r="ADN82" i="17" s="1"/>
  <c r="ACN82" i="17"/>
  <c r="ACI82" i="17"/>
  <c r="ABS82" i="17"/>
  <c r="ACF82" i="17" s="1"/>
  <c r="ABF82" i="17"/>
  <c r="ABC82" i="17"/>
  <c r="AAP82" i="17"/>
  <c r="AAC82" i="17"/>
  <c r="AAA82" i="17"/>
  <c r="ZM82" i="17"/>
  <c r="ZZ82" i="17" s="1"/>
  <c r="AAB82" i="17" s="1"/>
  <c r="YZ82" i="17"/>
  <c r="YW82" i="17"/>
  <c r="YJ82" i="17"/>
  <c r="XW82" i="17"/>
  <c r="XT82" i="17"/>
  <c r="XG82" i="17"/>
  <c r="WT82" i="17"/>
  <c r="WR82" i="17"/>
  <c r="WQ82" i="17"/>
  <c r="WS82" i="17" s="1"/>
  <c r="WD82" i="17"/>
  <c r="VQ82" i="17"/>
  <c r="VP82" i="17"/>
  <c r="VO82" i="17"/>
  <c r="VA82" i="17"/>
  <c r="VN82" i="17" s="1"/>
  <c r="UN82" i="17"/>
  <c r="UH82" i="17"/>
  <c r="TX82" i="17" s="1"/>
  <c r="UK82" i="17" s="1"/>
  <c r="UL82" i="17" s="1"/>
  <c r="TK82" i="17"/>
  <c r="TI82" i="17"/>
  <c r="SU82" i="17"/>
  <c r="SH82" i="17"/>
  <c r="TH82" i="17" s="1"/>
  <c r="TJ82" i="17" s="1"/>
  <c r="RR82" i="17"/>
  <c r="SE82" i="17" s="1"/>
  <c r="SF82" i="17" s="1"/>
  <c r="RE82" i="17"/>
  <c r="RD82" i="17"/>
  <c r="QO82" i="17"/>
  <c r="RB82" i="17" s="1"/>
  <c r="RC82" i="17" s="1"/>
  <c r="QB82" i="17"/>
  <c r="PV82" i="17"/>
  <c r="PL82" i="17" s="1"/>
  <c r="PY82" i="17" s="1"/>
  <c r="QA82" i="17" s="1"/>
  <c r="OY82" i="17"/>
  <c r="OS82" i="17"/>
  <c r="OI82" i="17" s="1"/>
  <c r="NV82" i="17"/>
  <c r="NQ82" i="17" s="1"/>
  <c r="NN82" i="17"/>
  <c r="NO82" i="17" s="1"/>
  <c r="NA82" i="17"/>
  <c r="MN82" i="17"/>
  <c r="MM82" i="17"/>
  <c r="ML82" i="17"/>
  <c r="LX82" i="17"/>
  <c r="LK82" i="17"/>
  <c r="KU82" i="17"/>
  <c r="KH82" i="17"/>
  <c r="JR82" i="17"/>
  <c r="JE82" i="17"/>
  <c r="KE82" i="17" s="1"/>
  <c r="JB82" i="17"/>
  <c r="IO82" i="17"/>
  <c r="IB82" i="17"/>
  <c r="HZ82" i="17"/>
  <c r="HY82" i="17"/>
  <c r="IA82" i="17" s="1"/>
  <c r="HL82" i="17"/>
  <c r="GY82" i="17"/>
  <c r="GQ82" i="17"/>
  <c r="GV82" i="17" s="1"/>
  <c r="GW82" i="17" s="1"/>
  <c r="GD82" i="17"/>
  <c r="FN82" i="17"/>
  <c r="GA82" i="17" s="1"/>
  <c r="GB82" i="17" s="1"/>
  <c r="FA82" i="17"/>
  <c r="EK82" i="17"/>
  <c r="DW82" i="17"/>
  <c r="EX82" i="17" s="1"/>
  <c r="DG82" i="17"/>
  <c r="DT82" i="17" s="1"/>
  <c r="DV82" i="17" s="1"/>
  <c r="CT82" i="17"/>
  <c r="CS82" i="17"/>
  <c r="CR82" i="17"/>
  <c r="CD82" i="17"/>
  <c r="BQ82" i="17"/>
  <c r="BP82" i="17"/>
  <c r="BO82" i="17"/>
  <c r="BA82" i="17"/>
  <c r="AN82" i="17"/>
  <c r="AM82" i="17"/>
  <c r="AL82" i="17"/>
  <c r="X82" i="17"/>
  <c r="K82" i="17"/>
  <c r="AFG81" i="17"/>
  <c r="AET81" i="17"/>
  <c r="AFT81" i="17" s="1"/>
  <c r="AED81" i="17"/>
  <c r="AEQ81" i="17" s="1"/>
  <c r="AES81" i="17" s="1"/>
  <c r="ADQ81" i="17"/>
  <c r="ADA81" i="17"/>
  <c r="ACN81" i="17"/>
  <c r="ACI81" i="17" s="1"/>
  <c r="ACH81" i="17"/>
  <c r="ACF81" i="17"/>
  <c r="ACG81" i="17" s="1"/>
  <c r="ABS81" i="17"/>
  <c r="ABF81" i="17"/>
  <c r="ABD81" i="17"/>
  <c r="AAP81" i="17"/>
  <c r="ABC81" i="17" s="1"/>
  <c r="ABE81" i="17" s="1"/>
  <c r="AAC81" i="17"/>
  <c r="ZM81" i="17"/>
  <c r="YZ81" i="17"/>
  <c r="ZZ81" i="17" s="1"/>
  <c r="YJ81" i="17"/>
  <c r="YW81" i="17" s="1"/>
  <c r="YY81" i="17" s="1"/>
  <c r="XW81" i="17"/>
  <c r="XG81" i="17"/>
  <c r="WT81" i="17"/>
  <c r="XT81" i="17" s="1"/>
  <c r="WR81" i="17"/>
  <c r="WD81" i="17"/>
  <c r="WQ81" i="17" s="1"/>
  <c r="WS81" i="17" s="1"/>
  <c r="VQ81" i="17"/>
  <c r="VN81" i="17"/>
  <c r="VO81" i="17" s="1"/>
  <c r="VA81" i="17"/>
  <c r="UN81" i="17"/>
  <c r="UH81" i="17"/>
  <c r="TX81" i="17" s="1"/>
  <c r="UK81" i="17" s="1"/>
  <c r="UM81" i="17" s="1"/>
  <c r="TK81" i="17"/>
  <c r="TI81" i="17"/>
  <c r="SU81" i="17"/>
  <c r="TH81" i="17" s="1"/>
  <c r="TJ81" i="17" s="1"/>
  <c r="SH81" i="17"/>
  <c r="RR81" i="17"/>
  <c r="RE81" i="17"/>
  <c r="NQ81" i="17" s="1"/>
  <c r="QO81" i="17"/>
  <c r="RB81" i="17" s="1"/>
  <c r="RD81" i="17" s="1"/>
  <c r="QB81" i="17"/>
  <c r="PV81" i="17"/>
  <c r="PL81" i="17" s="1"/>
  <c r="PY81" i="17" s="1"/>
  <c r="OY81" i="17"/>
  <c r="OS81" i="17"/>
  <c r="OI81" i="17"/>
  <c r="NV81" i="17"/>
  <c r="NA81" i="17"/>
  <c r="NN81" i="17" s="1"/>
  <c r="NP81" i="17" s="1"/>
  <c r="MN81" i="17"/>
  <c r="MM81" i="17"/>
  <c r="ML81" i="17"/>
  <c r="LX81" i="17"/>
  <c r="LK81" i="17"/>
  <c r="KU81" i="17"/>
  <c r="LH81" i="17" s="1"/>
  <c r="KH81" i="17"/>
  <c r="JR81" i="17"/>
  <c r="JE81" i="17"/>
  <c r="JB81" i="17"/>
  <c r="JD81" i="17" s="1"/>
  <c r="IO81" i="17"/>
  <c r="IB81" i="17"/>
  <c r="HL81" i="17"/>
  <c r="GY81" i="17"/>
  <c r="GV81" i="17"/>
  <c r="GW81" i="17" s="1"/>
  <c r="GQ81" i="17"/>
  <c r="GD81" i="17"/>
  <c r="F81" i="17" s="1"/>
  <c r="GA81" i="17"/>
  <c r="GC81" i="17" s="1"/>
  <c r="FN81" i="17"/>
  <c r="FA81" i="17"/>
  <c r="EK81" i="17"/>
  <c r="DW81" i="17"/>
  <c r="EX81" i="17" s="1"/>
  <c r="DV81" i="17"/>
  <c r="DG81" i="17"/>
  <c r="DT81" i="17" s="1"/>
  <c r="DU81" i="17" s="1"/>
  <c r="CT81" i="17"/>
  <c r="CS81" i="17"/>
  <c r="CR81" i="17"/>
  <c r="CD81" i="17"/>
  <c r="BQ81" i="17"/>
  <c r="BP81" i="17"/>
  <c r="BO81" i="17"/>
  <c r="BA81" i="17"/>
  <c r="AN81" i="17"/>
  <c r="AM81" i="17"/>
  <c r="AL81" i="17"/>
  <c r="X81" i="17"/>
  <c r="K81" i="17"/>
  <c r="G81" i="17"/>
  <c r="H81" i="17" s="1"/>
  <c r="AFG80" i="17"/>
  <c r="AET80" i="17"/>
  <c r="AFT80" i="17" s="1"/>
  <c r="AES80" i="17"/>
  <c r="AED80" i="17"/>
  <c r="AEQ80" i="17" s="1"/>
  <c r="AER80" i="17" s="1"/>
  <c r="ADQ80" i="17"/>
  <c r="ADA80" i="17"/>
  <c r="ADN80" i="17" s="1"/>
  <c r="ACN80" i="17"/>
  <c r="ACI80" i="17" s="1"/>
  <c r="ACJ80" i="17"/>
  <c r="ACK80" i="17" s="1"/>
  <c r="ABS80" i="17"/>
  <c r="ABF80" i="17"/>
  <c r="ACF80" i="17" s="1"/>
  <c r="ABE80" i="17"/>
  <c r="AAP80" i="17"/>
  <c r="ABC80" i="17" s="1"/>
  <c r="ABD80" i="17" s="1"/>
  <c r="AAC80" i="17"/>
  <c r="ZM80" i="17"/>
  <c r="ZZ80" i="17" s="1"/>
  <c r="YZ80" i="17"/>
  <c r="YJ80" i="17"/>
  <c r="YW80" i="17" s="1"/>
  <c r="XW80" i="17"/>
  <c r="XG80" i="17"/>
  <c r="WT80" i="17"/>
  <c r="XT80" i="17" s="1"/>
  <c r="WD80" i="17"/>
  <c r="VQ80" i="17"/>
  <c r="VA80" i="17"/>
  <c r="UN80" i="17"/>
  <c r="VN80" i="17" s="1"/>
  <c r="UH80" i="17"/>
  <c r="TX80" i="17" s="1"/>
  <c r="UK80" i="17" s="1"/>
  <c r="TK80" i="17"/>
  <c r="SU80" i="17"/>
  <c r="SH80" i="17"/>
  <c r="RR80" i="17"/>
  <c r="SE80" i="17" s="1"/>
  <c r="RE80" i="17"/>
  <c r="NQ80" i="17" s="1"/>
  <c r="QO80" i="17"/>
  <c r="RB80" i="17" s="1"/>
  <c r="QB80" i="17"/>
  <c r="PV80" i="17"/>
  <c r="PL80" i="17"/>
  <c r="PY80" i="17" s="1"/>
  <c r="QA80" i="17" s="1"/>
  <c r="OY80" i="17"/>
  <c r="OS80" i="17"/>
  <c r="OI80" i="17"/>
  <c r="OV80" i="17" s="1"/>
  <c r="OW80" i="17" s="1"/>
  <c r="NV80" i="17"/>
  <c r="NA80" i="17"/>
  <c r="MN80" i="17"/>
  <c r="MM80" i="17"/>
  <c r="ML80" i="17"/>
  <c r="LX80" i="17"/>
  <c r="LK80" i="17"/>
  <c r="KU80" i="17"/>
  <c r="LH80" i="17" s="1"/>
  <c r="KH80" i="17"/>
  <c r="JR80" i="17"/>
  <c r="KE80" i="17" s="1"/>
  <c r="JE80" i="17"/>
  <c r="IO80" i="17"/>
  <c r="IB80" i="17"/>
  <c r="JB80" i="17" s="1"/>
  <c r="HL80" i="17"/>
  <c r="GY80" i="17"/>
  <c r="GQ80" i="17"/>
  <c r="GV80" i="17" s="1"/>
  <c r="GD80" i="17"/>
  <c r="F80" i="17" s="1"/>
  <c r="FN80" i="17"/>
  <c r="GA80" i="17" s="1"/>
  <c r="FA80" i="17"/>
  <c r="EX80" i="17"/>
  <c r="EZ80" i="17" s="1"/>
  <c r="EK80" i="17"/>
  <c r="DW80" i="17"/>
  <c r="DG80" i="17"/>
  <c r="DT80" i="17" s="1"/>
  <c r="DV80" i="17" s="1"/>
  <c r="CT80" i="17"/>
  <c r="CS80" i="17"/>
  <c r="CR80" i="17"/>
  <c r="CD80" i="17"/>
  <c r="BQ80" i="17"/>
  <c r="BP80" i="17"/>
  <c r="BO80" i="17"/>
  <c r="BA80" i="17"/>
  <c r="AN80" i="17"/>
  <c r="AM80" i="17"/>
  <c r="AL80" i="17"/>
  <c r="X80" i="17"/>
  <c r="K80" i="17"/>
  <c r="G80" i="17"/>
  <c r="AFT79" i="17"/>
  <c r="AFV79" i="17" s="1"/>
  <c r="AFG79" i="17"/>
  <c r="AET79" i="17"/>
  <c r="AED79" i="17"/>
  <c r="AEQ79" i="17" s="1"/>
  <c r="AES79" i="17" s="1"/>
  <c r="ADQ79" i="17"/>
  <c r="ADA79" i="17"/>
  <c r="ADN79" i="17" s="1"/>
  <c r="ACN79" i="17"/>
  <c r="ACI79" i="17" s="1"/>
  <c r="ACJ79" i="17"/>
  <c r="ACK79" i="17" s="1"/>
  <c r="ACF79" i="17"/>
  <c r="ACH79" i="17" s="1"/>
  <c r="ABS79" i="17"/>
  <c r="ABF79" i="17"/>
  <c r="AAP79" i="17"/>
  <c r="ABC79" i="17" s="1"/>
  <c r="ABE79" i="17" s="1"/>
  <c r="AAC79" i="17"/>
  <c r="ZM79" i="17"/>
  <c r="ZZ79" i="17" s="1"/>
  <c r="YZ79" i="17"/>
  <c r="YJ79" i="17"/>
  <c r="YW79" i="17" s="1"/>
  <c r="XW79" i="17"/>
  <c r="XT79" i="17"/>
  <c r="XV79" i="17" s="1"/>
  <c r="XG79" i="17"/>
  <c r="WT79" i="17"/>
  <c r="WD79" i="17"/>
  <c r="VQ79" i="17"/>
  <c r="VN79" i="17"/>
  <c r="VO79" i="17" s="1"/>
  <c r="VA79" i="17"/>
  <c r="UN79" i="17"/>
  <c r="UH79" i="17"/>
  <c r="TX79" i="17" s="1"/>
  <c r="UK79" i="17" s="1"/>
  <c r="UM79" i="17" s="1"/>
  <c r="TK79" i="17"/>
  <c r="TI79" i="17"/>
  <c r="TH79" i="17"/>
  <c r="TJ79" i="17" s="1"/>
  <c r="SU79" i="17"/>
  <c r="SH79" i="17"/>
  <c r="RR79" i="17"/>
  <c r="SE79" i="17" s="1"/>
  <c r="RE79" i="17"/>
  <c r="QO79" i="17"/>
  <c r="RB79" i="17" s="1"/>
  <c r="QB79" i="17"/>
  <c r="PV79" i="17"/>
  <c r="PL79" i="17" s="1"/>
  <c r="PY79" i="17" s="1"/>
  <c r="OY79" i="17"/>
  <c r="OS79" i="17"/>
  <c r="OI79" i="17" s="1"/>
  <c r="NV79" i="17"/>
  <c r="NQ79" i="17" s="1"/>
  <c r="NN79" i="17"/>
  <c r="NO79" i="17" s="1"/>
  <c r="NA79" i="17"/>
  <c r="MN79" i="17"/>
  <c r="MM79" i="17"/>
  <c r="ML79" i="17"/>
  <c r="LX79" i="17"/>
  <c r="LK79" i="17"/>
  <c r="KU79" i="17"/>
  <c r="LH79" i="17" s="1"/>
  <c r="KH79" i="17"/>
  <c r="JR79" i="17"/>
  <c r="JE79" i="17"/>
  <c r="KE79" i="17" s="1"/>
  <c r="IO79" i="17"/>
  <c r="JB79" i="17" s="1"/>
  <c r="IB79" i="17"/>
  <c r="HY79" i="17"/>
  <c r="HZ79" i="17" s="1"/>
  <c r="HL79" i="17"/>
  <c r="GY79" i="17"/>
  <c r="GQ79" i="17"/>
  <c r="GV79" i="17" s="1"/>
  <c r="GD79" i="17"/>
  <c r="FN79" i="17"/>
  <c r="FA79" i="17"/>
  <c r="GA79" i="17" s="1"/>
  <c r="EK79" i="17"/>
  <c r="EX79" i="17" s="1"/>
  <c r="DW79" i="17"/>
  <c r="DT79" i="17"/>
  <c r="DU79" i="17" s="1"/>
  <c r="DG79" i="17"/>
  <c r="CT79" i="17"/>
  <c r="CS79" i="17"/>
  <c r="CR79" i="17"/>
  <c r="CD79" i="17"/>
  <c r="BQ79" i="17"/>
  <c r="BP79" i="17"/>
  <c r="BO79" i="17"/>
  <c r="BA79" i="17"/>
  <c r="AN79" i="17"/>
  <c r="AM79" i="17"/>
  <c r="AL79" i="17"/>
  <c r="X79" i="17"/>
  <c r="K79" i="17"/>
  <c r="F79" i="17" s="1"/>
  <c r="AFW79" i="17" s="1"/>
  <c r="AGB79" i="17" s="1"/>
  <c r="AFG78" i="17"/>
  <c r="AFT78" i="17" s="1"/>
  <c r="AET78" i="17"/>
  <c r="AEQ78" i="17"/>
  <c r="AER78" i="17" s="1"/>
  <c r="AED78" i="17"/>
  <c r="ADQ78" i="17"/>
  <c r="ADA78" i="17"/>
  <c r="ACJ78" i="17" s="1"/>
  <c r="ACK78" i="17" s="1"/>
  <c r="ACN78" i="17"/>
  <c r="ACI78" i="17"/>
  <c r="ABS78" i="17"/>
  <c r="ACF78" i="17" s="1"/>
  <c r="ABF78" i="17"/>
  <c r="ABC78" i="17"/>
  <c r="ABD78" i="17" s="1"/>
  <c r="AAP78" i="17"/>
  <c r="AAC78" i="17"/>
  <c r="ZM78" i="17"/>
  <c r="ZZ78" i="17" s="1"/>
  <c r="YZ78" i="17"/>
  <c r="YJ78" i="17"/>
  <c r="XW78" i="17"/>
  <c r="YW78" i="17" s="1"/>
  <c r="XG78" i="17"/>
  <c r="XT78" i="17" s="1"/>
  <c r="WT78" i="17"/>
  <c r="WQ78" i="17"/>
  <c r="WR78" i="17" s="1"/>
  <c r="WD78" i="17"/>
  <c r="VQ78" i="17"/>
  <c r="VA78" i="17"/>
  <c r="VN78" i="17" s="1"/>
  <c r="UN78" i="17"/>
  <c r="UH78" i="17"/>
  <c r="TX78" i="17" s="1"/>
  <c r="UK78" i="17" s="1"/>
  <c r="TK78" i="17"/>
  <c r="TI78" i="17"/>
  <c r="TH78" i="17"/>
  <c r="TJ78" i="17" s="1"/>
  <c r="SU78" i="17"/>
  <c r="SH78" i="17"/>
  <c r="RR78" i="17"/>
  <c r="SE78" i="17" s="1"/>
  <c r="SF78" i="17" s="1"/>
  <c r="RE78" i="17"/>
  <c r="QO78" i="17"/>
  <c r="RB78" i="17" s="1"/>
  <c r="QB78" i="17"/>
  <c r="PV78" i="17"/>
  <c r="PL78" i="17" s="1"/>
  <c r="OY78" i="17"/>
  <c r="OW78" i="17"/>
  <c r="OS78" i="17"/>
  <c r="OI78" i="17"/>
  <c r="OV78" i="17" s="1"/>
  <c r="OX78" i="17" s="1"/>
  <c r="NV78" i="17"/>
  <c r="NO78" i="17"/>
  <c r="NN78" i="17"/>
  <c r="NP78" i="17" s="1"/>
  <c r="NA78" i="17"/>
  <c r="MN78" i="17"/>
  <c r="MM78" i="17"/>
  <c r="ML78" i="17"/>
  <c r="LX78" i="17"/>
  <c r="LK78" i="17"/>
  <c r="KU78" i="17"/>
  <c r="KH78" i="17"/>
  <c r="KG78" i="17"/>
  <c r="KE78" i="17"/>
  <c r="KF78" i="17" s="1"/>
  <c r="JR78" i="17"/>
  <c r="JE78" i="17"/>
  <c r="JC78" i="17"/>
  <c r="JB78" i="17"/>
  <c r="JD78" i="17" s="1"/>
  <c r="IO78" i="17"/>
  <c r="IB78" i="17"/>
  <c r="HL78" i="17"/>
  <c r="GY78" i="17"/>
  <c r="HY78" i="17" s="1"/>
  <c r="GQ78" i="17"/>
  <c r="GD78" i="17"/>
  <c r="FN78" i="17"/>
  <c r="GA78" i="17" s="1"/>
  <c r="FA78" i="17"/>
  <c r="F78" i="17" s="1"/>
  <c r="EK78" i="17"/>
  <c r="EX78" i="17" s="1"/>
  <c r="DW78" i="17"/>
  <c r="DG78" i="17"/>
  <c r="CT78" i="17"/>
  <c r="DT78" i="17" s="1"/>
  <c r="CS78" i="17"/>
  <c r="CR78" i="17"/>
  <c r="CD78" i="17"/>
  <c r="BQ78" i="17"/>
  <c r="BP78" i="17"/>
  <c r="BO78" i="17"/>
  <c r="BA78" i="17"/>
  <c r="AN78" i="17"/>
  <c r="AM78" i="17"/>
  <c r="AL78" i="17"/>
  <c r="X78" i="17"/>
  <c r="K78" i="17"/>
  <c r="G78" i="17"/>
  <c r="AFG77" i="17"/>
  <c r="AFT77" i="17" s="1"/>
  <c r="AET77" i="17"/>
  <c r="AEQ77" i="17"/>
  <c r="AES77" i="17" s="1"/>
  <c r="AED77" i="17"/>
  <c r="ADQ77" i="17"/>
  <c r="ADO77" i="17"/>
  <c r="ADA77" i="17"/>
  <c r="ADN77" i="17" s="1"/>
  <c r="ADP77" i="17" s="1"/>
  <c r="ACN77" i="17"/>
  <c r="ACK77" i="17"/>
  <c r="ACL77" i="17" s="1"/>
  <c r="ACJ77" i="17"/>
  <c r="ACI77" i="17"/>
  <c r="ACF77" i="17"/>
  <c r="ACH77" i="17" s="1"/>
  <c r="ABS77" i="17"/>
  <c r="ABF77" i="17"/>
  <c r="ABD77" i="17"/>
  <c r="ABC77" i="17"/>
  <c r="ABE77" i="17" s="1"/>
  <c r="AAP77" i="17"/>
  <c r="AAC77" i="17"/>
  <c r="ZM77" i="17"/>
  <c r="YZ77" i="17"/>
  <c r="YY77" i="17"/>
  <c r="YW77" i="17"/>
  <c r="YX77" i="17" s="1"/>
  <c r="YJ77" i="17"/>
  <c r="XW77" i="17"/>
  <c r="XU77" i="17"/>
  <c r="XT77" i="17"/>
  <c r="XV77" i="17" s="1"/>
  <c r="XG77" i="17"/>
  <c r="WT77" i="17"/>
  <c r="WD77" i="17"/>
  <c r="VQ77" i="17"/>
  <c r="WQ77" i="17" s="1"/>
  <c r="VA77" i="17"/>
  <c r="UN77" i="17"/>
  <c r="UH77" i="17"/>
  <c r="TX77" i="17" s="1"/>
  <c r="UK77" i="17" s="1"/>
  <c r="TK77" i="17"/>
  <c r="TH77" i="17"/>
  <c r="TJ77" i="17" s="1"/>
  <c r="SU77" i="17"/>
  <c r="SH77" i="17"/>
  <c r="SG77" i="17"/>
  <c r="SF77" i="17"/>
  <c r="RR77" i="17"/>
  <c r="SE77" i="17" s="1"/>
  <c r="RE77" i="17"/>
  <c r="RD77" i="17"/>
  <c r="RB77" i="17"/>
  <c r="RC77" i="17" s="1"/>
  <c r="QO77" i="17"/>
  <c r="QB77" i="17"/>
  <c r="PV77" i="17"/>
  <c r="PL77" i="17" s="1"/>
  <c r="PY77" i="17" s="1"/>
  <c r="OY77" i="17"/>
  <c r="OS77" i="17"/>
  <c r="OI77" i="17" s="1"/>
  <c r="NV77" i="17"/>
  <c r="NQ77" i="17" s="1"/>
  <c r="NN77" i="17"/>
  <c r="NO77" i="17" s="1"/>
  <c r="NA77" i="17"/>
  <c r="MN77" i="17"/>
  <c r="MM77" i="17"/>
  <c r="ML77" i="17"/>
  <c r="LX77" i="17"/>
  <c r="LK77" i="17"/>
  <c r="KU77" i="17"/>
  <c r="KH77" i="17"/>
  <c r="KE77" i="17"/>
  <c r="KF77" i="17" s="1"/>
  <c r="JR77" i="17"/>
  <c r="JE77" i="17"/>
  <c r="JB77" i="17"/>
  <c r="JD77" i="17" s="1"/>
  <c r="IO77" i="17"/>
  <c r="IB77" i="17"/>
  <c r="HL77" i="17"/>
  <c r="GY77" i="17"/>
  <c r="HY77" i="17" s="1"/>
  <c r="GX77" i="17"/>
  <c r="GQ77" i="17"/>
  <c r="GV77" i="17" s="1"/>
  <c r="GW77" i="17" s="1"/>
  <c r="GD77" i="17"/>
  <c r="FN77" i="17"/>
  <c r="GA77" i="17" s="1"/>
  <c r="FA77" i="17"/>
  <c r="EK77" i="17"/>
  <c r="G77" i="17" s="1"/>
  <c r="DW77" i="17"/>
  <c r="DG77" i="17"/>
  <c r="CT77" i="17"/>
  <c r="DT77" i="17" s="1"/>
  <c r="CS77" i="17"/>
  <c r="CR77" i="17"/>
  <c r="CD77" i="17"/>
  <c r="BQ77" i="17"/>
  <c r="BP77" i="17"/>
  <c r="BO77" i="17"/>
  <c r="BA77" i="17"/>
  <c r="AN77" i="17"/>
  <c r="AM77" i="17"/>
  <c r="AL77" i="17"/>
  <c r="X77" i="17"/>
  <c r="K77" i="17"/>
  <c r="F77" i="17"/>
  <c r="AFW77" i="17" s="1"/>
  <c r="AGB77" i="17" s="1"/>
  <c r="AFT76" i="17"/>
  <c r="AFV76" i="17" s="1"/>
  <c r="AFG76" i="17"/>
  <c r="AET76" i="17"/>
  <c r="AER76" i="17"/>
  <c r="AEQ76" i="17"/>
  <c r="AES76" i="17" s="1"/>
  <c r="AED76" i="17"/>
  <c r="ADQ76" i="17"/>
  <c r="ADA76" i="17"/>
  <c r="ADN76" i="17" s="1"/>
  <c r="ADO76" i="17" s="1"/>
  <c r="ACN76" i="17"/>
  <c r="ACJ76" i="17"/>
  <c r="ACK76" i="17" s="1"/>
  <c r="ACI76" i="17"/>
  <c r="ABS76" i="17"/>
  <c r="ACF76" i="17" s="1"/>
  <c r="ABF76" i="17"/>
  <c r="ABC76" i="17"/>
  <c r="ABD76" i="17" s="1"/>
  <c r="AAP76" i="17"/>
  <c r="AAC76" i="17"/>
  <c r="ZM76" i="17"/>
  <c r="YZ76" i="17"/>
  <c r="YW76" i="17"/>
  <c r="YX76" i="17" s="1"/>
  <c r="YJ76" i="17"/>
  <c r="XW76" i="17"/>
  <c r="XT76" i="17"/>
  <c r="XV76" i="17" s="1"/>
  <c r="XG76" i="17"/>
  <c r="WT76" i="17"/>
  <c r="WD76" i="17"/>
  <c r="VQ76" i="17"/>
  <c r="WQ76" i="17" s="1"/>
  <c r="VP76" i="17"/>
  <c r="VA76" i="17"/>
  <c r="VN76" i="17" s="1"/>
  <c r="VO76" i="17" s="1"/>
  <c r="UN76" i="17"/>
  <c r="UH76" i="17"/>
  <c r="TX76" i="17" s="1"/>
  <c r="UK76" i="17" s="1"/>
  <c r="TK76" i="17"/>
  <c r="TI76" i="17"/>
  <c r="TH76" i="17"/>
  <c r="TJ76" i="17" s="1"/>
  <c r="SU76" i="17"/>
  <c r="SH76" i="17"/>
  <c r="RR76" i="17"/>
  <c r="SE76" i="17" s="1"/>
  <c r="SF76" i="17" s="1"/>
  <c r="RE76" i="17"/>
  <c r="QO76" i="17"/>
  <c r="RB76" i="17" s="1"/>
  <c r="QB76" i="17"/>
  <c r="PV76" i="17"/>
  <c r="PL76" i="17" s="1"/>
  <c r="PY76" i="17" s="1"/>
  <c r="OY76" i="17"/>
  <c r="OS76" i="17"/>
  <c r="OI76" i="17" s="1"/>
  <c r="NV76" i="17"/>
  <c r="NQ76" i="17" s="1"/>
  <c r="NN76" i="17"/>
  <c r="NO76" i="17" s="1"/>
  <c r="NA76" i="17"/>
  <c r="MN76" i="17"/>
  <c r="MM76" i="17"/>
  <c r="ML76" i="17"/>
  <c r="LX76" i="17"/>
  <c r="LK76" i="17"/>
  <c r="KU76" i="17"/>
  <c r="KH76" i="17"/>
  <c r="KE76" i="17"/>
  <c r="KF76" i="17" s="1"/>
  <c r="JR76" i="17"/>
  <c r="JE76" i="17"/>
  <c r="JB76" i="17"/>
  <c r="JD76" i="17" s="1"/>
  <c r="IO76" i="17"/>
  <c r="IB76" i="17"/>
  <c r="HL76" i="17"/>
  <c r="GY76" i="17"/>
  <c r="HY76" i="17" s="1"/>
  <c r="GX76" i="17"/>
  <c r="GQ76" i="17"/>
  <c r="GV76" i="17" s="1"/>
  <c r="GW76" i="17" s="1"/>
  <c r="GD76" i="17"/>
  <c r="FN76" i="17"/>
  <c r="GA76" i="17" s="1"/>
  <c r="FA76" i="17"/>
  <c r="EK76" i="17"/>
  <c r="G76" i="17" s="1"/>
  <c r="DW76" i="17"/>
  <c r="DG76" i="17"/>
  <c r="CT76" i="17"/>
  <c r="DT76" i="17" s="1"/>
  <c r="CS76" i="17"/>
  <c r="CR76" i="17"/>
  <c r="CD76" i="17"/>
  <c r="BQ76" i="17"/>
  <c r="BP76" i="17"/>
  <c r="BO76" i="17"/>
  <c r="BA76" i="17"/>
  <c r="AN76" i="17"/>
  <c r="AM76" i="17"/>
  <c r="AL76" i="17"/>
  <c r="X76" i="17"/>
  <c r="K76" i="17"/>
  <c r="F76" i="17"/>
  <c r="AFW76" i="17" s="1"/>
  <c r="AGB76" i="17" s="1"/>
  <c r="AFT75" i="17"/>
  <c r="AFV75" i="17" s="1"/>
  <c r="AFG75" i="17"/>
  <c r="AET75" i="17"/>
  <c r="AER75" i="17"/>
  <c r="AEQ75" i="17"/>
  <c r="AES75" i="17" s="1"/>
  <c r="AED75" i="17"/>
  <c r="ADQ75" i="17"/>
  <c r="ADA75" i="17"/>
  <c r="ADN75" i="17" s="1"/>
  <c r="ADO75" i="17" s="1"/>
  <c r="ACN75" i="17"/>
  <c r="ACJ75" i="17"/>
  <c r="ACK75" i="17" s="1"/>
  <c r="ACI75" i="17"/>
  <c r="ABS75" i="17"/>
  <c r="ACF75" i="17" s="1"/>
  <c r="ABF75" i="17"/>
  <c r="ABC75" i="17"/>
  <c r="ABD75" i="17" s="1"/>
  <c r="AAP75" i="17"/>
  <c r="AAC75" i="17"/>
  <c r="ZM75" i="17"/>
  <c r="YZ75" i="17"/>
  <c r="YW75" i="17"/>
  <c r="YX75" i="17" s="1"/>
  <c r="YJ75" i="17"/>
  <c r="XW75" i="17"/>
  <c r="XT75" i="17"/>
  <c r="XV75" i="17" s="1"/>
  <c r="XG75" i="17"/>
  <c r="WT75" i="17"/>
  <c r="WD75" i="17"/>
  <c r="VQ75" i="17"/>
  <c r="WQ75" i="17" s="1"/>
  <c r="VP75" i="17"/>
  <c r="VA75" i="17"/>
  <c r="VN75" i="17" s="1"/>
  <c r="VO75" i="17" s="1"/>
  <c r="UN75" i="17"/>
  <c r="UH75" i="17"/>
  <c r="TX75" i="17" s="1"/>
  <c r="UK75" i="17" s="1"/>
  <c r="TK75" i="17"/>
  <c r="TI75" i="17"/>
  <c r="TH75" i="17"/>
  <c r="TJ75" i="17" s="1"/>
  <c r="SU75" i="17"/>
  <c r="SH75" i="17"/>
  <c r="RR75" i="17"/>
  <c r="SE75" i="17" s="1"/>
  <c r="SF75" i="17" s="1"/>
  <c r="RE75" i="17"/>
  <c r="QO75" i="17"/>
  <c r="RB75" i="17" s="1"/>
  <c r="QB75" i="17"/>
  <c r="PV75" i="17"/>
  <c r="PL75" i="17" s="1"/>
  <c r="PY75" i="17" s="1"/>
  <c r="OY75" i="17"/>
  <c r="OS75" i="17"/>
  <c r="OI75" i="17" s="1"/>
  <c r="NV75" i="17"/>
  <c r="NQ75" i="17" s="1"/>
  <c r="NN75" i="17"/>
  <c r="NO75" i="17" s="1"/>
  <c r="NA75" i="17"/>
  <c r="MN75" i="17"/>
  <c r="MM75" i="17"/>
  <c r="ML75" i="17"/>
  <c r="LX75" i="17"/>
  <c r="LK75" i="17"/>
  <c r="KU75" i="17"/>
  <c r="KH75" i="17"/>
  <c r="KE75" i="17"/>
  <c r="KF75" i="17" s="1"/>
  <c r="JR75" i="17"/>
  <c r="JE75" i="17"/>
  <c r="JB75" i="17"/>
  <c r="JD75" i="17" s="1"/>
  <c r="IO75" i="17"/>
  <c r="IB75" i="17"/>
  <c r="HL75" i="17"/>
  <c r="GY75" i="17"/>
  <c r="HY75" i="17" s="1"/>
  <c r="GX75" i="17"/>
  <c r="GQ75" i="17"/>
  <c r="GV75" i="17" s="1"/>
  <c r="GW75" i="17" s="1"/>
  <c r="GD75" i="17"/>
  <c r="FN75" i="17"/>
  <c r="GA75" i="17" s="1"/>
  <c r="FA75" i="17"/>
  <c r="EK75" i="17"/>
  <c r="G75" i="17" s="1"/>
  <c r="DW75" i="17"/>
  <c r="DG75" i="17"/>
  <c r="CT75" i="17"/>
  <c r="DT75" i="17" s="1"/>
  <c r="CS75" i="17"/>
  <c r="CR75" i="17"/>
  <c r="CD75" i="17"/>
  <c r="BQ75" i="17"/>
  <c r="BP75" i="17"/>
  <c r="BO75" i="17"/>
  <c r="BA75" i="17"/>
  <c r="AN75" i="17"/>
  <c r="AM75" i="17"/>
  <c r="AL75" i="17"/>
  <c r="X75" i="17"/>
  <c r="K75" i="17"/>
  <c r="F75" i="17"/>
  <c r="AFW75" i="17" s="1"/>
  <c r="AGB75" i="17" s="1"/>
  <c r="AFT74" i="17"/>
  <c r="AFV74" i="17" s="1"/>
  <c r="AFG74" i="17"/>
  <c r="AET74" i="17"/>
  <c r="AER74" i="17"/>
  <c r="AEQ74" i="17"/>
  <c r="AES74" i="17" s="1"/>
  <c r="AED74" i="17"/>
  <c r="ADQ74" i="17"/>
  <c r="ADA74" i="17"/>
  <c r="ADN74" i="17" s="1"/>
  <c r="ADO74" i="17" s="1"/>
  <c r="ACN74" i="17"/>
  <c r="ACJ74" i="17"/>
  <c r="ACK74" i="17" s="1"/>
  <c r="ACI74" i="17"/>
  <c r="ABS74" i="17"/>
  <c r="ACF74" i="17" s="1"/>
  <c r="ABF74" i="17"/>
  <c r="ABC74" i="17"/>
  <c r="ABD74" i="17" s="1"/>
  <c r="AAP74" i="17"/>
  <c r="AAC74" i="17"/>
  <c r="ZM74" i="17"/>
  <c r="YZ74" i="17"/>
  <c r="YW74" i="17"/>
  <c r="YX74" i="17" s="1"/>
  <c r="YJ74" i="17"/>
  <c r="XW74" i="17"/>
  <c r="XT74" i="17"/>
  <c r="XV74" i="17" s="1"/>
  <c r="XG74" i="17"/>
  <c r="WT74" i="17"/>
  <c r="WD74" i="17"/>
  <c r="VQ74" i="17"/>
  <c r="WQ74" i="17" s="1"/>
  <c r="VP74" i="17"/>
  <c r="VA74" i="17"/>
  <c r="VN74" i="17" s="1"/>
  <c r="VO74" i="17" s="1"/>
  <c r="UN74" i="17"/>
  <c r="UH74" i="17"/>
  <c r="TX74" i="17" s="1"/>
  <c r="UK74" i="17" s="1"/>
  <c r="TK74" i="17"/>
  <c r="TI74" i="17"/>
  <c r="TH74" i="17"/>
  <c r="TJ74" i="17" s="1"/>
  <c r="SU74" i="17"/>
  <c r="SH74" i="17"/>
  <c r="RR74" i="17"/>
  <c r="SE74" i="17" s="1"/>
  <c r="SF74" i="17" s="1"/>
  <c r="RE74" i="17"/>
  <c r="QO74" i="17"/>
  <c r="RB74" i="17" s="1"/>
  <c r="QB74" i="17"/>
  <c r="PV74" i="17"/>
  <c r="PL74" i="17" s="1"/>
  <c r="PY74" i="17" s="1"/>
  <c r="OY74" i="17"/>
  <c r="OS74" i="17"/>
  <c r="OI74" i="17" s="1"/>
  <c r="NV74" i="17"/>
  <c r="NQ74" i="17" s="1"/>
  <c r="NN74" i="17"/>
  <c r="NA74" i="17"/>
  <c r="MN74" i="17"/>
  <c r="MM74" i="17"/>
  <c r="ML74" i="17"/>
  <c r="LX74" i="17"/>
  <c r="LK74" i="17"/>
  <c r="KU74" i="17"/>
  <c r="KH74" i="17"/>
  <c r="KE74" i="17"/>
  <c r="JR74" i="17"/>
  <c r="JE74" i="17"/>
  <c r="JB74" i="17"/>
  <c r="IO74" i="17"/>
  <c r="IB74" i="17"/>
  <c r="HL74" i="17"/>
  <c r="GY74" i="17"/>
  <c r="HY74" i="17" s="1"/>
  <c r="IA74" i="17" s="1"/>
  <c r="GX74" i="17"/>
  <c r="GQ74" i="17"/>
  <c r="GV74" i="17" s="1"/>
  <c r="GW74" i="17" s="1"/>
  <c r="GD74" i="17"/>
  <c r="FN74" i="17"/>
  <c r="GA74" i="17" s="1"/>
  <c r="GB74" i="17" s="1"/>
  <c r="FA74" i="17"/>
  <c r="EK74" i="17"/>
  <c r="G74" i="17" s="1"/>
  <c r="DW74" i="17"/>
  <c r="DG74" i="17"/>
  <c r="CT74" i="17"/>
  <c r="DT74" i="17" s="1"/>
  <c r="DU74" i="17" s="1"/>
  <c r="CS74" i="17"/>
  <c r="CR74" i="17"/>
  <c r="CD74" i="17"/>
  <c r="BQ74" i="17"/>
  <c r="BP74" i="17"/>
  <c r="BO74" i="17"/>
  <c r="BA74" i="17"/>
  <c r="AN74" i="17"/>
  <c r="AM74" i="17"/>
  <c r="AL74" i="17"/>
  <c r="X74" i="17"/>
  <c r="K74" i="17"/>
  <c r="F74" i="17"/>
  <c r="AFW74" i="17" s="1"/>
  <c r="AGB74" i="17" s="1"/>
  <c r="AFT73" i="17"/>
  <c r="AFV73" i="17" s="1"/>
  <c r="AFG73" i="17"/>
  <c r="AET73" i="17"/>
  <c r="AER73" i="17"/>
  <c r="AEQ73" i="17"/>
  <c r="AES73" i="17" s="1"/>
  <c r="AED73" i="17"/>
  <c r="ADQ73" i="17"/>
  <c r="ADA73" i="17"/>
  <c r="ADN73" i="17" s="1"/>
  <c r="ACN73" i="17"/>
  <c r="ACJ73" i="17"/>
  <c r="ACK73" i="17" s="1"/>
  <c r="ACI73" i="17"/>
  <c r="ABS73" i="17"/>
  <c r="ACF73" i="17" s="1"/>
  <c r="ABF73" i="17"/>
  <c r="ABC73" i="17"/>
  <c r="AAP73" i="17"/>
  <c r="AAC73" i="17"/>
  <c r="ZM73" i="17"/>
  <c r="YZ73" i="17"/>
  <c r="YW73" i="17"/>
  <c r="YJ73" i="17"/>
  <c r="XW73" i="17"/>
  <c r="XT73" i="17"/>
  <c r="XG73" i="17"/>
  <c r="WT73" i="17"/>
  <c r="WR73" i="17"/>
  <c r="WD73" i="17"/>
  <c r="VQ73" i="17"/>
  <c r="WQ73" i="17" s="1"/>
  <c r="WS73" i="17" s="1"/>
  <c r="VP73" i="17"/>
  <c r="VA73" i="17"/>
  <c r="VN73" i="17" s="1"/>
  <c r="VO73" i="17" s="1"/>
  <c r="UN73" i="17"/>
  <c r="UH73" i="17"/>
  <c r="TX73" i="17" s="1"/>
  <c r="UK73" i="17" s="1"/>
  <c r="UL73" i="17" s="1"/>
  <c r="TK73" i="17"/>
  <c r="TI73" i="17"/>
  <c r="TH73" i="17"/>
  <c r="TJ73" i="17" s="1"/>
  <c r="SU73" i="17"/>
  <c r="SH73" i="17"/>
  <c r="RR73" i="17"/>
  <c r="SE73" i="17" s="1"/>
  <c r="RE73" i="17"/>
  <c r="QO73" i="17"/>
  <c r="RB73" i="17" s="1"/>
  <c r="QB73" i="17"/>
  <c r="PV73" i="17"/>
  <c r="PL73" i="17" s="1"/>
  <c r="PY73" i="17" s="1"/>
  <c r="OY73" i="17"/>
  <c r="OS73" i="17"/>
  <c r="OI73" i="17" s="1"/>
  <c r="NV73" i="17"/>
  <c r="NQ73" i="17" s="1"/>
  <c r="NN73" i="17"/>
  <c r="NA73" i="17"/>
  <c r="MN73" i="17"/>
  <c r="MM73" i="17"/>
  <c r="ML73" i="17"/>
  <c r="LX73" i="17"/>
  <c r="LK73" i="17"/>
  <c r="KU73" i="17"/>
  <c r="KH73" i="17"/>
  <c r="KE73" i="17"/>
  <c r="JR73" i="17"/>
  <c r="JE73" i="17"/>
  <c r="JB73" i="17"/>
  <c r="IO73" i="17"/>
  <c r="IB73" i="17"/>
  <c r="HL73" i="17"/>
  <c r="GY73" i="17"/>
  <c r="HY73" i="17" s="1"/>
  <c r="IA73" i="17" s="1"/>
  <c r="GX73" i="17"/>
  <c r="GQ73" i="17"/>
  <c r="GV73" i="17" s="1"/>
  <c r="GW73" i="17" s="1"/>
  <c r="GD73" i="17"/>
  <c r="GC73" i="17"/>
  <c r="FN73" i="17"/>
  <c r="GA73" i="17" s="1"/>
  <c r="GB73" i="17" s="1"/>
  <c r="FA73" i="17"/>
  <c r="EK73" i="17"/>
  <c r="G73" i="17" s="1"/>
  <c r="DW73" i="17"/>
  <c r="DG73" i="17"/>
  <c r="CT73" i="17"/>
  <c r="DT73" i="17" s="1"/>
  <c r="DU73" i="17" s="1"/>
  <c r="CS73" i="17"/>
  <c r="CR73" i="17"/>
  <c r="CD73" i="17"/>
  <c r="BQ73" i="17"/>
  <c r="BP73" i="17"/>
  <c r="BO73" i="17"/>
  <c r="BA73" i="17"/>
  <c r="AN73" i="17"/>
  <c r="AM73" i="17"/>
  <c r="AL73" i="17"/>
  <c r="X73" i="17"/>
  <c r="K73" i="17"/>
  <c r="F73" i="17" s="1"/>
  <c r="AFW73" i="17" s="1"/>
  <c r="AGB73" i="17" s="1"/>
  <c r="AFT72" i="17"/>
  <c r="AFV72" i="17" s="1"/>
  <c r="AFG72" i="17"/>
  <c r="AET72" i="17"/>
  <c r="AER72" i="17"/>
  <c r="AEQ72" i="17"/>
  <c r="AES72" i="17" s="1"/>
  <c r="AED72" i="17"/>
  <c r="ADQ72" i="17"/>
  <c r="ADA72" i="17"/>
  <c r="ADN72" i="17" s="1"/>
  <c r="ACN72" i="17"/>
  <c r="ACI72" i="17"/>
  <c r="ABS72" i="17"/>
  <c r="ACF72" i="17" s="1"/>
  <c r="ABF72" i="17"/>
  <c r="ABC72" i="17"/>
  <c r="AAP72" i="17"/>
  <c r="AAC72" i="17"/>
  <c r="ZM72" i="17"/>
  <c r="YZ72" i="17"/>
  <c r="YW72" i="17"/>
  <c r="YJ72" i="17"/>
  <c r="XW72" i="17"/>
  <c r="XT72" i="17"/>
  <c r="XG72" i="17"/>
  <c r="WT72" i="17"/>
  <c r="WD72" i="17"/>
  <c r="VQ72" i="17"/>
  <c r="WQ72" i="17" s="1"/>
  <c r="WS72" i="17" s="1"/>
  <c r="VP72" i="17"/>
  <c r="VA72" i="17"/>
  <c r="VN72" i="17" s="1"/>
  <c r="VO72" i="17" s="1"/>
  <c r="UN72" i="17"/>
  <c r="UH72" i="17"/>
  <c r="TX72" i="17" s="1"/>
  <c r="UK72" i="17" s="1"/>
  <c r="UL72" i="17" s="1"/>
  <c r="TK72" i="17"/>
  <c r="TI72" i="17"/>
  <c r="TH72" i="17"/>
  <c r="TJ72" i="17" s="1"/>
  <c r="SU72" i="17"/>
  <c r="SH72" i="17"/>
  <c r="RR72" i="17"/>
  <c r="SE72" i="17" s="1"/>
  <c r="RE72" i="17"/>
  <c r="QO72" i="17"/>
  <c r="RB72" i="17" s="1"/>
  <c r="QB72" i="17"/>
  <c r="PV72" i="17"/>
  <c r="PL72" i="17" s="1"/>
  <c r="PY72" i="17" s="1"/>
  <c r="OY72" i="17"/>
  <c r="OS72" i="17"/>
  <c r="OI72" i="17" s="1"/>
  <c r="NV72" i="17"/>
  <c r="NQ72" i="17" s="1"/>
  <c r="NN72" i="17"/>
  <c r="NA72" i="17"/>
  <c r="MN72" i="17"/>
  <c r="MM72" i="17"/>
  <c r="ML72" i="17"/>
  <c r="LX72" i="17"/>
  <c r="LK72" i="17"/>
  <c r="KU72" i="17"/>
  <c r="KH72" i="17"/>
  <c r="KE72" i="17"/>
  <c r="JR72" i="17"/>
  <c r="JE72" i="17"/>
  <c r="JB72" i="17"/>
  <c r="IO72" i="17"/>
  <c r="IB72" i="17"/>
  <c r="HZ72" i="17"/>
  <c r="HL72" i="17"/>
  <c r="GY72" i="17"/>
  <c r="HY72" i="17" s="1"/>
  <c r="IA72" i="17" s="1"/>
  <c r="GX72" i="17"/>
  <c r="GQ72" i="17"/>
  <c r="GV72" i="17" s="1"/>
  <c r="GW72" i="17" s="1"/>
  <c r="GD72" i="17"/>
  <c r="FN72" i="17"/>
  <c r="GA72" i="17" s="1"/>
  <c r="GB72" i="17" s="1"/>
  <c r="FA72" i="17"/>
  <c r="EK72" i="17"/>
  <c r="G72" i="17" s="1"/>
  <c r="DW72" i="17"/>
  <c r="DV72" i="17"/>
  <c r="DG72" i="17"/>
  <c r="CT72" i="17"/>
  <c r="DT72" i="17" s="1"/>
  <c r="DU72" i="17" s="1"/>
  <c r="CS72" i="17"/>
  <c r="CR72" i="17"/>
  <c r="CD72" i="17"/>
  <c r="BQ72" i="17"/>
  <c r="BP72" i="17"/>
  <c r="BO72" i="17"/>
  <c r="BA72" i="17"/>
  <c r="AN72" i="17"/>
  <c r="AM72" i="17"/>
  <c r="AL72" i="17"/>
  <c r="X72" i="17"/>
  <c r="K72" i="17"/>
  <c r="F72" i="17"/>
  <c r="AFW72" i="17" s="1"/>
  <c r="AGB72" i="17" s="1"/>
  <c r="AFT71" i="17"/>
  <c r="AFV71" i="17" s="1"/>
  <c r="AFG71" i="17"/>
  <c r="AET71" i="17"/>
  <c r="AER71" i="17"/>
  <c r="AEQ71" i="17"/>
  <c r="AES71" i="17" s="1"/>
  <c r="AED71" i="17"/>
  <c r="ADQ71" i="17"/>
  <c r="ADA71" i="17"/>
  <c r="ADN71" i="17" s="1"/>
  <c r="ACN71" i="17"/>
  <c r="ACI71" i="17"/>
  <c r="ABS71" i="17"/>
  <c r="ACF71" i="17" s="1"/>
  <c r="ABF71" i="17"/>
  <c r="ABC71" i="17"/>
  <c r="AAP71" i="17"/>
  <c r="AAC71" i="17"/>
  <c r="ZM71" i="17"/>
  <c r="YZ71" i="17"/>
  <c r="YW71" i="17"/>
  <c r="YJ71" i="17"/>
  <c r="XW71" i="17"/>
  <c r="XT71" i="17"/>
  <c r="XG71" i="17"/>
  <c r="WT71" i="17"/>
  <c r="WD71" i="17"/>
  <c r="VQ71" i="17"/>
  <c r="WQ71" i="17" s="1"/>
  <c r="WS71" i="17" s="1"/>
  <c r="VP71" i="17"/>
  <c r="VA71" i="17"/>
  <c r="VN71" i="17" s="1"/>
  <c r="VO71" i="17" s="1"/>
  <c r="UN71" i="17"/>
  <c r="UM71" i="17"/>
  <c r="UH71" i="17"/>
  <c r="TX71" i="17" s="1"/>
  <c r="UK71" i="17" s="1"/>
  <c r="UL71" i="17" s="1"/>
  <c r="TK71" i="17"/>
  <c r="TI71" i="17"/>
  <c r="TH71" i="17"/>
  <c r="TJ71" i="17" s="1"/>
  <c r="SU71" i="17"/>
  <c r="SH71" i="17"/>
  <c r="RR71" i="17"/>
  <c r="SE71" i="17" s="1"/>
  <c r="RE71" i="17"/>
  <c r="QO71" i="17"/>
  <c r="RB71" i="17" s="1"/>
  <c r="QB71" i="17"/>
  <c r="PV71" i="17"/>
  <c r="PL71" i="17" s="1"/>
  <c r="PY71" i="17" s="1"/>
  <c r="OY71" i="17"/>
  <c r="OS71" i="17"/>
  <c r="OI71" i="17" s="1"/>
  <c r="NV71" i="17"/>
  <c r="NQ71" i="17" s="1"/>
  <c r="NN71" i="17"/>
  <c r="NA71" i="17"/>
  <c r="MN71" i="17"/>
  <c r="MM71" i="17"/>
  <c r="ML71" i="17"/>
  <c r="LX71" i="17"/>
  <c r="LK71" i="17"/>
  <c r="KU71" i="17"/>
  <c r="KH71" i="17"/>
  <c r="KE71" i="17"/>
  <c r="JR71" i="17"/>
  <c r="JE71" i="17"/>
  <c r="JB71" i="17"/>
  <c r="IO71" i="17"/>
  <c r="IB71" i="17"/>
  <c r="HZ71" i="17"/>
  <c r="HL71" i="17"/>
  <c r="GY71" i="17"/>
  <c r="HY71" i="17" s="1"/>
  <c r="IA71" i="17" s="1"/>
  <c r="GX71" i="17"/>
  <c r="GQ71" i="17"/>
  <c r="GV71" i="17" s="1"/>
  <c r="GW71" i="17" s="1"/>
  <c r="GD71" i="17"/>
  <c r="GC71" i="17"/>
  <c r="FN71" i="17"/>
  <c r="GA71" i="17" s="1"/>
  <c r="GB71" i="17" s="1"/>
  <c r="FA71" i="17"/>
  <c r="EK71" i="17"/>
  <c r="G71" i="17" s="1"/>
  <c r="DW71" i="17"/>
  <c r="DV71" i="17"/>
  <c r="DG71" i="17"/>
  <c r="CT71" i="17"/>
  <c r="DT71" i="17" s="1"/>
  <c r="DU71" i="17" s="1"/>
  <c r="CS71" i="17"/>
  <c r="CR71" i="17"/>
  <c r="CD71" i="17"/>
  <c r="BQ71" i="17"/>
  <c r="BP71" i="17"/>
  <c r="BO71" i="17"/>
  <c r="BA71" i="17"/>
  <c r="AN71" i="17"/>
  <c r="AM71" i="17"/>
  <c r="AL71" i="17"/>
  <c r="X71" i="17"/>
  <c r="K71" i="17"/>
  <c r="F71" i="17" s="1"/>
  <c r="AFW71" i="17" s="1"/>
  <c r="AGB71" i="17" s="1"/>
  <c r="AFT70" i="17"/>
  <c r="AFV70" i="17" s="1"/>
  <c r="AFG70" i="17"/>
  <c r="AET70" i="17"/>
  <c r="AER70" i="17"/>
  <c r="AEQ70" i="17"/>
  <c r="AES70" i="17" s="1"/>
  <c r="AED70" i="17"/>
  <c r="ADQ70" i="17"/>
  <c r="ADA70" i="17"/>
  <c r="ADN70" i="17" s="1"/>
  <c r="ACN70" i="17"/>
  <c r="ACJ70" i="17"/>
  <c r="ACK70" i="17" s="1"/>
  <c r="ACI70" i="17"/>
  <c r="ABS70" i="17"/>
  <c r="ACF70" i="17" s="1"/>
  <c r="ABF70" i="17"/>
  <c r="ABC70" i="17"/>
  <c r="AAP70" i="17"/>
  <c r="AAC70" i="17"/>
  <c r="ZM70" i="17"/>
  <c r="YZ70" i="17"/>
  <c r="YJ70" i="17"/>
  <c r="XW70" i="17"/>
  <c r="YW70" i="17" s="1"/>
  <c r="XT70" i="17"/>
  <c r="XG70" i="17"/>
  <c r="WT70" i="17"/>
  <c r="WR70" i="17"/>
  <c r="WD70" i="17"/>
  <c r="VQ70" i="17"/>
  <c r="WQ70" i="17" s="1"/>
  <c r="WS70" i="17" s="1"/>
  <c r="VP70" i="17"/>
  <c r="VA70" i="17"/>
  <c r="VN70" i="17" s="1"/>
  <c r="VO70" i="17" s="1"/>
  <c r="UN70" i="17"/>
  <c r="UH70" i="17"/>
  <c r="TX70" i="17" s="1"/>
  <c r="UK70" i="17" s="1"/>
  <c r="UL70" i="17" s="1"/>
  <c r="TK70" i="17"/>
  <c r="TI70" i="17"/>
  <c r="TH70" i="17"/>
  <c r="TJ70" i="17" s="1"/>
  <c r="SU70" i="17"/>
  <c r="SH70" i="17"/>
  <c r="SG70" i="17"/>
  <c r="RR70" i="17"/>
  <c r="SE70" i="17" s="1"/>
  <c r="SF70" i="17" s="1"/>
  <c r="RE70" i="17"/>
  <c r="QO70" i="17"/>
  <c r="RB70" i="17" s="1"/>
  <c r="RC70" i="17" s="1"/>
  <c r="QB70" i="17"/>
  <c r="PZ70" i="17"/>
  <c r="PV70" i="17"/>
  <c r="PL70" i="17" s="1"/>
  <c r="PY70" i="17" s="1"/>
  <c r="QA70" i="17" s="1"/>
  <c r="OY70" i="17"/>
  <c r="OS70" i="17"/>
  <c r="OI70" i="17" s="1"/>
  <c r="NV70" i="17"/>
  <c r="NQ70" i="17" s="1"/>
  <c r="NN70" i="17"/>
  <c r="NA70" i="17"/>
  <c r="MN70" i="17"/>
  <c r="MM70" i="17"/>
  <c r="ML70" i="17"/>
  <c r="LX70" i="17"/>
  <c r="LK70" i="17"/>
  <c r="KU70" i="17"/>
  <c r="KH70" i="17"/>
  <c r="JR70" i="17"/>
  <c r="JE70" i="17"/>
  <c r="KE70" i="17" s="1"/>
  <c r="JB70" i="17"/>
  <c r="IO70" i="17"/>
  <c r="IB70" i="17"/>
  <c r="HZ70" i="17"/>
  <c r="HL70" i="17"/>
  <c r="GY70" i="17"/>
  <c r="HY70" i="17" s="1"/>
  <c r="IA70" i="17" s="1"/>
  <c r="GQ70" i="17"/>
  <c r="GV70" i="17" s="1"/>
  <c r="GD70" i="17"/>
  <c r="GC70" i="17"/>
  <c r="FN70" i="17"/>
  <c r="GA70" i="17" s="1"/>
  <c r="GB70" i="17" s="1"/>
  <c r="FA70" i="17"/>
  <c r="EK70" i="17"/>
  <c r="DW70" i="17"/>
  <c r="DV70" i="17"/>
  <c r="DT70" i="17"/>
  <c r="DU70" i="17" s="1"/>
  <c r="DG70" i="17"/>
  <c r="CT70" i="17"/>
  <c r="CS70" i="17"/>
  <c r="CR70" i="17"/>
  <c r="CD70" i="17"/>
  <c r="BQ70" i="17"/>
  <c r="BP70" i="17"/>
  <c r="BO70" i="17"/>
  <c r="BA70" i="17"/>
  <c r="AN70" i="17"/>
  <c r="AM70" i="17"/>
  <c r="AL70" i="17"/>
  <c r="X70" i="17"/>
  <c r="K70" i="17"/>
  <c r="F70" i="17"/>
  <c r="AFW70" i="17" s="1"/>
  <c r="AGB70" i="17" s="1"/>
  <c r="AFT69" i="17"/>
  <c r="AFG69" i="17"/>
  <c r="AET69" i="17"/>
  <c r="AER69" i="17"/>
  <c r="AEQ69" i="17"/>
  <c r="AES69" i="17" s="1"/>
  <c r="AED69" i="17"/>
  <c r="ADQ69" i="17"/>
  <c r="ADP69" i="17"/>
  <c r="ADA69" i="17"/>
  <c r="ADN69" i="17" s="1"/>
  <c r="ADO69" i="17" s="1"/>
  <c r="ACN69" i="17"/>
  <c r="ACM69" i="17"/>
  <c r="ACJ69" i="17"/>
  <c r="ACK69" i="17" s="1"/>
  <c r="ACL69" i="17" s="1"/>
  <c r="ACI69" i="17"/>
  <c r="ABS69" i="17"/>
  <c r="ACF69" i="17" s="1"/>
  <c r="ABF69" i="17"/>
  <c r="AAP69" i="17"/>
  <c r="AAC69" i="17"/>
  <c r="ABC69" i="17" s="1"/>
  <c r="ZM69" i="17"/>
  <c r="YZ69" i="17"/>
  <c r="YW69" i="17"/>
  <c r="YJ69" i="17"/>
  <c r="XW69" i="17"/>
  <c r="XT69" i="17"/>
  <c r="XG69" i="17"/>
  <c r="WT69" i="17"/>
  <c r="WD69" i="17"/>
  <c r="VQ69" i="17"/>
  <c r="WQ69" i="17" s="1"/>
  <c r="WS69" i="17" s="1"/>
  <c r="VP69" i="17"/>
  <c r="VA69" i="17"/>
  <c r="VN69" i="17" s="1"/>
  <c r="VO69" i="17" s="1"/>
  <c r="UN69" i="17"/>
  <c r="UH69" i="17"/>
  <c r="TX69" i="17" s="1"/>
  <c r="UK69" i="17" s="1"/>
  <c r="UL69" i="17" s="1"/>
  <c r="TK69" i="17"/>
  <c r="TI69" i="17"/>
  <c r="TH69" i="17"/>
  <c r="TJ69" i="17" s="1"/>
  <c r="SU69" i="17"/>
  <c r="SH69" i="17"/>
  <c r="SG69" i="17"/>
  <c r="RR69" i="17"/>
  <c r="SE69" i="17" s="1"/>
  <c r="SF69" i="17" s="1"/>
  <c r="RE69" i="17"/>
  <c r="QO69" i="17"/>
  <c r="RB69" i="17" s="1"/>
  <c r="QB69" i="17"/>
  <c r="PV69" i="17"/>
  <c r="PL69" i="17"/>
  <c r="PY69" i="17" s="1"/>
  <c r="OY69" i="17"/>
  <c r="OS69" i="17"/>
  <c r="OI69" i="17"/>
  <c r="OV69" i="17" s="1"/>
  <c r="NV69" i="17"/>
  <c r="NQ69" i="17"/>
  <c r="NA69" i="17"/>
  <c r="NN69" i="17" s="1"/>
  <c r="MN69" i="17"/>
  <c r="MM69" i="17"/>
  <c r="ML69" i="17"/>
  <c r="LX69" i="17"/>
  <c r="LK69" i="17"/>
  <c r="KU69" i="17"/>
  <c r="KH69" i="17"/>
  <c r="LH69" i="17" s="1"/>
  <c r="KF69" i="17"/>
  <c r="JR69" i="17"/>
  <c r="KE69" i="17" s="1"/>
  <c r="KG69" i="17" s="1"/>
  <c r="JE69" i="17"/>
  <c r="IO69" i="17"/>
  <c r="IB69" i="17"/>
  <c r="JB69" i="17" s="1"/>
  <c r="HL69" i="17"/>
  <c r="HY69" i="17" s="1"/>
  <c r="IA69" i="17" s="1"/>
  <c r="GY69" i="17"/>
  <c r="GX69" i="17"/>
  <c r="GV69" i="17"/>
  <c r="GW69" i="17" s="1"/>
  <c r="GQ69" i="17"/>
  <c r="GD69" i="17"/>
  <c r="GB69" i="17"/>
  <c r="FN69" i="17"/>
  <c r="GA69" i="17" s="1"/>
  <c r="GC69" i="17" s="1"/>
  <c r="FA69" i="17"/>
  <c r="EX69" i="17"/>
  <c r="EK69" i="17"/>
  <c r="DW69" i="17"/>
  <c r="DG69" i="17"/>
  <c r="DT69" i="17" s="1"/>
  <c r="CT69" i="17"/>
  <c r="CS69" i="17"/>
  <c r="CR69" i="17"/>
  <c r="CD69" i="17"/>
  <c r="BQ69" i="17"/>
  <c r="BP69" i="17"/>
  <c r="BO69" i="17"/>
  <c r="BA69" i="17"/>
  <c r="AN69" i="17"/>
  <c r="AM69" i="17"/>
  <c r="AL69" i="17"/>
  <c r="X69" i="17"/>
  <c r="G69" i="17" s="1"/>
  <c r="K69" i="17"/>
  <c r="F69" i="17"/>
  <c r="AFW69" i="17" s="1"/>
  <c r="AGB69" i="17" s="1"/>
  <c r="AFT68" i="17"/>
  <c r="AFG68" i="17"/>
  <c r="AET68" i="17"/>
  <c r="AED68" i="17"/>
  <c r="ADQ68" i="17"/>
  <c r="ADA68" i="17"/>
  <c r="ACN68" i="17"/>
  <c r="ACI68" i="17" s="1"/>
  <c r="ACH68" i="17"/>
  <c r="ACF68" i="17"/>
  <c r="ACG68" i="17" s="1"/>
  <c r="ABS68" i="17"/>
  <c r="ABF68" i="17"/>
  <c r="ABD68" i="17"/>
  <c r="AAP68" i="17"/>
  <c r="ABC68" i="17" s="1"/>
  <c r="ABE68" i="17" s="1"/>
  <c r="AAC68" i="17"/>
  <c r="ZZ68" i="17"/>
  <c r="ZM68" i="17"/>
  <c r="YZ68" i="17"/>
  <c r="YJ68" i="17"/>
  <c r="YW68" i="17" s="1"/>
  <c r="XW68" i="17"/>
  <c r="XG68" i="17"/>
  <c r="WT68" i="17"/>
  <c r="XT68" i="17" s="1"/>
  <c r="WR68" i="17"/>
  <c r="WD68" i="17"/>
  <c r="WQ68" i="17" s="1"/>
  <c r="WS68" i="17" s="1"/>
  <c r="VQ68" i="17"/>
  <c r="VA68" i="17"/>
  <c r="UN68" i="17"/>
  <c r="UH68" i="17"/>
  <c r="TX68" i="17" s="1"/>
  <c r="UK68" i="17" s="1"/>
  <c r="UM68" i="17" s="1"/>
  <c r="TK68" i="17"/>
  <c r="TI68" i="17"/>
  <c r="SU68" i="17"/>
  <c r="TH68" i="17" s="1"/>
  <c r="TJ68" i="17" s="1"/>
  <c r="SH68" i="17"/>
  <c r="SE68" i="17"/>
  <c r="RR68" i="17"/>
  <c r="RE68" i="17"/>
  <c r="QO68" i="17"/>
  <c r="RB68" i="17" s="1"/>
  <c r="QB68" i="17"/>
  <c r="PV68" i="17"/>
  <c r="PL68" i="17"/>
  <c r="PY68" i="17" s="1"/>
  <c r="OY68" i="17"/>
  <c r="OS68" i="17"/>
  <c r="OI68" i="17"/>
  <c r="OV68" i="17" s="1"/>
  <c r="NV68" i="17"/>
  <c r="NA68" i="17"/>
  <c r="NN68" i="17" s="1"/>
  <c r="MN68" i="17"/>
  <c r="MM68" i="17"/>
  <c r="ML68" i="17"/>
  <c r="LX68" i="17"/>
  <c r="LK68" i="17"/>
  <c r="KU68" i="17"/>
  <c r="KH68" i="17"/>
  <c r="LH68" i="17" s="1"/>
  <c r="KF68" i="17"/>
  <c r="JR68" i="17"/>
  <c r="KE68" i="17" s="1"/>
  <c r="KG68" i="17" s="1"/>
  <c r="JE68" i="17"/>
  <c r="IO68" i="17"/>
  <c r="IB68" i="17"/>
  <c r="JB68" i="17" s="1"/>
  <c r="HL68" i="17"/>
  <c r="HY68" i="17" s="1"/>
  <c r="IA68" i="17" s="1"/>
  <c r="GY68" i="17"/>
  <c r="GX68" i="17"/>
  <c r="GV68" i="17"/>
  <c r="GW68" i="17" s="1"/>
  <c r="GQ68" i="17"/>
  <c r="GD68" i="17"/>
  <c r="GB68" i="17"/>
  <c r="FN68" i="17"/>
  <c r="GA68" i="17" s="1"/>
  <c r="GC68" i="17" s="1"/>
  <c r="FA68" i="17"/>
  <c r="EX68" i="17"/>
  <c r="EK68" i="17"/>
  <c r="DW68" i="17"/>
  <c r="DG68" i="17"/>
  <c r="DT68" i="17" s="1"/>
  <c r="CT68" i="17"/>
  <c r="CS68" i="17"/>
  <c r="CR68" i="17"/>
  <c r="CD68" i="17"/>
  <c r="BQ68" i="17"/>
  <c r="BP68" i="17"/>
  <c r="BO68" i="17"/>
  <c r="BA68" i="17"/>
  <c r="AN68" i="17"/>
  <c r="AM68" i="17"/>
  <c r="AL68" i="17"/>
  <c r="X68" i="17"/>
  <c r="G68" i="17" s="1"/>
  <c r="K68" i="17"/>
  <c r="F68" i="17"/>
  <c r="AFT67" i="17"/>
  <c r="AFG67" i="17"/>
  <c r="AET67" i="17"/>
  <c r="AED67" i="17"/>
  <c r="ADQ67" i="17"/>
  <c r="ADA67" i="17"/>
  <c r="ACN67" i="17"/>
  <c r="ACI67" i="17" s="1"/>
  <c r="ACH67" i="17"/>
  <c r="ACF67" i="17"/>
  <c r="ACG67" i="17" s="1"/>
  <c r="ABS67" i="17"/>
  <c r="ABF67" i="17"/>
  <c r="ABD67" i="17"/>
  <c r="AAP67" i="17"/>
  <c r="ABC67" i="17" s="1"/>
  <c r="ABE67" i="17" s="1"/>
  <c r="AAC67" i="17"/>
  <c r="ZZ67" i="17"/>
  <c r="ZM67" i="17"/>
  <c r="YZ67" i="17"/>
  <c r="YJ67" i="17"/>
  <c r="YW67" i="17" s="1"/>
  <c r="XW67" i="17"/>
  <c r="XG67" i="17"/>
  <c r="WT67" i="17"/>
  <c r="XT67" i="17" s="1"/>
  <c r="WR67" i="17"/>
  <c r="WD67" i="17"/>
  <c r="WQ67" i="17" s="1"/>
  <c r="WS67" i="17" s="1"/>
  <c r="VQ67" i="17"/>
  <c r="VA67" i="17"/>
  <c r="UN67" i="17"/>
  <c r="VN67" i="17" s="1"/>
  <c r="UH67" i="17"/>
  <c r="TX67" i="17" s="1"/>
  <c r="UK67" i="17" s="1"/>
  <c r="TK67" i="17"/>
  <c r="TI67" i="17"/>
  <c r="SU67" i="17"/>
  <c r="TH67" i="17" s="1"/>
  <c r="TJ67" i="17" s="1"/>
  <c r="SH67" i="17"/>
  <c r="SE67" i="17"/>
  <c r="RR67" i="17"/>
  <c r="RE67" i="17"/>
  <c r="QO67" i="17"/>
  <c r="RB67" i="17" s="1"/>
  <c r="QB67" i="17"/>
  <c r="PV67" i="17"/>
  <c r="PL67" i="17"/>
  <c r="PY67" i="17" s="1"/>
  <c r="PZ67" i="17" s="1"/>
  <c r="OY67" i="17"/>
  <c r="OS67" i="17"/>
  <c r="OI67" i="17"/>
  <c r="NR67" i="17" s="1"/>
  <c r="NV67" i="17"/>
  <c r="NQ67" i="17"/>
  <c r="NA67" i="17"/>
  <c r="NN67" i="17" s="1"/>
  <c r="MN67" i="17"/>
  <c r="MM67" i="17"/>
  <c r="ML67" i="17"/>
  <c r="LX67" i="17"/>
  <c r="LK67" i="17"/>
  <c r="LJ67" i="17"/>
  <c r="KU67" i="17"/>
  <c r="KH67" i="17"/>
  <c r="LH67" i="17" s="1"/>
  <c r="LI67" i="17" s="1"/>
  <c r="KF67" i="17"/>
  <c r="JR67" i="17"/>
  <c r="KE67" i="17" s="1"/>
  <c r="KG67" i="17" s="1"/>
  <c r="JE67" i="17"/>
  <c r="IO67" i="17"/>
  <c r="IB67" i="17"/>
  <c r="JB67" i="17" s="1"/>
  <c r="HL67" i="17"/>
  <c r="HY67" i="17" s="1"/>
  <c r="GY67" i="17"/>
  <c r="GX67" i="17"/>
  <c r="GV67" i="17"/>
  <c r="GW67" i="17" s="1"/>
  <c r="GQ67" i="17"/>
  <c r="GD67" i="17"/>
  <c r="GB67" i="17"/>
  <c r="FN67" i="17"/>
  <c r="GA67" i="17" s="1"/>
  <c r="GC67" i="17" s="1"/>
  <c r="FA67" i="17"/>
  <c r="EK67" i="17"/>
  <c r="DW67" i="17"/>
  <c r="EX67" i="17" s="1"/>
  <c r="DG67" i="17"/>
  <c r="DT67" i="17" s="1"/>
  <c r="CT67" i="17"/>
  <c r="CS67" i="17"/>
  <c r="CR67" i="17"/>
  <c r="CD67" i="17"/>
  <c r="BQ67" i="17"/>
  <c r="BP67" i="17"/>
  <c r="BO67" i="17"/>
  <c r="BA67" i="17"/>
  <c r="AN67" i="17"/>
  <c r="AM67" i="17"/>
  <c r="AL67" i="17"/>
  <c r="X67" i="17"/>
  <c r="G67" i="17" s="1"/>
  <c r="K67" i="17"/>
  <c r="F67" i="17"/>
  <c r="AFG66" i="17"/>
  <c r="AET66" i="17"/>
  <c r="AFT66" i="17" s="1"/>
  <c r="AED66" i="17"/>
  <c r="ADQ66" i="17"/>
  <c r="ADA66" i="17"/>
  <c r="ACN66" i="17"/>
  <c r="ACI66" i="17" s="1"/>
  <c r="ACH66" i="17"/>
  <c r="ACF66" i="17"/>
  <c r="ACG66" i="17" s="1"/>
  <c r="ABS66" i="17"/>
  <c r="ABF66" i="17"/>
  <c r="ABD66" i="17"/>
  <c r="AAP66" i="17"/>
  <c r="ABC66" i="17" s="1"/>
  <c r="ABE66" i="17" s="1"/>
  <c r="AAC66" i="17"/>
  <c r="ZM66" i="17"/>
  <c r="YZ66" i="17"/>
  <c r="ZZ66" i="17" s="1"/>
  <c r="YJ66" i="17"/>
  <c r="YW66" i="17" s="1"/>
  <c r="XW66" i="17"/>
  <c r="XG66" i="17"/>
  <c r="WT66" i="17"/>
  <c r="XT66" i="17" s="1"/>
  <c r="XU66" i="17" s="1"/>
  <c r="WR66" i="17"/>
  <c r="WD66" i="17"/>
  <c r="WQ66" i="17" s="1"/>
  <c r="WS66" i="17" s="1"/>
  <c r="VQ66" i="17"/>
  <c r="VN66" i="17"/>
  <c r="VA66" i="17"/>
  <c r="UN66" i="17"/>
  <c r="UH66" i="17"/>
  <c r="TX66" i="17" s="1"/>
  <c r="UK66" i="17" s="1"/>
  <c r="TK66" i="17"/>
  <c r="TI66" i="17"/>
  <c r="SU66" i="17"/>
  <c r="TH66" i="17" s="1"/>
  <c r="TJ66" i="17" s="1"/>
  <c r="SH66" i="17"/>
  <c r="SE66" i="17"/>
  <c r="RR66" i="17"/>
  <c r="RE66" i="17"/>
  <c r="QO66" i="17"/>
  <c r="RB66" i="17" s="1"/>
  <c r="QB66" i="17"/>
  <c r="PV66" i="17"/>
  <c r="PL66" i="17" s="1"/>
  <c r="PY66" i="17" s="1"/>
  <c r="PZ66" i="17" s="1"/>
  <c r="OY66" i="17"/>
  <c r="OS66" i="17"/>
  <c r="OI66" i="17"/>
  <c r="NV66" i="17"/>
  <c r="NQ66" i="17"/>
  <c r="NA66" i="17"/>
  <c r="NN66" i="17" s="1"/>
  <c r="MN66" i="17"/>
  <c r="MM66" i="17"/>
  <c r="ML66" i="17"/>
  <c r="LX66" i="17"/>
  <c r="LK66" i="17"/>
  <c r="KU66" i="17"/>
  <c r="KH66" i="17"/>
  <c r="LH66" i="17" s="1"/>
  <c r="LI66" i="17" s="1"/>
  <c r="KF66" i="17"/>
  <c r="JR66" i="17"/>
  <c r="KE66" i="17" s="1"/>
  <c r="KG66" i="17" s="1"/>
  <c r="JE66" i="17"/>
  <c r="JB66" i="17"/>
  <c r="IO66" i="17"/>
  <c r="IB66" i="17"/>
  <c r="HL66" i="17"/>
  <c r="HY66" i="17" s="1"/>
  <c r="GY66" i="17"/>
  <c r="GX66" i="17"/>
  <c r="GV66" i="17"/>
  <c r="GW66" i="17" s="1"/>
  <c r="GQ66" i="17"/>
  <c r="GD66" i="17"/>
  <c r="GB66" i="17"/>
  <c r="FN66" i="17"/>
  <c r="GA66" i="17" s="1"/>
  <c r="GC66" i="17" s="1"/>
  <c r="FA66" i="17"/>
  <c r="EX66" i="17"/>
  <c r="EK66" i="17"/>
  <c r="DW66" i="17"/>
  <c r="DG66" i="17"/>
  <c r="DT66" i="17" s="1"/>
  <c r="CT66" i="17"/>
  <c r="CS66" i="17"/>
  <c r="CR66" i="17"/>
  <c r="CD66" i="17"/>
  <c r="BQ66" i="17"/>
  <c r="BP66" i="17"/>
  <c r="BO66" i="17"/>
  <c r="BA66" i="17"/>
  <c r="AN66" i="17"/>
  <c r="AM66" i="17"/>
  <c r="AL66" i="17"/>
  <c r="X66" i="17"/>
  <c r="G66" i="17" s="1"/>
  <c r="H66" i="17" s="1"/>
  <c r="I66" i="17" s="1"/>
  <c r="K66" i="17"/>
  <c r="J66" i="17"/>
  <c r="F66" i="17"/>
  <c r="AFT65" i="17"/>
  <c r="AFG65" i="17"/>
  <c r="AET65" i="17"/>
  <c r="AED65" i="17"/>
  <c r="ADQ65" i="17"/>
  <c r="ADA65" i="17"/>
  <c r="ACN65" i="17"/>
  <c r="ACI65" i="17" s="1"/>
  <c r="ACH65" i="17"/>
  <c r="ACF65" i="17"/>
  <c r="ACG65" i="17" s="1"/>
  <c r="ABS65" i="17"/>
  <c r="ABF65" i="17"/>
  <c r="ABD65" i="17"/>
  <c r="AAP65" i="17"/>
  <c r="ABC65" i="17" s="1"/>
  <c r="ABE65" i="17" s="1"/>
  <c r="AAC65" i="17"/>
  <c r="ZZ65" i="17"/>
  <c r="ZM65" i="17"/>
  <c r="YZ65" i="17"/>
  <c r="YJ65" i="17"/>
  <c r="YW65" i="17" s="1"/>
  <c r="XW65" i="17"/>
  <c r="XG65" i="17"/>
  <c r="WT65" i="17"/>
  <c r="XT65" i="17" s="1"/>
  <c r="XU65" i="17" s="1"/>
  <c r="WR65" i="17"/>
  <c r="WD65" i="17"/>
  <c r="WQ65" i="17" s="1"/>
  <c r="WS65" i="17" s="1"/>
  <c r="VQ65" i="17"/>
  <c r="VN65" i="17"/>
  <c r="VA65" i="17"/>
  <c r="UN65" i="17"/>
  <c r="UH65" i="17"/>
  <c r="TX65" i="17" s="1"/>
  <c r="UK65" i="17" s="1"/>
  <c r="TK65" i="17"/>
  <c r="TI65" i="17"/>
  <c r="SU65" i="17"/>
  <c r="TH65" i="17" s="1"/>
  <c r="TJ65" i="17" s="1"/>
  <c r="SH65" i="17"/>
  <c r="SE65" i="17"/>
  <c r="RR65" i="17"/>
  <c r="RE65" i="17"/>
  <c r="QO65" i="17"/>
  <c r="RB65" i="17" s="1"/>
  <c r="QB65" i="17"/>
  <c r="QA65" i="17"/>
  <c r="PV65" i="17"/>
  <c r="PL65" i="17"/>
  <c r="PY65" i="17" s="1"/>
  <c r="PZ65" i="17" s="1"/>
  <c r="OY65" i="17"/>
  <c r="OV65" i="17"/>
  <c r="OS65" i="17"/>
  <c r="OI65" i="17"/>
  <c r="NR65" i="17" s="1"/>
  <c r="NV65" i="17"/>
  <c r="NQ65" i="17"/>
  <c r="NA65" i="17"/>
  <c r="NN65" i="17" s="1"/>
  <c r="MN65" i="17"/>
  <c r="MM65" i="17"/>
  <c r="ML65" i="17"/>
  <c r="LX65" i="17"/>
  <c r="LK65" i="17"/>
  <c r="LJ65" i="17"/>
  <c r="KU65" i="17"/>
  <c r="KH65" i="17"/>
  <c r="LH65" i="17" s="1"/>
  <c r="LI65" i="17" s="1"/>
  <c r="KF65" i="17"/>
  <c r="JR65" i="17"/>
  <c r="KE65" i="17" s="1"/>
  <c r="KG65" i="17" s="1"/>
  <c r="JE65" i="17"/>
  <c r="IO65" i="17"/>
  <c r="IB65" i="17"/>
  <c r="JB65" i="17" s="1"/>
  <c r="HL65" i="17"/>
  <c r="HY65" i="17" s="1"/>
  <c r="GY65" i="17"/>
  <c r="GX65" i="17"/>
  <c r="GV65" i="17"/>
  <c r="GW65" i="17" s="1"/>
  <c r="GQ65" i="17"/>
  <c r="GD65" i="17"/>
  <c r="GB65" i="17"/>
  <c r="FN65" i="17"/>
  <c r="GA65" i="17" s="1"/>
  <c r="GC65" i="17" s="1"/>
  <c r="FA65" i="17"/>
  <c r="EK65" i="17"/>
  <c r="DW65" i="17"/>
  <c r="EX65" i="17" s="1"/>
  <c r="DG65" i="17"/>
  <c r="DT65" i="17" s="1"/>
  <c r="CT65" i="17"/>
  <c r="CS65" i="17"/>
  <c r="CR65" i="17"/>
  <c r="CD65" i="17"/>
  <c r="BQ65" i="17"/>
  <c r="BP65" i="17"/>
  <c r="BO65" i="17"/>
  <c r="BA65" i="17"/>
  <c r="AN65" i="17"/>
  <c r="AM65" i="17"/>
  <c r="AL65" i="17"/>
  <c r="X65" i="17"/>
  <c r="G65" i="17" s="1"/>
  <c r="H65" i="17" s="1"/>
  <c r="I65" i="17" s="1"/>
  <c r="K65" i="17"/>
  <c r="F65" i="17"/>
  <c r="AFG64" i="17"/>
  <c r="AET64" i="17"/>
  <c r="AFT64" i="17" s="1"/>
  <c r="AED64" i="17"/>
  <c r="ADQ64" i="17"/>
  <c r="ADA64" i="17"/>
  <c r="ACN64" i="17"/>
  <c r="ACI64" i="17" s="1"/>
  <c r="ACH64" i="17"/>
  <c r="ACF64" i="17"/>
  <c r="ACG64" i="17" s="1"/>
  <c r="ABS64" i="17"/>
  <c r="ABF64" i="17"/>
  <c r="ABD64" i="17"/>
  <c r="AAP64" i="17"/>
  <c r="ABC64" i="17" s="1"/>
  <c r="ABE64" i="17" s="1"/>
  <c r="AAC64" i="17"/>
  <c r="ZM64" i="17"/>
  <c r="YZ64" i="17"/>
  <c r="ZZ64" i="17" s="1"/>
  <c r="YJ64" i="17"/>
  <c r="YW64" i="17" s="1"/>
  <c r="XW64" i="17"/>
  <c r="XG64" i="17"/>
  <c r="WT64" i="17"/>
  <c r="XT64" i="17" s="1"/>
  <c r="XU64" i="17" s="1"/>
  <c r="WR64" i="17"/>
  <c r="WD64" i="17"/>
  <c r="WQ64" i="17" s="1"/>
  <c r="WS64" i="17" s="1"/>
  <c r="VQ64" i="17"/>
  <c r="VN64" i="17"/>
  <c r="VA64" i="17"/>
  <c r="UN64" i="17"/>
  <c r="UH64" i="17"/>
  <c r="TX64" i="17" s="1"/>
  <c r="UK64" i="17" s="1"/>
  <c r="TK64" i="17"/>
  <c r="TI64" i="17"/>
  <c r="SU64" i="17"/>
  <c r="TH64" i="17" s="1"/>
  <c r="TJ64" i="17" s="1"/>
  <c r="SH64" i="17"/>
  <c r="SE64" i="17"/>
  <c r="RR64" i="17"/>
  <c r="RE64" i="17"/>
  <c r="QO64" i="17"/>
  <c r="RB64" i="17" s="1"/>
  <c r="QB64" i="17"/>
  <c r="PV64" i="17"/>
  <c r="PL64" i="17" s="1"/>
  <c r="PY64" i="17" s="1"/>
  <c r="PZ64" i="17" s="1"/>
  <c r="OY64" i="17"/>
  <c r="OS64" i="17"/>
  <c r="OI64" i="17"/>
  <c r="NV64" i="17"/>
  <c r="NQ64" i="17"/>
  <c r="NA64" i="17"/>
  <c r="NN64" i="17" s="1"/>
  <c r="MN64" i="17"/>
  <c r="MM64" i="17"/>
  <c r="ML64" i="17"/>
  <c r="LX64" i="17"/>
  <c r="LK64" i="17"/>
  <c r="KU64" i="17"/>
  <c r="LH64" i="17" s="1"/>
  <c r="LI64" i="17" s="1"/>
  <c r="KH64" i="17"/>
  <c r="KF64" i="17"/>
  <c r="JR64" i="17"/>
  <c r="KE64" i="17" s="1"/>
  <c r="KG64" i="17" s="1"/>
  <c r="JE64" i="17"/>
  <c r="JD64" i="17"/>
  <c r="JB64" i="17"/>
  <c r="JC64" i="17" s="1"/>
  <c r="IO64" i="17"/>
  <c r="IB64" i="17"/>
  <c r="HL64" i="17"/>
  <c r="GY64" i="17"/>
  <c r="GQ64" i="17"/>
  <c r="GD64" i="17"/>
  <c r="F64" i="17" s="1"/>
  <c r="AFW64" i="17" s="1"/>
  <c r="AGB64" i="17" s="1"/>
  <c r="GA64" i="17"/>
  <c r="FN64" i="17"/>
  <c r="FA64" i="17"/>
  <c r="EY64" i="17"/>
  <c r="EX64" i="17"/>
  <c r="EZ64" i="17" s="1"/>
  <c r="EK64" i="17"/>
  <c r="DW64" i="17"/>
  <c r="DV64" i="17"/>
  <c r="DG64" i="17"/>
  <c r="DT64" i="17" s="1"/>
  <c r="DU64" i="17" s="1"/>
  <c r="CT64" i="17"/>
  <c r="CS64" i="17"/>
  <c r="CR64" i="17"/>
  <c r="CD64" i="17"/>
  <c r="BQ64" i="17"/>
  <c r="BP64" i="17"/>
  <c r="BO64" i="17"/>
  <c r="BA64" i="17"/>
  <c r="AN64" i="17"/>
  <c r="AM64" i="17"/>
  <c r="AL64" i="17"/>
  <c r="X64" i="17"/>
  <c r="K64" i="17"/>
  <c r="J64" i="17"/>
  <c r="G64" i="17"/>
  <c r="H64" i="17" s="1"/>
  <c r="I64" i="17" s="1"/>
  <c r="AFU63" i="17"/>
  <c r="AFT63" i="17"/>
  <c r="AFV63" i="17" s="1"/>
  <c r="AFG63" i="17"/>
  <c r="AET63" i="17"/>
  <c r="AED63" i="17"/>
  <c r="AEQ63" i="17" s="1"/>
  <c r="AER63" i="17" s="1"/>
  <c r="ADQ63" i="17"/>
  <c r="ADP63" i="17"/>
  <c r="ADA63" i="17"/>
  <c r="ADN63" i="17" s="1"/>
  <c r="ADO63" i="17" s="1"/>
  <c r="ACN63" i="17"/>
  <c r="ACI63" i="17" s="1"/>
  <c r="ACL63" i="17"/>
  <c r="ACJ63" i="17"/>
  <c r="ACK63" i="17" s="1"/>
  <c r="ACM63" i="17" s="1"/>
  <c r="ACG63" i="17"/>
  <c r="ACF63" i="17"/>
  <c r="ACH63" i="17" s="1"/>
  <c r="ABS63" i="17"/>
  <c r="ABF63" i="17"/>
  <c r="AAP63" i="17"/>
  <c r="ABC63" i="17" s="1"/>
  <c r="ABD63" i="17" s="1"/>
  <c r="AAC63" i="17"/>
  <c r="AAB63" i="17"/>
  <c r="ZM63" i="17"/>
  <c r="ZZ63" i="17" s="1"/>
  <c r="AAA63" i="17" s="1"/>
  <c r="YZ63" i="17"/>
  <c r="YX63" i="17"/>
  <c r="YJ63" i="17"/>
  <c r="YW63" i="17" s="1"/>
  <c r="YY63" i="17" s="1"/>
  <c r="XW63" i="17"/>
  <c r="XT63" i="17"/>
  <c r="XU63" i="17" s="1"/>
  <c r="XG63" i="17"/>
  <c r="WT63" i="17"/>
  <c r="WD63" i="17"/>
  <c r="VQ63" i="17"/>
  <c r="VA63" i="17"/>
  <c r="UN63" i="17"/>
  <c r="VN63" i="17" s="1"/>
  <c r="UK63" i="17"/>
  <c r="UH63" i="17"/>
  <c r="TX63" i="17" s="1"/>
  <c r="TK63" i="17"/>
  <c r="SU63" i="17"/>
  <c r="SH63" i="17"/>
  <c r="RR63" i="17"/>
  <c r="RE63" i="17"/>
  <c r="SE63" i="17" s="1"/>
  <c r="RB63" i="17"/>
  <c r="QO63" i="17"/>
  <c r="QB63" i="17"/>
  <c r="PV63" i="17"/>
  <c r="PL63" i="17" s="1"/>
  <c r="OY63" i="17"/>
  <c r="OS63" i="17"/>
  <c r="OI63" i="17" s="1"/>
  <c r="OV63" i="17" s="1"/>
  <c r="OX63" i="17" s="1"/>
  <c r="NV63" i="17"/>
  <c r="NA63" i="17"/>
  <c r="MN63" i="17"/>
  <c r="NN63" i="17" s="1"/>
  <c r="MM63" i="17"/>
  <c r="ML63" i="17"/>
  <c r="LX63" i="17"/>
  <c r="LK63" i="17"/>
  <c r="LI63" i="17"/>
  <c r="KU63" i="17"/>
  <c r="LH63" i="17" s="1"/>
  <c r="LJ63" i="17" s="1"/>
  <c r="KH63" i="17"/>
  <c r="JR63" i="17"/>
  <c r="JE63" i="17"/>
  <c r="KE63" i="17" s="1"/>
  <c r="IO63" i="17"/>
  <c r="JB63" i="17" s="1"/>
  <c r="JD63" i="17" s="1"/>
  <c r="IB63" i="17"/>
  <c r="IA63" i="17"/>
  <c r="HY63" i="17"/>
  <c r="HZ63" i="17" s="1"/>
  <c r="HL63" i="17"/>
  <c r="GY63" i="17"/>
  <c r="GW63" i="17"/>
  <c r="GQ63" i="17"/>
  <c r="GV63" i="17" s="1"/>
  <c r="GX63" i="17" s="1"/>
  <c r="GD63" i="17"/>
  <c r="GA63" i="17"/>
  <c r="GB63" i="17" s="1"/>
  <c r="FN63" i="17"/>
  <c r="FA63" i="17"/>
  <c r="EK63" i="17"/>
  <c r="EX63" i="17" s="1"/>
  <c r="EZ63" i="17" s="1"/>
  <c r="DW63" i="17"/>
  <c r="DG63" i="17"/>
  <c r="CT63" i="17"/>
  <c r="DT63" i="17" s="1"/>
  <c r="CS63" i="17"/>
  <c r="CR63" i="17"/>
  <c r="CD63" i="17"/>
  <c r="BQ63" i="17"/>
  <c r="BP63" i="17"/>
  <c r="BO63" i="17"/>
  <c r="BA63" i="17"/>
  <c r="AN63" i="17"/>
  <c r="AM63" i="17"/>
  <c r="AL63" i="17"/>
  <c r="X63" i="17"/>
  <c r="K63" i="17"/>
  <c r="AFG62" i="17"/>
  <c r="AFT62" i="17" s="1"/>
  <c r="AFV62" i="17" s="1"/>
  <c r="AET62" i="17"/>
  <c r="AED62" i="17"/>
  <c r="ADQ62" i="17"/>
  <c r="AEQ62" i="17" s="1"/>
  <c r="ADA62" i="17"/>
  <c r="ACN62" i="17"/>
  <c r="ACG62" i="17"/>
  <c r="ABS62" i="17"/>
  <c r="ACF62" i="17" s="1"/>
  <c r="ACH62" i="17" s="1"/>
  <c r="ABF62" i="17"/>
  <c r="ABC62" i="17"/>
  <c r="ABD62" i="17" s="1"/>
  <c r="AAP62" i="17"/>
  <c r="AAC62" i="17"/>
  <c r="ZM62" i="17"/>
  <c r="ZZ62" i="17" s="1"/>
  <c r="AAB62" i="17" s="1"/>
  <c r="YZ62" i="17"/>
  <c r="YJ62" i="17"/>
  <c r="XW62" i="17"/>
  <c r="YW62" i="17" s="1"/>
  <c r="XU62" i="17"/>
  <c r="XG62" i="17"/>
  <c r="XT62" i="17" s="1"/>
  <c r="XV62" i="17" s="1"/>
  <c r="WT62" i="17"/>
  <c r="WD62" i="17"/>
  <c r="VQ62" i="17"/>
  <c r="WQ62" i="17" s="1"/>
  <c r="VA62" i="17"/>
  <c r="VN62" i="17" s="1"/>
  <c r="VP62" i="17" s="1"/>
  <c r="UN62" i="17"/>
  <c r="UH62" i="17"/>
  <c r="TX62" i="17"/>
  <c r="UK62" i="17" s="1"/>
  <c r="TK62" i="17"/>
  <c r="SU62" i="17"/>
  <c r="SH62" i="17"/>
  <c r="TH62" i="17" s="1"/>
  <c r="RR62" i="17"/>
  <c r="SE62" i="17" s="1"/>
  <c r="SG62" i="17" s="1"/>
  <c r="RE62" i="17"/>
  <c r="QO62" i="17"/>
  <c r="RB62" i="17" s="1"/>
  <c r="QB62" i="17"/>
  <c r="PV62" i="17"/>
  <c r="PL62" i="17" s="1"/>
  <c r="PY62" i="17" s="1"/>
  <c r="OY62" i="17"/>
  <c r="OS62" i="17"/>
  <c r="OI62" i="17" s="1"/>
  <c r="NV62" i="17"/>
  <c r="NQ62" i="17" s="1"/>
  <c r="NN62" i="17"/>
  <c r="NP62" i="17" s="1"/>
  <c r="NA62" i="17"/>
  <c r="MN62" i="17"/>
  <c r="MM62" i="17"/>
  <c r="ML62" i="17"/>
  <c r="LX62" i="17"/>
  <c r="LK62" i="17"/>
  <c r="KU62" i="17"/>
  <c r="KH62" i="17"/>
  <c r="KE62" i="17"/>
  <c r="KF62" i="17" s="1"/>
  <c r="JR62" i="17"/>
  <c r="JE62" i="17"/>
  <c r="JB62" i="17"/>
  <c r="JD62" i="17" s="1"/>
  <c r="IO62" i="17"/>
  <c r="IB62" i="17"/>
  <c r="HZ62" i="17"/>
  <c r="HY62" i="17"/>
  <c r="IA62" i="17" s="1"/>
  <c r="HL62" i="17"/>
  <c r="GY62" i="17"/>
  <c r="GX62" i="17"/>
  <c r="GQ62" i="17"/>
  <c r="GV62" i="17" s="1"/>
  <c r="GW62" i="17" s="1"/>
  <c r="GD62" i="17"/>
  <c r="FN62" i="17"/>
  <c r="GA62" i="17" s="1"/>
  <c r="FA62" i="17"/>
  <c r="EK62" i="17"/>
  <c r="EX62" i="17" s="1"/>
  <c r="DW62" i="17"/>
  <c r="DG62" i="17"/>
  <c r="CT62" i="17"/>
  <c r="DT62" i="17" s="1"/>
  <c r="CS62" i="17"/>
  <c r="CR62" i="17"/>
  <c r="CD62" i="17"/>
  <c r="BQ62" i="17"/>
  <c r="BP62" i="17"/>
  <c r="BO62" i="17"/>
  <c r="BA62" i="17"/>
  <c r="AN62" i="17"/>
  <c r="AM62" i="17"/>
  <c r="AL62" i="17"/>
  <c r="X62" i="17"/>
  <c r="K62" i="17"/>
  <c r="F62" i="17"/>
  <c r="AFT61" i="17"/>
  <c r="AFV61" i="17" s="1"/>
  <c r="AFG61" i="17"/>
  <c r="AET61" i="17"/>
  <c r="AED61" i="17"/>
  <c r="ADQ61" i="17"/>
  <c r="AEQ61" i="17" s="1"/>
  <c r="ADA61" i="17"/>
  <c r="ADN61" i="17" s="1"/>
  <c r="ADP61" i="17" s="1"/>
  <c r="ACN61" i="17"/>
  <c r="ACJ61" i="17"/>
  <c r="ACK61" i="17" s="1"/>
  <c r="ACI61" i="17"/>
  <c r="ABS61" i="17"/>
  <c r="ACF61" i="17" s="1"/>
  <c r="ABF61" i="17"/>
  <c r="ABC61" i="17"/>
  <c r="ABE61" i="17" s="1"/>
  <c r="AAP61" i="17"/>
  <c r="AAC61" i="17"/>
  <c r="ZM61" i="17"/>
  <c r="YZ61" i="17"/>
  <c r="YW61" i="17"/>
  <c r="YX61" i="17" s="1"/>
  <c r="YJ61" i="17"/>
  <c r="XW61" i="17"/>
  <c r="XT61" i="17"/>
  <c r="XV61" i="17" s="1"/>
  <c r="XG61" i="17"/>
  <c r="WT61" i="17"/>
  <c r="WR61" i="17"/>
  <c r="WQ61" i="17"/>
  <c r="WS61" i="17" s="1"/>
  <c r="WD61" i="17"/>
  <c r="VQ61" i="17"/>
  <c r="VP61" i="17"/>
  <c r="VA61" i="17"/>
  <c r="VN61" i="17" s="1"/>
  <c r="VO61" i="17" s="1"/>
  <c r="UN61" i="17"/>
  <c r="UH61" i="17"/>
  <c r="TX61" i="17" s="1"/>
  <c r="UK61" i="17" s="1"/>
  <c r="TK61" i="17"/>
  <c r="SU61" i="17"/>
  <c r="SH61" i="17"/>
  <c r="TH61" i="17" s="1"/>
  <c r="RR61" i="17"/>
  <c r="SE61" i="17" s="1"/>
  <c r="SG61" i="17" s="1"/>
  <c r="RE61" i="17"/>
  <c r="QO61" i="17"/>
  <c r="RB61" i="17" s="1"/>
  <c r="QB61" i="17"/>
  <c r="PV61" i="17"/>
  <c r="PL61" i="17" s="1"/>
  <c r="PY61" i="17" s="1"/>
  <c r="OY61" i="17"/>
  <c r="OS61" i="17"/>
  <c r="OI61" i="17" s="1"/>
  <c r="NV61" i="17"/>
  <c r="NQ61" i="17" s="1"/>
  <c r="NN61" i="17"/>
  <c r="NP61" i="17" s="1"/>
  <c r="NA61" i="17"/>
  <c r="MN61" i="17"/>
  <c r="MM61" i="17"/>
  <c r="ML61" i="17"/>
  <c r="LX61" i="17"/>
  <c r="LK61" i="17"/>
  <c r="KU61" i="17"/>
  <c r="KH61" i="17"/>
  <c r="KE61" i="17"/>
  <c r="KF61" i="17" s="1"/>
  <c r="JR61" i="17"/>
  <c r="JE61" i="17"/>
  <c r="JB61" i="17"/>
  <c r="JD61" i="17" s="1"/>
  <c r="IO61" i="17"/>
  <c r="IB61" i="17"/>
  <c r="HZ61" i="17"/>
  <c r="HY61" i="17"/>
  <c r="IA61" i="17" s="1"/>
  <c r="HL61" i="17"/>
  <c r="GY61" i="17"/>
  <c r="GX61" i="17"/>
  <c r="GQ61" i="17"/>
  <c r="GV61" i="17" s="1"/>
  <c r="GW61" i="17" s="1"/>
  <c r="GD61" i="17"/>
  <c r="FN61" i="17"/>
  <c r="GA61" i="17" s="1"/>
  <c r="FA61" i="17"/>
  <c r="EK61" i="17"/>
  <c r="EX61" i="17" s="1"/>
  <c r="DW61" i="17"/>
  <c r="DG61" i="17"/>
  <c r="CT61" i="17"/>
  <c r="DT61" i="17" s="1"/>
  <c r="CS61" i="17"/>
  <c r="CR61" i="17"/>
  <c r="CD61" i="17"/>
  <c r="BQ61" i="17"/>
  <c r="BP61" i="17"/>
  <c r="BO61" i="17"/>
  <c r="BA61" i="17"/>
  <c r="AN61" i="17"/>
  <c r="AM61" i="17"/>
  <c r="AL61" i="17"/>
  <c r="X61" i="17"/>
  <c r="K61" i="17"/>
  <c r="F61" i="17"/>
  <c r="AFW61" i="17" s="1"/>
  <c r="AGB61" i="17" s="1"/>
  <c r="AFT60" i="17"/>
  <c r="AFV60" i="17" s="1"/>
  <c r="AFG60" i="17"/>
  <c r="AET60" i="17"/>
  <c r="AED60" i="17"/>
  <c r="ADQ60" i="17"/>
  <c r="AEQ60" i="17" s="1"/>
  <c r="ADA60" i="17"/>
  <c r="ADN60" i="17" s="1"/>
  <c r="ADP60" i="17" s="1"/>
  <c r="ACN60" i="17"/>
  <c r="ACJ60" i="17"/>
  <c r="ACK60" i="17" s="1"/>
  <c r="ACI60" i="17"/>
  <c r="ABS60" i="17"/>
  <c r="ACF60" i="17" s="1"/>
  <c r="ABF60" i="17"/>
  <c r="ABC60" i="17"/>
  <c r="ABE60" i="17" s="1"/>
  <c r="AAP60" i="17"/>
  <c r="AAC60" i="17"/>
  <c r="ZM60" i="17"/>
  <c r="YZ60" i="17"/>
  <c r="YW60" i="17"/>
  <c r="YX60" i="17" s="1"/>
  <c r="YJ60" i="17"/>
  <c r="XW60" i="17"/>
  <c r="XT60" i="17"/>
  <c r="XV60" i="17" s="1"/>
  <c r="XG60" i="17"/>
  <c r="WT60" i="17"/>
  <c r="WR60" i="17"/>
  <c r="WQ60" i="17"/>
  <c r="WS60" i="17" s="1"/>
  <c r="WD60" i="17"/>
  <c r="VQ60" i="17"/>
  <c r="VP60" i="17"/>
  <c r="VA60" i="17"/>
  <c r="VN60" i="17" s="1"/>
  <c r="VO60" i="17" s="1"/>
  <c r="UN60" i="17"/>
  <c r="UH60" i="17"/>
  <c r="TX60" i="17" s="1"/>
  <c r="UK60" i="17" s="1"/>
  <c r="TK60" i="17"/>
  <c r="SU60" i="17"/>
  <c r="SH60" i="17"/>
  <c r="TH60" i="17" s="1"/>
  <c r="RR60" i="17"/>
  <c r="SE60" i="17" s="1"/>
  <c r="SG60" i="17" s="1"/>
  <c r="RE60" i="17"/>
  <c r="QO60" i="17"/>
  <c r="RB60" i="17" s="1"/>
  <c r="QB60" i="17"/>
  <c r="PV60" i="17"/>
  <c r="PL60" i="17" s="1"/>
  <c r="PY60" i="17" s="1"/>
  <c r="OY60" i="17"/>
  <c r="OS60" i="17"/>
  <c r="OI60" i="17" s="1"/>
  <c r="NV60" i="17"/>
  <c r="NQ60" i="17" s="1"/>
  <c r="NA60" i="17"/>
  <c r="MN60" i="17"/>
  <c r="NN60" i="17" s="1"/>
  <c r="MM60" i="17"/>
  <c r="ML60" i="17"/>
  <c r="LX60" i="17"/>
  <c r="LK60" i="17"/>
  <c r="KU60" i="17"/>
  <c r="LH60" i="17" s="1"/>
  <c r="KH60" i="17"/>
  <c r="KE60" i="17"/>
  <c r="KG60" i="17" s="1"/>
  <c r="JR60" i="17"/>
  <c r="JE60" i="17"/>
  <c r="IO60" i="17"/>
  <c r="JB60" i="17" s="1"/>
  <c r="IB60" i="17"/>
  <c r="HL60" i="17"/>
  <c r="GY60" i="17"/>
  <c r="HY60" i="17" s="1"/>
  <c r="GQ60" i="17"/>
  <c r="GV60" i="17" s="1"/>
  <c r="GD60" i="17"/>
  <c r="GA60" i="17"/>
  <c r="GC60" i="17" s="1"/>
  <c r="FN60" i="17"/>
  <c r="FA60" i="17"/>
  <c r="EK60" i="17"/>
  <c r="EX60" i="17" s="1"/>
  <c r="DW60" i="17"/>
  <c r="DG60" i="17"/>
  <c r="CT60" i="17"/>
  <c r="DT60" i="17" s="1"/>
  <c r="CS60" i="17"/>
  <c r="CR60" i="17"/>
  <c r="CD60" i="17"/>
  <c r="BQ60" i="17"/>
  <c r="BP60" i="17"/>
  <c r="BO60" i="17"/>
  <c r="BA60" i="17"/>
  <c r="AN60" i="17"/>
  <c r="AM60" i="17"/>
  <c r="AL60" i="17"/>
  <c r="X60" i="17"/>
  <c r="K60" i="17"/>
  <c r="F60" i="17" s="1"/>
  <c r="AFW60" i="17" s="1"/>
  <c r="AGB60" i="17" s="1"/>
  <c r="G60" i="17"/>
  <c r="AFG59" i="17"/>
  <c r="AFT59" i="17" s="1"/>
  <c r="AET59" i="17"/>
  <c r="AED59" i="17"/>
  <c r="ADQ59" i="17"/>
  <c r="AEQ59" i="17" s="1"/>
  <c r="ADA59" i="17"/>
  <c r="ACJ59" i="17" s="1"/>
  <c r="ACN59" i="17"/>
  <c r="ABS59" i="17"/>
  <c r="ACF59" i="17" s="1"/>
  <c r="ABF59" i="17"/>
  <c r="AAP59" i="17"/>
  <c r="AAC59" i="17"/>
  <c r="ABC59" i="17" s="1"/>
  <c r="ZM59" i="17"/>
  <c r="ZZ59" i="17" s="1"/>
  <c r="YZ59" i="17"/>
  <c r="YW59" i="17"/>
  <c r="YY59" i="17" s="1"/>
  <c r="YJ59" i="17"/>
  <c r="XW59" i="17"/>
  <c r="XG59" i="17"/>
  <c r="XT59" i="17" s="1"/>
  <c r="WT59" i="17"/>
  <c r="WD59" i="17"/>
  <c r="VQ59" i="17"/>
  <c r="WQ59" i="17" s="1"/>
  <c r="VA59" i="17"/>
  <c r="VN59" i="17" s="1"/>
  <c r="UN59" i="17"/>
  <c r="UH59" i="17"/>
  <c r="TX59" i="17"/>
  <c r="UK59" i="17" s="1"/>
  <c r="UM59" i="17" s="1"/>
  <c r="TK59" i="17"/>
  <c r="SU59" i="17"/>
  <c r="SH59" i="17"/>
  <c r="TH59" i="17" s="1"/>
  <c r="RR59" i="17"/>
  <c r="SE59" i="17" s="1"/>
  <c r="RE59" i="17"/>
  <c r="RB59" i="17"/>
  <c r="RD59" i="17" s="1"/>
  <c r="QO59" i="17"/>
  <c r="QB59" i="17"/>
  <c r="PV59" i="17"/>
  <c r="PL59" i="17" s="1"/>
  <c r="PY59" i="17" s="1"/>
  <c r="OY59" i="17"/>
  <c r="OS59" i="17"/>
  <c r="OI59" i="17" s="1"/>
  <c r="NV59" i="17"/>
  <c r="NQ59" i="17" s="1"/>
  <c r="NA59" i="17"/>
  <c r="MN59" i="17"/>
  <c r="NN59" i="17" s="1"/>
  <c r="NO59" i="17" s="1"/>
  <c r="MM59" i="17"/>
  <c r="ML59" i="17"/>
  <c r="LX59" i="17"/>
  <c r="LK59" i="17"/>
  <c r="KU59" i="17"/>
  <c r="LH59" i="17" s="1"/>
  <c r="KH59" i="17"/>
  <c r="KE59" i="17"/>
  <c r="JR59" i="17"/>
  <c r="JE59" i="17"/>
  <c r="JC59" i="17"/>
  <c r="IO59" i="17"/>
  <c r="JB59" i="17" s="1"/>
  <c r="JD59" i="17" s="1"/>
  <c r="IB59" i="17"/>
  <c r="IA59" i="17"/>
  <c r="HL59" i="17"/>
  <c r="GY59" i="17"/>
  <c r="HY59" i="17" s="1"/>
  <c r="HZ59" i="17" s="1"/>
  <c r="GQ59" i="17"/>
  <c r="GV59" i="17" s="1"/>
  <c r="GD59" i="17"/>
  <c r="GA59" i="17"/>
  <c r="FN59" i="17"/>
  <c r="FA59" i="17"/>
  <c r="EY59" i="17"/>
  <c r="EK59" i="17"/>
  <c r="EX59" i="17" s="1"/>
  <c r="EZ59" i="17" s="1"/>
  <c r="DW59" i="17"/>
  <c r="DV59" i="17"/>
  <c r="DG59" i="17"/>
  <c r="CT59" i="17"/>
  <c r="DT59" i="17" s="1"/>
  <c r="DU59" i="17" s="1"/>
  <c r="CS59" i="17"/>
  <c r="CR59" i="17"/>
  <c r="CD59" i="17"/>
  <c r="BQ59" i="17"/>
  <c r="BP59" i="17"/>
  <c r="BO59" i="17"/>
  <c r="BA59" i="17"/>
  <c r="AN59" i="17"/>
  <c r="AM59" i="17"/>
  <c r="AL59" i="17"/>
  <c r="X59" i="17"/>
  <c r="K59" i="17"/>
  <c r="F59" i="17" s="1"/>
  <c r="AFU58" i="17"/>
  <c r="AFG58" i="17"/>
  <c r="AFT58" i="17" s="1"/>
  <c r="AFV58" i="17" s="1"/>
  <c r="AET58" i="17"/>
  <c r="AED58" i="17"/>
  <c r="ADQ58" i="17"/>
  <c r="ADA58" i="17"/>
  <c r="ACN58" i="17"/>
  <c r="ACG58" i="17"/>
  <c r="ABS58" i="17"/>
  <c r="ACF58" i="17" s="1"/>
  <c r="ACH58" i="17" s="1"/>
  <c r="ABF58" i="17"/>
  <c r="ABE58" i="17"/>
  <c r="AAP58" i="17"/>
  <c r="AAC58" i="17"/>
  <c r="ABC58" i="17" s="1"/>
  <c r="ABD58" i="17" s="1"/>
  <c r="ZM58" i="17"/>
  <c r="ZZ58" i="17" s="1"/>
  <c r="YZ58" i="17"/>
  <c r="YW58" i="17"/>
  <c r="YJ58" i="17"/>
  <c r="XW58" i="17"/>
  <c r="XU58" i="17"/>
  <c r="XG58" i="17"/>
  <c r="XT58" i="17" s="1"/>
  <c r="XV58" i="17" s="1"/>
  <c r="WT58" i="17"/>
  <c r="WS58" i="17"/>
  <c r="WD58" i="17"/>
  <c r="VQ58" i="17"/>
  <c r="WQ58" i="17" s="1"/>
  <c r="WR58" i="17" s="1"/>
  <c r="VA58" i="17"/>
  <c r="VN58" i="17" s="1"/>
  <c r="UN58" i="17"/>
  <c r="UH58" i="17"/>
  <c r="TX58" i="17" s="1"/>
  <c r="UK58" i="17" s="1"/>
  <c r="TK58" i="17"/>
  <c r="TJ58" i="17"/>
  <c r="SU58" i="17"/>
  <c r="SH58" i="17"/>
  <c r="TH58" i="17" s="1"/>
  <c r="TI58" i="17" s="1"/>
  <c r="RR58" i="17"/>
  <c r="SE58" i="17" s="1"/>
  <c r="RE58" i="17"/>
  <c r="RB58" i="17"/>
  <c r="QO58" i="17"/>
  <c r="QB58" i="17"/>
  <c r="PV58" i="17"/>
  <c r="PL58" i="17" s="1"/>
  <c r="PY58" i="17" s="1"/>
  <c r="QA58" i="17" s="1"/>
  <c r="OY58" i="17"/>
  <c r="OS58" i="17"/>
  <c r="OI58" i="17" s="1"/>
  <c r="NV58" i="17"/>
  <c r="NQ58" i="17" s="1"/>
  <c r="NA58" i="17"/>
  <c r="MN58" i="17"/>
  <c r="NN58" i="17" s="1"/>
  <c r="NO58" i="17" s="1"/>
  <c r="MM58" i="17"/>
  <c r="ML58" i="17"/>
  <c r="LX58" i="17"/>
  <c r="LK58" i="17"/>
  <c r="KU58" i="17"/>
  <c r="LH58" i="17" s="1"/>
  <c r="KH58" i="17"/>
  <c r="KE58" i="17"/>
  <c r="JR58" i="17"/>
  <c r="JE58" i="17"/>
  <c r="IO58" i="17"/>
  <c r="JB58" i="17" s="1"/>
  <c r="JD58" i="17" s="1"/>
  <c r="IB58" i="17"/>
  <c r="HL58" i="17"/>
  <c r="GY58" i="17"/>
  <c r="HY58" i="17" s="1"/>
  <c r="HZ58" i="17" s="1"/>
  <c r="GQ58" i="17"/>
  <c r="GV58" i="17" s="1"/>
  <c r="GD58" i="17"/>
  <c r="GA58" i="17"/>
  <c r="FN58" i="17"/>
  <c r="FA58" i="17"/>
  <c r="EY58" i="17"/>
  <c r="EK58" i="17"/>
  <c r="EX58" i="17" s="1"/>
  <c r="EZ58" i="17" s="1"/>
  <c r="DW58" i="17"/>
  <c r="DV58" i="17"/>
  <c r="DG58" i="17"/>
  <c r="CT58" i="17"/>
  <c r="DT58" i="17" s="1"/>
  <c r="DU58" i="17" s="1"/>
  <c r="CS58" i="17"/>
  <c r="CR58" i="17"/>
  <c r="CD58" i="17"/>
  <c r="BQ58" i="17"/>
  <c r="BP58" i="17"/>
  <c r="BO58" i="17"/>
  <c r="BA58" i="17"/>
  <c r="AN58" i="17"/>
  <c r="AM58" i="17"/>
  <c r="AL58" i="17"/>
  <c r="X58" i="17"/>
  <c r="K58" i="17"/>
  <c r="G58" i="17"/>
  <c r="AFU57" i="17"/>
  <c r="AFG57" i="17"/>
  <c r="AFT57" i="17" s="1"/>
  <c r="AFV57" i="17" s="1"/>
  <c r="AET57" i="17"/>
  <c r="AED57" i="17"/>
  <c r="ADQ57" i="17"/>
  <c r="ADA57" i="17"/>
  <c r="ACN57" i="17"/>
  <c r="ABS57" i="17"/>
  <c r="ACF57" i="17" s="1"/>
  <c r="ACH57" i="17" s="1"/>
  <c r="ABF57" i="17"/>
  <c r="AAP57" i="17"/>
  <c r="AAC57" i="17"/>
  <c r="ABC57" i="17" s="1"/>
  <c r="ABD57" i="17" s="1"/>
  <c r="ZM57" i="17"/>
  <c r="ZZ57" i="17" s="1"/>
  <c r="YZ57" i="17"/>
  <c r="YW57" i="17"/>
  <c r="YJ57" i="17"/>
  <c r="XW57" i="17"/>
  <c r="XU57" i="17"/>
  <c r="XG57" i="17"/>
  <c r="XT57" i="17" s="1"/>
  <c r="XV57" i="17" s="1"/>
  <c r="WT57" i="17"/>
  <c r="WS57" i="17"/>
  <c r="WD57" i="17"/>
  <c r="VQ57" i="17"/>
  <c r="WQ57" i="17" s="1"/>
  <c r="WR57" i="17" s="1"/>
  <c r="VA57" i="17"/>
  <c r="VN57" i="17" s="1"/>
  <c r="UN57" i="17"/>
  <c r="UH57" i="17"/>
  <c r="TX57" i="17" s="1"/>
  <c r="UK57" i="17" s="1"/>
  <c r="TK57" i="17"/>
  <c r="SU57" i="17"/>
  <c r="SH57" i="17"/>
  <c r="TH57" i="17" s="1"/>
  <c r="TI57" i="17" s="1"/>
  <c r="RR57" i="17"/>
  <c r="SE57" i="17" s="1"/>
  <c r="RE57" i="17"/>
  <c r="RB57" i="17"/>
  <c r="QO57" i="17"/>
  <c r="QB57" i="17"/>
  <c r="PV57" i="17"/>
  <c r="PL57" i="17" s="1"/>
  <c r="OY57" i="17"/>
  <c r="OS57" i="17"/>
  <c r="OI57" i="17" s="1"/>
  <c r="NV57" i="17"/>
  <c r="NP57" i="17"/>
  <c r="NA57" i="17"/>
  <c r="MN57" i="17"/>
  <c r="NN57" i="17" s="1"/>
  <c r="NO57" i="17" s="1"/>
  <c r="MM57" i="17"/>
  <c r="ML57" i="17"/>
  <c r="LX57" i="17"/>
  <c r="LK57" i="17"/>
  <c r="KU57" i="17"/>
  <c r="LH57" i="17" s="1"/>
  <c r="KH57" i="17"/>
  <c r="KE57" i="17"/>
  <c r="JR57" i="17"/>
  <c r="JE57" i="17"/>
  <c r="JC57" i="17"/>
  <c r="IO57" i="17"/>
  <c r="JB57" i="17" s="1"/>
  <c r="JD57" i="17" s="1"/>
  <c r="IB57" i="17"/>
  <c r="HL57" i="17"/>
  <c r="GY57" i="17"/>
  <c r="HY57" i="17" s="1"/>
  <c r="HZ57" i="17" s="1"/>
  <c r="GQ57" i="17"/>
  <c r="GV57" i="17" s="1"/>
  <c r="GD57" i="17"/>
  <c r="GA57" i="17"/>
  <c r="FN57" i="17"/>
  <c r="FA57" i="17"/>
  <c r="EK57" i="17"/>
  <c r="EX57" i="17" s="1"/>
  <c r="EZ57" i="17" s="1"/>
  <c r="DW57" i="17"/>
  <c r="DG57" i="17"/>
  <c r="CT57" i="17"/>
  <c r="DT57" i="17" s="1"/>
  <c r="DU57" i="17" s="1"/>
  <c r="CS57" i="17"/>
  <c r="CR57" i="17"/>
  <c r="CD57" i="17"/>
  <c r="BQ57" i="17"/>
  <c r="BP57" i="17"/>
  <c r="BO57" i="17"/>
  <c r="BA57" i="17"/>
  <c r="AN57" i="17"/>
  <c r="AM57" i="17"/>
  <c r="AL57" i="17"/>
  <c r="X57" i="17"/>
  <c r="K57" i="17"/>
  <c r="F57" i="17" s="1"/>
  <c r="G57" i="17"/>
  <c r="AFG56" i="17"/>
  <c r="AFT56" i="17" s="1"/>
  <c r="AFV56" i="17" s="1"/>
  <c r="AET56" i="17"/>
  <c r="AED56" i="17"/>
  <c r="ADQ56" i="17"/>
  <c r="ADA56" i="17"/>
  <c r="ACN56" i="17"/>
  <c r="ACG56" i="17"/>
  <c r="ABS56" i="17"/>
  <c r="ACF56" i="17" s="1"/>
  <c r="ACH56" i="17" s="1"/>
  <c r="ABF56" i="17"/>
  <c r="AAP56" i="17"/>
  <c r="AAC56" i="17"/>
  <c r="ABC56" i="17" s="1"/>
  <c r="ABD56" i="17" s="1"/>
  <c r="ZM56" i="17"/>
  <c r="ZZ56" i="17" s="1"/>
  <c r="YZ56" i="17"/>
  <c r="YW56" i="17"/>
  <c r="YJ56" i="17"/>
  <c r="XW56" i="17"/>
  <c r="XG56" i="17"/>
  <c r="XT56" i="17" s="1"/>
  <c r="XV56" i="17" s="1"/>
  <c r="WT56" i="17"/>
  <c r="WD56" i="17"/>
  <c r="VQ56" i="17"/>
  <c r="WQ56" i="17" s="1"/>
  <c r="WR56" i="17" s="1"/>
  <c r="VA56" i="17"/>
  <c r="VN56" i="17" s="1"/>
  <c r="UN56" i="17"/>
  <c r="UH56" i="17"/>
  <c r="TX56" i="17" s="1"/>
  <c r="UK56" i="17" s="1"/>
  <c r="TK56" i="17"/>
  <c r="SU56" i="17"/>
  <c r="SH56" i="17"/>
  <c r="TH56" i="17" s="1"/>
  <c r="TI56" i="17" s="1"/>
  <c r="RR56" i="17"/>
  <c r="SE56" i="17" s="1"/>
  <c r="RE56" i="17"/>
  <c r="RB56" i="17"/>
  <c r="QO56" i="17"/>
  <c r="QB56" i="17"/>
  <c r="PV56" i="17"/>
  <c r="PL56" i="17" s="1"/>
  <c r="PY56" i="17" s="1"/>
  <c r="QA56" i="17" s="1"/>
  <c r="OY56" i="17"/>
  <c r="OS56" i="17"/>
  <c r="OI56" i="17" s="1"/>
  <c r="NV56" i="17"/>
  <c r="NP56" i="17"/>
  <c r="NA56" i="17"/>
  <c r="MN56" i="17"/>
  <c r="NN56" i="17" s="1"/>
  <c r="NO56" i="17" s="1"/>
  <c r="MM56" i="17"/>
  <c r="ML56" i="17"/>
  <c r="LX56" i="17"/>
  <c r="LK56" i="17"/>
  <c r="KU56" i="17"/>
  <c r="LH56" i="17" s="1"/>
  <c r="KH56" i="17"/>
  <c r="KE56" i="17"/>
  <c r="JR56" i="17"/>
  <c r="JE56" i="17"/>
  <c r="JC56" i="17"/>
  <c r="IO56" i="17"/>
  <c r="JB56" i="17" s="1"/>
  <c r="JD56" i="17" s="1"/>
  <c r="IB56" i="17"/>
  <c r="IA56" i="17"/>
  <c r="HY56" i="17"/>
  <c r="HZ56" i="17" s="1"/>
  <c r="HL56" i="17"/>
  <c r="GY56" i="17"/>
  <c r="GW56" i="17"/>
  <c r="GQ56" i="17"/>
  <c r="GV56" i="17" s="1"/>
  <c r="GX56" i="17" s="1"/>
  <c r="GD56" i="17"/>
  <c r="GA56" i="17"/>
  <c r="GB56" i="17" s="1"/>
  <c r="FN56" i="17"/>
  <c r="FA56" i="17"/>
  <c r="EK56" i="17"/>
  <c r="EX56" i="17" s="1"/>
  <c r="EZ56" i="17" s="1"/>
  <c r="DW56" i="17"/>
  <c r="DG56" i="17"/>
  <c r="CT56" i="17"/>
  <c r="DT56" i="17" s="1"/>
  <c r="CS56" i="17"/>
  <c r="CR56" i="17"/>
  <c r="CD56" i="17"/>
  <c r="BQ56" i="17"/>
  <c r="BP56" i="17"/>
  <c r="BO56" i="17"/>
  <c r="BA56" i="17"/>
  <c r="AN56" i="17"/>
  <c r="AM56" i="17"/>
  <c r="AL56" i="17"/>
  <c r="X56" i="17"/>
  <c r="K56" i="17"/>
  <c r="F56" i="17" s="1"/>
  <c r="AFG55" i="17"/>
  <c r="AFT55" i="17" s="1"/>
  <c r="AFV55" i="17" s="1"/>
  <c r="AET55" i="17"/>
  <c r="AED55" i="17"/>
  <c r="ADQ55" i="17"/>
  <c r="AEQ55" i="17" s="1"/>
  <c r="ADA55" i="17"/>
  <c r="ACN55" i="17"/>
  <c r="ACG55" i="17"/>
  <c r="ABS55" i="17"/>
  <c r="ACF55" i="17" s="1"/>
  <c r="ACH55" i="17" s="1"/>
  <c r="ABF55" i="17"/>
  <c r="ABC55" i="17"/>
  <c r="ABD55" i="17" s="1"/>
  <c r="AAP55" i="17"/>
  <c r="AAC55" i="17"/>
  <c r="ZM55" i="17"/>
  <c r="ZZ55" i="17" s="1"/>
  <c r="AAB55" i="17" s="1"/>
  <c r="YZ55" i="17"/>
  <c r="YJ55" i="17"/>
  <c r="XW55" i="17"/>
  <c r="YW55" i="17" s="1"/>
  <c r="XU55" i="17"/>
  <c r="XG55" i="17"/>
  <c r="XT55" i="17" s="1"/>
  <c r="XV55" i="17" s="1"/>
  <c r="WT55" i="17"/>
  <c r="WD55" i="17"/>
  <c r="VQ55" i="17"/>
  <c r="WQ55" i="17" s="1"/>
  <c r="VO55" i="17"/>
  <c r="VA55" i="17"/>
  <c r="VN55" i="17" s="1"/>
  <c r="VP55" i="17" s="1"/>
  <c r="UN55" i="17"/>
  <c r="UK55" i="17"/>
  <c r="UL55" i="17" s="1"/>
  <c r="UH55" i="17"/>
  <c r="TX55" i="17"/>
  <c r="TK55" i="17"/>
  <c r="SU55" i="17"/>
  <c r="SH55" i="17"/>
  <c r="TH55" i="17" s="1"/>
  <c r="SF55" i="17"/>
  <c r="RR55" i="17"/>
  <c r="SE55" i="17" s="1"/>
  <c r="SG55" i="17" s="1"/>
  <c r="RE55" i="17"/>
  <c r="RD55" i="17"/>
  <c r="RB55" i="17"/>
  <c r="RC55" i="17" s="1"/>
  <c r="QO55" i="17"/>
  <c r="QB55" i="17"/>
  <c r="PV55" i="17"/>
  <c r="PL55" i="17" s="1"/>
  <c r="PY55" i="17" s="1"/>
  <c r="QA55" i="17" s="1"/>
  <c r="OY55" i="17"/>
  <c r="OS55" i="17"/>
  <c r="OI55" i="17" s="1"/>
  <c r="OV55" i="17" s="1"/>
  <c r="OX55" i="17" s="1"/>
  <c r="NV55" i="17"/>
  <c r="NQ55" i="17" s="1"/>
  <c r="NP55" i="17"/>
  <c r="NN55" i="17"/>
  <c r="NO55" i="17" s="1"/>
  <c r="NA55" i="17"/>
  <c r="MN55" i="17"/>
  <c r="MM55" i="17"/>
  <c r="ML55" i="17"/>
  <c r="LX55" i="17"/>
  <c r="LK55" i="17"/>
  <c r="LI55" i="17"/>
  <c r="KU55" i="17"/>
  <c r="LH55" i="17" s="1"/>
  <c r="LJ55" i="17" s="1"/>
  <c r="KH55" i="17"/>
  <c r="KE55" i="17"/>
  <c r="KF55" i="17" s="1"/>
  <c r="JR55" i="17"/>
  <c r="JE55" i="17"/>
  <c r="IO55" i="17"/>
  <c r="JB55" i="17" s="1"/>
  <c r="JD55" i="17" s="1"/>
  <c r="IB55" i="17"/>
  <c r="HL55" i="17"/>
  <c r="GY55" i="17"/>
  <c r="HY55" i="17" s="1"/>
  <c r="GW55" i="17"/>
  <c r="GQ55" i="17"/>
  <c r="GV55" i="17" s="1"/>
  <c r="GX55" i="17" s="1"/>
  <c r="GD55" i="17"/>
  <c r="FN55" i="17"/>
  <c r="FA55" i="17"/>
  <c r="GA55" i="17" s="1"/>
  <c r="EY55" i="17"/>
  <c r="EK55" i="17"/>
  <c r="EX55" i="17" s="1"/>
  <c r="EZ55" i="17" s="1"/>
  <c r="DW55" i="17"/>
  <c r="DV55" i="17"/>
  <c r="DT55" i="17"/>
  <c r="DU55" i="17" s="1"/>
  <c r="DG55" i="17"/>
  <c r="CT55" i="17"/>
  <c r="CS55" i="17"/>
  <c r="CR55" i="17"/>
  <c r="CD55" i="17"/>
  <c r="BQ55" i="17"/>
  <c r="BP55" i="17"/>
  <c r="BO55" i="17"/>
  <c r="BA55" i="17"/>
  <c r="AN55" i="17"/>
  <c r="AM55" i="17"/>
  <c r="AL55" i="17"/>
  <c r="X55" i="17"/>
  <c r="K55" i="17"/>
  <c r="G55" i="17"/>
  <c r="AFU54" i="17"/>
  <c r="AFT54" i="17"/>
  <c r="AFV54" i="17" s="1"/>
  <c r="AFG54" i="17"/>
  <c r="AET54" i="17"/>
  <c r="AED54" i="17"/>
  <c r="ADQ54" i="17"/>
  <c r="AEQ54" i="17" s="1"/>
  <c r="ADA54" i="17"/>
  <c r="ACN54" i="17"/>
  <c r="ACJ54" i="17"/>
  <c r="ACI54" i="17"/>
  <c r="ACK54" i="17" s="1"/>
  <c r="ACG54" i="17"/>
  <c r="ACF54" i="17"/>
  <c r="ACH54" i="17" s="1"/>
  <c r="ABS54" i="17"/>
  <c r="ABF54" i="17"/>
  <c r="AAP54" i="17"/>
  <c r="AAC54" i="17"/>
  <c r="ABC54" i="17" s="1"/>
  <c r="ZM54" i="17"/>
  <c r="ZZ54" i="17" s="1"/>
  <c r="AAB54" i="17" s="1"/>
  <c r="YZ54" i="17"/>
  <c r="YJ54" i="17"/>
  <c r="YW54" i="17" s="1"/>
  <c r="XW54" i="17"/>
  <c r="XG54" i="17"/>
  <c r="XT54" i="17" s="1"/>
  <c r="WT54" i="17"/>
  <c r="WQ54" i="17"/>
  <c r="WS54" i="17" s="1"/>
  <c r="WD54" i="17"/>
  <c r="VQ54" i="17"/>
  <c r="VO54" i="17"/>
  <c r="VA54" i="17"/>
  <c r="VN54" i="17" s="1"/>
  <c r="VP54" i="17" s="1"/>
  <c r="UN54" i="17"/>
  <c r="UH54" i="17"/>
  <c r="TX54" i="17" s="1"/>
  <c r="TK54" i="17"/>
  <c r="SU54" i="17"/>
  <c r="SH54" i="17"/>
  <c r="TH54" i="17" s="1"/>
  <c r="RR54" i="17"/>
  <c r="RE54" i="17"/>
  <c r="QO54" i="17"/>
  <c r="QB54" i="17"/>
  <c r="RB54" i="17" s="1"/>
  <c r="PV54" i="17"/>
  <c r="PL54" i="17" s="1"/>
  <c r="OY54" i="17"/>
  <c r="OS54" i="17"/>
  <c r="OI54" i="17" s="1"/>
  <c r="NV54" i="17"/>
  <c r="NQ54" i="17" s="1"/>
  <c r="NA54" i="17"/>
  <c r="MN54" i="17"/>
  <c r="NN54" i="17" s="1"/>
  <c r="MM54" i="17"/>
  <c r="ML54" i="17"/>
  <c r="LX54" i="17"/>
  <c r="LK54" i="17"/>
  <c r="KU54" i="17"/>
  <c r="KH54" i="17"/>
  <c r="JR54" i="17"/>
  <c r="KE54" i="17" s="1"/>
  <c r="JE54" i="17"/>
  <c r="IO54" i="17"/>
  <c r="JB54" i="17" s="1"/>
  <c r="IB54" i="17"/>
  <c r="HY54" i="17"/>
  <c r="IA54" i="17" s="1"/>
  <c r="HL54" i="17"/>
  <c r="GY54" i="17"/>
  <c r="GQ54" i="17"/>
  <c r="GV54" i="17" s="1"/>
  <c r="GW54" i="17" s="1"/>
  <c r="GD54" i="17"/>
  <c r="FN54" i="17"/>
  <c r="GA54" i="17" s="1"/>
  <c r="FA54" i="17"/>
  <c r="EK54" i="17"/>
  <c r="EX54" i="17" s="1"/>
  <c r="DW54" i="17"/>
  <c r="DT54" i="17"/>
  <c r="DU54" i="17" s="1"/>
  <c r="DG54" i="17"/>
  <c r="CT54" i="17"/>
  <c r="CS54" i="17"/>
  <c r="CR54" i="17"/>
  <c r="CD54" i="17"/>
  <c r="BQ54" i="17"/>
  <c r="BP54" i="17"/>
  <c r="BO54" i="17"/>
  <c r="BA54" i="17"/>
  <c r="AN54" i="17"/>
  <c r="AM54" i="17"/>
  <c r="AL54" i="17"/>
  <c r="X54" i="17"/>
  <c r="K54" i="17"/>
  <c r="F54" i="17"/>
  <c r="AFW54" i="17" s="1"/>
  <c r="AGB54" i="17" s="1"/>
  <c r="AFT53" i="17"/>
  <c r="AFV53" i="17" s="1"/>
  <c r="AFG53" i="17"/>
  <c r="AET53" i="17"/>
  <c r="AED53" i="17"/>
  <c r="ADQ53" i="17"/>
  <c r="AEQ53" i="17" s="1"/>
  <c r="ADA53" i="17"/>
  <c r="ACN53" i="17"/>
  <c r="ACJ53" i="17"/>
  <c r="ACK53" i="17" s="1"/>
  <c r="ACI53" i="17"/>
  <c r="ABS53" i="17"/>
  <c r="ACF53" i="17" s="1"/>
  <c r="ABF53" i="17"/>
  <c r="AAP53" i="17"/>
  <c r="AAC53" i="17"/>
  <c r="ABC53" i="17" s="1"/>
  <c r="ZM53" i="17"/>
  <c r="YZ53" i="17"/>
  <c r="YJ53" i="17"/>
  <c r="YW53" i="17" s="1"/>
  <c r="XW53" i="17"/>
  <c r="XG53" i="17"/>
  <c r="XT53" i="17" s="1"/>
  <c r="WT53" i="17"/>
  <c r="WQ53" i="17"/>
  <c r="WS53" i="17" s="1"/>
  <c r="WD53" i="17"/>
  <c r="VQ53" i="17"/>
  <c r="VA53" i="17"/>
  <c r="VN53" i="17" s="1"/>
  <c r="VO53" i="17" s="1"/>
  <c r="UN53" i="17"/>
  <c r="UH53" i="17"/>
  <c r="TX53" i="17" s="1"/>
  <c r="TK53" i="17"/>
  <c r="SU53" i="17"/>
  <c r="SH53" i="17"/>
  <c r="TH53" i="17" s="1"/>
  <c r="RR53" i="17"/>
  <c r="RE53" i="17"/>
  <c r="QO53" i="17"/>
  <c r="RB53" i="17" s="1"/>
  <c r="QB53" i="17"/>
  <c r="PV53" i="17"/>
  <c r="PL53" i="17" s="1"/>
  <c r="PY53" i="17" s="1"/>
  <c r="OY53" i="17"/>
  <c r="OS53" i="17"/>
  <c r="OI53" i="17" s="1"/>
  <c r="NV53" i="17"/>
  <c r="NQ53" i="17" s="1"/>
  <c r="NA53" i="17"/>
  <c r="MN53" i="17"/>
  <c r="NN53" i="17" s="1"/>
  <c r="MM53" i="17"/>
  <c r="ML53" i="17"/>
  <c r="LX53" i="17"/>
  <c r="LK53" i="17"/>
  <c r="KU53" i="17"/>
  <c r="KH53" i="17"/>
  <c r="JR53" i="17"/>
  <c r="KE53" i="17" s="1"/>
  <c r="JE53" i="17"/>
  <c r="IO53" i="17"/>
  <c r="JB53" i="17" s="1"/>
  <c r="IB53" i="17"/>
  <c r="HY53" i="17"/>
  <c r="IA53" i="17" s="1"/>
  <c r="HL53" i="17"/>
  <c r="GY53" i="17"/>
  <c r="GQ53" i="17"/>
  <c r="GV53" i="17" s="1"/>
  <c r="GW53" i="17" s="1"/>
  <c r="GD53" i="17"/>
  <c r="FN53" i="17"/>
  <c r="GA53" i="17" s="1"/>
  <c r="FA53" i="17"/>
  <c r="EK53" i="17"/>
  <c r="EX53" i="17" s="1"/>
  <c r="DW53" i="17"/>
  <c r="DT53" i="17"/>
  <c r="DU53" i="17" s="1"/>
  <c r="DG53" i="17"/>
  <c r="CT53" i="17"/>
  <c r="CS53" i="17"/>
  <c r="CR53" i="17"/>
  <c r="CD53" i="17"/>
  <c r="BQ53" i="17"/>
  <c r="BP53" i="17"/>
  <c r="BO53" i="17"/>
  <c r="BA53" i="17"/>
  <c r="AN53" i="17"/>
  <c r="AM53" i="17"/>
  <c r="AL53" i="17"/>
  <c r="X53" i="17"/>
  <c r="K53" i="17"/>
  <c r="F53" i="17"/>
  <c r="AFW53" i="17" s="1"/>
  <c r="AGB53" i="17" s="1"/>
  <c r="AFT52" i="17"/>
  <c r="AFV52" i="17" s="1"/>
  <c r="AFG52" i="17"/>
  <c r="AET52" i="17"/>
  <c r="AED52" i="17"/>
  <c r="ADQ52" i="17"/>
  <c r="AEQ52" i="17" s="1"/>
  <c r="ADA52" i="17"/>
  <c r="ACN52" i="17"/>
  <c r="ACJ52" i="17"/>
  <c r="ACK52" i="17" s="1"/>
  <c r="ACI52" i="17"/>
  <c r="ABS52" i="17"/>
  <c r="ACF52" i="17" s="1"/>
  <c r="ABF52" i="17"/>
  <c r="AAP52" i="17"/>
  <c r="AAC52" i="17"/>
  <c r="ABC52" i="17" s="1"/>
  <c r="ZM52" i="17"/>
  <c r="YZ52" i="17"/>
  <c r="YJ52" i="17"/>
  <c r="YW52" i="17" s="1"/>
  <c r="XW52" i="17"/>
  <c r="XG52" i="17"/>
  <c r="XT52" i="17" s="1"/>
  <c r="WT52" i="17"/>
  <c r="WQ52" i="17"/>
  <c r="WS52" i="17" s="1"/>
  <c r="WD52" i="17"/>
  <c r="VQ52" i="17"/>
  <c r="VA52" i="17"/>
  <c r="VN52" i="17" s="1"/>
  <c r="VO52" i="17" s="1"/>
  <c r="UN52" i="17"/>
  <c r="UH52" i="17"/>
  <c r="TX52" i="17" s="1"/>
  <c r="UK52" i="17" s="1"/>
  <c r="TK52" i="17"/>
  <c r="SU52" i="17"/>
  <c r="SH52" i="17"/>
  <c r="TH52" i="17" s="1"/>
  <c r="RR52" i="17"/>
  <c r="RE52" i="17"/>
  <c r="QO52" i="17"/>
  <c r="RB52" i="17" s="1"/>
  <c r="QB52" i="17"/>
  <c r="PV52" i="17"/>
  <c r="PL52" i="17" s="1"/>
  <c r="PY52" i="17" s="1"/>
  <c r="OY52" i="17"/>
  <c r="OS52" i="17"/>
  <c r="OI52" i="17" s="1"/>
  <c r="NV52" i="17"/>
  <c r="NQ52" i="17" s="1"/>
  <c r="NA52" i="17"/>
  <c r="MN52" i="17"/>
  <c r="NN52" i="17" s="1"/>
  <c r="MM52" i="17"/>
  <c r="ML52" i="17"/>
  <c r="LX52" i="17"/>
  <c r="LK52" i="17"/>
  <c r="KU52" i="17"/>
  <c r="KH52" i="17"/>
  <c r="JR52" i="17"/>
  <c r="JE52" i="17"/>
  <c r="KE52" i="17" s="1"/>
  <c r="JB52" i="17"/>
  <c r="JD52" i="17" s="1"/>
  <c r="IO52" i="17"/>
  <c r="IB52" i="17"/>
  <c r="HZ52" i="17"/>
  <c r="HY52" i="17"/>
  <c r="IA52" i="17" s="1"/>
  <c r="HL52" i="17"/>
  <c r="GY52" i="17"/>
  <c r="GQ52" i="17"/>
  <c r="GV52" i="17" s="1"/>
  <c r="GW52" i="17" s="1"/>
  <c r="GD52" i="17"/>
  <c r="FN52" i="17"/>
  <c r="GA52" i="17" s="1"/>
  <c r="FA52" i="17"/>
  <c r="EK52" i="17"/>
  <c r="EX52" i="17" s="1"/>
  <c r="DW52" i="17"/>
  <c r="DT52" i="17"/>
  <c r="DU52" i="17" s="1"/>
  <c r="DG52" i="17"/>
  <c r="CT52" i="17"/>
  <c r="CS52" i="17"/>
  <c r="CR52" i="17"/>
  <c r="CD52" i="17"/>
  <c r="BQ52" i="17"/>
  <c r="BP52" i="17"/>
  <c r="BO52" i="17"/>
  <c r="BA52" i="17"/>
  <c r="AN52" i="17"/>
  <c r="AM52" i="17"/>
  <c r="AL52" i="17"/>
  <c r="X52" i="17"/>
  <c r="K52" i="17"/>
  <c r="F52" i="17"/>
  <c r="AFW52" i="17" s="1"/>
  <c r="AGB52" i="17" s="1"/>
  <c r="AFT51" i="17"/>
  <c r="AFV51" i="17" s="1"/>
  <c r="AFG51" i="17"/>
  <c r="AET51" i="17"/>
  <c r="AED51" i="17"/>
  <c r="ADQ51" i="17"/>
  <c r="AEQ51" i="17" s="1"/>
  <c r="ADP51" i="17"/>
  <c r="ADA51" i="17"/>
  <c r="ADN51" i="17" s="1"/>
  <c r="ADO51" i="17" s="1"/>
  <c r="ACN51" i="17"/>
  <c r="ACJ51" i="17"/>
  <c r="ACK51" i="17" s="1"/>
  <c r="ACI51" i="17"/>
  <c r="ABS51" i="17"/>
  <c r="ACF51" i="17" s="1"/>
  <c r="ABF51" i="17"/>
  <c r="AAP51" i="17"/>
  <c r="AAC51" i="17"/>
  <c r="ABC51" i="17" s="1"/>
  <c r="ZM51" i="17"/>
  <c r="YZ51" i="17"/>
  <c r="YJ51" i="17"/>
  <c r="XW51" i="17"/>
  <c r="YW51" i="17" s="1"/>
  <c r="XT51" i="17"/>
  <c r="XV51" i="17" s="1"/>
  <c r="XG51" i="17"/>
  <c r="WT51" i="17"/>
  <c r="WR51" i="17"/>
  <c r="WQ51" i="17"/>
  <c r="WS51" i="17" s="1"/>
  <c r="WD51" i="17"/>
  <c r="VQ51" i="17"/>
  <c r="VA51" i="17"/>
  <c r="VN51" i="17" s="1"/>
  <c r="VO51" i="17" s="1"/>
  <c r="UN51" i="17"/>
  <c r="UH51" i="17"/>
  <c r="TX51" i="17" s="1"/>
  <c r="UK51" i="17" s="1"/>
  <c r="TK51" i="17"/>
  <c r="SU51" i="17"/>
  <c r="SH51" i="17"/>
  <c r="TH51" i="17" s="1"/>
  <c r="SG51" i="17"/>
  <c r="RR51" i="17"/>
  <c r="SE51" i="17" s="1"/>
  <c r="SF51" i="17" s="1"/>
  <c r="RE51" i="17"/>
  <c r="QO51" i="17"/>
  <c r="RB51" i="17" s="1"/>
  <c r="QB51" i="17"/>
  <c r="PV51" i="17"/>
  <c r="PL51" i="17" s="1"/>
  <c r="PY51" i="17" s="1"/>
  <c r="OY51" i="17"/>
  <c r="OS51" i="17"/>
  <c r="OI51" i="17" s="1"/>
  <c r="NV51" i="17"/>
  <c r="NQ51" i="17" s="1"/>
  <c r="NA51" i="17"/>
  <c r="MN51" i="17"/>
  <c r="NN51" i="17" s="1"/>
  <c r="MM51" i="17"/>
  <c r="ML51" i="17"/>
  <c r="LX51" i="17"/>
  <c r="LK51" i="17"/>
  <c r="KU51" i="17"/>
  <c r="KH51" i="17"/>
  <c r="JR51" i="17"/>
  <c r="JE51" i="17"/>
  <c r="KE51" i="17" s="1"/>
  <c r="JB51" i="17"/>
  <c r="JD51" i="17" s="1"/>
  <c r="IO51" i="17"/>
  <c r="IB51" i="17"/>
  <c r="HZ51" i="17"/>
  <c r="HY51" i="17"/>
  <c r="IA51" i="17" s="1"/>
  <c r="HL51" i="17"/>
  <c r="GY51" i="17"/>
  <c r="GQ51" i="17"/>
  <c r="GV51" i="17" s="1"/>
  <c r="GW51" i="17" s="1"/>
  <c r="GD51" i="17"/>
  <c r="FN51" i="17"/>
  <c r="GA51" i="17" s="1"/>
  <c r="FA51" i="17"/>
  <c r="EK51" i="17"/>
  <c r="EX51" i="17" s="1"/>
  <c r="DW51" i="17"/>
  <c r="DT51" i="17"/>
  <c r="DU51" i="17" s="1"/>
  <c r="DG51" i="17"/>
  <c r="CT51" i="17"/>
  <c r="CS51" i="17"/>
  <c r="CR51" i="17"/>
  <c r="CD51" i="17"/>
  <c r="BQ51" i="17"/>
  <c r="BP51" i="17"/>
  <c r="BO51" i="17"/>
  <c r="BA51" i="17"/>
  <c r="AN51" i="17"/>
  <c r="AM51" i="17"/>
  <c r="AL51" i="17"/>
  <c r="X51" i="17"/>
  <c r="K51" i="17"/>
  <c r="F51" i="17"/>
  <c r="AFW51" i="17" s="1"/>
  <c r="AGB51" i="17" s="1"/>
  <c r="AFT50" i="17"/>
  <c r="AFV50" i="17" s="1"/>
  <c r="AFG50" i="17"/>
  <c r="AET50" i="17"/>
  <c r="AED50" i="17"/>
  <c r="ADQ50" i="17"/>
  <c r="AEQ50" i="17" s="1"/>
  <c r="ADP50" i="17"/>
  <c r="ADA50" i="17"/>
  <c r="ADN50" i="17" s="1"/>
  <c r="ADO50" i="17" s="1"/>
  <c r="ACN50" i="17"/>
  <c r="ACJ50" i="17"/>
  <c r="ACK50" i="17" s="1"/>
  <c r="ACI50" i="17"/>
  <c r="ABS50" i="17"/>
  <c r="ACF50" i="17" s="1"/>
  <c r="ABF50" i="17"/>
  <c r="AAP50" i="17"/>
  <c r="AAC50" i="17"/>
  <c r="ABC50" i="17" s="1"/>
  <c r="ZM50" i="17"/>
  <c r="YZ50" i="17"/>
  <c r="YJ50" i="17"/>
  <c r="XW50" i="17"/>
  <c r="YW50" i="17" s="1"/>
  <c r="XT50" i="17"/>
  <c r="XV50" i="17" s="1"/>
  <c r="XG50" i="17"/>
  <c r="WT50" i="17"/>
  <c r="WR50" i="17"/>
  <c r="WQ50" i="17"/>
  <c r="WS50" i="17" s="1"/>
  <c r="WD50" i="17"/>
  <c r="VQ50" i="17"/>
  <c r="VA50" i="17"/>
  <c r="VN50" i="17" s="1"/>
  <c r="VO50" i="17" s="1"/>
  <c r="UN50" i="17"/>
  <c r="UH50" i="17"/>
  <c r="TX50" i="17" s="1"/>
  <c r="UK50" i="17" s="1"/>
  <c r="TK50" i="17"/>
  <c r="SU50" i="17"/>
  <c r="SH50" i="17"/>
  <c r="TH50" i="17" s="1"/>
  <c r="SG50" i="17"/>
  <c r="RR50" i="17"/>
  <c r="SE50" i="17" s="1"/>
  <c r="SF50" i="17" s="1"/>
  <c r="RE50" i="17"/>
  <c r="QO50" i="17"/>
  <c r="RB50" i="17" s="1"/>
  <c r="QB50" i="17"/>
  <c r="PV50" i="17"/>
  <c r="PL50" i="17" s="1"/>
  <c r="PY50" i="17" s="1"/>
  <c r="OY50" i="17"/>
  <c r="OS50" i="17"/>
  <c r="OI50" i="17" s="1"/>
  <c r="NV50" i="17"/>
  <c r="NQ50" i="17" s="1"/>
  <c r="NN50" i="17"/>
  <c r="NP50" i="17" s="1"/>
  <c r="NA50" i="17"/>
  <c r="MN50" i="17"/>
  <c r="MM50" i="17"/>
  <c r="ML50" i="17"/>
  <c r="LX50" i="17"/>
  <c r="LK50" i="17"/>
  <c r="KU50" i="17"/>
  <c r="KH50" i="17"/>
  <c r="KE50" i="17"/>
  <c r="KF50" i="17" s="1"/>
  <c r="JR50" i="17"/>
  <c r="JE50" i="17"/>
  <c r="JB50" i="17"/>
  <c r="JD50" i="17" s="1"/>
  <c r="IO50" i="17"/>
  <c r="IB50" i="17"/>
  <c r="HZ50" i="17"/>
  <c r="HY50" i="17"/>
  <c r="IA50" i="17" s="1"/>
  <c r="HL50" i="17"/>
  <c r="GY50" i="17"/>
  <c r="GX50" i="17"/>
  <c r="GQ50" i="17"/>
  <c r="GV50" i="17" s="1"/>
  <c r="GW50" i="17" s="1"/>
  <c r="GD50" i="17"/>
  <c r="FN50" i="17"/>
  <c r="GA50" i="17" s="1"/>
  <c r="FA50" i="17"/>
  <c r="EK50" i="17"/>
  <c r="EX50" i="17" s="1"/>
  <c r="DW50" i="17"/>
  <c r="DG50" i="17"/>
  <c r="CT50" i="17"/>
  <c r="DT50" i="17" s="1"/>
  <c r="CS50" i="17"/>
  <c r="CR50" i="17"/>
  <c r="CD50" i="17"/>
  <c r="BQ50" i="17"/>
  <c r="BP50" i="17"/>
  <c r="BO50" i="17"/>
  <c r="BA50" i="17"/>
  <c r="AN50" i="17"/>
  <c r="AM50" i="17"/>
  <c r="AL50" i="17"/>
  <c r="X50" i="17"/>
  <c r="K50" i="17"/>
  <c r="F50" i="17"/>
  <c r="AFW50" i="17" s="1"/>
  <c r="AGB50" i="17" s="1"/>
  <c r="AFT49" i="17"/>
  <c r="AFV49" i="17" s="1"/>
  <c r="AFG49" i="17"/>
  <c r="AET49" i="17"/>
  <c r="AED49" i="17"/>
  <c r="ADQ49" i="17"/>
  <c r="AEQ49" i="17" s="1"/>
  <c r="ADA49" i="17"/>
  <c r="ADN49" i="17" s="1"/>
  <c r="ADP49" i="17" s="1"/>
  <c r="ACN49" i="17"/>
  <c r="ACJ49" i="17"/>
  <c r="ACK49" i="17" s="1"/>
  <c r="ACI49" i="17"/>
  <c r="ABS49" i="17"/>
  <c r="ACF49" i="17" s="1"/>
  <c r="ABF49" i="17"/>
  <c r="ABC49" i="17"/>
  <c r="ABE49" i="17" s="1"/>
  <c r="AAP49" i="17"/>
  <c r="AAC49" i="17"/>
  <c r="ZM49" i="17"/>
  <c r="YZ49" i="17"/>
  <c r="YW49" i="17"/>
  <c r="YX49" i="17" s="1"/>
  <c r="YJ49" i="17"/>
  <c r="XW49" i="17"/>
  <c r="XT49" i="17"/>
  <c r="XV49" i="17" s="1"/>
  <c r="XG49" i="17"/>
  <c r="WT49" i="17"/>
  <c r="WR49" i="17"/>
  <c r="WQ49" i="17"/>
  <c r="WS49" i="17" s="1"/>
  <c r="WD49" i="17"/>
  <c r="VQ49" i="17"/>
  <c r="VP49" i="17"/>
  <c r="VA49" i="17"/>
  <c r="VN49" i="17" s="1"/>
  <c r="VO49" i="17" s="1"/>
  <c r="UN49" i="17"/>
  <c r="UH49" i="17"/>
  <c r="TX49" i="17" s="1"/>
  <c r="UK49" i="17" s="1"/>
  <c r="TK49" i="17"/>
  <c r="SU49" i="17"/>
  <c r="SH49" i="17"/>
  <c r="TH49" i="17" s="1"/>
  <c r="SG49" i="17"/>
  <c r="RR49" i="17"/>
  <c r="SE49" i="17" s="1"/>
  <c r="SF49" i="17" s="1"/>
  <c r="RE49" i="17"/>
  <c r="QO49" i="17"/>
  <c r="RB49" i="17" s="1"/>
  <c r="QB49" i="17"/>
  <c r="PV49" i="17"/>
  <c r="PL49" i="17" s="1"/>
  <c r="PY49" i="17" s="1"/>
  <c r="OY49" i="17"/>
  <c r="OS49" i="17"/>
  <c r="OI49" i="17" s="1"/>
  <c r="NV49" i="17"/>
  <c r="NQ49" i="17" s="1"/>
  <c r="NN49" i="17"/>
  <c r="NP49" i="17" s="1"/>
  <c r="NA49" i="17"/>
  <c r="MN49" i="17"/>
  <c r="MM49" i="17"/>
  <c r="ML49" i="17"/>
  <c r="LX49" i="17"/>
  <c r="LK49" i="17"/>
  <c r="KU49" i="17"/>
  <c r="KH49" i="17"/>
  <c r="KE49" i="17"/>
  <c r="KF49" i="17" s="1"/>
  <c r="JR49" i="17"/>
  <c r="JE49" i="17"/>
  <c r="JB49" i="17"/>
  <c r="JD49" i="17" s="1"/>
  <c r="IO49" i="17"/>
  <c r="IB49" i="17"/>
  <c r="HZ49" i="17"/>
  <c r="HY49" i="17"/>
  <c r="IA49" i="17" s="1"/>
  <c r="HL49" i="17"/>
  <c r="GY49" i="17"/>
  <c r="GX49" i="17"/>
  <c r="GQ49" i="17"/>
  <c r="GV49" i="17" s="1"/>
  <c r="GW49" i="17" s="1"/>
  <c r="GD49" i="17"/>
  <c r="FN49" i="17"/>
  <c r="GA49" i="17" s="1"/>
  <c r="FA49" i="17"/>
  <c r="EK49" i="17"/>
  <c r="EX49" i="17" s="1"/>
  <c r="DW49" i="17"/>
  <c r="DG49" i="17"/>
  <c r="CT49" i="17"/>
  <c r="DT49" i="17" s="1"/>
  <c r="CS49" i="17"/>
  <c r="CR49" i="17"/>
  <c r="CD49" i="17"/>
  <c r="BQ49" i="17"/>
  <c r="BP49" i="17"/>
  <c r="BO49" i="17"/>
  <c r="BA49" i="17"/>
  <c r="AN49" i="17"/>
  <c r="AM49" i="17"/>
  <c r="AL49" i="17"/>
  <c r="X49" i="17"/>
  <c r="K49" i="17"/>
  <c r="F49" i="17"/>
  <c r="AFW49" i="17" s="1"/>
  <c r="AGB49" i="17" s="1"/>
  <c r="AFT48" i="17"/>
  <c r="AFV48" i="17" s="1"/>
  <c r="AFG48" i="17"/>
  <c r="AET48" i="17"/>
  <c r="AED48" i="17"/>
  <c r="ADQ48" i="17"/>
  <c r="AEQ48" i="17" s="1"/>
  <c r="ADA48" i="17"/>
  <c r="ADN48" i="17" s="1"/>
  <c r="ADP48" i="17" s="1"/>
  <c r="ACN48" i="17"/>
  <c r="ACJ48" i="17"/>
  <c r="ACK48" i="17" s="1"/>
  <c r="ACI48" i="17"/>
  <c r="ABS48" i="17"/>
  <c r="ACF48" i="17" s="1"/>
  <c r="ABF48" i="17"/>
  <c r="ABC48" i="17"/>
  <c r="ABE48" i="17" s="1"/>
  <c r="AAP48" i="17"/>
  <c r="AAC48" i="17"/>
  <c r="ZM48" i="17"/>
  <c r="YZ48" i="17"/>
  <c r="YW48" i="17"/>
  <c r="YX48" i="17" s="1"/>
  <c r="YJ48" i="17"/>
  <c r="XW48" i="17"/>
  <c r="XT48" i="17"/>
  <c r="XV48" i="17" s="1"/>
  <c r="XG48" i="17"/>
  <c r="WT48" i="17"/>
  <c r="WR48" i="17"/>
  <c r="WQ48" i="17"/>
  <c r="WS48" i="17" s="1"/>
  <c r="WD48" i="17"/>
  <c r="VQ48" i="17"/>
  <c r="VP48" i="17"/>
  <c r="VA48" i="17"/>
  <c r="VN48" i="17" s="1"/>
  <c r="VO48" i="17" s="1"/>
  <c r="UN48" i="17"/>
  <c r="UH48" i="17"/>
  <c r="TX48" i="17" s="1"/>
  <c r="UK48" i="17" s="1"/>
  <c r="TK48" i="17"/>
  <c r="SU48" i="17"/>
  <c r="SH48" i="17"/>
  <c r="TH48" i="17" s="1"/>
  <c r="RR48" i="17"/>
  <c r="SE48" i="17" s="1"/>
  <c r="SG48" i="17" s="1"/>
  <c r="RE48" i="17"/>
  <c r="QO48" i="17"/>
  <c r="RB48" i="17" s="1"/>
  <c r="QB48" i="17"/>
  <c r="PV48" i="17"/>
  <c r="PL48" i="17" s="1"/>
  <c r="PY48" i="17" s="1"/>
  <c r="OY48" i="17"/>
  <c r="OS48" i="17"/>
  <c r="OI48" i="17" s="1"/>
  <c r="NV48" i="17"/>
  <c r="NQ48" i="17" s="1"/>
  <c r="NN48" i="17"/>
  <c r="NP48" i="17" s="1"/>
  <c r="NA48" i="17"/>
  <c r="MN48" i="17"/>
  <c r="MM48" i="17"/>
  <c r="ML48" i="17"/>
  <c r="LX48" i="17"/>
  <c r="LK48" i="17"/>
  <c r="KU48" i="17"/>
  <c r="KH48" i="17"/>
  <c r="KE48" i="17"/>
  <c r="KF48" i="17" s="1"/>
  <c r="JR48" i="17"/>
  <c r="JE48" i="17"/>
  <c r="JB48" i="17"/>
  <c r="JD48" i="17" s="1"/>
  <c r="IO48" i="17"/>
  <c r="IB48" i="17"/>
  <c r="HZ48" i="17"/>
  <c r="HY48" i="17"/>
  <c r="IA48" i="17" s="1"/>
  <c r="HL48" i="17"/>
  <c r="GY48" i="17"/>
  <c r="GX48" i="17"/>
  <c r="GQ48" i="17"/>
  <c r="GV48" i="17" s="1"/>
  <c r="GW48" i="17" s="1"/>
  <c r="GD48" i="17"/>
  <c r="FN48" i="17"/>
  <c r="GA48" i="17" s="1"/>
  <c r="FA48" i="17"/>
  <c r="EK48" i="17"/>
  <c r="EX48" i="17" s="1"/>
  <c r="DW48" i="17"/>
  <c r="DG48" i="17"/>
  <c r="CT48" i="17"/>
  <c r="DT48" i="17" s="1"/>
  <c r="CS48" i="17"/>
  <c r="CR48" i="17"/>
  <c r="CD48" i="17"/>
  <c r="BQ48" i="17"/>
  <c r="BP48" i="17"/>
  <c r="BO48" i="17"/>
  <c r="BA48" i="17"/>
  <c r="AN48" i="17"/>
  <c r="AM48" i="17"/>
  <c r="AL48" i="17"/>
  <c r="X48" i="17"/>
  <c r="K48" i="17"/>
  <c r="F48" i="17"/>
  <c r="AFW48" i="17" s="1"/>
  <c r="AGB48" i="17" s="1"/>
  <c r="AFT47" i="17"/>
  <c r="AFV47" i="17" s="1"/>
  <c r="AFG47" i="17"/>
  <c r="AET47" i="17"/>
  <c r="AED47" i="17"/>
  <c r="ADQ47" i="17"/>
  <c r="AEQ47" i="17" s="1"/>
  <c r="ADA47" i="17"/>
  <c r="ADN47" i="17" s="1"/>
  <c r="ADP47" i="17" s="1"/>
  <c r="ACN47" i="17"/>
  <c r="ACJ47" i="17"/>
  <c r="ACK47" i="17" s="1"/>
  <c r="ACI47" i="17"/>
  <c r="ABS47" i="17"/>
  <c r="ACF47" i="17" s="1"/>
  <c r="ABF47" i="17"/>
  <c r="ABC47" i="17"/>
  <c r="ABE47" i="17" s="1"/>
  <c r="AAP47" i="17"/>
  <c r="AAC47" i="17"/>
  <c r="ZM47" i="17"/>
  <c r="YZ47" i="17"/>
  <c r="YW47" i="17"/>
  <c r="YX47" i="17" s="1"/>
  <c r="YJ47" i="17"/>
  <c r="XW47" i="17"/>
  <c r="XT47" i="17"/>
  <c r="XV47" i="17" s="1"/>
  <c r="XG47" i="17"/>
  <c r="WT47" i="17"/>
  <c r="WR47" i="17"/>
  <c r="WQ47" i="17"/>
  <c r="WS47" i="17" s="1"/>
  <c r="WD47" i="17"/>
  <c r="VQ47" i="17"/>
  <c r="VP47" i="17"/>
  <c r="VA47" i="17"/>
  <c r="VN47" i="17" s="1"/>
  <c r="VO47" i="17" s="1"/>
  <c r="UN47" i="17"/>
  <c r="UH47" i="17"/>
  <c r="TX47" i="17" s="1"/>
  <c r="UK47" i="17" s="1"/>
  <c r="TK47" i="17"/>
  <c r="SU47" i="17"/>
  <c r="SH47" i="17"/>
  <c r="TH47" i="17" s="1"/>
  <c r="RR47" i="17"/>
  <c r="SE47" i="17" s="1"/>
  <c r="SG47" i="17" s="1"/>
  <c r="RE47" i="17"/>
  <c r="QO47" i="17"/>
  <c r="RB47" i="17" s="1"/>
  <c r="QB47" i="17"/>
  <c r="PV47" i="17"/>
  <c r="PL47" i="17" s="1"/>
  <c r="PY47" i="17" s="1"/>
  <c r="OY47" i="17"/>
  <c r="OS47" i="17"/>
  <c r="OI47" i="17" s="1"/>
  <c r="NV47" i="17"/>
  <c r="NQ47" i="17" s="1"/>
  <c r="NN47" i="17"/>
  <c r="NP47" i="17" s="1"/>
  <c r="NA47" i="17"/>
  <c r="MN47" i="17"/>
  <c r="MM47" i="17"/>
  <c r="ML47" i="17"/>
  <c r="LX47" i="17"/>
  <c r="LK47" i="17"/>
  <c r="KU47" i="17"/>
  <c r="KH47" i="17"/>
  <c r="KE47" i="17"/>
  <c r="KF47" i="17" s="1"/>
  <c r="JR47" i="17"/>
  <c r="JE47" i="17"/>
  <c r="JB47" i="17"/>
  <c r="JD47" i="17" s="1"/>
  <c r="IO47" i="17"/>
  <c r="IB47" i="17"/>
  <c r="HZ47" i="17"/>
  <c r="HY47" i="17"/>
  <c r="IA47" i="17" s="1"/>
  <c r="HL47" i="17"/>
  <c r="GY47" i="17"/>
  <c r="GX47" i="17"/>
  <c r="GQ47" i="17"/>
  <c r="GV47" i="17" s="1"/>
  <c r="GW47" i="17" s="1"/>
  <c r="GD47" i="17"/>
  <c r="FN47" i="17"/>
  <c r="GA47" i="17" s="1"/>
  <c r="FA47" i="17"/>
  <c r="EK47" i="17"/>
  <c r="EX47" i="17" s="1"/>
  <c r="DW47" i="17"/>
  <c r="DG47" i="17"/>
  <c r="CT47" i="17"/>
  <c r="DT47" i="17" s="1"/>
  <c r="CS47" i="17"/>
  <c r="CR47" i="17"/>
  <c r="CD47" i="17"/>
  <c r="BQ47" i="17"/>
  <c r="BP47" i="17"/>
  <c r="BO47" i="17"/>
  <c r="BA47" i="17"/>
  <c r="AN47" i="17"/>
  <c r="AM47" i="17"/>
  <c r="AL47" i="17"/>
  <c r="X47" i="17"/>
  <c r="K47" i="17"/>
  <c r="F47" i="17"/>
  <c r="AFW47" i="17" s="1"/>
  <c r="AGB47" i="17" s="1"/>
  <c r="AFT46" i="17"/>
  <c r="AFV46" i="17" s="1"/>
  <c r="AFG46" i="17"/>
  <c r="AET46" i="17"/>
  <c r="AED46" i="17"/>
  <c r="ADQ46" i="17"/>
  <c r="AEQ46" i="17" s="1"/>
  <c r="ADA46" i="17"/>
  <c r="ADN46" i="17" s="1"/>
  <c r="ADP46" i="17" s="1"/>
  <c r="ACN46" i="17"/>
  <c r="ACJ46" i="17"/>
  <c r="ACK46" i="17" s="1"/>
  <c r="ACI46" i="17"/>
  <c r="ABS46" i="17"/>
  <c r="ACF46" i="17" s="1"/>
  <c r="ABF46" i="17"/>
  <c r="ABC46" i="17"/>
  <c r="ABE46" i="17" s="1"/>
  <c r="AAP46" i="17"/>
  <c r="AAC46" i="17"/>
  <c r="ZM46" i="17"/>
  <c r="YZ46" i="17"/>
  <c r="YW46" i="17"/>
  <c r="YX46" i="17" s="1"/>
  <c r="YJ46" i="17"/>
  <c r="XW46" i="17"/>
  <c r="XT46" i="17"/>
  <c r="XV46" i="17" s="1"/>
  <c r="XG46" i="17"/>
  <c r="WT46" i="17"/>
  <c r="WR46" i="17"/>
  <c r="WQ46" i="17"/>
  <c r="WS46" i="17" s="1"/>
  <c r="WD46" i="17"/>
  <c r="VQ46" i="17"/>
  <c r="VP46" i="17"/>
  <c r="VA46" i="17"/>
  <c r="VN46" i="17" s="1"/>
  <c r="VO46" i="17" s="1"/>
  <c r="UN46" i="17"/>
  <c r="UH46" i="17"/>
  <c r="TX46" i="17" s="1"/>
  <c r="UK46" i="17" s="1"/>
  <c r="TK46" i="17"/>
  <c r="SU46" i="17"/>
  <c r="SH46" i="17"/>
  <c r="TH46" i="17" s="1"/>
  <c r="RR46" i="17"/>
  <c r="SE46" i="17" s="1"/>
  <c r="SG46" i="17" s="1"/>
  <c r="RE46" i="17"/>
  <c r="QO46" i="17"/>
  <c r="RB46" i="17" s="1"/>
  <c r="QB46" i="17"/>
  <c r="PV46" i="17"/>
  <c r="PL46" i="17" s="1"/>
  <c r="PY46" i="17" s="1"/>
  <c r="OY46" i="17"/>
  <c r="OS46" i="17"/>
  <c r="OI46" i="17" s="1"/>
  <c r="NV46" i="17"/>
  <c r="NQ46" i="17" s="1"/>
  <c r="NN46" i="17"/>
  <c r="NP46" i="17" s="1"/>
  <c r="NA46" i="17"/>
  <c r="MN46" i="17"/>
  <c r="MM46" i="17"/>
  <c r="ML46" i="17"/>
  <c r="LX46" i="17"/>
  <c r="LK46" i="17"/>
  <c r="KU46" i="17"/>
  <c r="KH46" i="17"/>
  <c r="KE46" i="17"/>
  <c r="KF46" i="17" s="1"/>
  <c r="JR46" i="17"/>
  <c r="JE46" i="17"/>
  <c r="JB46" i="17"/>
  <c r="JD46" i="17" s="1"/>
  <c r="IO46" i="17"/>
  <c r="IB46" i="17"/>
  <c r="HZ46" i="17"/>
  <c r="HY46" i="17"/>
  <c r="IA46" i="17" s="1"/>
  <c r="HL46" i="17"/>
  <c r="GY46" i="17"/>
  <c r="GX46" i="17"/>
  <c r="GQ46" i="17"/>
  <c r="GV46" i="17" s="1"/>
  <c r="GW46" i="17" s="1"/>
  <c r="GD46" i="17"/>
  <c r="FN46" i="17"/>
  <c r="GA46" i="17" s="1"/>
  <c r="FA46" i="17"/>
  <c r="EK46" i="17"/>
  <c r="EX46" i="17" s="1"/>
  <c r="DW46" i="17"/>
  <c r="DG46" i="17"/>
  <c r="CT46" i="17"/>
  <c r="DT46" i="17" s="1"/>
  <c r="CS46" i="17"/>
  <c r="CR46" i="17"/>
  <c r="CD46" i="17"/>
  <c r="BQ46" i="17"/>
  <c r="BP46" i="17"/>
  <c r="BO46" i="17"/>
  <c r="BA46" i="17"/>
  <c r="AN46" i="17"/>
  <c r="AM46" i="17"/>
  <c r="AL46" i="17"/>
  <c r="X46" i="17"/>
  <c r="K46" i="17"/>
  <c r="F46" i="17"/>
  <c r="AFW46" i="17" s="1"/>
  <c r="AGB46" i="17" s="1"/>
  <c r="AFT45" i="17"/>
  <c r="AFV45" i="17" s="1"/>
  <c r="AFG45" i="17"/>
  <c r="AET45" i="17"/>
  <c r="AED45" i="17"/>
  <c r="ADQ45" i="17"/>
  <c r="AEQ45" i="17" s="1"/>
  <c r="ADA45" i="17"/>
  <c r="ADN45" i="17" s="1"/>
  <c r="ADP45" i="17" s="1"/>
  <c r="ACN45" i="17"/>
  <c r="ACJ45" i="17"/>
  <c r="ACK45" i="17" s="1"/>
  <c r="ACI45" i="17"/>
  <c r="ABS45" i="17"/>
  <c r="ACF45" i="17" s="1"/>
  <c r="ABF45" i="17"/>
  <c r="ABC45" i="17"/>
  <c r="ABE45" i="17" s="1"/>
  <c r="AAP45" i="17"/>
  <c r="AAC45" i="17"/>
  <c r="ZM45" i="17"/>
  <c r="YZ45" i="17"/>
  <c r="YW45" i="17"/>
  <c r="YX45" i="17" s="1"/>
  <c r="YJ45" i="17"/>
  <c r="XW45" i="17"/>
  <c r="XT45" i="17"/>
  <c r="XV45" i="17" s="1"/>
  <c r="XG45" i="17"/>
  <c r="WT45" i="17"/>
  <c r="WR45" i="17"/>
  <c r="WQ45" i="17"/>
  <c r="WS45" i="17" s="1"/>
  <c r="WD45" i="17"/>
  <c r="VQ45" i="17"/>
  <c r="VP45" i="17"/>
  <c r="VA45" i="17"/>
  <c r="VN45" i="17" s="1"/>
  <c r="VO45" i="17" s="1"/>
  <c r="UN45" i="17"/>
  <c r="UH45" i="17"/>
  <c r="TX45" i="17" s="1"/>
  <c r="UK45" i="17" s="1"/>
  <c r="TK45" i="17"/>
  <c r="SU45" i="17"/>
  <c r="SH45" i="17"/>
  <c r="TH45" i="17" s="1"/>
  <c r="RR45" i="17"/>
  <c r="SE45" i="17" s="1"/>
  <c r="SG45" i="17" s="1"/>
  <c r="RE45" i="17"/>
  <c r="QO45" i="17"/>
  <c r="RB45" i="17" s="1"/>
  <c r="QB45" i="17"/>
  <c r="PV45" i="17"/>
  <c r="PL45" i="17" s="1"/>
  <c r="PY45" i="17" s="1"/>
  <c r="OY45" i="17"/>
  <c r="OS45" i="17"/>
  <c r="OI45" i="17" s="1"/>
  <c r="NV45" i="17"/>
  <c r="NQ45" i="17" s="1"/>
  <c r="NN45" i="17"/>
  <c r="NP45" i="17" s="1"/>
  <c r="NA45" i="17"/>
  <c r="MN45" i="17"/>
  <c r="MM45" i="17"/>
  <c r="ML45" i="17"/>
  <c r="LX45" i="17"/>
  <c r="LK45" i="17"/>
  <c r="KU45" i="17"/>
  <c r="KH45" i="17"/>
  <c r="KE45" i="17"/>
  <c r="KF45" i="17" s="1"/>
  <c r="JR45" i="17"/>
  <c r="JE45" i="17"/>
  <c r="JB45" i="17"/>
  <c r="JD45" i="17" s="1"/>
  <c r="IO45" i="17"/>
  <c r="IB45" i="17"/>
  <c r="HZ45" i="17"/>
  <c r="HY45" i="17"/>
  <c r="IA45" i="17" s="1"/>
  <c r="HL45" i="17"/>
  <c r="GY45" i="17"/>
  <c r="GX45" i="17"/>
  <c r="GQ45" i="17"/>
  <c r="GV45" i="17" s="1"/>
  <c r="GW45" i="17" s="1"/>
  <c r="GD45" i="17"/>
  <c r="FN45" i="17"/>
  <c r="GA45" i="17" s="1"/>
  <c r="FA45" i="17"/>
  <c r="EK45" i="17"/>
  <c r="EX45" i="17" s="1"/>
  <c r="DW45" i="17"/>
  <c r="DG45" i="17"/>
  <c r="CT45" i="17"/>
  <c r="DT45" i="17" s="1"/>
  <c r="CS45" i="17"/>
  <c r="CR45" i="17"/>
  <c r="CD45" i="17"/>
  <c r="BQ45" i="17"/>
  <c r="BP45" i="17"/>
  <c r="BO45" i="17"/>
  <c r="BA45" i="17"/>
  <c r="AN45" i="17"/>
  <c r="AM45" i="17"/>
  <c r="AL45" i="17"/>
  <c r="X45" i="17"/>
  <c r="K45" i="17"/>
  <c r="F45" i="17"/>
  <c r="AFW45" i="17" s="1"/>
  <c r="AGB45" i="17" s="1"/>
  <c r="AFT44" i="17"/>
  <c r="AFV44" i="17" s="1"/>
  <c r="AFG44" i="17"/>
  <c r="AET44" i="17"/>
  <c r="AED44" i="17"/>
  <c r="ADQ44" i="17"/>
  <c r="AEQ44" i="17" s="1"/>
  <c r="ADA44" i="17"/>
  <c r="ADN44" i="17" s="1"/>
  <c r="ADP44" i="17" s="1"/>
  <c r="ACN44" i="17"/>
  <c r="ACJ44" i="17"/>
  <c r="ACK44" i="17" s="1"/>
  <c r="ACI44" i="17"/>
  <c r="ABS44" i="17"/>
  <c r="ACF44" i="17" s="1"/>
  <c r="ABF44" i="17"/>
  <c r="ABC44" i="17"/>
  <c r="ABE44" i="17" s="1"/>
  <c r="AAP44" i="17"/>
  <c r="AAC44" i="17"/>
  <c r="ZM44" i="17"/>
  <c r="YZ44" i="17"/>
  <c r="YW44" i="17"/>
  <c r="YX44" i="17" s="1"/>
  <c r="YJ44" i="17"/>
  <c r="XW44" i="17"/>
  <c r="XT44" i="17"/>
  <c r="XV44" i="17" s="1"/>
  <c r="XG44" i="17"/>
  <c r="WT44" i="17"/>
  <c r="WR44" i="17"/>
  <c r="WQ44" i="17"/>
  <c r="WS44" i="17" s="1"/>
  <c r="WD44" i="17"/>
  <c r="VQ44" i="17"/>
  <c r="VP44" i="17"/>
  <c r="VA44" i="17"/>
  <c r="VN44" i="17" s="1"/>
  <c r="VO44" i="17" s="1"/>
  <c r="UN44" i="17"/>
  <c r="UH44" i="17"/>
  <c r="TX44" i="17" s="1"/>
  <c r="UK44" i="17" s="1"/>
  <c r="TK44" i="17"/>
  <c r="SU44" i="17"/>
  <c r="SH44" i="17"/>
  <c r="TH44" i="17" s="1"/>
  <c r="RR44" i="17"/>
  <c r="SE44" i="17" s="1"/>
  <c r="SG44" i="17" s="1"/>
  <c r="RE44" i="17"/>
  <c r="QO44" i="17"/>
  <c r="RB44" i="17" s="1"/>
  <c r="QB44" i="17"/>
  <c r="PV44" i="17"/>
  <c r="PL44" i="17" s="1"/>
  <c r="PY44" i="17" s="1"/>
  <c r="OY44" i="17"/>
  <c r="OS44" i="17"/>
  <c r="OI44" i="17" s="1"/>
  <c r="NV44" i="17"/>
  <c r="NQ44" i="17" s="1"/>
  <c r="NN44" i="17"/>
  <c r="NP44" i="17" s="1"/>
  <c r="NA44" i="17"/>
  <c r="MN44" i="17"/>
  <c r="MM44" i="17"/>
  <c r="ML44" i="17"/>
  <c r="LX44" i="17"/>
  <c r="LK44" i="17"/>
  <c r="KU44" i="17"/>
  <c r="KH44" i="17"/>
  <c r="KE44" i="17"/>
  <c r="KF44" i="17" s="1"/>
  <c r="JR44" i="17"/>
  <c r="JE44" i="17"/>
  <c r="JB44" i="17"/>
  <c r="IO44" i="17"/>
  <c r="IB44" i="17"/>
  <c r="HZ44" i="17"/>
  <c r="HY44" i="17"/>
  <c r="IA44" i="17" s="1"/>
  <c r="HL44" i="17"/>
  <c r="GY44" i="17"/>
  <c r="GX44" i="17"/>
  <c r="GQ44" i="17"/>
  <c r="GV44" i="17" s="1"/>
  <c r="GW44" i="17" s="1"/>
  <c r="GD44" i="17"/>
  <c r="GC44" i="17"/>
  <c r="FN44" i="17"/>
  <c r="GA44" i="17" s="1"/>
  <c r="GB44" i="17" s="1"/>
  <c r="FA44" i="17"/>
  <c r="EK44" i="17"/>
  <c r="EX44" i="17" s="1"/>
  <c r="EZ44" i="17" s="1"/>
  <c r="DW44" i="17"/>
  <c r="DG44" i="17"/>
  <c r="CT44" i="17"/>
  <c r="DT44" i="17" s="1"/>
  <c r="DU44" i="17" s="1"/>
  <c r="CS44" i="17"/>
  <c r="CR44" i="17"/>
  <c r="CD44" i="17"/>
  <c r="BQ44" i="17"/>
  <c r="BP44" i="17"/>
  <c r="BO44" i="17"/>
  <c r="BA44" i="17"/>
  <c r="AN44" i="17"/>
  <c r="AM44" i="17"/>
  <c r="AL44" i="17"/>
  <c r="X44" i="17"/>
  <c r="K44" i="17"/>
  <c r="F44" i="17" s="1"/>
  <c r="AFW44" i="17" s="1"/>
  <c r="AGB44" i="17" s="1"/>
  <c r="AFT43" i="17"/>
  <c r="AFV43" i="17" s="1"/>
  <c r="AFG43" i="17"/>
  <c r="AET43" i="17"/>
  <c r="AED43" i="17"/>
  <c r="ADQ43" i="17"/>
  <c r="AEQ43" i="17" s="1"/>
  <c r="ADA43" i="17"/>
  <c r="ADN43" i="17" s="1"/>
  <c r="ACN43" i="17"/>
  <c r="ACI43" i="17"/>
  <c r="ABS43" i="17"/>
  <c r="ACF43" i="17" s="1"/>
  <c r="ABF43" i="17"/>
  <c r="ABC43" i="17"/>
  <c r="AAP43" i="17"/>
  <c r="AAC43" i="17"/>
  <c r="ZM43" i="17"/>
  <c r="YZ43" i="17"/>
  <c r="YW43" i="17"/>
  <c r="YJ43" i="17"/>
  <c r="XW43" i="17"/>
  <c r="XT43" i="17"/>
  <c r="XG43" i="17"/>
  <c r="WT43" i="17"/>
  <c r="WR43" i="17"/>
  <c r="WQ43" i="17"/>
  <c r="WS43" i="17" s="1"/>
  <c r="WD43" i="17"/>
  <c r="VQ43" i="17"/>
  <c r="VP43" i="17"/>
  <c r="VA43" i="17"/>
  <c r="VN43" i="17" s="1"/>
  <c r="VO43" i="17" s="1"/>
  <c r="UN43" i="17"/>
  <c r="UM43" i="17"/>
  <c r="UH43" i="17"/>
  <c r="TX43" i="17" s="1"/>
  <c r="UK43" i="17" s="1"/>
  <c r="UL43" i="17" s="1"/>
  <c r="TK43" i="17"/>
  <c r="SU43" i="17"/>
  <c r="SH43" i="17"/>
  <c r="TH43" i="17" s="1"/>
  <c r="RR43" i="17"/>
  <c r="SE43" i="17" s="1"/>
  <c r="RE43" i="17"/>
  <c r="QO43" i="17"/>
  <c r="RB43" i="17" s="1"/>
  <c r="QB43" i="17"/>
  <c r="PV43" i="17"/>
  <c r="PL43" i="17" s="1"/>
  <c r="PY43" i="17" s="1"/>
  <c r="OY43" i="17"/>
  <c r="OS43" i="17"/>
  <c r="OI43" i="17" s="1"/>
  <c r="NV43" i="17"/>
  <c r="NQ43" i="17" s="1"/>
  <c r="NN43" i="17"/>
  <c r="NA43" i="17"/>
  <c r="MN43" i="17"/>
  <c r="MM43" i="17"/>
  <c r="ML43" i="17"/>
  <c r="LX43" i="17"/>
  <c r="LK43" i="17"/>
  <c r="KU43" i="17"/>
  <c r="KH43" i="17"/>
  <c r="KE43" i="17"/>
  <c r="JR43" i="17"/>
  <c r="JE43" i="17"/>
  <c r="JB43" i="17"/>
  <c r="IO43" i="17"/>
  <c r="IB43" i="17"/>
  <c r="HZ43" i="17"/>
  <c r="HY43" i="17"/>
  <c r="IA43" i="17" s="1"/>
  <c r="HL43" i="17"/>
  <c r="GY43" i="17"/>
  <c r="GX43" i="17"/>
  <c r="GQ43" i="17"/>
  <c r="GV43" i="17" s="1"/>
  <c r="GW43" i="17" s="1"/>
  <c r="GD43" i="17"/>
  <c r="GC43" i="17"/>
  <c r="FN43" i="17"/>
  <c r="GA43" i="17" s="1"/>
  <c r="GB43" i="17" s="1"/>
  <c r="FA43" i="17"/>
  <c r="EY43" i="17"/>
  <c r="EK43" i="17"/>
  <c r="EX43" i="17" s="1"/>
  <c r="EZ43" i="17" s="1"/>
  <c r="DW43" i="17"/>
  <c r="DV43" i="17"/>
  <c r="DG43" i="17"/>
  <c r="CT43" i="17"/>
  <c r="DT43" i="17" s="1"/>
  <c r="DU43" i="17" s="1"/>
  <c r="CS43" i="17"/>
  <c r="CR43" i="17"/>
  <c r="CD43" i="17"/>
  <c r="BQ43" i="17"/>
  <c r="BP43" i="17"/>
  <c r="BO43" i="17"/>
  <c r="BA43" i="17"/>
  <c r="AN43" i="17"/>
  <c r="AM43" i="17"/>
  <c r="AL43" i="17"/>
  <c r="X43" i="17"/>
  <c r="K43" i="17"/>
  <c r="F43" i="17" s="1"/>
  <c r="AFW43" i="17" s="1"/>
  <c r="AGB43" i="17" s="1"/>
  <c r="AFT42" i="17"/>
  <c r="AFV42" i="17" s="1"/>
  <c r="AFG42" i="17"/>
  <c r="AET42" i="17"/>
  <c r="AED42" i="17"/>
  <c r="ADQ42" i="17"/>
  <c r="AEQ42" i="17" s="1"/>
  <c r="ADA42" i="17"/>
  <c r="ADN42" i="17" s="1"/>
  <c r="ACN42" i="17"/>
  <c r="ACI42" i="17"/>
  <c r="ABS42" i="17"/>
  <c r="ACF42" i="17" s="1"/>
  <c r="ABF42" i="17"/>
  <c r="ABC42" i="17"/>
  <c r="AAP42" i="17"/>
  <c r="AAC42" i="17"/>
  <c r="ZM42" i="17"/>
  <c r="YZ42" i="17"/>
  <c r="YW42" i="17"/>
  <c r="YJ42" i="17"/>
  <c r="XW42" i="17"/>
  <c r="XT42" i="17"/>
  <c r="XG42" i="17"/>
  <c r="WT42" i="17"/>
  <c r="WR42" i="17"/>
  <c r="WQ42" i="17"/>
  <c r="WS42" i="17" s="1"/>
  <c r="WD42" i="17"/>
  <c r="VQ42" i="17"/>
  <c r="VP42" i="17"/>
  <c r="VA42" i="17"/>
  <c r="VN42" i="17" s="1"/>
  <c r="VO42" i="17" s="1"/>
  <c r="UN42" i="17"/>
  <c r="UM42" i="17"/>
  <c r="UH42" i="17"/>
  <c r="TX42" i="17" s="1"/>
  <c r="UK42" i="17" s="1"/>
  <c r="UL42" i="17" s="1"/>
  <c r="TK42" i="17"/>
  <c r="SU42" i="17"/>
  <c r="SH42" i="17"/>
  <c r="TH42" i="17" s="1"/>
  <c r="RR42" i="17"/>
  <c r="SE42" i="17" s="1"/>
  <c r="RE42" i="17"/>
  <c r="QO42" i="17"/>
  <c r="RB42" i="17" s="1"/>
  <c r="QB42" i="17"/>
  <c r="PV42" i="17"/>
  <c r="PL42" i="17" s="1"/>
  <c r="PY42" i="17" s="1"/>
  <c r="OY42" i="17"/>
  <c r="OS42" i="17"/>
  <c r="OI42" i="17" s="1"/>
  <c r="NV42" i="17"/>
  <c r="NQ42" i="17" s="1"/>
  <c r="NN42" i="17"/>
  <c r="NA42" i="17"/>
  <c r="MN42" i="17"/>
  <c r="MM42" i="17"/>
  <c r="ML42" i="17"/>
  <c r="LX42" i="17"/>
  <c r="LK42" i="17"/>
  <c r="KU42" i="17"/>
  <c r="KH42" i="17"/>
  <c r="KE42" i="17"/>
  <c r="JR42" i="17"/>
  <c r="JE42" i="17"/>
  <c r="JB42" i="17"/>
  <c r="IO42" i="17"/>
  <c r="IB42" i="17"/>
  <c r="HZ42" i="17"/>
  <c r="HY42" i="17"/>
  <c r="IA42" i="17" s="1"/>
  <c r="HL42" i="17"/>
  <c r="GY42" i="17"/>
  <c r="GX42" i="17"/>
  <c r="GQ42" i="17"/>
  <c r="GV42" i="17" s="1"/>
  <c r="GW42" i="17" s="1"/>
  <c r="GD42" i="17"/>
  <c r="FN42" i="17"/>
  <c r="GA42" i="17" s="1"/>
  <c r="GB42" i="17" s="1"/>
  <c r="FA42" i="17"/>
  <c r="EY42" i="17"/>
  <c r="EK42" i="17"/>
  <c r="EX42" i="17" s="1"/>
  <c r="EZ42" i="17" s="1"/>
  <c r="DW42" i="17"/>
  <c r="DV42" i="17"/>
  <c r="DG42" i="17"/>
  <c r="CT42" i="17"/>
  <c r="DT42" i="17" s="1"/>
  <c r="DU42" i="17" s="1"/>
  <c r="CS42" i="17"/>
  <c r="CR42" i="17"/>
  <c r="CD42" i="17"/>
  <c r="BQ42" i="17"/>
  <c r="BP42" i="17"/>
  <c r="BO42" i="17"/>
  <c r="BA42" i="17"/>
  <c r="AN42" i="17"/>
  <c r="AM42" i="17"/>
  <c r="AL42" i="17"/>
  <c r="X42" i="17"/>
  <c r="K42" i="17"/>
  <c r="F42" i="17"/>
  <c r="AFW42" i="17" s="1"/>
  <c r="AGB42" i="17" s="1"/>
  <c r="AFT41" i="17"/>
  <c r="AFV41" i="17" s="1"/>
  <c r="AFG41" i="17"/>
  <c r="AET41" i="17"/>
  <c r="AED41" i="17"/>
  <c r="ADQ41" i="17"/>
  <c r="AEQ41" i="17" s="1"/>
  <c r="ADA41" i="17"/>
  <c r="ADN41" i="17" s="1"/>
  <c r="ACN41" i="17"/>
  <c r="ACJ41" i="17"/>
  <c r="ACK41" i="17" s="1"/>
  <c r="ACI41" i="17"/>
  <c r="ABS41" i="17"/>
  <c r="ACF41" i="17" s="1"/>
  <c r="ABF41" i="17"/>
  <c r="ABC41" i="17"/>
  <c r="AAP41" i="17"/>
  <c r="AAC41" i="17"/>
  <c r="ZM41" i="17"/>
  <c r="YZ41" i="17"/>
  <c r="YW41" i="17"/>
  <c r="YJ41" i="17"/>
  <c r="XW41" i="17"/>
  <c r="XT41" i="17"/>
  <c r="XG41" i="17"/>
  <c r="WT41" i="17"/>
  <c r="WR41" i="17"/>
  <c r="WQ41" i="17"/>
  <c r="WS41" i="17" s="1"/>
  <c r="WD41" i="17"/>
  <c r="VQ41" i="17"/>
  <c r="VP41" i="17"/>
  <c r="VA41" i="17"/>
  <c r="VN41" i="17" s="1"/>
  <c r="VO41" i="17" s="1"/>
  <c r="UN41" i="17"/>
  <c r="UH41" i="17"/>
  <c r="TX41" i="17" s="1"/>
  <c r="UK41" i="17" s="1"/>
  <c r="UL41" i="17" s="1"/>
  <c r="TK41" i="17"/>
  <c r="SU41" i="17"/>
  <c r="SH41" i="17"/>
  <c r="TH41" i="17" s="1"/>
  <c r="RR41" i="17"/>
  <c r="SE41" i="17" s="1"/>
  <c r="RE41" i="17"/>
  <c r="QO41" i="17"/>
  <c r="RB41" i="17" s="1"/>
  <c r="QB41" i="17"/>
  <c r="PV41" i="17"/>
  <c r="PL41" i="17" s="1"/>
  <c r="PY41" i="17" s="1"/>
  <c r="OY41" i="17"/>
  <c r="OS41" i="17"/>
  <c r="OI41" i="17" s="1"/>
  <c r="NV41" i="17"/>
  <c r="NQ41" i="17" s="1"/>
  <c r="NN41" i="17"/>
  <c r="NA41" i="17"/>
  <c r="MN41" i="17"/>
  <c r="MM41" i="17"/>
  <c r="ML41" i="17"/>
  <c r="LX41" i="17"/>
  <c r="LK41" i="17"/>
  <c r="KU41" i="17"/>
  <c r="KH41" i="17"/>
  <c r="KE41" i="17"/>
  <c r="JR41" i="17"/>
  <c r="JE41" i="17"/>
  <c r="JB41" i="17"/>
  <c r="IO41" i="17"/>
  <c r="IB41" i="17"/>
  <c r="HZ41" i="17"/>
  <c r="HY41" i="17"/>
  <c r="IA41" i="17" s="1"/>
  <c r="HL41" i="17"/>
  <c r="GY41" i="17"/>
  <c r="GX41" i="17"/>
  <c r="GQ41" i="17"/>
  <c r="GV41" i="17" s="1"/>
  <c r="GW41" i="17" s="1"/>
  <c r="GD41" i="17"/>
  <c r="GC41" i="17"/>
  <c r="FN41" i="17"/>
  <c r="GA41" i="17" s="1"/>
  <c r="GB41" i="17" s="1"/>
  <c r="FA41" i="17"/>
  <c r="EK41" i="17"/>
  <c r="EX41" i="17" s="1"/>
  <c r="EZ41" i="17" s="1"/>
  <c r="DW41" i="17"/>
  <c r="DG41" i="17"/>
  <c r="CT41" i="17"/>
  <c r="DT41" i="17" s="1"/>
  <c r="DU41" i="17" s="1"/>
  <c r="CS41" i="17"/>
  <c r="CR41" i="17"/>
  <c r="CD41" i="17"/>
  <c r="BQ41" i="17"/>
  <c r="BP41" i="17"/>
  <c r="BO41" i="17"/>
  <c r="BA41" i="17"/>
  <c r="AN41" i="17"/>
  <c r="AM41" i="17"/>
  <c r="AL41" i="17"/>
  <c r="X41" i="17"/>
  <c r="K41" i="17"/>
  <c r="F41" i="17" s="1"/>
  <c r="AFW41" i="17" s="1"/>
  <c r="AGB41" i="17" s="1"/>
  <c r="AFT40" i="17"/>
  <c r="AFV40" i="17" s="1"/>
  <c r="AFG40" i="17"/>
  <c r="AET40" i="17"/>
  <c r="AED40" i="17"/>
  <c r="ADQ40" i="17"/>
  <c r="AEQ40" i="17" s="1"/>
  <c r="ADA40" i="17"/>
  <c r="ADN40" i="17" s="1"/>
  <c r="ACN40" i="17"/>
  <c r="ACJ40" i="17"/>
  <c r="ACK40" i="17" s="1"/>
  <c r="ACI40" i="17"/>
  <c r="ABS40" i="17"/>
  <c r="ACF40" i="17" s="1"/>
  <c r="ABF40" i="17"/>
  <c r="ABC40" i="17"/>
  <c r="AAP40" i="17"/>
  <c r="AAC40" i="17"/>
  <c r="ZM40" i="17"/>
  <c r="YZ40" i="17"/>
  <c r="YW40" i="17"/>
  <c r="YJ40" i="17"/>
  <c r="XW40" i="17"/>
  <c r="XT40" i="17"/>
  <c r="XG40" i="17"/>
  <c r="WT40" i="17"/>
  <c r="WR40" i="17"/>
  <c r="WQ40" i="17"/>
  <c r="WS40" i="17" s="1"/>
  <c r="WD40" i="17"/>
  <c r="VQ40" i="17"/>
  <c r="VP40" i="17"/>
  <c r="VA40" i="17"/>
  <c r="VN40" i="17" s="1"/>
  <c r="VO40" i="17" s="1"/>
  <c r="UN40" i="17"/>
  <c r="UH40" i="17"/>
  <c r="TX40" i="17" s="1"/>
  <c r="UK40" i="17" s="1"/>
  <c r="UL40" i="17" s="1"/>
  <c r="TK40" i="17"/>
  <c r="SU40" i="17"/>
  <c r="SH40" i="17"/>
  <c r="TH40" i="17" s="1"/>
  <c r="RR40" i="17"/>
  <c r="SE40" i="17" s="1"/>
  <c r="RE40" i="17"/>
  <c r="QO40" i="17"/>
  <c r="RB40" i="17" s="1"/>
  <c r="QB40" i="17"/>
  <c r="PV40" i="17"/>
  <c r="PL40" i="17" s="1"/>
  <c r="PY40" i="17" s="1"/>
  <c r="OY40" i="17"/>
  <c r="OS40" i="17"/>
  <c r="OI40" i="17" s="1"/>
  <c r="NV40" i="17"/>
  <c r="NQ40" i="17" s="1"/>
  <c r="NN40" i="17"/>
  <c r="NA40" i="17"/>
  <c r="MN40" i="17"/>
  <c r="MM40" i="17"/>
  <c r="ML40" i="17"/>
  <c r="LX40" i="17"/>
  <c r="LK40" i="17"/>
  <c r="KU40" i="17"/>
  <c r="KH40" i="17"/>
  <c r="KE40" i="17"/>
  <c r="JR40" i="17"/>
  <c r="JE40" i="17"/>
  <c r="JB40" i="17"/>
  <c r="IO40" i="17"/>
  <c r="IB40" i="17"/>
  <c r="HZ40" i="17"/>
  <c r="HY40" i="17"/>
  <c r="IA40" i="17" s="1"/>
  <c r="HL40" i="17"/>
  <c r="GY40" i="17"/>
  <c r="GX40" i="17"/>
  <c r="GQ40" i="17"/>
  <c r="GV40" i="17" s="1"/>
  <c r="GW40" i="17" s="1"/>
  <c r="GD40" i="17"/>
  <c r="GC40" i="17"/>
  <c r="FN40" i="17"/>
  <c r="GA40" i="17" s="1"/>
  <c r="GB40" i="17" s="1"/>
  <c r="FA40" i="17"/>
  <c r="EK40" i="17"/>
  <c r="EX40" i="17" s="1"/>
  <c r="EZ40" i="17" s="1"/>
  <c r="DW40" i="17"/>
  <c r="DG40" i="17"/>
  <c r="CT40" i="17"/>
  <c r="DT40" i="17" s="1"/>
  <c r="DU40" i="17" s="1"/>
  <c r="CS40" i="17"/>
  <c r="CR40" i="17"/>
  <c r="CD40" i="17"/>
  <c r="BQ40" i="17"/>
  <c r="BP40" i="17"/>
  <c r="BO40" i="17"/>
  <c r="BA40" i="17"/>
  <c r="AN40" i="17"/>
  <c r="AM40" i="17"/>
  <c r="AL40" i="17"/>
  <c r="X40" i="17"/>
  <c r="K40" i="17"/>
  <c r="F40" i="17" s="1"/>
  <c r="AFW40" i="17" s="1"/>
  <c r="AGB40" i="17" s="1"/>
  <c r="AFT39" i="17"/>
  <c r="AFV39" i="17" s="1"/>
  <c r="AFG39" i="17"/>
  <c r="AET39" i="17"/>
  <c r="AED39" i="17"/>
  <c r="ADQ39" i="17"/>
  <c r="AEQ39" i="17" s="1"/>
  <c r="ADA39" i="17"/>
  <c r="ADN39" i="17" s="1"/>
  <c r="ACN39" i="17"/>
  <c r="ACI39" i="17"/>
  <c r="ABS39" i="17"/>
  <c r="ACF39" i="17" s="1"/>
  <c r="ABF39" i="17"/>
  <c r="ABC39" i="17"/>
  <c r="AAP39" i="17"/>
  <c r="AAC39" i="17"/>
  <c r="ZM39" i="17"/>
  <c r="YZ39" i="17"/>
  <c r="YW39" i="17"/>
  <c r="YJ39" i="17"/>
  <c r="XW39" i="17"/>
  <c r="XT39" i="17"/>
  <c r="XG39" i="17"/>
  <c r="WT39" i="17"/>
  <c r="WR39" i="17"/>
  <c r="WQ39" i="17"/>
  <c r="WS39" i="17" s="1"/>
  <c r="WD39" i="17"/>
  <c r="VQ39" i="17"/>
  <c r="VP39" i="17"/>
  <c r="VA39" i="17"/>
  <c r="VN39" i="17" s="1"/>
  <c r="VO39" i="17" s="1"/>
  <c r="UN39" i="17"/>
  <c r="UH39" i="17"/>
  <c r="TX39" i="17" s="1"/>
  <c r="UK39" i="17" s="1"/>
  <c r="UL39" i="17" s="1"/>
  <c r="TK39" i="17"/>
  <c r="SU39" i="17"/>
  <c r="SH39" i="17"/>
  <c r="TH39" i="17" s="1"/>
  <c r="RR39" i="17"/>
  <c r="SE39" i="17" s="1"/>
  <c r="RE39" i="17"/>
  <c r="QO39" i="17"/>
  <c r="RB39" i="17" s="1"/>
  <c r="QB39" i="17"/>
  <c r="PV39" i="17"/>
  <c r="PL39" i="17" s="1"/>
  <c r="PY39" i="17" s="1"/>
  <c r="OY39" i="17"/>
  <c r="OV39" i="17"/>
  <c r="OS39" i="17"/>
  <c r="OI39" i="17"/>
  <c r="NV39" i="17"/>
  <c r="NQ39" i="17"/>
  <c r="NA39" i="17"/>
  <c r="NN39" i="17" s="1"/>
  <c r="MN39" i="17"/>
  <c r="MM39" i="17"/>
  <c r="ML39" i="17"/>
  <c r="LX39" i="17"/>
  <c r="LK39" i="17"/>
  <c r="LH39" i="17"/>
  <c r="KU39" i="17"/>
  <c r="KH39" i="17"/>
  <c r="JR39" i="17"/>
  <c r="KE39" i="17" s="1"/>
  <c r="KG39" i="17" s="1"/>
  <c r="JE39" i="17"/>
  <c r="IO39" i="17"/>
  <c r="IB39" i="17"/>
  <c r="JB39" i="17" s="1"/>
  <c r="JC39" i="17" s="1"/>
  <c r="HL39" i="17"/>
  <c r="HY39" i="17" s="1"/>
  <c r="GY39" i="17"/>
  <c r="GV39" i="17"/>
  <c r="GQ39" i="17"/>
  <c r="GD39" i="17"/>
  <c r="GB39" i="17"/>
  <c r="FN39" i="17"/>
  <c r="GA39" i="17" s="1"/>
  <c r="GC39" i="17" s="1"/>
  <c r="FA39" i="17"/>
  <c r="EK39" i="17"/>
  <c r="DW39" i="17"/>
  <c r="DG39" i="17"/>
  <c r="DT39" i="17" s="1"/>
  <c r="CT39" i="17"/>
  <c r="CS39" i="17"/>
  <c r="CR39" i="17"/>
  <c r="CD39" i="17"/>
  <c r="BQ39" i="17"/>
  <c r="BP39" i="17"/>
  <c r="BO39" i="17"/>
  <c r="BA39" i="17"/>
  <c r="AN39" i="17"/>
  <c r="AM39" i="17"/>
  <c r="AL39" i="17"/>
  <c r="X39" i="17"/>
  <c r="K39" i="17"/>
  <c r="AFV38" i="17"/>
  <c r="AFG38" i="17"/>
  <c r="AET38" i="17"/>
  <c r="AFT38" i="17" s="1"/>
  <c r="AFU38" i="17" s="1"/>
  <c r="AED38" i="17"/>
  <c r="ADQ38" i="17"/>
  <c r="ADN38" i="17"/>
  <c r="ADA38" i="17"/>
  <c r="ACN38" i="17"/>
  <c r="ACI38" i="17" s="1"/>
  <c r="ACH38" i="17"/>
  <c r="ABS38" i="17"/>
  <c r="ABF38" i="17"/>
  <c r="ACF38" i="17" s="1"/>
  <c r="ACG38" i="17" s="1"/>
  <c r="AAP38" i="17"/>
  <c r="ABC38" i="17" s="1"/>
  <c r="AAC38" i="17"/>
  <c r="ZZ38" i="17"/>
  <c r="ZM38" i="17"/>
  <c r="YZ38" i="17"/>
  <c r="YX38" i="17"/>
  <c r="YJ38" i="17"/>
  <c r="YW38" i="17" s="1"/>
  <c r="YY38" i="17" s="1"/>
  <c r="XW38" i="17"/>
  <c r="XV38" i="17"/>
  <c r="XG38" i="17"/>
  <c r="WT38" i="17"/>
  <c r="XT38" i="17" s="1"/>
  <c r="XU38" i="17" s="1"/>
  <c r="WD38" i="17"/>
  <c r="WQ38" i="17" s="1"/>
  <c r="VQ38" i="17"/>
  <c r="VN38" i="17"/>
  <c r="VA38" i="17"/>
  <c r="UN38" i="17"/>
  <c r="UH38" i="17"/>
  <c r="TX38" i="17" s="1"/>
  <c r="UK38" i="17" s="1"/>
  <c r="UM38" i="17" s="1"/>
  <c r="TK38" i="17"/>
  <c r="SU38" i="17"/>
  <c r="TH38" i="17" s="1"/>
  <c r="TJ38" i="17" s="1"/>
  <c r="SH38" i="17"/>
  <c r="RR38" i="17"/>
  <c r="RE38" i="17"/>
  <c r="SE38" i="17" s="1"/>
  <c r="RC38" i="17"/>
  <c r="QO38" i="17"/>
  <c r="RB38" i="17" s="1"/>
  <c r="RD38" i="17" s="1"/>
  <c r="QB38" i="17"/>
  <c r="PV38" i="17"/>
  <c r="PL38" i="17" s="1"/>
  <c r="PY38" i="17" s="1"/>
  <c r="OY38" i="17"/>
  <c r="OS38" i="17"/>
  <c r="OI38" i="17"/>
  <c r="NV38" i="17"/>
  <c r="NQ38" i="17"/>
  <c r="NO38" i="17"/>
  <c r="NA38" i="17"/>
  <c r="NN38" i="17" s="1"/>
  <c r="NP38" i="17" s="1"/>
  <c r="MN38" i="17"/>
  <c r="MM38" i="17"/>
  <c r="ML38" i="17"/>
  <c r="LX38" i="17"/>
  <c r="LK38" i="17"/>
  <c r="KU38" i="17"/>
  <c r="KH38" i="17"/>
  <c r="LH38" i="17" s="1"/>
  <c r="KF38" i="17"/>
  <c r="JR38" i="17"/>
  <c r="KE38" i="17" s="1"/>
  <c r="KG38" i="17" s="1"/>
  <c r="JE38" i="17"/>
  <c r="JB38" i="17"/>
  <c r="JC38" i="17" s="1"/>
  <c r="IO38" i="17"/>
  <c r="IB38" i="17"/>
  <c r="HL38" i="17"/>
  <c r="HY38" i="17" s="1"/>
  <c r="IA38" i="17" s="1"/>
  <c r="GY38" i="17"/>
  <c r="GV38" i="17"/>
  <c r="GW38" i="17" s="1"/>
  <c r="GQ38" i="17"/>
  <c r="GD38" i="17"/>
  <c r="FN38" i="17"/>
  <c r="GA38" i="17" s="1"/>
  <c r="GC38" i="17" s="1"/>
  <c r="FA38" i="17"/>
  <c r="EK38" i="17"/>
  <c r="DW38" i="17"/>
  <c r="EX38" i="17" s="1"/>
  <c r="DU38" i="17"/>
  <c r="DG38" i="17"/>
  <c r="DT38" i="17" s="1"/>
  <c r="DV38" i="17" s="1"/>
  <c r="CT38" i="17"/>
  <c r="CS38" i="17"/>
  <c r="CR38" i="17"/>
  <c r="CD38" i="17"/>
  <c r="BQ38" i="17"/>
  <c r="BP38" i="17"/>
  <c r="BO38" i="17"/>
  <c r="BA38" i="17"/>
  <c r="AN38" i="17"/>
  <c r="AM38" i="17"/>
  <c r="AL38" i="17"/>
  <c r="X38" i="17"/>
  <c r="K38" i="17"/>
  <c r="AFG37" i="17"/>
  <c r="AET37" i="17"/>
  <c r="AFT37" i="17" s="1"/>
  <c r="AER37" i="17"/>
  <c r="AED37" i="17"/>
  <c r="AEQ37" i="17" s="1"/>
  <c r="AES37" i="17" s="1"/>
  <c r="ADQ37" i="17"/>
  <c r="ADA37" i="17"/>
  <c r="ACN37" i="17"/>
  <c r="ACI37" i="17" s="1"/>
  <c r="ACJ37" i="17"/>
  <c r="ACF37" i="17"/>
  <c r="ACG37" i="17" s="1"/>
  <c r="ABS37" i="17"/>
  <c r="ABF37" i="17"/>
  <c r="AAP37" i="17"/>
  <c r="ABC37" i="17" s="1"/>
  <c r="ABE37" i="17" s="1"/>
  <c r="AAC37" i="17"/>
  <c r="ZM37" i="17"/>
  <c r="YZ37" i="17"/>
  <c r="ZZ37" i="17" s="1"/>
  <c r="YX37" i="17"/>
  <c r="YJ37" i="17"/>
  <c r="YW37" i="17" s="1"/>
  <c r="YY37" i="17" s="1"/>
  <c r="XW37" i="17"/>
  <c r="XG37" i="17"/>
  <c r="WT37" i="17"/>
  <c r="XT37" i="17" s="1"/>
  <c r="WR37" i="17"/>
  <c r="WD37" i="17"/>
  <c r="WQ37" i="17" s="1"/>
  <c r="WS37" i="17" s="1"/>
  <c r="VQ37" i="17"/>
  <c r="VN37" i="17"/>
  <c r="VO37" i="17" s="1"/>
  <c r="VA37" i="17"/>
  <c r="UN37" i="17"/>
  <c r="UH37" i="17"/>
  <c r="TX37" i="17" s="1"/>
  <c r="UK37" i="17" s="1"/>
  <c r="UM37" i="17" s="1"/>
  <c r="TK37" i="17"/>
  <c r="SU37" i="17"/>
  <c r="TH37" i="17" s="1"/>
  <c r="TJ37" i="17" s="1"/>
  <c r="SH37" i="17"/>
  <c r="RR37" i="17"/>
  <c r="RE37" i="17"/>
  <c r="SE37" i="17" s="1"/>
  <c r="RC37" i="17"/>
  <c r="QO37" i="17"/>
  <c r="RB37" i="17" s="1"/>
  <c r="RD37" i="17" s="1"/>
  <c r="QB37" i="17"/>
  <c r="PV37" i="17"/>
  <c r="PL37" i="17"/>
  <c r="PY37" i="17" s="1"/>
  <c r="OY37" i="17"/>
  <c r="OS37" i="17"/>
  <c r="OI37" i="17" s="1"/>
  <c r="NR37" i="17" s="1"/>
  <c r="NS37" i="17" s="1"/>
  <c r="NV37" i="17"/>
  <c r="NQ37" i="17"/>
  <c r="NO37" i="17"/>
  <c r="NA37" i="17"/>
  <c r="NN37" i="17" s="1"/>
  <c r="NP37" i="17" s="1"/>
  <c r="MN37" i="17"/>
  <c r="MM37" i="17"/>
  <c r="ML37" i="17"/>
  <c r="LX37" i="17"/>
  <c r="LK37" i="17"/>
  <c r="KU37" i="17"/>
  <c r="KH37" i="17"/>
  <c r="LH37" i="17" s="1"/>
  <c r="KF37" i="17"/>
  <c r="JR37" i="17"/>
  <c r="KE37" i="17" s="1"/>
  <c r="KG37" i="17" s="1"/>
  <c r="JE37" i="17"/>
  <c r="JB37" i="17"/>
  <c r="JC37" i="17" s="1"/>
  <c r="IO37" i="17"/>
  <c r="IB37" i="17"/>
  <c r="HL37" i="17"/>
  <c r="HY37" i="17" s="1"/>
  <c r="IA37" i="17" s="1"/>
  <c r="GY37" i="17"/>
  <c r="GV37" i="17"/>
  <c r="GW37" i="17" s="1"/>
  <c r="GQ37" i="17"/>
  <c r="GD37" i="17"/>
  <c r="FN37" i="17"/>
  <c r="GA37" i="17" s="1"/>
  <c r="GC37" i="17" s="1"/>
  <c r="FA37" i="17"/>
  <c r="EK37" i="17"/>
  <c r="DW37" i="17"/>
  <c r="EX37" i="17" s="1"/>
  <c r="DU37" i="17"/>
  <c r="DG37" i="17"/>
  <c r="DT37" i="17" s="1"/>
  <c r="DV37" i="17" s="1"/>
  <c r="CT37" i="17"/>
  <c r="CS37" i="17"/>
  <c r="CR37" i="17"/>
  <c r="CD37" i="17"/>
  <c r="BQ37" i="17"/>
  <c r="BP37" i="17"/>
  <c r="BO37" i="17"/>
  <c r="BA37" i="17"/>
  <c r="AN37" i="17"/>
  <c r="AM37" i="17"/>
  <c r="AL37" i="17"/>
  <c r="X37" i="17"/>
  <c r="K37" i="17"/>
  <c r="AFG36" i="17"/>
  <c r="AET36" i="17"/>
  <c r="AFT36" i="17" s="1"/>
  <c r="AER36" i="17"/>
  <c r="AED36" i="17"/>
  <c r="AEQ36" i="17" s="1"/>
  <c r="AES36" i="17" s="1"/>
  <c r="ADQ36" i="17"/>
  <c r="ADA36" i="17"/>
  <c r="ACN36" i="17"/>
  <c r="ACI36" i="17" s="1"/>
  <c r="ACJ36" i="17"/>
  <c r="ACF36" i="17"/>
  <c r="ACG36" i="17" s="1"/>
  <c r="ABS36" i="17"/>
  <c r="ABF36" i="17"/>
  <c r="AAP36" i="17"/>
  <c r="ABC36" i="17" s="1"/>
  <c r="ABE36" i="17" s="1"/>
  <c r="AAC36" i="17"/>
  <c r="ZM36" i="17"/>
  <c r="YZ36" i="17"/>
  <c r="ZZ36" i="17" s="1"/>
  <c r="YX36" i="17"/>
  <c r="YJ36" i="17"/>
  <c r="YW36" i="17" s="1"/>
  <c r="YY36" i="17" s="1"/>
  <c r="XW36" i="17"/>
  <c r="XG36" i="17"/>
  <c r="WT36" i="17"/>
  <c r="XT36" i="17" s="1"/>
  <c r="WR36" i="17"/>
  <c r="WD36" i="17"/>
  <c r="WQ36" i="17" s="1"/>
  <c r="WS36" i="17" s="1"/>
  <c r="VQ36" i="17"/>
  <c r="VN36" i="17"/>
  <c r="VO36" i="17" s="1"/>
  <c r="VA36" i="17"/>
  <c r="UN36" i="17"/>
  <c r="UH36" i="17"/>
  <c r="TX36" i="17" s="1"/>
  <c r="UK36" i="17" s="1"/>
  <c r="UM36" i="17" s="1"/>
  <c r="TK36" i="17"/>
  <c r="SU36" i="17"/>
  <c r="TH36" i="17" s="1"/>
  <c r="TJ36" i="17" s="1"/>
  <c r="SH36" i="17"/>
  <c r="RR36" i="17"/>
  <c r="RE36" i="17"/>
  <c r="SE36" i="17" s="1"/>
  <c r="RC36" i="17"/>
  <c r="QO36" i="17"/>
  <c r="RB36" i="17" s="1"/>
  <c r="RD36" i="17" s="1"/>
  <c r="QB36" i="17"/>
  <c r="PV36" i="17"/>
  <c r="PL36" i="17" s="1"/>
  <c r="PY36" i="17" s="1"/>
  <c r="OY36" i="17"/>
  <c r="OS36" i="17"/>
  <c r="OI36" i="17"/>
  <c r="NV36" i="17"/>
  <c r="NQ36" i="17"/>
  <c r="NO36" i="17"/>
  <c r="NA36" i="17"/>
  <c r="NN36" i="17" s="1"/>
  <c r="NP36" i="17" s="1"/>
  <c r="MN36" i="17"/>
  <c r="MM36" i="17"/>
  <c r="ML36" i="17"/>
  <c r="LX36" i="17"/>
  <c r="LK36" i="17"/>
  <c r="KU36" i="17"/>
  <c r="KH36" i="17"/>
  <c r="LH36" i="17" s="1"/>
  <c r="KF36" i="17"/>
  <c r="JR36" i="17"/>
  <c r="KE36" i="17" s="1"/>
  <c r="KG36" i="17" s="1"/>
  <c r="JE36" i="17"/>
  <c r="JB36" i="17"/>
  <c r="JC36" i="17" s="1"/>
  <c r="IO36" i="17"/>
  <c r="IB36" i="17"/>
  <c r="HL36" i="17"/>
  <c r="HY36" i="17" s="1"/>
  <c r="IA36" i="17" s="1"/>
  <c r="GY36" i="17"/>
  <c r="GV36" i="17"/>
  <c r="GW36" i="17" s="1"/>
  <c r="GQ36" i="17"/>
  <c r="GD36" i="17"/>
  <c r="FN36" i="17"/>
  <c r="GA36" i="17" s="1"/>
  <c r="GC36" i="17" s="1"/>
  <c r="FA36" i="17"/>
  <c r="EK36" i="17"/>
  <c r="DW36" i="17"/>
  <c r="EX36" i="17" s="1"/>
  <c r="DU36" i="17"/>
  <c r="DG36" i="17"/>
  <c r="DT36" i="17" s="1"/>
  <c r="DV36" i="17" s="1"/>
  <c r="CT36" i="17"/>
  <c r="CS36" i="17"/>
  <c r="CR36" i="17"/>
  <c r="CD36" i="17"/>
  <c r="BQ36" i="17"/>
  <c r="BP36" i="17"/>
  <c r="BO36" i="17"/>
  <c r="BA36" i="17"/>
  <c r="AN36" i="17"/>
  <c r="AM36" i="17"/>
  <c r="AL36" i="17"/>
  <c r="X36" i="17"/>
  <c r="K36" i="17"/>
  <c r="AFG35" i="17"/>
  <c r="AET35" i="17"/>
  <c r="AFT35" i="17" s="1"/>
  <c r="AER35" i="17"/>
  <c r="AED35" i="17"/>
  <c r="AEQ35" i="17" s="1"/>
  <c r="AES35" i="17" s="1"/>
  <c r="ADQ35" i="17"/>
  <c r="ADA35" i="17"/>
  <c r="ACN35" i="17"/>
  <c r="ACI35" i="17" s="1"/>
  <c r="ACJ35" i="17"/>
  <c r="ACF35" i="17"/>
  <c r="ACG35" i="17" s="1"/>
  <c r="ABS35" i="17"/>
  <c r="ABF35" i="17"/>
  <c r="AAP35" i="17"/>
  <c r="ABC35" i="17" s="1"/>
  <c r="ABE35" i="17" s="1"/>
  <c r="AAC35" i="17"/>
  <c r="ZM35" i="17"/>
  <c r="YZ35" i="17"/>
  <c r="ZZ35" i="17" s="1"/>
  <c r="YX35" i="17"/>
  <c r="YJ35" i="17"/>
  <c r="YW35" i="17" s="1"/>
  <c r="YY35" i="17" s="1"/>
  <c r="XW35" i="17"/>
  <c r="XG35" i="17"/>
  <c r="WT35" i="17"/>
  <c r="XT35" i="17" s="1"/>
  <c r="WR35" i="17"/>
  <c r="WD35" i="17"/>
  <c r="WQ35" i="17" s="1"/>
  <c r="WS35" i="17" s="1"/>
  <c r="VQ35" i="17"/>
  <c r="VN35" i="17"/>
  <c r="VO35" i="17" s="1"/>
  <c r="VA35" i="17"/>
  <c r="UN35" i="17"/>
  <c r="UH35" i="17"/>
  <c r="TX35" i="17" s="1"/>
  <c r="UK35" i="17" s="1"/>
  <c r="UM35" i="17" s="1"/>
  <c r="TK35" i="17"/>
  <c r="SU35" i="17"/>
  <c r="TH35" i="17" s="1"/>
  <c r="TJ35" i="17" s="1"/>
  <c r="SH35" i="17"/>
  <c r="RR35" i="17"/>
  <c r="RE35" i="17"/>
  <c r="SE35" i="17" s="1"/>
  <c r="RC35" i="17"/>
  <c r="QO35" i="17"/>
  <c r="RB35" i="17" s="1"/>
  <c r="RD35" i="17" s="1"/>
  <c r="QB35" i="17"/>
  <c r="PV35" i="17"/>
  <c r="PL35" i="17"/>
  <c r="PY35" i="17" s="1"/>
  <c r="OY35" i="17"/>
  <c r="OS35" i="17"/>
  <c r="OI35" i="17" s="1"/>
  <c r="NR35" i="17" s="1"/>
  <c r="NS35" i="17" s="1"/>
  <c r="NV35" i="17"/>
  <c r="NQ35" i="17"/>
  <c r="NO35" i="17"/>
  <c r="NA35" i="17"/>
  <c r="NN35" i="17" s="1"/>
  <c r="NP35" i="17" s="1"/>
  <c r="MN35" i="17"/>
  <c r="MM35" i="17"/>
  <c r="ML35" i="17"/>
  <c r="LX35" i="17"/>
  <c r="LK35" i="17"/>
  <c r="KU35" i="17"/>
  <c r="KH35" i="17"/>
  <c r="LH35" i="17" s="1"/>
  <c r="KF35" i="17"/>
  <c r="JR35" i="17"/>
  <c r="KE35" i="17" s="1"/>
  <c r="KG35" i="17" s="1"/>
  <c r="JE35" i="17"/>
  <c r="JB35" i="17"/>
  <c r="JC35" i="17" s="1"/>
  <c r="IO35" i="17"/>
  <c r="IB35" i="17"/>
  <c r="HL35" i="17"/>
  <c r="HY35" i="17" s="1"/>
  <c r="IA35" i="17" s="1"/>
  <c r="GY35" i="17"/>
  <c r="GV35" i="17"/>
  <c r="GW35" i="17" s="1"/>
  <c r="GQ35" i="17"/>
  <c r="GD35" i="17"/>
  <c r="FN35" i="17"/>
  <c r="GA35" i="17" s="1"/>
  <c r="GC35" i="17" s="1"/>
  <c r="FA35" i="17"/>
  <c r="EK35" i="17"/>
  <c r="DW35" i="17"/>
  <c r="EX35" i="17" s="1"/>
  <c r="DU35" i="17"/>
  <c r="DG35" i="17"/>
  <c r="DT35" i="17" s="1"/>
  <c r="DV35" i="17" s="1"/>
  <c r="CT35" i="17"/>
  <c r="CS35" i="17"/>
  <c r="CR35" i="17"/>
  <c r="CD35" i="17"/>
  <c r="BQ35" i="17"/>
  <c r="BP35" i="17"/>
  <c r="BO35" i="17"/>
  <c r="BA35" i="17"/>
  <c r="AN35" i="17"/>
  <c r="AM35" i="17"/>
  <c r="AL35" i="17"/>
  <c r="X35" i="17"/>
  <c r="K35" i="17"/>
  <c r="AFG34" i="17"/>
  <c r="AET34" i="17"/>
  <c r="AFT34" i="17" s="1"/>
  <c r="AER34" i="17"/>
  <c r="AED34" i="17"/>
  <c r="AEQ34" i="17" s="1"/>
  <c r="AES34" i="17" s="1"/>
  <c r="ADQ34" i="17"/>
  <c r="ADA34" i="17"/>
  <c r="ACN34" i="17"/>
  <c r="ACI34" i="17" s="1"/>
  <c r="ACJ34" i="17"/>
  <c r="ACF34" i="17"/>
  <c r="ACG34" i="17" s="1"/>
  <c r="ABS34" i="17"/>
  <c r="ABF34" i="17"/>
  <c r="AAP34" i="17"/>
  <c r="ABC34" i="17" s="1"/>
  <c r="ABE34" i="17" s="1"/>
  <c r="AAC34" i="17"/>
  <c r="ZM34" i="17"/>
  <c r="YZ34" i="17"/>
  <c r="ZZ34" i="17" s="1"/>
  <c r="YX34" i="17"/>
  <c r="YJ34" i="17"/>
  <c r="YW34" i="17" s="1"/>
  <c r="YY34" i="17" s="1"/>
  <c r="XW34" i="17"/>
  <c r="XG34" i="17"/>
  <c r="WT34" i="17"/>
  <c r="XT34" i="17" s="1"/>
  <c r="WR34" i="17"/>
  <c r="WD34" i="17"/>
  <c r="WQ34" i="17" s="1"/>
  <c r="WS34" i="17" s="1"/>
  <c r="VQ34" i="17"/>
  <c r="VN34" i="17"/>
  <c r="VO34" i="17" s="1"/>
  <c r="VA34" i="17"/>
  <c r="UN34" i="17"/>
  <c r="UH34" i="17"/>
  <c r="TX34" i="17" s="1"/>
  <c r="UK34" i="17" s="1"/>
  <c r="UM34" i="17" s="1"/>
  <c r="TK34" i="17"/>
  <c r="SU34" i="17"/>
  <c r="TH34" i="17" s="1"/>
  <c r="TJ34" i="17" s="1"/>
  <c r="SH34" i="17"/>
  <c r="RR34" i="17"/>
  <c r="RE34" i="17"/>
  <c r="SE34" i="17" s="1"/>
  <c r="RC34" i="17"/>
  <c r="QO34" i="17"/>
  <c r="RB34" i="17" s="1"/>
  <c r="RD34" i="17" s="1"/>
  <c r="QB34" i="17"/>
  <c r="PV34" i="17"/>
  <c r="PL34" i="17" s="1"/>
  <c r="PY34" i="17" s="1"/>
  <c r="OY34" i="17"/>
  <c r="OS34" i="17"/>
  <c r="OI34" i="17"/>
  <c r="NV34" i="17"/>
  <c r="NQ34" i="17"/>
  <c r="NO34" i="17"/>
  <c r="NA34" i="17"/>
  <c r="NN34" i="17" s="1"/>
  <c r="NP34" i="17" s="1"/>
  <c r="MN34" i="17"/>
  <c r="MM34" i="17"/>
  <c r="ML34" i="17"/>
  <c r="LX34" i="17"/>
  <c r="LK34" i="17"/>
  <c r="KU34" i="17"/>
  <c r="KH34" i="17"/>
  <c r="LH34" i="17" s="1"/>
  <c r="KF34" i="17"/>
  <c r="JR34" i="17"/>
  <c r="KE34" i="17" s="1"/>
  <c r="KG34" i="17" s="1"/>
  <c r="JE34" i="17"/>
  <c r="JB34" i="17"/>
  <c r="JC34" i="17" s="1"/>
  <c r="IO34" i="17"/>
  <c r="IB34" i="17"/>
  <c r="HL34" i="17"/>
  <c r="HY34" i="17" s="1"/>
  <c r="IA34" i="17" s="1"/>
  <c r="GY34" i="17"/>
  <c r="GV34" i="17"/>
  <c r="GW34" i="17" s="1"/>
  <c r="GQ34" i="17"/>
  <c r="GD34" i="17"/>
  <c r="FN34" i="17"/>
  <c r="GA34" i="17" s="1"/>
  <c r="GC34" i="17" s="1"/>
  <c r="FA34" i="17"/>
  <c r="EK34" i="17"/>
  <c r="DW34" i="17"/>
  <c r="EX34" i="17" s="1"/>
  <c r="DU34" i="17"/>
  <c r="DG34" i="17"/>
  <c r="DT34" i="17" s="1"/>
  <c r="DV34" i="17" s="1"/>
  <c r="CT34" i="17"/>
  <c r="CS34" i="17"/>
  <c r="CR34" i="17"/>
  <c r="CD34" i="17"/>
  <c r="BQ34" i="17"/>
  <c r="BP34" i="17"/>
  <c r="BO34" i="17"/>
  <c r="BA34" i="17"/>
  <c r="AN34" i="17"/>
  <c r="AM34" i="17"/>
  <c r="AL34" i="17"/>
  <c r="X34" i="17"/>
  <c r="K34" i="17"/>
  <c r="AFG33" i="17"/>
  <c r="AET33" i="17"/>
  <c r="AFT33" i="17" s="1"/>
  <c r="AER33" i="17"/>
  <c r="AED33" i="17"/>
  <c r="AEQ33" i="17" s="1"/>
  <c r="AES33" i="17" s="1"/>
  <c r="ADQ33" i="17"/>
  <c r="ADA33" i="17"/>
  <c r="ACN33" i="17"/>
  <c r="ACI33" i="17" s="1"/>
  <c r="ACJ33" i="17"/>
  <c r="ACF33" i="17"/>
  <c r="ACG33" i="17" s="1"/>
  <c r="ABS33" i="17"/>
  <c r="ABF33" i="17"/>
  <c r="AAP33" i="17"/>
  <c r="ABC33" i="17" s="1"/>
  <c r="ABE33" i="17" s="1"/>
  <c r="AAC33" i="17"/>
  <c r="ZM33" i="17"/>
  <c r="YZ33" i="17"/>
  <c r="ZZ33" i="17" s="1"/>
  <c r="YX33" i="17"/>
  <c r="YJ33" i="17"/>
  <c r="YW33" i="17" s="1"/>
  <c r="YY33" i="17" s="1"/>
  <c r="XW33" i="17"/>
  <c r="XG33" i="17"/>
  <c r="WT33" i="17"/>
  <c r="XT33" i="17" s="1"/>
  <c r="WR33" i="17"/>
  <c r="WD33" i="17"/>
  <c r="WQ33" i="17" s="1"/>
  <c r="WS33" i="17" s="1"/>
  <c r="VQ33" i="17"/>
  <c r="VN33" i="17"/>
  <c r="VO33" i="17" s="1"/>
  <c r="VA33" i="17"/>
  <c r="UN33" i="17"/>
  <c r="UH33" i="17"/>
  <c r="TX33" i="17" s="1"/>
  <c r="UK33" i="17" s="1"/>
  <c r="UM33" i="17" s="1"/>
  <c r="TK33" i="17"/>
  <c r="SU33" i="17"/>
  <c r="TH33" i="17" s="1"/>
  <c r="TJ33" i="17" s="1"/>
  <c r="SH33" i="17"/>
  <c r="RR33" i="17"/>
  <c r="RE33" i="17"/>
  <c r="SE33" i="17" s="1"/>
  <c r="RC33" i="17"/>
  <c r="QO33" i="17"/>
  <c r="RB33" i="17" s="1"/>
  <c r="RD33" i="17" s="1"/>
  <c r="QB33" i="17"/>
  <c r="PV33" i="17"/>
  <c r="PL33" i="17"/>
  <c r="PY33" i="17" s="1"/>
  <c r="OY33" i="17"/>
  <c r="OS33" i="17"/>
  <c r="OI33" i="17" s="1"/>
  <c r="NR33" i="17" s="1"/>
  <c r="NS33" i="17" s="1"/>
  <c r="NV33" i="17"/>
  <c r="NQ33" i="17"/>
  <c r="NO33" i="17"/>
  <c r="NA33" i="17"/>
  <c r="NN33" i="17" s="1"/>
  <c r="NP33" i="17" s="1"/>
  <c r="MN33" i="17"/>
  <c r="MM33" i="17"/>
  <c r="ML33" i="17"/>
  <c r="LX33" i="17"/>
  <c r="LK33" i="17"/>
  <c r="KU33" i="17"/>
  <c r="KH33" i="17"/>
  <c r="LH33" i="17" s="1"/>
  <c r="KF33" i="17"/>
  <c r="JR33" i="17"/>
  <c r="KE33" i="17" s="1"/>
  <c r="KG33" i="17" s="1"/>
  <c r="JE33" i="17"/>
  <c r="JB33" i="17"/>
  <c r="JC33" i="17" s="1"/>
  <c r="IO33" i="17"/>
  <c r="IB33" i="17"/>
  <c r="HL33" i="17"/>
  <c r="HY33" i="17" s="1"/>
  <c r="IA33" i="17" s="1"/>
  <c r="GY33" i="17"/>
  <c r="GV33" i="17"/>
  <c r="GW33" i="17" s="1"/>
  <c r="GQ33" i="17"/>
  <c r="GD33" i="17"/>
  <c r="FN33" i="17"/>
  <c r="GA33" i="17" s="1"/>
  <c r="GC33" i="17" s="1"/>
  <c r="FA33" i="17"/>
  <c r="EK33" i="17"/>
  <c r="DW33" i="17"/>
  <c r="EX33" i="17" s="1"/>
  <c r="DU33" i="17"/>
  <c r="DG33" i="17"/>
  <c r="DT33" i="17" s="1"/>
  <c r="DV33" i="17" s="1"/>
  <c r="CT33" i="17"/>
  <c r="CS33" i="17"/>
  <c r="CR33" i="17"/>
  <c r="CD33" i="17"/>
  <c r="BQ33" i="17"/>
  <c r="BP33" i="17"/>
  <c r="BO33" i="17"/>
  <c r="BA33" i="17"/>
  <c r="AN33" i="17"/>
  <c r="AM33" i="17"/>
  <c r="AL33" i="17"/>
  <c r="X33" i="17"/>
  <c r="K33" i="17"/>
  <c r="AFG32" i="17"/>
  <c r="AET32" i="17"/>
  <c r="AFT32" i="17" s="1"/>
  <c r="AER32" i="17"/>
  <c r="AED32" i="17"/>
  <c r="AEQ32" i="17" s="1"/>
  <c r="AES32" i="17" s="1"/>
  <c r="ADQ32" i="17"/>
  <c r="ADA32" i="17"/>
  <c r="ACN32" i="17"/>
  <c r="ACI32" i="17" s="1"/>
  <c r="ACJ32" i="17"/>
  <c r="ACF32" i="17"/>
  <c r="ACG32" i="17" s="1"/>
  <c r="ABS32" i="17"/>
  <c r="ABF32" i="17"/>
  <c r="AAP32" i="17"/>
  <c r="ABC32" i="17" s="1"/>
  <c r="ABE32" i="17" s="1"/>
  <c r="AAC32" i="17"/>
  <c r="ZM32" i="17"/>
  <c r="YZ32" i="17"/>
  <c r="ZZ32" i="17" s="1"/>
  <c r="YX32" i="17"/>
  <c r="YJ32" i="17"/>
  <c r="YW32" i="17" s="1"/>
  <c r="YY32" i="17" s="1"/>
  <c r="XW32" i="17"/>
  <c r="XG32" i="17"/>
  <c r="WT32" i="17"/>
  <c r="XT32" i="17" s="1"/>
  <c r="WR32" i="17"/>
  <c r="WD32" i="17"/>
  <c r="WQ32" i="17" s="1"/>
  <c r="WS32" i="17" s="1"/>
  <c r="VQ32" i="17"/>
  <c r="VN32" i="17"/>
  <c r="VO32" i="17" s="1"/>
  <c r="VA32" i="17"/>
  <c r="UN32" i="17"/>
  <c r="UH32" i="17"/>
  <c r="TX32" i="17" s="1"/>
  <c r="UK32" i="17" s="1"/>
  <c r="UM32" i="17" s="1"/>
  <c r="TK32" i="17"/>
  <c r="SU32" i="17"/>
  <c r="TH32" i="17" s="1"/>
  <c r="TJ32" i="17" s="1"/>
  <c r="SH32" i="17"/>
  <c r="RR32" i="17"/>
  <c r="RE32" i="17"/>
  <c r="SE32" i="17" s="1"/>
  <c r="RC32" i="17"/>
  <c r="QO32" i="17"/>
  <c r="RB32" i="17" s="1"/>
  <c r="RD32" i="17" s="1"/>
  <c r="QB32" i="17"/>
  <c r="PV32" i="17"/>
  <c r="PL32" i="17" s="1"/>
  <c r="PY32" i="17" s="1"/>
  <c r="OY32" i="17"/>
  <c r="OS32" i="17"/>
  <c r="OI32" i="17"/>
  <c r="NV32" i="17"/>
  <c r="NQ32" i="17"/>
  <c r="NO32" i="17"/>
  <c r="NA32" i="17"/>
  <c r="NN32" i="17" s="1"/>
  <c r="NP32" i="17" s="1"/>
  <c r="MN32" i="17"/>
  <c r="MM32" i="17"/>
  <c r="ML32" i="17"/>
  <c r="LX32" i="17"/>
  <c r="LK32" i="17"/>
  <c r="KU32" i="17"/>
  <c r="KH32" i="17"/>
  <c r="LH32" i="17" s="1"/>
  <c r="KF32" i="17"/>
  <c r="JR32" i="17"/>
  <c r="KE32" i="17" s="1"/>
  <c r="KG32" i="17" s="1"/>
  <c r="JE32" i="17"/>
  <c r="JB32" i="17"/>
  <c r="JC32" i="17" s="1"/>
  <c r="IO32" i="17"/>
  <c r="IB32" i="17"/>
  <c r="HL32" i="17"/>
  <c r="HY32" i="17" s="1"/>
  <c r="IA32" i="17" s="1"/>
  <c r="GY32" i="17"/>
  <c r="GV32" i="17"/>
  <c r="GW32" i="17" s="1"/>
  <c r="GQ32" i="17"/>
  <c r="GD32" i="17"/>
  <c r="FN32" i="17"/>
  <c r="GA32" i="17" s="1"/>
  <c r="GC32" i="17" s="1"/>
  <c r="FA32" i="17"/>
  <c r="EK32" i="17"/>
  <c r="DW32" i="17"/>
  <c r="EX32" i="17" s="1"/>
  <c r="DU32" i="17"/>
  <c r="DG32" i="17"/>
  <c r="DT32" i="17" s="1"/>
  <c r="DV32" i="17" s="1"/>
  <c r="CT32" i="17"/>
  <c r="CS32" i="17"/>
  <c r="CR32" i="17"/>
  <c r="CD32" i="17"/>
  <c r="BQ32" i="17"/>
  <c r="BP32" i="17"/>
  <c r="BO32" i="17"/>
  <c r="BA32" i="17"/>
  <c r="AN32" i="17"/>
  <c r="AM32" i="17"/>
  <c r="AL32" i="17"/>
  <c r="X32" i="17"/>
  <c r="K32" i="17"/>
  <c r="AFG31" i="17"/>
  <c r="AET31" i="17"/>
  <c r="AFT31" i="17" s="1"/>
  <c r="AER31" i="17"/>
  <c r="AED31" i="17"/>
  <c r="AEQ31" i="17" s="1"/>
  <c r="AES31" i="17" s="1"/>
  <c r="ADQ31" i="17"/>
  <c r="ADA31" i="17"/>
  <c r="ACN31" i="17"/>
  <c r="ACI31" i="17" s="1"/>
  <c r="ACJ31" i="17"/>
  <c r="ACF31" i="17"/>
  <c r="ACG31" i="17" s="1"/>
  <c r="ABS31" i="17"/>
  <c r="ABF31" i="17"/>
  <c r="AAP31" i="17"/>
  <c r="ABC31" i="17" s="1"/>
  <c r="ABE31" i="17" s="1"/>
  <c r="AAC31" i="17"/>
  <c r="ZM31" i="17"/>
  <c r="YZ31" i="17"/>
  <c r="ZZ31" i="17" s="1"/>
  <c r="YX31" i="17"/>
  <c r="YJ31" i="17"/>
  <c r="YW31" i="17" s="1"/>
  <c r="YY31" i="17" s="1"/>
  <c r="XW31" i="17"/>
  <c r="XG31" i="17"/>
  <c r="WT31" i="17"/>
  <c r="XT31" i="17" s="1"/>
  <c r="WR31" i="17"/>
  <c r="WD31" i="17"/>
  <c r="WQ31" i="17" s="1"/>
  <c r="WS31" i="17" s="1"/>
  <c r="VQ31" i="17"/>
  <c r="VN31" i="17"/>
  <c r="VO31" i="17" s="1"/>
  <c r="VA31" i="17"/>
  <c r="UN31" i="17"/>
  <c r="UH31" i="17"/>
  <c r="TX31" i="17" s="1"/>
  <c r="UK31" i="17" s="1"/>
  <c r="TK31" i="17"/>
  <c r="SU31" i="17"/>
  <c r="TH31" i="17" s="1"/>
  <c r="TJ31" i="17" s="1"/>
  <c r="SH31" i="17"/>
  <c r="RR31" i="17"/>
  <c r="RE31" i="17"/>
  <c r="SE31" i="17" s="1"/>
  <c r="RC31" i="17"/>
  <c r="QO31" i="17"/>
  <c r="RB31" i="17" s="1"/>
  <c r="RD31" i="17" s="1"/>
  <c r="QB31" i="17"/>
  <c r="PV31" i="17"/>
  <c r="PL31" i="17" s="1"/>
  <c r="PY31" i="17" s="1"/>
  <c r="OY31" i="17"/>
  <c r="OS31" i="17"/>
  <c r="OI31" i="17"/>
  <c r="NV31" i="17"/>
  <c r="NQ31" i="17"/>
  <c r="NO31" i="17"/>
  <c r="NA31" i="17"/>
  <c r="NN31" i="17" s="1"/>
  <c r="NP31" i="17" s="1"/>
  <c r="MN31" i="17"/>
  <c r="MM31" i="17"/>
  <c r="ML31" i="17"/>
  <c r="LX31" i="17"/>
  <c r="LK31" i="17"/>
  <c r="LJ31" i="17"/>
  <c r="KU31" i="17"/>
  <c r="KH31" i="17"/>
  <c r="LH31" i="17" s="1"/>
  <c r="LI31" i="17" s="1"/>
  <c r="KF31" i="17"/>
  <c r="JR31" i="17"/>
  <c r="KE31" i="17" s="1"/>
  <c r="KG31" i="17" s="1"/>
  <c r="JE31" i="17"/>
  <c r="JB31" i="17"/>
  <c r="IO31" i="17"/>
  <c r="IB31" i="17"/>
  <c r="HL31" i="17"/>
  <c r="HY31" i="17" s="1"/>
  <c r="GY31" i="17"/>
  <c r="GV31" i="17"/>
  <c r="GW31" i="17" s="1"/>
  <c r="GQ31" i="17"/>
  <c r="GD31" i="17"/>
  <c r="FN31" i="17"/>
  <c r="GA31" i="17" s="1"/>
  <c r="GC31" i="17" s="1"/>
  <c r="FA31" i="17"/>
  <c r="EK31" i="17"/>
  <c r="DW31" i="17"/>
  <c r="DU31" i="17"/>
  <c r="DG31" i="17"/>
  <c r="DT31" i="17" s="1"/>
  <c r="DV31" i="17" s="1"/>
  <c r="CT31" i="17"/>
  <c r="CS31" i="17"/>
  <c r="CR31" i="17"/>
  <c r="CD31" i="17"/>
  <c r="BQ31" i="17"/>
  <c r="BP31" i="17"/>
  <c r="BO31" i="17"/>
  <c r="BA31" i="17"/>
  <c r="AN31" i="17"/>
  <c r="AM31" i="17"/>
  <c r="AL31" i="17"/>
  <c r="X31" i="17"/>
  <c r="K31" i="17"/>
  <c r="AFG30" i="17"/>
  <c r="AET30" i="17"/>
  <c r="AFT30" i="17" s="1"/>
  <c r="AER30" i="17"/>
  <c r="AED30" i="17"/>
  <c r="AEQ30" i="17" s="1"/>
  <c r="AES30" i="17" s="1"/>
  <c r="ADQ30" i="17"/>
  <c r="ADA30" i="17"/>
  <c r="ACN30" i="17"/>
  <c r="ACI30" i="17" s="1"/>
  <c r="ACJ30" i="17"/>
  <c r="ACF30" i="17"/>
  <c r="ACG30" i="17" s="1"/>
  <c r="ABS30" i="17"/>
  <c r="ABF30" i="17"/>
  <c r="AAP30" i="17"/>
  <c r="ABC30" i="17" s="1"/>
  <c r="ABE30" i="17" s="1"/>
  <c r="AAC30" i="17"/>
  <c r="ZM30" i="17"/>
  <c r="YZ30" i="17"/>
  <c r="ZZ30" i="17" s="1"/>
  <c r="YX30" i="17"/>
  <c r="YJ30" i="17"/>
  <c r="YW30" i="17" s="1"/>
  <c r="YY30" i="17" s="1"/>
  <c r="XW30" i="17"/>
  <c r="XV30" i="17"/>
  <c r="XG30" i="17"/>
  <c r="WT30" i="17"/>
  <c r="XT30" i="17" s="1"/>
  <c r="XU30" i="17" s="1"/>
  <c r="WR30" i="17"/>
  <c r="WD30" i="17"/>
  <c r="WQ30" i="17" s="1"/>
  <c r="WS30" i="17" s="1"/>
  <c r="VQ30" i="17"/>
  <c r="VN30" i="17"/>
  <c r="VA30" i="17"/>
  <c r="UN30" i="17"/>
  <c r="UH30" i="17"/>
  <c r="TX30" i="17" s="1"/>
  <c r="UK30" i="17" s="1"/>
  <c r="TK30" i="17"/>
  <c r="SU30" i="17"/>
  <c r="TH30" i="17" s="1"/>
  <c r="TJ30" i="17" s="1"/>
  <c r="SH30" i="17"/>
  <c r="RR30" i="17"/>
  <c r="RE30" i="17"/>
  <c r="SE30" i="17" s="1"/>
  <c r="RC30" i="17"/>
  <c r="QO30" i="17"/>
  <c r="RB30" i="17" s="1"/>
  <c r="RD30" i="17" s="1"/>
  <c r="QB30" i="17"/>
  <c r="PV30" i="17"/>
  <c r="PL30" i="17"/>
  <c r="PY30" i="17" s="1"/>
  <c r="PZ30" i="17" s="1"/>
  <c r="OY30" i="17"/>
  <c r="OS30" i="17"/>
  <c r="OI30" i="17" s="1"/>
  <c r="NV30" i="17"/>
  <c r="NQ30" i="17"/>
  <c r="NO30" i="17"/>
  <c r="NA30" i="17"/>
  <c r="NN30" i="17" s="1"/>
  <c r="NP30" i="17" s="1"/>
  <c r="MN30" i="17"/>
  <c r="MM30" i="17"/>
  <c r="ML30" i="17"/>
  <c r="LX30" i="17"/>
  <c r="LK30" i="17"/>
  <c r="KU30" i="17"/>
  <c r="KH30" i="17"/>
  <c r="LH30" i="17" s="1"/>
  <c r="LI30" i="17" s="1"/>
  <c r="KF30" i="17"/>
  <c r="JR30" i="17"/>
  <c r="KE30" i="17" s="1"/>
  <c r="KG30" i="17" s="1"/>
  <c r="JE30" i="17"/>
  <c r="JB30" i="17"/>
  <c r="IO30" i="17"/>
  <c r="IB30" i="17"/>
  <c r="HL30" i="17"/>
  <c r="HY30" i="17" s="1"/>
  <c r="GY30" i="17"/>
  <c r="GV30" i="17"/>
  <c r="GW30" i="17" s="1"/>
  <c r="GQ30" i="17"/>
  <c r="GD30" i="17"/>
  <c r="FN30" i="17"/>
  <c r="GA30" i="17" s="1"/>
  <c r="GC30" i="17" s="1"/>
  <c r="FA30" i="17"/>
  <c r="EK30" i="17"/>
  <c r="DW30" i="17"/>
  <c r="DG30" i="17"/>
  <c r="DT30" i="17" s="1"/>
  <c r="DV30" i="17" s="1"/>
  <c r="CT30" i="17"/>
  <c r="CS30" i="17"/>
  <c r="CR30" i="17"/>
  <c r="CD30" i="17"/>
  <c r="BQ30" i="17"/>
  <c r="BP30" i="17"/>
  <c r="BO30" i="17"/>
  <c r="BA30" i="17"/>
  <c r="AN30" i="17"/>
  <c r="AM30" i="17"/>
  <c r="AL30" i="17"/>
  <c r="X30" i="17"/>
  <c r="K30" i="17"/>
  <c r="AFG29" i="17"/>
  <c r="AET29" i="17"/>
  <c r="AFT29" i="17" s="1"/>
  <c r="AED29" i="17"/>
  <c r="AEQ29" i="17" s="1"/>
  <c r="AES29" i="17" s="1"/>
  <c r="ADQ29" i="17"/>
  <c r="ADA29" i="17"/>
  <c r="ACN29" i="17"/>
  <c r="ACI29" i="17" s="1"/>
  <c r="ACF29" i="17"/>
  <c r="ACG29" i="17" s="1"/>
  <c r="ABS29" i="17"/>
  <c r="ABF29" i="17"/>
  <c r="AAP29" i="17"/>
  <c r="ABC29" i="17" s="1"/>
  <c r="ABE29" i="17" s="1"/>
  <c r="AAC29" i="17"/>
  <c r="ZM29" i="17"/>
  <c r="YZ29" i="17"/>
  <c r="ZZ29" i="17" s="1"/>
  <c r="YJ29" i="17"/>
  <c r="YW29" i="17" s="1"/>
  <c r="YY29" i="17" s="1"/>
  <c r="XW29" i="17"/>
  <c r="XG29" i="17"/>
  <c r="WT29" i="17"/>
  <c r="XT29" i="17" s="1"/>
  <c r="XU29" i="17" s="1"/>
  <c r="WR29" i="17"/>
  <c r="WD29" i="17"/>
  <c r="WQ29" i="17" s="1"/>
  <c r="WS29" i="17" s="1"/>
  <c r="VQ29" i="17"/>
  <c r="VN29" i="17"/>
  <c r="VA29" i="17"/>
  <c r="UN29" i="17"/>
  <c r="UH29" i="17"/>
  <c r="TX29" i="17" s="1"/>
  <c r="UK29" i="17" s="1"/>
  <c r="TK29" i="17"/>
  <c r="SU29" i="17"/>
  <c r="TH29" i="17" s="1"/>
  <c r="TJ29" i="17" s="1"/>
  <c r="SH29" i="17"/>
  <c r="RR29" i="17"/>
  <c r="RE29" i="17"/>
  <c r="SE29" i="17" s="1"/>
  <c r="QO29" i="17"/>
  <c r="RB29" i="17" s="1"/>
  <c r="RD29" i="17" s="1"/>
  <c r="QB29" i="17"/>
  <c r="PV29" i="17"/>
  <c r="PL29" i="17" s="1"/>
  <c r="PY29" i="17" s="1"/>
  <c r="OY29" i="17"/>
  <c r="OS29" i="17"/>
  <c r="OI29" i="17"/>
  <c r="NV29" i="17"/>
  <c r="NA29" i="17"/>
  <c r="NN29" i="17" s="1"/>
  <c r="NP29" i="17" s="1"/>
  <c r="MN29" i="17"/>
  <c r="MM29" i="17"/>
  <c r="ML29" i="17"/>
  <c r="LX29" i="17"/>
  <c r="LK29" i="17"/>
  <c r="KU29" i="17"/>
  <c r="KH29" i="17"/>
  <c r="LH29" i="17" s="1"/>
  <c r="LI29" i="17" s="1"/>
  <c r="KF29" i="17"/>
  <c r="JR29" i="17"/>
  <c r="KE29" i="17" s="1"/>
  <c r="KG29" i="17" s="1"/>
  <c r="JE29" i="17"/>
  <c r="JB29" i="17"/>
  <c r="IO29" i="17"/>
  <c r="IB29" i="17"/>
  <c r="HL29" i="17"/>
  <c r="HY29" i="17" s="1"/>
  <c r="GY29" i="17"/>
  <c r="GV29" i="17"/>
  <c r="GW29" i="17" s="1"/>
  <c r="GQ29" i="17"/>
  <c r="GD29" i="17"/>
  <c r="FN29" i="17"/>
  <c r="GA29" i="17" s="1"/>
  <c r="GC29" i="17" s="1"/>
  <c r="FA29" i="17"/>
  <c r="EK29" i="17"/>
  <c r="DW29" i="17"/>
  <c r="DG29" i="17"/>
  <c r="DT29" i="17" s="1"/>
  <c r="DV29" i="17" s="1"/>
  <c r="CT29" i="17"/>
  <c r="CS29" i="17"/>
  <c r="CR29" i="17"/>
  <c r="CD29" i="17"/>
  <c r="BQ29" i="17"/>
  <c r="BP29" i="17"/>
  <c r="BO29" i="17"/>
  <c r="BA29" i="17"/>
  <c r="AN29" i="17"/>
  <c r="AM29" i="17"/>
  <c r="AL29" i="17"/>
  <c r="X29" i="17"/>
  <c r="K29" i="17"/>
  <c r="AFG28" i="17"/>
  <c r="AET28" i="17"/>
  <c r="AFT28" i="17" s="1"/>
  <c r="AED28" i="17"/>
  <c r="AEQ28" i="17" s="1"/>
  <c r="AES28" i="17" s="1"/>
  <c r="ADQ28" i="17"/>
  <c r="ADA28" i="17"/>
  <c r="ACN28" i="17"/>
  <c r="ACI28" i="17" s="1"/>
  <c r="ACF28" i="17"/>
  <c r="ACG28" i="17" s="1"/>
  <c r="ABS28" i="17"/>
  <c r="ABF28" i="17"/>
  <c r="AAP28" i="17"/>
  <c r="ABC28" i="17" s="1"/>
  <c r="ABE28" i="17" s="1"/>
  <c r="AAC28" i="17"/>
  <c r="ZM28" i="17"/>
  <c r="YZ28" i="17"/>
  <c r="ZZ28" i="17" s="1"/>
  <c r="YJ28" i="17"/>
  <c r="YW28" i="17" s="1"/>
  <c r="YY28" i="17" s="1"/>
  <c r="XW28" i="17"/>
  <c r="XG28" i="17"/>
  <c r="WT28" i="17"/>
  <c r="XT28" i="17" s="1"/>
  <c r="XU28" i="17" s="1"/>
  <c r="WR28" i="17"/>
  <c r="WD28" i="17"/>
  <c r="WQ28" i="17" s="1"/>
  <c r="WS28" i="17" s="1"/>
  <c r="VQ28" i="17"/>
  <c r="VN28" i="17"/>
  <c r="VA28" i="17"/>
  <c r="UN28" i="17"/>
  <c r="UH28" i="17"/>
  <c r="TX28" i="17" s="1"/>
  <c r="UK28" i="17" s="1"/>
  <c r="TK28" i="17"/>
  <c r="SU28" i="17"/>
  <c r="TH28" i="17" s="1"/>
  <c r="TJ28" i="17" s="1"/>
  <c r="SH28" i="17"/>
  <c r="RR28" i="17"/>
  <c r="RE28" i="17"/>
  <c r="SE28" i="17" s="1"/>
  <c r="QO28" i="17"/>
  <c r="RB28" i="17" s="1"/>
  <c r="RD28" i="17" s="1"/>
  <c r="QB28" i="17"/>
  <c r="QA28" i="17"/>
  <c r="PV28" i="17"/>
  <c r="PL28" i="17"/>
  <c r="PY28" i="17" s="1"/>
  <c r="PZ28" i="17" s="1"/>
  <c r="OY28" i="17"/>
  <c r="OS28" i="17"/>
  <c r="OI28" i="17" s="1"/>
  <c r="NV28" i="17"/>
  <c r="NA28" i="17"/>
  <c r="NN28" i="17" s="1"/>
  <c r="NP28" i="17" s="1"/>
  <c r="MN28" i="17"/>
  <c r="MM28" i="17"/>
  <c r="ML28" i="17"/>
  <c r="LX28" i="17"/>
  <c r="LK28" i="17"/>
  <c r="KU28" i="17"/>
  <c r="KH28" i="17"/>
  <c r="LH28" i="17" s="1"/>
  <c r="LI28" i="17" s="1"/>
  <c r="KF28" i="17"/>
  <c r="JR28" i="17"/>
  <c r="KE28" i="17" s="1"/>
  <c r="KG28" i="17" s="1"/>
  <c r="JE28" i="17"/>
  <c r="JB28" i="17"/>
  <c r="IO28" i="17"/>
  <c r="IB28" i="17"/>
  <c r="HL28" i="17"/>
  <c r="HY28" i="17" s="1"/>
  <c r="GY28" i="17"/>
  <c r="GV28" i="17"/>
  <c r="GW28" i="17" s="1"/>
  <c r="GQ28" i="17"/>
  <c r="GD28" i="17"/>
  <c r="FN28" i="17"/>
  <c r="GA28" i="17" s="1"/>
  <c r="GC28" i="17" s="1"/>
  <c r="FA28" i="17"/>
  <c r="EK28" i="17"/>
  <c r="DW28" i="17"/>
  <c r="DG28" i="17"/>
  <c r="DT28" i="17" s="1"/>
  <c r="DV28" i="17" s="1"/>
  <c r="CT28" i="17"/>
  <c r="CS28" i="17"/>
  <c r="CR28" i="17"/>
  <c r="CD28" i="17"/>
  <c r="BQ28" i="17"/>
  <c r="BP28" i="17"/>
  <c r="BO28" i="17"/>
  <c r="BA28" i="17"/>
  <c r="AN28" i="17"/>
  <c r="AM28" i="17"/>
  <c r="AL28" i="17"/>
  <c r="X28" i="17"/>
  <c r="K28" i="17"/>
  <c r="AFG27" i="17"/>
  <c r="AET27" i="17"/>
  <c r="AFT27" i="17" s="1"/>
  <c r="AED27" i="17"/>
  <c r="AEQ27" i="17" s="1"/>
  <c r="AES27" i="17" s="1"/>
  <c r="ADQ27" i="17"/>
  <c r="ADA27" i="17"/>
  <c r="ACN27" i="17"/>
  <c r="ACI27" i="17" s="1"/>
  <c r="ACF27" i="17"/>
  <c r="ACG27" i="17" s="1"/>
  <c r="ABS27" i="17"/>
  <c r="ABF27" i="17"/>
  <c r="AAP27" i="17"/>
  <c r="ABC27" i="17" s="1"/>
  <c r="ABE27" i="17" s="1"/>
  <c r="AAC27" i="17"/>
  <c r="ZM27" i="17"/>
  <c r="YZ27" i="17"/>
  <c r="ZZ27" i="17" s="1"/>
  <c r="YJ27" i="17"/>
  <c r="YW27" i="17" s="1"/>
  <c r="YY27" i="17" s="1"/>
  <c r="XW27" i="17"/>
  <c r="XG27" i="17"/>
  <c r="WT27" i="17"/>
  <c r="XT27" i="17" s="1"/>
  <c r="XU27" i="17" s="1"/>
  <c r="WR27" i="17"/>
  <c r="WD27" i="17"/>
  <c r="WQ27" i="17" s="1"/>
  <c r="WS27" i="17" s="1"/>
  <c r="VQ27" i="17"/>
  <c r="VN27" i="17"/>
  <c r="VA27" i="17"/>
  <c r="UN27" i="17"/>
  <c r="UH27" i="17"/>
  <c r="TX27" i="17" s="1"/>
  <c r="UK27" i="17" s="1"/>
  <c r="TK27" i="17"/>
  <c r="SU27" i="17"/>
  <c r="TH27" i="17" s="1"/>
  <c r="TJ27" i="17" s="1"/>
  <c r="SH27" i="17"/>
  <c r="RR27" i="17"/>
  <c r="RE27" i="17"/>
  <c r="SE27" i="17" s="1"/>
  <c r="QO27" i="17"/>
  <c r="RB27" i="17" s="1"/>
  <c r="RD27" i="17" s="1"/>
  <c r="QB27" i="17"/>
  <c r="PV27" i="17"/>
  <c r="PL27" i="17" s="1"/>
  <c r="PY27" i="17" s="1"/>
  <c r="OY27" i="17"/>
  <c r="OS27" i="17"/>
  <c r="OI27" i="17"/>
  <c r="NV27" i="17"/>
  <c r="NA27" i="17"/>
  <c r="NN27" i="17" s="1"/>
  <c r="NP27" i="17" s="1"/>
  <c r="MN27" i="17"/>
  <c r="MM27" i="17"/>
  <c r="ML27" i="17"/>
  <c r="LX27" i="17"/>
  <c r="LK27" i="17"/>
  <c r="KU27" i="17"/>
  <c r="KH27" i="17"/>
  <c r="LH27" i="17" s="1"/>
  <c r="LI27" i="17" s="1"/>
  <c r="KF27" i="17"/>
  <c r="JR27" i="17"/>
  <c r="KE27" i="17" s="1"/>
  <c r="KG27" i="17" s="1"/>
  <c r="JE27" i="17"/>
  <c r="JB27" i="17"/>
  <c r="IO27" i="17"/>
  <c r="IB27" i="17"/>
  <c r="HL27" i="17"/>
  <c r="HY27" i="17" s="1"/>
  <c r="GY27" i="17"/>
  <c r="GV27" i="17"/>
  <c r="GW27" i="17" s="1"/>
  <c r="GQ27" i="17"/>
  <c r="GD27" i="17"/>
  <c r="FN27" i="17"/>
  <c r="GA27" i="17" s="1"/>
  <c r="GC27" i="17" s="1"/>
  <c r="FA27" i="17"/>
  <c r="EK27" i="17"/>
  <c r="DW27" i="17"/>
  <c r="DG27" i="17"/>
  <c r="DT27" i="17" s="1"/>
  <c r="DV27" i="17" s="1"/>
  <c r="CT27" i="17"/>
  <c r="CS27" i="17"/>
  <c r="CR27" i="17"/>
  <c r="CD27" i="17"/>
  <c r="BQ27" i="17"/>
  <c r="BP27" i="17"/>
  <c r="BO27" i="17"/>
  <c r="BA27" i="17"/>
  <c r="AN27" i="17"/>
  <c r="AM27" i="17"/>
  <c r="AL27" i="17"/>
  <c r="X27" i="17"/>
  <c r="K27" i="17"/>
  <c r="AFG26" i="17"/>
  <c r="AET26" i="17"/>
  <c r="AFT26" i="17" s="1"/>
  <c r="AED26" i="17"/>
  <c r="AEQ26" i="17" s="1"/>
  <c r="AES26" i="17" s="1"/>
  <c r="ADQ26" i="17"/>
  <c r="ADA26" i="17"/>
  <c r="ACN26" i="17"/>
  <c r="ACI26" i="17" s="1"/>
  <c r="ACF26" i="17"/>
  <c r="ACG26" i="17" s="1"/>
  <c r="ABS26" i="17"/>
  <c r="ABF26" i="17"/>
  <c r="AAP26" i="17"/>
  <c r="ABC26" i="17" s="1"/>
  <c r="ABE26" i="17" s="1"/>
  <c r="AAC26" i="17"/>
  <c r="ZM26" i="17"/>
  <c r="YZ26" i="17"/>
  <c r="ZZ26" i="17" s="1"/>
  <c r="YJ26" i="17"/>
  <c r="YW26" i="17" s="1"/>
  <c r="YY26" i="17" s="1"/>
  <c r="XW26" i="17"/>
  <c r="XG26" i="17"/>
  <c r="WT26" i="17"/>
  <c r="XT26" i="17" s="1"/>
  <c r="XU26" i="17" s="1"/>
  <c r="WR26" i="17"/>
  <c r="WD26" i="17"/>
  <c r="WQ26" i="17" s="1"/>
  <c r="WS26" i="17" s="1"/>
  <c r="VQ26" i="17"/>
  <c r="VN26" i="17"/>
  <c r="VA26" i="17"/>
  <c r="UN26" i="17"/>
  <c r="UH26" i="17"/>
  <c r="TX26" i="17" s="1"/>
  <c r="UK26" i="17" s="1"/>
  <c r="TK26" i="17"/>
  <c r="SU26" i="17"/>
  <c r="TH26" i="17" s="1"/>
  <c r="TJ26" i="17" s="1"/>
  <c r="SH26" i="17"/>
  <c r="RR26" i="17"/>
  <c r="RE26" i="17"/>
  <c r="SE26" i="17" s="1"/>
  <c r="QO26" i="17"/>
  <c r="RB26" i="17" s="1"/>
  <c r="RD26" i="17" s="1"/>
  <c r="QB26" i="17"/>
  <c r="PV26" i="17"/>
  <c r="PL26" i="17"/>
  <c r="PY26" i="17" s="1"/>
  <c r="PZ26" i="17" s="1"/>
  <c r="OY26" i="17"/>
  <c r="OS26" i="17"/>
  <c r="OI26" i="17" s="1"/>
  <c r="NV26" i="17"/>
  <c r="NA26" i="17"/>
  <c r="NN26" i="17" s="1"/>
  <c r="NP26" i="17" s="1"/>
  <c r="MN26" i="17"/>
  <c r="MM26" i="17"/>
  <c r="ML26" i="17"/>
  <c r="LX26" i="17"/>
  <c r="LK26" i="17"/>
  <c r="KU26" i="17"/>
  <c r="KH26" i="17"/>
  <c r="LH26" i="17" s="1"/>
  <c r="LI26" i="17" s="1"/>
  <c r="KF26" i="17"/>
  <c r="JR26" i="17"/>
  <c r="KE26" i="17" s="1"/>
  <c r="KG26" i="17" s="1"/>
  <c r="JE26" i="17"/>
  <c r="JB26" i="17"/>
  <c r="IO26" i="17"/>
  <c r="IB26" i="17"/>
  <c r="HL26" i="17"/>
  <c r="HY26" i="17" s="1"/>
  <c r="GY26" i="17"/>
  <c r="GV26" i="17"/>
  <c r="GW26" i="17" s="1"/>
  <c r="GQ26" i="17"/>
  <c r="GD26" i="17"/>
  <c r="FN26" i="17"/>
  <c r="GA26" i="17" s="1"/>
  <c r="GC26" i="17" s="1"/>
  <c r="FA26" i="17"/>
  <c r="EK26" i="17"/>
  <c r="DW26" i="17"/>
  <c r="DG26" i="17"/>
  <c r="DT26" i="17" s="1"/>
  <c r="DV26" i="17" s="1"/>
  <c r="CT26" i="17"/>
  <c r="CS26" i="17"/>
  <c r="CR26" i="17"/>
  <c r="CD26" i="17"/>
  <c r="BQ26" i="17"/>
  <c r="BP26" i="17"/>
  <c r="BO26" i="17"/>
  <c r="BA26" i="17"/>
  <c r="AN26" i="17"/>
  <c r="AM26" i="17"/>
  <c r="AL26" i="17"/>
  <c r="X26" i="17"/>
  <c r="K26" i="17"/>
  <c r="AFG25" i="17"/>
  <c r="AET25" i="17"/>
  <c r="AFT25" i="17" s="1"/>
  <c r="AED25" i="17"/>
  <c r="AEQ25" i="17" s="1"/>
  <c r="AES25" i="17" s="1"/>
  <c r="ADQ25" i="17"/>
  <c r="ADA25" i="17"/>
  <c r="ACN25" i="17"/>
  <c r="ACI25" i="17" s="1"/>
  <c r="ACF25" i="17"/>
  <c r="ACG25" i="17" s="1"/>
  <c r="ABS25" i="17"/>
  <c r="ABF25" i="17"/>
  <c r="AAP25" i="17"/>
  <c r="ABC25" i="17" s="1"/>
  <c r="ABE25" i="17" s="1"/>
  <c r="AAC25" i="17"/>
  <c r="ZM25" i="17"/>
  <c r="YZ25" i="17"/>
  <c r="ZZ25" i="17" s="1"/>
  <c r="YJ25" i="17"/>
  <c r="YW25" i="17" s="1"/>
  <c r="YY25" i="17" s="1"/>
  <c r="XW25" i="17"/>
  <c r="XG25" i="17"/>
  <c r="WT25" i="17"/>
  <c r="XT25" i="17" s="1"/>
  <c r="XU25" i="17" s="1"/>
  <c r="WR25" i="17"/>
  <c r="WD25" i="17"/>
  <c r="WQ25" i="17" s="1"/>
  <c r="WS25" i="17" s="1"/>
  <c r="VQ25" i="17"/>
  <c r="VN25" i="17"/>
  <c r="VA25" i="17"/>
  <c r="UN25" i="17"/>
  <c r="UH25" i="17"/>
  <c r="TX25" i="17" s="1"/>
  <c r="UK25" i="17" s="1"/>
  <c r="TK25" i="17"/>
  <c r="SU25" i="17"/>
  <c r="TH25" i="17" s="1"/>
  <c r="TJ25" i="17" s="1"/>
  <c r="SH25" i="17"/>
  <c r="RR25" i="17"/>
  <c r="RE25" i="17"/>
  <c r="SE25" i="17" s="1"/>
  <c r="QO25" i="17"/>
  <c r="RB25" i="17" s="1"/>
  <c r="RD25" i="17" s="1"/>
  <c r="QB25" i="17"/>
  <c r="PV25" i="17"/>
  <c r="PL25" i="17" s="1"/>
  <c r="PY25" i="17" s="1"/>
  <c r="OY25" i="17"/>
  <c r="OS25" i="17"/>
  <c r="OI25" i="17"/>
  <c r="NV25" i="17"/>
  <c r="NA25" i="17"/>
  <c r="NN25" i="17" s="1"/>
  <c r="NP25" i="17" s="1"/>
  <c r="MN25" i="17"/>
  <c r="MM25" i="17"/>
  <c r="ML25" i="17"/>
  <c r="LX25" i="17"/>
  <c r="LK25" i="17"/>
  <c r="KU25" i="17"/>
  <c r="KH25" i="17"/>
  <c r="LH25" i="17" s="1"/>
  <c r="LI25" i="17" s="1"/>
  <c r="KF25" i="17"/>
  <c r="JR25" i="17"/>
  <c r="KE25" i="17" s="1"/>
  <c r="KG25" i="17" s="1"/>
  <c r="JE25" i="17"/>
  <c r="JB25" i="17"/>
  <c r="IO25" i="17"/>
  <c r="IB25" i="17"/>
  <c r="HL25" i="17"/>
  <c r="HY25" i="17" s="1"/>
  <c r="GY25" i="17"/>
  <c r="GV25" i="17"/>
  <c r="GW25" i="17" s="1"/>
  <c r="GQ25" i="17"/>
  <c r="GD25" i="17"/>
  <c r="FN25" i="17"/>
  <c r="GA25" i="17" s="1"/>
  <c r="GC25" i="17" s="1"/>
  <c r="FA25" i="17"/>
  <c r="EK25" i="17"/>
  <c r="DW25" i="17"/>
  <c r="DG25" i="17"/>
  <c r="DT25" i="17" s="1"/>
  <c r="DV25" i="17" s="1"/>
  <c r="CT25" i="17"/>
  <c r="CS25" i="17"/>
  <c r="CR25" i="17"/>
  <c r="CD25" i="17"/>
  <c r="BQ25" i="17"/>
  <c r="BP25" i="17"/>
  <c r="BO25" i="17"/>
  <c r="BA25" i="17"/>
  <c r="AN25" i="17"/>
  <c r="AM25" i="17"/>
  <c r="AL25" i="17"/>
  <c r="X25" i="17"/>
  <c r="K25" i="17"/>
  <c r="AFG24" i="17"/>
  <c r="AET24" i="17"/>
  <c r="AFT24" i="17" s="1"/>
  <c r="AED24" i="17"/>
  <c r="AEQ24" i="17" s="1"/>
  <c r="AES24" i="17" s="1"/>
  <c r="ADQ24" i="17"/>
  <c r="ADA24" i="17"/>
  <c r="ACN24" i="17"/>
  <c r="ACI24" i="17" s="1"/>
  <c r="ACF24" i="17"/>
  <c r="ABS24" i="17"/>
  <c r="ABF24" i="17"/>
  <c r="AAP24" i="17"/>
  <c r="AAC24" i="17"/>
  <c r="ZZ24" i="17"/>
  <c r="ZM24" i="17"/>
  <c r="YZ24" i="17"/>
  <c r="YW24" i="17"/>
  <c r="YJ24" i="17"/>
  <c r="XW24" i="17"/>
  <c r="XG24" i="17"/>
  <c r="WT24" i="17"/>
  <c r="XT24" i="17" s="1"/>
  <c r="XV24" i="17" s="1"/>
  <c r="WD24" i="17"/>
  <c r="VQ24" i="17"/>
  <c r="VP24" i="17"/>
  <c r="VA24" i="17"/>
  <c r="VN24" i="17" s="1"/>
  <c r="VO24" i="17" s="1"/>
  <c r="UN24" i="17"/>
  <c r="UH24" i="17"/>
  <c r="TX24" i="17" s="1"/>
  <c r="UK24" i="17" s="1"/>
  <c r="UM24" i="17" s="1"/>
  <c r="TK24" i="17"/>
  <c r="SU24" i="17"/>
  <c r="SH24" i="17"/>
  <c r="SG24" i="17"/>
  <c r="RR24" i="17"/>
  <c r="SE24" i="17" s="1"/>
  <c r="SF24" i="17" s="1"/>
  <c r="RE24" i="17"/>
  <c r="NQ24" i="17" s="1"/>
  <c r="RC24" i="17"/>
  <c r="QO24" i="17"/>
  <c r="RB24" i="17" s="1"/>
  <c r="RD24" i="17" s="1"/>
  <c r="QB24" i="17"/>
  <c r="PV24" i="17"/>
  <c r="PL24" i="17"/>
  <c r="PY24" i="17" s="1"/>
  <c r="PZ24" i="17" s="1"/>
  <c r="OY24" i="17"/>
  <c r="OS24" i="17"/>
  <c r="OI24" i="17" s="1"/>
  <c r="NV24" i="17"/>
  <c r="NA24" i="17"/>
  <c r="MN24" i="17"/>
  <c r="MM24" i="17"/>
  <c r="ML24" i="17"/>
  <c r="LX24" i="17"/>
  <c r="LK24" i="17"/>
  <c r="LH24" i="17"/>
  <c r="KU24" i="17"/>
  <c r="KH24" i="17"/>
  <c r="KE24" i="17"/>
  <c r="JR24" i="17"/>
  <c r="JE24" i="17"/>
  <c r="IO24" i="17"/>
  <c r="IB24" i="17"/>
  <c r="JB24" i="17" s="1"/>
  <c r="JD24" i="17" s="1"/>
  <c r="HL24" i="17"/>
  <c r="GY24" i="17"/>
  <c r="GX24" i="17"/>
  <c r="GQ24" i="17"/>
  <c r="GV24" i="17" s="1"/>
  <c r="GW24" i="17" s="1"/>
  <c r="GD24" i="17"/>
  <c r="GB24" i="17"/>
  <c r="FN24" i="17"/>
  <c r="GA24" i="17" s="1"/>
  <c r="GC24" i="17" s="1"/>
  <c r="FA24" i="17"/>
  <c r="EK24" i="17"/>
  <c r="DW24" i="17"/>
  <c r="EX24" i="17" s="1"/>
  <c r="EY24" i="17" s="1"/>
  <c r="DG24" i="17"/>
  <c r="CT24" i="17"/>
  <c r="CS24" i="17"/>
  <c r="CR24" i="17"/>
  <c r="CD24" i="17"/>
  <c r="BQ24" i="17"/>
  <c r="BP24" i="17"/>
  <c r="BO24" i="17"/>
  <c r="BA24" i="17"/>
  <c r="AN24" i="17"/>
  <c r="AM24" i="17"/>
  <c r="AL24" i="17"/>
  <c r="X24" i="17"/>
  <c r="K24" i="17"/>
  <c r="G24" i="17"/>
  <c r="H24" i="17" s="1"/>
  <c r="F24" i="17"/>
  <c r="AFW24" i="17" s="1"/>
  <c r="AGB24" i="17" s="1"/>
  <c r="AFV23" i="17"/>
  <c r="AFG23" i="17"/>
  <c r="AET23" i="17"/>
  <c r="AFT23" i="17" s="1"/>
  <c r="AFU23" i="17" s="1"/>
  <c r="AED23" i="17"/>
  <c r="ADQ23" i="17"/>
  <c r="ADA23" i="17"/>
  <c r="ADN23" i="17" s="1"/>
  <c r="ACN23" i="17"/>
  <c r="ACJ23" i="17"/>
  <c r="ACH23" i="17"/>
  <c r="ABS23" i="17"/>
  <c r="ABF23" i="17"/>
  <c r="ACF23" i="17" s="1"/>
  <c r="ACG23" i="17" s="1"/>
  <c r="AAP23" i="17"/>
  <c r="AAC23" i="17"/>
  <c r="ZM23" i="17"/>
  <c r="ZZ23" i="17" s="1"/>
  <c r="YZ23" i="17"/>
  <c r="YJ23" i="17"/>
  <c r="YW23" i="17" s="1"/>
  <c r="XW23" i="17"/>
  <c r="XT23" i="17"/>
  <c r="XV23" i="17" s="1"/>
  <c r="XG23" i="17"/>
  <c r="WT23" i="17"/>
  <c r="WD23" i="17"/>
  <c r="WQ23" i="17" s="1"/>
  <c r="VQ23" i="17"/>
  <c r="VA23" i="17"/>
  <c r="VN23" i="17" s="1"/>
  <c r="UN23" i="17"/>
  <c r="UH23" i="17"/>
  <c r="TX23" i="17" s="1"/>
  <c r="UK23" i="17" s="1"/>
  <c r="TK23" i="17"/>
  <c r="SU23" i="17"/>
  <c r="TH23" i="17" s="1"/>
  <c r="SH23" i="17"/>
  <c r="RR23" i="17"/>
  <c r="SE23" i="17" s="1"/>
  <c r="RE23" i="17"/>
  <c r="QO23" i="17"/>
  <c r="RB23" i="17" s="1"/>
  <c r="QB23" i="17"/>
  <c r="PV23" i="17"/>
  <c r="PL23" i="17"/>
  <c r="PY23" i="17" s="1"/>
  <c r="OY23" i="17"/>
  <c r="OS23" i="17"/>
  <c r="OI23" i="17"/>
  <c r="OV23" i="17" s="1"/>
  <c r="OW23" i="17" s="1"/>
  <c r="NV23" i="17"/>
  <c r="NQ23" i="17"/>
  <c r="NA23" i="17"/>
  <c r="MN23" i="17"/>
  <c r="MM23" i="17"/>
  <c r="ML23" i="17"/>
  <c r="LX23" i="17"/>
  <c r="LK23" i="17"/>
  <c r="KU23" i="17"/>
  <c r="LH23" i="17" s="1"/>
  <c r="KH23" i="17"/>
  <c r="JR23" i="17"/>
  <c r="KE23" i="17" s="1"/>
  <c r="JE23" i="17"/>
  <c r="JB23" i="17"/>
  <c r="JD23" i="17" s="1"/>
  <c r="IO23" i="17"/>
  <c r="IB23" i="17"/>
  <c r="HL23" i="17"/>
  <c r="HY23" i="17" s="1"/>
  <c r="GY23" i="17"/>
  <c r="GQ23" i="17"/>
  <c r="GV23" i="17" s="1"/>
  <c r="GD23" i="17"/>
  <c r="FN23" i="17"/>
  <c r="FA23" i="17"/>
  <c r="EX23" i="17"/>
  <c r="EK23" i="17"/>
  <c r="DW23" i="17"/>
  <c r="DG23" i="17"/>
  <c r="CT23" i="17"/>
  <c r="CS23" i="17"/>
  <c r="CR23" i="17"/>
  <c r="CD23" i="17"/>
  <c r="BQ23" i="17"/>
  <c r="BP23" i="17"/>
  <c r="BO23" i="17"/>
  <c r="BA23" i="17"/>
  <c r="AN23" i="17"/>
  <c r="AM23" i="17"/>
  <c r="AL23" i="17"/>
  <c r="X23" i="17"/>
  <c r="K23" i="17"/>
  <c r="F23" i="17"/>
  <c r="AFT22" i="17"/>
  <c r="AFG22" i="17"/>
  <c r="AET22" i="17"/>
  <c r="AED22" i="17"/>
  <c r="ADQ22" i="17"/>
  <c r="ADN22" i="17"/>
  <c r="ADA22" i="17"/>
  <c r="ACN22" i="17"/>
  <c r="ACI22" i="17" s="1"/>
  <c r="ACK22" i="17"/>
  <c r="ACJ22" i="17"/>
  <c r="ACF22" i="17"/>
  <c r="ABS22" i="17"/>
  <c r="ABF22" i="17"/>
  <c r="AAP22" i="17"/>
  <c r="AAC22" i="17"/>
  <c r="ZZ22" i="17"/>
  <c r="ZM22" i="17"/>
  <c r="YZ22" i="17"/>
  <c r="YW22" i="17"/>
  <c r="YJ22" i="17"/>
  <c r="XW22" i="17"/>
  <c r="XU22" i="17"/>
  <c r="XG22" i="17"/>
  <c r="WT22" i="17"/>
  <c r="XT22" i="17" s="1"/>
  <c r="XV22" i="17" s="1"/>
  <c r="WD22" i="17"/>
  <c r="VQ22" i="17"/>
  <c r="VP22" i="17"/>
  <c r="VA22" i="17"/>
  <c r="VN22" i="17" s="1"/>
  <c r="VO22" i="17" s="1"/>
  <c r="UN22" i="17"/>
  <c r="UH22" i="17"/>
  <c r="TX22" i="17" s="1"/>
  <c r="UK22" i="17" s="1"/>
  <c r="UM22" i="17" s="1"/>
  <c r="TK22" i="17"/>
  <c r="SU22" i="17"/>
  <c r="SH22" i="17"/>
  <c r="RR22" i="17"/>
  <c r="SE22" i="17" s="1"/>
  <c r="SF22" i="17" s="1"/>
  <c r="RE22" i="17"/>
  <c r="NQ22" i="17" s="1"/>
  <c r="RC22" i="17"/>
  <c r="QO22" i="17"/>
  <c r="RB22" i="17" s="1"/>
  <c r="RD22" i="17" s="1"/>
  <c r="QB22" i="17"/>
  <c r="PV22" i="17"/>
  <c r="PL22" i="17" s="1"/>
  <c r="PY22" i="17" s="1"/>
  <c r="OY22" i="17"/>
  <c r="OS22" i="17"/>
  <c r="OI22" i="17" s="1"/>
  <c r="NV22" i="17"/>
  <c r="NA22" i="17"/>
  <c r="MN22" i="17"/>
  <c r="MM22" i="17"/>
  <c r="ML22" i="17"/>
  <c r="LX22" i="17"/>
  <c r="LK22" i="17"/>
  <c r="LH22" i="17"/>
  <c r="KU22" i="17"/>
  <c r="KH22" i="17"/>
  <c r="KE22" i="17"/>
  <c r="JR22" i="17"/>
  <c r="JE22" i="17"/>
  <c r="JC22" i="17"/>
  <c r="IO22" i="17"/>
  <c r="IB22" i="17"/>
  <c r="JB22" i="17" s="1"/>
  <c r="JD22" i="17" s="1"/>
  <c r="HL22" i="17"/>
  <c r="GY22" i="17"/>
  <c r="GQ22" i="17"/>
  <c r="GV22" i="17" s="1"/>
  <c r="GW22" i="17" s="1"/>
  <c r="GD22" i="17"/>
  <c r="FN22" i="17"/>
  <c r="GA22" i="17" s="1"/>
  <c r="GC22" i="17" s="1"/>
  <c r="FA22" i="17"/>
  <c r="EZ22" i="17"/>
  <c r="EK22" i="17"/>
  <c r="DW22" i="17"/>
  <c r="EX22" i="17" s="1"/>
  <c r="EY22" i="17" s="1"/>
  <c r="DG22" i="17"/>
  <c r="CT22" i="17"/>
  <c r="CS22" i="17"/>
  <c r="CR22" i="17"/>
  <c r="CD22" i="17"/>
  <c r="BQ22" i="17"/>
  <c r="BP22" i="17"/>
  <c r="BO22" i="17"/>
  <c r="BA22" i="17"/>
  <c r="AN22" i="17"/>
  <c r="AM22" i="17"/>
  <c r="AL22" i="17"/>
  <c r="X22" i="17"/>
  <c r="K22" i="17"/>
  <c r="F22" i="17" s="1"/>
  <c r="AFW22" i="17" s="1"/>
  <c r="AGB22" i="17" s="1"/>
  <c r="G22" i="17"/>
  <c r="AFG21" i="17"/>
  <c r="AET21" i="17"/>
  <c r="AFT21" i="17" s="1"/>
  <c r="AFU21" i="17" s="1"/>
  <c r="AED21" i="17"/>
  <c r="ADQ21" i="17"/>
  <c r="ADA21" i="17"/>
  <c r="ADN21" i="17" s="1"/>
  <c r="ACN21" i="17"/>
  <c r="ACI21" i="17" s="1"/>
  <c r="ACJ21" i="17"/>
  <c r="ABS21" i="17"/>
  <c r="ABF21" i="17"/>
  <c r="ACF21" i="17" s="1"/>
  <c r="ACG21" i="17" s="1"/>
  <c r="AAP21" i="17"/>
  <c r="AAC21" i="17"/>
  <c r="ZM21" i="17"/>
  <c r="ZZ21" i="17" s="1"/>
  <c r="YZ21" i="17"/>
  <c r="YJ21" i="17"/>
  <c r="YW21" i="17" s="1"/>
  <c r="XW21" i="17"/>
  <c r="XT21" i="17"/>
  <c r="XV21" i="17" s="1"/>
  <c r="XG21" i="17"/>
  <c r="WT21" i="17"/>
  <c r="WD21" i="17"/>
  <c r="WQ21" i="17" s="1"/>
  <c r="VQ21" i="17"/>
  <c r="VA21" i="17"/>
  <c r="VN21" i="17" s="1"/>
  <c r="UN21" i="17"/>
  <c r="UH21" i="17"/>
  <c r="TX21" i="17" s="1"/>
  <c r="UK21" i="17" s="1"/>
  <c r="TK21" i="17"/>
  <c r="SU21" i="17"/>
  <c r="TH21" i="17" s="1"/>
  <c r="SH21" i="17"/>
  <c r="RR21" i="17"/>
  <c r="SE21" i="17" s="1"/>
  <c r="RE21" i="17"/>
  <c r="QO21" i="17"/>
  <c r="RB21" i="17" s="1"/>
  <c r="QB21" i="17"/>
  <c r="PV21" i="17"/>
  <c r="PL21" i="17"/>
  <c r="PY21" i="17" s="1"/>
  <c r="OY21" i="17"/>
  <c r="OS21" i="17"/>
  <c r="OI21" i="17" s="1"/>
  <c r="NV21" i="17"/>
  <c r="NQ21" i="17"/>
  <c r="NA21" i="17"/>
  <c r="MN21" i="17"/>
  <c r="MM21" i="17"/>
  <c r="ML21" i="17"/>
  <c r="LX21" i="17"/>
  <c r="LK21" i="17"/>
  <c r="KU21" i="17"/>
  <c r="KH21" i="17"/>
  <c r="LH21" i="17" s="1"/>
  <c r="KE21" i="17"/>
  <c r="KG21" i="17" s="1"/>
  <c r="JR21" i="17"/>
  <c r="JE21" i="17"/>
  <c r="JC21" i="17"/>
  <c r="JB21" i="17"/>
  <c r="JD21" i="17" s="1"/>
  <c r="IO21" i="17"/>
  <c r="IB21" i="17"/>
  <c r="HL21" i="17"/>
  <c r="HY21" i="17" s="1"/>
  <c r="GY21" i="17"/>
  <c r="GQ21" i="17"/>
  <c r="GV21" i="17" s="1"/>
  <c r="GD21" i="17"/>
  <c r="FN21" i="17"/>
  <c r="FA21" i="17"/>
  <c r="EX21" i="17"/>
  <c r="EK21" i="17"/>
  <c r="DW21" i="17"/>
  <c r="DG21" i="17"/>
  <c r="CT21" i="17"/>
  <c r="CS21" i="17"/>
  <c r="CR21" i="17"/>
  <c r="CD21" i="17"/>
  <c r="BQ21" i="17"/>
  <c r="BP21" i="17"/>
  <c r="BO21" i="17"/>
  <c r="BA21" i="17"/>
  <c r="AN21" i="17"/>
  <c r="AM21" i="17"/>
  <c r="AL21" i="17"/>
  <c r="X21" i="17"/>
  <c r="K21" i="17"/>
  <c r="F21" i="17"/>
  <c r="AFT20" i="17"/>
  <c r="AFG20" i="17"/>
  <c r="AET20" i="17"/>
  <c r="AED20" i="17"/>
  <c r="ADQ20" i="17"/>
  <c r="ADN20" i="17"/>
  <c r="ADA20" i="17"/>
  <c r="ACN20" i="17"/>
  <c r="ACI20" i="17" s="1"/>
  <c r="ACK20" i="17"/>
  <c r="ACJ20" i="17"/>
  <c r="ACF20" i="17"/>
  <c r="ABS20" i="17"/>
  <c r="ABF20" i="17"/>
  <c r="AAP20" i="17"/>
  <c r="AAC20" i="17"/>
  <c r="ZZ20" i="17"/>
  <c r="ZM20" i="17"/>
  <c r="YZ20" i="17"/>
  <c r="YW20" i="17"/>
  <c r="YJ20" i="17"/>
  <c r="XW20" i="17"/>
  <c r="XG20" i="17"/>
  <c r="WT20" i="17"/>
  <c r="XT20" i="17" s="1"/>
  <c r="XV20" i="17" s="1"/>
  <c r="WS20" i="17"/>
  <c r="WD20" i="17"/>
  <c r="WQ20" i="17" s="1"/>
  <c r="WR20" i="17" s="1"/>
  <c r="VQ20" i="17"/>
  <c r="VP20" i="17"/>
  <c r="VA20" i="17"/>
  <c r="VN20" i="17" s="1"/>
  <c r="VO20" i="17" s="1"/>
  <c r="UN20" i="17"/>
  <c r="UH20" i="17"/>
  <c r="TX20" i="17" s="1"/>
  <c r="UK20" i="17" s="1"/>
  <c r="UM20" i="17" s="1"/>
  <c r="TK20" i="17"/>
  <c r="TJ20" i="17"/>
  <c r="SU20" i="17"/>
  <c r="TH20" i="17" s="1"/>
  <c r="TI20" i="17" s="1"/>
  <c r="SH20" i="17"/>
  <c r="RR20" i="17"/>
  <c r="SE20" i="17" s="1"/>
  <c r="SF20" i="17" s="1"/>
  <c r="RE20" i="17"/>
  <c r="RC20" i="17"/>
  <c r="QO20" i="17"/>
  <c r="RB20" i="17" s="1"/>
  <c r="RD20" i="17" s="1"/>
  <c r="QB20" i="17"/>
  <c r="PV20" i="17"/>
  <c r="PL20" i="17"/>
  <c r="PY20" i="17" s="1"/>
  <c r="PZ20" i="17" s="1"/>
  <c r="OY20" i="17"/>
  <c r="OS20" i="17"/>
  <c r="OI20" i="17" s="1"/>
  <c r="NV20" i="17"/>
  <c r="NQ20" i="17"/>
  <c r="NA20" i="17"/>
  <c r="MN20" i="17"/>
  <c r="MM20" i="17"/>
  <c r="ML20" i="17"/>
  <c r="LX20" i="17"/>
  <c r="LK20" i="17"/>
  <c r="LH20" i="17"/>
  <c r="KU20" i="17"/>
  <c r="KH20" i="17"/>
  <c r="KE20" i="17"/>
  <c r="JR20" i="17"/>
  <c r="JE20" i="17"/>
  <c r="JC20" i="17"/>
  <c r="IO20" i="17"/>
  <c r="IB20" i="17"/>
  <c r="JB20" i="17" s="1"/>
  <c r="JD20" i="17" s="1"/>
  <c r="IA20" i="17"/>
  <c r="HL20" i="17"/>
  <c r="HY20" i="17" s="1"/>
  <c r="HZ20" i="17" s="1"/>
  <c r="GY20" i="17"/>
  <c r="GQ20" i="17"/>
  <c r="GV20" i="17" s="1"/>
  <c r="GW20" i="17" s="1"/>
  <c r="GD20" i="17"/>
  <c r="FN20" i="17"/>
  <c r="G20" i="17" s="1"/>
  <c r="FA20" i="17"/>
  <c r="EZ20" i="17"/>
  <c r="EK20" i="17"/>
  <c r="DW20" i="17"/>
  <c r="EX20" i="17" s="1"/>
  <c r="EY20" i="17" s="1"/>
  <c r="DG20" i="17"/>
  <c r="CT20" i="17"/>
  <c r="CS20" i="17"/>
  <c r="CR20" i="17"/>
  <c r="CD20" i="17"/>
  <c r="BQ20" i="17"/>
  <c r="BP20" i="17"/>
  <c r="BO20" i="17"/>
  <c r="BA20" i="17"/>
  <c r="AN20" i="17"/>
  <c r="AM20" i="17"/>
  <c r="AL20" i="17"/>
  <c r="X20" i="17"/>
  <c r="K20" i="17"/>
  <c r="F20" i="17" s="1"/>
  <c r="AFW20" i="17" s="1"/>
  <c r="AGB20" i="17" s="1"/>
  <c r="AFV19" i="17"/>
  <c r="AFT19" i="17"/>
  <c r="AFU19" i="17" s="1"/>
  <c r="AFG19" i="17"/>
  <c r="AET19" i="17"/>
  <c r="AED19" i="17"/>
  <c r="ADQ19" i="17"/>
  <c r="ADA19" i="17"/>
  <c r="ACN19" i="17"/>
  <c r="ACI19" i="17" s="1"/>
  <c r="ACK19" i="17" s="1"/>
  <c r="ACJ19" i="17"/>
  <c r="ACH19" i="17"/>
  <c r="ACF19" i="17"/>
  <c r="ACG19" i="17" s="1"/>
  <c r="ABS19" i="17"/>
  <c r="ABF19" i="17"/>
  <c r="AAP19" i="17"/>
  <c r="AAC19" i="17"/>
  <c r="ZM19" i="17"/>
  <c r="YZ19" i="17"/>
  <c r="ZZ19" i="17" s="1"/>
  <c r="YW19" i="17"/>
  <c r="YJ19" i="17"/>
  <c r="XW19" i="17"/>
  <c r="XU19" i="17"/>
  <c r="XT19" i="17"/>
  <c r="XV19" i="17" s="1"/>
  <c r="XG19" i="17"/>
  <c r="WT19" i="17"/>
  <c r="WS19" i="17"/>
  <c r="WD19" i="17"/>
  <c r="WQ19" i="17" s="1"/>
  <c r="WR19" i="17" s="1"/>
  <c r="VQ19" i="17"/>
  <c r="VP19" i="17"/>
  <c r="VA19" i="17"/>
  <c r="VN19" i="17" s="1"/>
  <c r="VO19" i="17" s="1"/>
  <c r="UN19" i="17"/>
  <c r="UH19" i="17"/>
  <c r="TX19" i="17" s="1"/>
  <c r="UK19" i="17" s="1"/>
  <c r="UM19" i="17" s="1"/>
  <c r="TK19" i="17"/>
  <c r="SU19" i="17"/>
  <c r="TH19" i="17" s="1"/>
  <c r="TI19" i="17" s="1"/>
  <c r="SH19" i="17"/>
  <c r="SG19" i="17"/>
  <c r="RR19" i="17"/>
  <c r="SE19" i="17" s="1"/>
  <c r="SF19" i="17" s="1"/>
  <c r="RE19" i="17"/>
  <c r="RC19" i="17"/>
  <c r="QO19" i="17"/>
  <c r="RB19" i="17" s="1"/>
  <c r="RD19" i="17" s="1"/>
  <c r="QB19" i="17"/>
  <c r="PV19" i="17"/>
  <c r="PL19" i="17"/>
  <c r="PY19" i="17" s="1"/>
  <c r="PZ19" i="17" s="1"/>
  <c r="OY19" i="17"/>
  <c r="OS19" i="17"/>
  <c r="OI19" i="17" s="1"/>
  <c r="NV19" i="17"/>
  <c r="NQ19" i="17"/>
  <c r="NA19" i="17"/>
  <c r="MN19" i="17"/>
  <c r="MM19" i="17"/>
  <c r="ML19" i="17"/>
  <c r="LX19" i="17"/>
  <c r="LK19" i="17"/>
  <c r="LH19" i="17"/>
  <c r="KU19" i="17"/>
  <c r="KH19" i="17"/>
  <c r="KE19" i="17"/>
  <c r="JR19" i="17"/>
  <c r="JE19" i="17"/>
  <c r="JC19" i="17"/>
  <c r="JB19" i="17"/>
  <c r="JD19" i="17" s="1"/>
  <c r="IO19" i="17"/>
  <c r="IB19" i="17"/>
  <c r="HL19" i="17"/>
  <c r="HY19" i="17" s="1"/>
  <c r="HZ19" i="17" s="1"/>
  <c r="GY19" i="17"/>
  <c r="GX19" i="17"/>
  <c r="GQ19" i="17"/>
  <c r="GV19" i="17" s="1"/>
  <c r="GW19" i="17" s="1"/>
  <c r="GD19" i="17"/>
  <c r="FN19" i="17"/>
  <c r="FA19" i="17"/>
  <c r="EX19" i="17"/>
  <c r="EY19" i="17" s="1"/>
  <c r="EK19" i="17"/>
  <c r="DW19" i="17"/>
  <c r="DG19" i="17"/>
  <c r="CT19" i="17"/>
  <c r="CS19" i="17"/>
  <c r="CR19" i="17"/>
  <c r="CD19" i="17"/>
  <c r="BQ19" i="17"/>
  <c r="BP19" i="17"/>
  <c r="BO19" i="17"/>
  <c r="BA19" i="17"/>
  <c r="AN19" i="17"/>
  <c r="AM19" i="17"/>
  <c r="AL19" i="17"/>
  <c r="X19" i="17"/>
  <c r="K19" i="17"/>
  <c r="F19" i="17" s="1"/>
  <c r="AFW19" i="17" s="1"/>
  <c r="AGB19" i="17" s="1"/>
  <c r="AFT18" i="17"/>
  <c r="AFU18" i="17" s="1"/>
  <c r="AFG18" i="17"/>
  <c r="AET18" i="17"/>
  <c r="AED18" i="17"/>
  <c r="ADQ18" i="17"/>
  <c r="ADA18" i="17"/>
  <c r="ACN18" i="17"/>
  <c r="ACI18" i="17" s="1"/>
  <c r="ACK18" i="17" s="1"/>
  <c r="ACJ18" i="17"/>
  <c r="ACF18" i="17"/>
  <c r="ACG18" i="17" s="1"/>
  <c r="ABS18" i="17"/>
  <c r="ABF18" i="17"/>
  <c r="AAP18" i="17"/>
  <c r="AAC18" i="17"/>
  <c r="ZM18" i="17"/>
  <c r="YZ18" i="17"/>
  <c r="ZZ18" i="17" s="1"/>
  <c r="YW18" i="17"/>
  <c r="YY18" i="17" s="1"/>
  <c r="YJ18" i="17"/>
  <c r="XW18" i="17"/>
  <c r="XG18" i="17"/>
  <c r="WT18" i="17"/>
  <c r="XT18" i="17" s="1"/>
  <c r="XV18" i="17" s="1"/>
  <c r="WD18" i="17"/>
  <c r="VQ18" i="17"/>
  <c r="VA18" i="17"/>
  <c r="UN18" i="17"/>
  <c r="UH18" i="17"/>
  <c r="TX18" i="17" s="1"/>
  <c r="UK18" i="17" s="1"/>
  <c r="UM18" i="17" s="1"/>
  <c r="TK18" i="17"/>
  <c r="SU18" i="17"/>
  <c r="TH18" i="17" s="1"/>
  <c r="TI18" i="17" s="1"/>
  <c r="SH18" i="17"/>
  <c r="RR18" i="17"/>
  <c r="RE18" i="17"/>
  <c r="NQ18" i="17" s="1"/>
  <c r="RC18" i="17"/>
  <c r="QO18" i="17"/>
  <c r="RB18" i="17" s="1"/>
  <c r="RD18" i="17" s="1"/>
  <c r="QB18" i="17"/>
  <c r="PY18" i="17"/>
  <c r="PZ18" i="17" s="1"/>
  <c r="PV18" i="17"/>
  <c r="PL18" i="17"/>
  <c r="OY18" i="17"/>
  <c r="OS18" i="17"/>
  <c r="OI18" i="17" s="1"/>
  <c r="NV18" i="17"/>
  <c r="NA18" i="17"/>
  <c r="MN18" i="17"/>
  <c r="MM18" i="17"/>
  <c r="ML18" i="17"/>
  <c r="LX18" i="17"/>
  <c r="LK18" i="17"/>
  <c r="LJ18" i="17"/>
  <c r="LH18" i="17"/>
  <c r="LI18" i="17" s="1"/>
  <c r="KU18" i="17"/>
  <c r="KH18" i="17"/>
  <c r="KF18" i="17"/>
  <c r="KE18" i="17"/>
  <c r="KG18" i="17" s="1"/>
  <c r="JR18" i="17"/>
  <c r="JE18" i="17"/>
  <c r="JD18" i="17"/>
  <c r="JC18" i="17"/>
  <c r="IO18" i="17"/>
  <c r="IB18" i="17"/>
  <c r="JB18" i="17" s="1"/>
  <c r="IA18" i="17"/>
  <c r="HL18" i="17"/>
  <c r="HY18" i="17" s="1"/>
  <c r="HZ18" i="17" s="1"/>
  <c r="GY18" i="17"/>
  <c r="GQ18" i="17"/>
  <c r="GV18" i="17" s="1"/>
  <c r="GW18" i="17" s="1"/>
  <c r="GD18" i="17"/>
  <c r="FN18" i="17"/>
  <c r="GA18" i="17" s="1"/>
  <c r="GC18" i="17" s="1"/>
  <c r="FA18" i="17"/>
  <c r="EK18" i="17"/>
  <c r="DW18" i="17"/>
  <c r="EX18" i="17" s="1"/>
  <c r="DG18" i="17"/>
  <c r="CT18" i="17"/>
  <c r="CS18" i="17"/>
  <c r="CR18" i="17"/>
  <c r="CD18" i="17"/>
  <c r="BQ18" i="17"/>
  <c r="BP18" i="17"/>
  <c r="BO18" i="17"/>
  <c r="BA18" i="17"/>
  <c r="AN18" i="17"/>
  <c r="AM18" i="17"/>
  <c r="AL18" i="17"/>
  <c r="X18" i="17"/>
  <c r="K18" i="17"/>
  <c r="F18" i="17" s="1"/>
  <c r="AFW18" i="17" s="1"/>
  <c r="AGB18" i="17" s="1"/>
  <c r="AFG17" i="17"/>
  <c r="AET17" i="17"/>
  <c r="AFT17" i="17" s="1"/>
  <c r="AED17" i="17"/>
  <c r="ADQ17" i="17"/>
  <c r="ADN17" i="17"/>
  <c r="ADA17" i="17"/>
  <c r="ACN17" i="17"/>
  <c r="ACJ17" i="17"/>
  <c r="ABS17" i="17"/>
  <c r="ABF17" i="17"/>
  <c r="ACF17" i="17" s="1"/>
  <c r="AAP17" i="17"/>
  <c r="AAC17" i="17"/>
  <c r="ZZ17" i="17"/>
  <c r="ZM17" i="17"/>
  <c r="YZ17" i="17"/>
  <c r="YW17" i="17"/>
  <c r="YJ17" i="17"/>
  <c r="XW17" i="17"/>
  <c r="XT17" i="17"/>
  <c r="XV17" i="17" s="1"/>
  <c r="XG17" i="17"/>
  <c r="WT17" i="17"/>
  <c r="WR17" i="17"/>
  <c r="WD17" i="17"/>
  <c r="WQ17" i="17" s="1"/>
  <c r="WS17" i="17" s="1"/>
  <c r="VQ17" i="17"/>
  <c r="VN17" i="17"/>
  <c r="VO17" i="17" s="1"/>
  <c r="VA17" i="17"/>
  <c r="UN17" i="17"/>
  <c r="UK17" i="17"/>
  <c r="UM17" i="17" s="1"/>
  <c r="UH17" i="17"/>
  <c r="TX17" i="17" s="1"/>
  <c r="TK17" i="17"/>
  <c r="TI17" i="17"/>
  <c r="TH17" i="17"/>
  <c r="TJ17" i="17" s="1"/>
  <c r="SU17" i="17"/>
  <c r="SH17" i="17"/>
  <c r="RR17" i="17"/>
  <c r="RE17" i="17"/>
  <c r="RD17" i="17"/>
  <c r="RB17" i="17"/>
  <c r="RC17" i="17" s="1"/>
  <c r="QO17" i="17"/>
  <c r="QB17" i="17"/>
  <c r="PY17" i="17"/>
  <c r="QA17" i="17" s="1"/>
  <c r="PV17" i="17"/>
  <c r="PL17" i="17" s="1"/>
  <c r="OY17" i="17"/>
  <c r="OS17" i="17"/>
  <c r="OI17" i="17"/>
  <c r="NV17" i="17"/>
  <c r="NQ17" i="17" s="1"/>
  <c r="NA17" i="17"/>
  <c r="MN17" i="17"/>
  <c r="NN17" i="17" s="1"/>
  <c r="MM17" i="17"/>
  <c r="ML17" i="17"/>
  <c r="LX17" i="17"/>
  <c r="LK17" i="17"/>
  <c r="KU17" i="17"/>
  <c r="KH17" i="17"/>
  <c r="JR17" i="17"/>
  <c r="KE17" i="17" s="1"/>
  <c r="JE17" i="17"/>
  <c r="IO17" i="17"/>
  <c r="JB17" i="17" s="1"/>
  <c r="IB17" i="17"/>
  <c r="HL17" i="17"/>
  <c r="GY17" i="17"/>
  <c r="HY17" i="17" s="1"/>
  <c r="GQ17" i="17"/>
  <c r="GV17" i="17" s="1"/>
  <c r="GX17" i="17" s="1"/>
  <c r="GD17" i="17"/>
  <c r="FN17" i="17"/>
  <c r="GA17" i="17" s="1"/>
  <c r="FA17" i="17"/>
  <c r="F17" i="17" s="1"/>
  <c r="EK17" i="17"/>
  <c r="G17" i="17" s="1"/>
  <c r="DW17" i="17"/>
  <c r="DT17" i="17"/>
  <c r="DV17" i="17" s="1"/>
  <c r="DG17" i="17"/>
  <c r="CT17" i="17"/>
  <c r="CS17" i="17"/>
  <c r="CR17" i="17"/>
  <c r="CD17" i="17"/>
  <c r="BQ17" i="17"/>
  <c r="BP17" i="17"/>
  <c r="BO17" i="17"/>
  <c r="BA17" i="17"/>
  <c r="AN17" i="17"/>
  <c r="AM17" i="17"/>
  <c r="AL17" i="17"/>
  <c r="X17" i="17"/>
  <c r="K17" i="17"/>
  <c r="AFT16" i="17"/>
  <c r="AFV16" i="17" s="1"/>
  <c r="AFG16" i="17"/>
  <c r="AET16" i="17"/>
  <c r="AER16" i="17"/>
  <c r="AEQ16" i="17"/>
  <c r="AES16" i="17" s="1"/>
  <c r="AED16" i="17"/>
  <c r="ADQ16" i="17"/>
  <c r="ADA16" i="17"/>
  <c r="ACN16" i="17"/>
  <c r="ACM16" i="17"/>
  <c r="ACK16" i="17"/>
  <c r="ACL16" i="17" s="1"/>
  <c r="ACJ16" i="17"/>
  <c r="ACI16" i="17"/>
  <c r="ACG16" i="17"/>
  <c r="ACF16" i="17"/>
  <c r="ACH16" i="17" s="1"/>
  <c r="ABS16" i="17"/>
  <c r="ABF16" i="17"/>
  <c r="AAP16" i="17"/>
  <c r="AAC16" i="17"/>
  <c r="ABC16" i="17" s="1"/>
  <c r="ZM16" i="17"/>
  <c r="YZ16" i="17"/>
  <c r="YJ16" i="17"/>
  <c r="YW16" i="17" s="1"/>
  <c r="XW16" i="17"/>
  <c r="XG16" i="17"/>
  <c r="XT16" i="17" s="1"/>
  <c r="WT16" i="17"/>
  <c r="WD16" i="17"/>
  <c r="VQ16" i="17"/>
  <c r="WQ16" i="17" s="1"/>
  <c r="VA16" i="17"/>
  <c r="VN16" i="17" s="1"/>
  <c r="VP16" i="17" s="1"/>
  <c r="UN16" i="17"/>
  <c r="UH16" i="17"/>
  <c r="TX16" i="17" s="1"/>
  <c r="TK16" i="17"/>
  <c r="TI16" i="17"/>
  <c r="TH16" i="17"/>
  <c r="TJ16" i="17" s="1"/>
  <c r="SU16" i="17"/>
  <c r="SH16" i="17"/>
  <c r="RR16" i="17"/>
  <c r="RE16" i="17"/>
  <c r="RD16" i="17"/>
  <c r="RB16" i="17"/>
  <c r="RC16" i="17" s="1"/>
  <c r="QO16" i="17"/>
  <c r="QB16" i="17"/>
  <c r="PV16" i="17"/>
  <c r="PL16" i="17" s="1"/>
  <c r="PY16" i="17" s="1"/>
  <c r="OY16" i="17"/>
  <c r="OS16" i="17"/>
  <c r="OI16" i="17" s="1"/>
  <c r="NV16" i="17"/>
  <c r="NQ16" i="17" s="1"/>
  <c r="NA16" i="17"/>
  <c r="MN16" i="17"/>
  <c r="NN16" i="17" s="1"/>
  <c r="MM16" i="17"/>
  <c r="ML16" i="17"/>
  <c r="LX16" i="17"/>
  <c r="LK16" i="17"/>
  <c r="KU16" i="17"/>
  <c r="KH16" i="17"/>
  <c r="JR16" i="17"/>
  <c r="KE16" i="17" s="1"/>
  <c r="JE16" i="17"/>
  <c r="IO16" i="17"/>
  <c r="JB16" i="17" s="1"/>
  <c r="IB16" i="17"/>
  <c r="HL16" i="17"/>
  <c r="GY16" i="17"/>
  <c r="HY16" i="17" s="1"/>
  <c r="GQ16" i="17"/>
  <c r="GV16" i="17" s="1"/>
  <c r="GX16" i="17" s="1"/>
  <c r="GD16" i="17"/>
  <c r="FN16" i="17"/>
  <c r="GA16" i="17" s="1"/>
  <c r="FA16" i="17"/>
  <c r="F16" i="17" s="1"/>
  <c r="AFW16" i="17" s="1"/>
  <c r="AGB16" i="17" s="1"/>
  <c r="EK16" i="17"/>
  <c r="G16" i="17" s="1"/>
  <c r="DW16" i="17"/>
  <c r="DT16" i="17"/>
  <c r="DV16" i="17" s="1"/>
  <c r="DG16" i="17"/>
  <c r="CT16" i="17"/>
  <c r="CS16" i="17"/>
  <c r="CR16" i="17"/>
  <c r="CD16" i="17"/>
  <c r="BQ16" i="17"/>
  <c r="BP16" i="17"/>
  <c r="BO16" i="17"/>
  <c r="BA16" i="17"/>
  <c r="AN16" i="17"/>
  <c r="AM16" i="17"/>
  <c r="AL16" i="17"/>
  <c r="X16" i="17"/>
  <c r="K16" i="17"/>
  <c r="AFT15" i="17"/>
  <c r="AFV15" i="17" s="1"/>
  <c r="AFG15" i="17"/>
  <c r="AET15" i="17"/>
  <c r="AER15" i="17"/>
  <c r="AEQ15" i="17"/>
  <c r="AES15" i="17" s="1"/>
  <c r="AED15" i="17"/>
  <c r="ADQ15" i="17"/>
  <c r="ADA15" i="17"/>
  <c r="ACN15" i="17"/>
  <c r="ACM15" i="17"/>
  <c r="ACK15" i="17"/>
  <c r="ACL15" i="17" s="1"/>
  <c r="ACJ15" i="17"/>
  <c r="ACI15" i="17"/>
  <c r="ACG15" i="17"/>
  <c r="ACF15" i="17"/>
  <c r="ACH15" i="17" s="1"/>
  <c r="ABS15" i="17"/>
  <c r="ABF15" i="17"/>
  <c r="AAP15" i="17"/>
  <c r="AAC15" i="17"/>
  <c r="ABC15" i="17" s="1"/>
  <c r="ZM15" i="17"/>
  <c r="YZ15" i="17"/>
  <c r="YJ15" i="17"/>
  <c r="YW15" i="17" s="1"/>
  <c r="XW15" i="17"/>
  <c r="XG15" i="17"/>
  <c r="XT15" i="17" s="1"/>
  <c r="WT15" i="17"/>
  <c r="WD15" i="17"/>
  <c r="VQ15" i="17"/>
  <c r="WQ15" i="17" s="1"/>
  <c r="VA15" i="17"/>
  <c r="VN15" i="17" s="1"/>
  <c r="VP15" i="17" s="1"/>
  <c r="UN15" i="17"/>
  <c r="UH15" i="17"/>
  <c r="TX15" i="17" s="1"/>
  <c r="UK15" i="17" s="1"/>
  <c r="TK15" i="17"/>
  <c r="TI15" i="17"/>
  <c r="TH15" i="17"/>
  <c r="TJ15" i="17" s="1"/>
  <c r="SU15" i="17"/>
  <c r="SH15" i="17"/>
  <c r="RR15" i="17"/>
  <c r="RE15" i="17"/>
  <c r="RD15" i="17"/>
  <c r="RB15" i="17"/>
  <c r="RC15" i="17" s="1"/>
  <c r="QO15" i="17"/>
  <c r="QB15" i="17"/>
  <c r="PY15" i="17"/>
  <c r="QA15" i="17" s="1"/>
  <c r="PV15" i="17"/>
  <c r="PL15" i="17" s="1"/>
  <c r="OY15" i="17"/>
  <c r="OS15" i="17"/>
  <c r="OI15" i="17" s="1"/>
  <c r="NV15" i="17"/>
  <c r="NQ15" i="17" s="1"/>
  <c r="NA15" i="17"/>
  <c r="MN15" i="17"/>
  <c r="NN15" i="17" s="1"/>
  <c r="MM15" i="17"/>
  <c r="ML15" i="17"/>
  <c r="LX15" i="17"/>
  <c r="LK15" i="17"/>
  <c r="KU15" i="17"/>
  <c r="KH15" i="17"/>
  <c r="JR15" i="17"/>
  <c r="JE15" i="17"/>
  <c r="KE15" i="17" s="1"/>
  <c r="JC15" i="17"/>
  <c r="JB15" i="17"/>
  <c r="JD15" i="17" s="1"/>
  <c r="IO15" i="17"/>
  <c r="IB15" i="17"/>
  <c r="HL15" i="17"/>
  <c r="GY15" i="17"/>
  <c r="HY15" i="17" s="1"/>
  <c r="GQ15" i="17"/>
  <c r="GV15" i="17" s="1"/>
  <c r="GX15" i="17" s="1"/>
  <c r="GD15" i="17"/>
  <c r="FN15" i="17"/>
  <c r="GA15" i="17" s="1"/>
  <c r="FA15" i="17"/>
  <c r="F15" i="17" s="1"/>
  <c r="AFW15" i="17" s="1"/>
  <c r="AGB15" i="17" s="1"/>
  <c r="EK15" i="17"/>
  <c r="G15" i="17" s="1"/>
  <c r="DW15" i="17"/>
  <c r="DT15" i="17"/>
  <c r="DV15" i="17" s="1"/>
  <c r="DG15" i="17"/>
  <c r="CT15" i="17"/>
  <c r="CS15" i="17"/>
  <c r="CR15" i="17"/>
  <c r="CD15" i="17"/>
  <c r="BQ15" i="17"/>
  <c r="BP15" i="17"/>
  <c r="BO15" i="17"/>
  <c r="BA15" i="17"/>
  <c r="AN15" i="17"/>
  <c r="AM15" i="17"/>
  <c r="AL15" i="17"/>
  <c r="X15" i="17"/>
  <c r="K15" i="17"/>
  <c r="AFT14" i="17"/>
  <c r="AFV14" i="17" s="1"/>
  <c r="AFG14" i="17"/>
  <c r="AET14" i="17"/>
  <c r="AER14" i="17"/>
  <c r="AEQ14" i="17"/>
  <c r="AES14" i="17" s="1"/>
  <c r="AED14" i="17"/>
  <c r="ADQ14" i="17"/>
  <c r="ADP14" i="17"/>
  <c r="ADO14" i="17"/>
  <c r="ADA14" i="17"/>
  <c r="ADN14" i="17" s="1"/>
  <c r="ACN14" i="17"/>
  <c r="ACM14" i="17"/>
  <c r="ACK14" i="17"/>
  <c r="ACL14" i="17" s="1"/>
  <c r="ACJ14" i="17"/>
  <c r="ACI14" i="17"/>
  <c r="ACG14" i="17"/>
  <c r="ACF14" i="17"/>
  <c r="ACH14" i="17" s="1"/>
  <c r="ABS14" i="17"/>
  <c r="ABF14" i="17"/>
  <c r="AAP14" i="17"/>
  <c r="AAC14" i="17"/>
  <c r="ABC14" i="17" s="1"/>
  <c r="ZM14" i="17"/>
  <c r="YZ14" i="17"/>
  <c r="YJ14" i="17"/>
  <c r="XW14" i="17"/>
  <c r="YW14" i="17" s="1"/>
  <c r="XU14" i="17"/>
  <c r="XT14" i="17"/>
  <c r="XV14" i="17" s="1"/>
  <c r="XG14" i="17"/>
  <c r="WT14" i="17"/>
  <c r="WD14" i="17"/>
  <c r="VQ14" i="17"/>
  <c r="WQ14" i="17" s="1"/>
  <c r="VA14" i="17"/>
  <c r="VN14" i="17" s="1"/>
  <c r="VP14" i="17" s="1"/>
  <c r="UN14" i="17"/>
  <c r="UH14" i="17"/>
  <c r="TX14" i="17" s="1"/>
  <c r="UK14" i="17" s="1"/>
  <c r="TK14" i="17"/>
  <c r="TI14" i="17"/>
  <c r="TH14" i="17"/>
  <c r="TJ14" i="17" s="1"/>
  <c r="SU14" i="17"/>
  <c r="SH14" i="17"/>
  <c r="SG14" i="17"/>
  <c r="SF14" i="17"/>
  <c r="RR14" i="17"/>
  <c r="SE14" i="17" s="1"/>
  <c r="RE14" i="17"/>
  <c r="RD14" i="17"/>
  <c r="RB14" i="17"/>
  <c r="RC14" i="17" s="1"/>
  <c r="QO14" i="17"/>
  <c r="QB14" i="17"/>
  <c r="PY14" i="17"/>
  <c r="QA14" i="17" s="1"/>
  <c r="PV14" i="17"/>
  <c r="PL14" i="17" s="1"/>
  <c r="OY14" i="17"/>
  <c r="OS14" i="17"/>
  <c r="OI14" i="17"/>
  <c r="NR14" i="17" s="1"/>
  <c r="NS14" i="17" s="1"/>
  <c r="NV14" i="17"/>
  <c r="NQ14" i="17" s="1"/>
  <c r="NO14" i="17"/>
  <c r="NN14" i="17"/>
  <c r="NP14" i="17" s="1"/>
  <c r="NA14" i="17"/>
  <c r="MN14" i="17"/>
  <c r="MM14" i="17"/>
  <c r="ML14" i="17"/>
  <c r="LX14" i="17"/>
  <c r="LK14" i="17"/>
  <c r="KU14" i="17"/>
  <c r="KH14" i="17"/>
  <c r="LH14" i="17" s="1"/>
  <c r="JR14" i="17"/>
  <c r="KE14" i="17" s="1"/>
  <c r="JE14" i="17"/>
  <c r="JB14" i="17"/>
  <c r="JD14" i="17" s="1"/>
  <c r="IO14" i="17"/>
  <c r="IB14" i="17"/>
  <c r="HZ14" i="17"/>
  <c r="HY14" i="17"/>
  <c r="IA14" i="17" s="1"/>
  <c r="HL14" i="17"/>
  <c r="GY14" i="17"/>
  <c r="GQ14" i="17"/>
  <c r="GD14" i="17"/>
  <c r="GV14" i="17" s="1"/>
  <c r="FN14" i="17"/>
  <c r="GA14" i="17" s="1"/>
  <c r="FA14" i="17"/>
  <c r="EX14" i="17"/>
  <c r="EZ14" i="17" s="1"/>
  <c r="EK14" i="17"/>
  <c r="DW14" i="17"/>
  <c r="DU14" i="17"/>
  <c r="DT14" i="17"/>
  <c r="DV14" i="17" s="1"/>
  <c r="DG14" i="17"/>
  <c r="CT14" i="17"/>
  <c r="CS14" i="17"/>
  <c r="CR14" i="17"/>
  <c r="CD14" i="17"/>
  <c r="BQ14" i="17"/>
  <c r="BP14" i="17"/>
  <c r="BO14" i="17"/>
  <c r="BA14" i="17"/>
  <c r="AN14" i="17"/>
  <c r="AM14" i="17"/>
  <c r="AL14" i="17"/>
  <c r="X14" i="17"/>
  <c r="G14" i="17" s="1"/>
  <c r="K14" i="17"/>
  <c r="F14" i="17"/>
  <c r="AFW14" i="17" s="1"/>
  <c r="AGB14" i="17" s="1"/>
  <c r="AFT13" i="17"/>
  <c r="AFV13" i="17" s="1"/>
  <c r="AFG13" i="17"/>
  <c r="AET13" i="17"/>
  <c r="AER13" i="17"/>
  <c r="AEQ13" i="17"/>
  <c r="AES13" i="17" s="1"/>
  <c r="AED13" i="17"/>
  <c r="ADQ13" i="17"/>
  <c r="ADA13" i="17"/>
  <c r="ACN13" i="17"/>
  <c r="ACI13" i="17" s="1"/>
  <c r="ACJ13" i="17"/>
  <c r="ACK13" i="17" s="1"/>
  <c r="ACF13" i="17"/>
  <c r="ACH13" i="17" s="1"/>
  <c r="ABS13" i="17"/>
  <c r="ABF13" i="17"/>
  <c r="ABD13" i="17"/>
  <c r="ABC13" i="17"/>
  <c r="ABE13" i="17" s="1"/>
  <c r="AAP13" i="17"/>
  <c r="AAC13" i="17"/>
  <c r="ZM13" i="17"/>
  <c r="YZ13" i="17"/>
  <c r="ZZ13" i="17" s="1"/>
  <c r="YJ13" i="17"/>
  <c r="YW13" i="17" s="1"/>
  <c r="XW13" i="17"/>
  <c r="XT13" i="17"/>
  <c r="XV13" i="17" s="1"/>
  <c r="XG13" i="17"/>
  <c r="WT13" i="17"/>
  <c r="WR13" i="17"/>
  <c r="WQ13" i="17"/>
  <c r="WS13" i="17" s="1"/>
  <c r="WD13" i="17"/>
  <c r="VQ13" i="17"/>
  <c r="VA13" i="17"/>
  <c r="UN13" i="17"/>
  <c r="VN13" i="17" s="1"/>
  <c r="UH13" i="17"/>
  <c r="TX13" i="17" s="1"/>
  <c r="UK13" i="17" s="1"/>
  <c r="TK13" i="17"/>
  <c r="TI13" i="17"/>
  <c r="TH13" i="17"/>
  <c r="TJ13" i="17" s="1"/>
  <c r="SU13" i="17"/>
  <c r="SH13" i="17"/>
  <c r="RR13" i="17"/>
  <c r="RE13" i="17"/>
  <c r="SE13" i="17" s="1"/>
  <c r="QO13" i="17"/>
  <c r="RB13" i="17" s="1"/>
  <c r="QB13" i="17"/>
  <c r="PV13" i="17"/>
  <c r="PL13" i="17" s="1"/>
  <c r="PY13" i="17" s="1"/>
  <c r="OY13" i="17"/>
  <c r="OS13" i="17"/>
  <c r="OI13" i="17"/>
  <c r="NR13" i="17" s="1"/>
  <c r="NS13" i="17" s="1"/>
  <c r="NV13" i="17"/>
  <c r="NQ13" i="17" s="1"/>
  <c r="NO13" i="17"/>
  <c r="NN13" i="17"/>
  <c r="NP13" i="17" s="1"/>
  <c r="NA13" i="17"/>
  <c r="MN13" i="17"/>
  <c r="MM13" i="17"/>
  <c r="ML13" i="17"/>
  <c r="LX13" i="17"/>
  <c r="LK13" i="17"/>
  <c r="KU13" i="17"/>
  <c r="KH13" i="17"/>
  <c r="LH13" i="17" s="1"/>
  <c r="JR13" i="17"/>
  <c r="KE13" i="17" s="1"/>
  <c r="JE13" i="17"/>
  <c r="JB13" i="17"/>
  <c r="JD13" i="17" s="1"/>
  <c r="IO13" i="17"/>
  <c r="IB13" i="17"/>
  <c r="HZ13" i="17"/>
  <c r="HY13" i="17"/>
  <c r="IA13" i="17" s="1"/>
  <c r="HL13" i="17"/>
  <c r="GY13" i="17"/>
  <c r="GQ13" i="17"/>
  <c r="GD13" i="17"/>
  <c r="GV13" i="17" s="1"/>
  <c r="FN13" i="17"/>
  <c r="GA13" i="17" s="1"/>
  <c r="FA13" i="17"/>
  <c r="EX13" i="17"/>
  <c r="EZ13" i="17" s="1"/>
  <c r="EK13" i="17"/>
  <c r="DW13" i="17"/>
  <c r="DU13" i="17"/>
  <c r="DT13" i="17"/>
  <c r="DV13" i="17" s="1"/>
  <c r="DG13" i="17"/>
  <c r="CT13" i="17"/>
  <c r="CS13" i="17"/>
  <c r="CR13" i="17"/>
  <c r="CD13" i="17"/>
  <c r="BQ13" i="17"/>
  <c r="BP13" i="17"/>
  <c r="BO13" i="17"/>
  <c r="BA13" i="17"/>
  <c r="AN13" i="17"/>
  <c r="AM13" i="17"/>
  <c r="AL13" i="17"/>
  <c r="X13" i="17"/>
  <c r="G13" i="17" s="1"/>
  <c r="K13" i="17"/>
  <c r="F13" i="17"/>
  <c r="AFW13" i="17" s="1"/>
  <c r="AGB13" i="17" s="1"/>
  <c r="AFT12" i="17"/>
  <c r="AFV12" i="17" s="1"/>
  <c r="AFG12" i="17"/>
  <c r="AET12" i="17"/>
  <c r="AER12" i="17"/>
  <c r="AEQ12" i="17"/>
  <c r="AES12" i="17" s="1"/>
  <c r="AED12" i="17"/>
  <c r="ADQ12" i="17"/>
  <c r="ADA12" i="17"/>
  <c r="ACN12" i="17"/>
  <c r="ACI12" i="17" s="1"/>
  <c r="ACJ12" i="17"/>
  <c r="ACK12" i="17" s="1"/>
  <c r="ACF12" i="17"/>
  <c r="ACH12" i="17" s="1"/>
  <c r="ABS12" i="17"/>
  <c r="ABF12" i="17"/>
  <c r="ABD12" i="17"/>
  <c r="ABC12" i="17"/>
  <c r="ABE12" i="17" s="1"/>
  <c r="AAP12" i="17"/>
  <c r="AAC12" i="17"/>
  <c r="ZM12" i="17"/>
  <c r="YZ12" i="17"/>
  <c r="ZZ12" i="17" s="1"/>
  <c r="YJ12" i="17"/>
  <c r="YW12" i="17" s="1"/>
  <c r="XW12" i="17"/>
  <c r="XT12" i="17"/>
  <c r="XV12" i="17" s="1"/>
  <c r="XG12" i="17"/>
  <c r="WT12" i="17"/>
  <c r="WR12" i="17"/>
  <c r="WQ12" i="17"/>
  <c r="WS12" i="17" s="1"/>
  <c r="WD12" i="17"/>
  <c r="VQ12" i="17"/>
  <c r="VA12" i="17"/>
  <c r="UN12" i="17"/>
  <c r="VN12" i="17" s="1"/>
  <c r="UH12" i="17"/>
  <c r="TX12" i="17" s="1"/>
  <c r="UK12" i="17" s="1"/>
  <c r="TK12" i="17"/>
  <c r="TI12" i="17"/>
  <c r="TH12" i="17"/>
  <c r="TJ12" i="17" s="1"/>
  <c r="SU12" i="17"/>
  <c r="SH12" i="17"/>
  <c r="RR12" i="17"/>
  <c r="RE12" i="17"/>
  <c r="SE12" i="17" s="1"/>
  <c r="QO12" i="17"/>
  <c r="RB12" i="17" s="1"/>
  <c r="QB12" i="17"/>
  <c r="PV12" i="17"/>
  <c r="PL12" i="17" s="1"/>
  <c r="PY12" i="17" s="1"/>
  <c r="OY12" i="17"/>
  <c r="OS12" i="17"/>
  <c r="OI12" i="17"/>
  <c r="NR12" i="17" s="1"/>
  <c r="NS12" i="17" s="1"/>
  <c r="NV12" i="17"/>
  <c r="NQ12" i="17" s="1"/>
  <c r="NO12" i="17"/>
  <c r="NN12" i="17"/>
  <c r="NP12" i="17" s="1"/>
  <c r="NA12" i="17"/>
  <c r="MN12" i="17"/>
  <c r="MM12" i="17"/>
  <c r="ML12" i="17"/>
  <c r="LX12" i="17"/>
  <c r="LK12" i="17"/>
  <c r="KU12" i="17"/>
  <c r="LH12" i="17" s="1"/>
  <c r="KH12" i="17"/>
  <c r="JR12" i="17"/>
  <c r="KE12" i="17" s="1"/>
  <c r="JE12" i="17"/>
  <c r="JB12" i="17"/>
  <c r="JD12" i="17" s="1"/>
  <c r="IO12" i="17"/>
  <c r="IB12" i="17"/>
  <c r="HZ12" i="17"/>
  <c r="HY12" i="17"/>
  <c r="IA12" i="17" s="1"/>
  <c r="HL12" i="17"/>
  <c r="GY12" i="17"/>
  <c r="GQ12" i="17"/>
  <c r="GV12" i="17" s="1"/>
  <c r="GD12" i="17"/>
  <c r="FN12" i="17"/>
  <c r="GA12" i="17" s="1"/>
  <c r="FA12" i="17"/>
  <c r="EX12" i="17"/>
  <c r="EZ12" i="17" s="1"/>
  <c r="EK12" i="17"/>
  <c r="G12" i="17" s="1"/>
  <c r="DW12" i="17"/>
  <c r="DU12" i="17"/>
  <c r="DT12" i="17"/>
  <c r="DV12" i="17" s="1"/>
  <c r="DG12" i="17"/>
  <c r="CT12" i="17"/>
  <c r="CS12" i="17"/>
  <c r="CR12" i="17"/>
  <c r="CD12" i="17"/>
  <c r="BQ12" i="17"/>
  <c r="BP12" i="17"/>
  <c r="BO12" i="17"/>
  <c r="BA12" i="17"/>
  <c r="AN12" i="17"/>
  <c r="AM12" i="17"/>
  <c r="AL12" i="17"/>
  <c r="X12" i="17"/>
  <c r="K12" i="17"/>
  <c r="F12" i="17"/>
  <c r="AFW12" i="17" s="1"/>
  <c r="AGB12" i="17" s="1"/>
  <c r="AFT11" i="17"/>
  <c r="AFV11" i="17" s="1"/>
  <c r="AFG11" i="17"/>
  <c r="AET11" i="17"/>
  <c r="AER11" i="17"/>
  <c r="AEQ11" i="17"/>
  <c r="AES11" i="17" s="1"/>
  <c r="AED11" i="17"/>
  <c r="ADQ11" i="17"/>
  <c r="ADA11" i="17"/>
  <c r="ADN11" i="17" s="1"/>
  <c r="ACN11" i="17"/>
  <c r="ACI11" i="17" s="1"/>
  <c r="ACJ11" i="17"/>
  <c r="ACK11" i="17" s="1"/>
  <c r="ACF11" i="17"/>
  <c r="ACH11" i="17" s="1"/>
  <c r="ABS11" i="17"/>
  <c r="ABF11" i="17"/>
  <c r="ABD11" i="17"/>
  <c r="ABC11" i="17"/>
  <c r="ABE11" i="17" s="1"/>
  <c r="AAP11" i="17"/>
  <c r="AAC11" i="17"/>
  <c r="ZM11" i="17"/>
  <c r="ZZ11" i="17" s="1"/>
  <c r="YZ11" i="17"/>
  <c r="YJ11" i="17"/>
  <c r="YW11" i="17" s="1"/>
  <c r="XW11" i="17"/>
  <c r="XT11" i="17"/>
  <c r="XV11" i="17" s="1"/>
  <c r="XG11" i="17"/>
  <c r="WT11" i="17"/>
  <c r="WR11" i="17"/>
  <c r="WQ11" i="17"/>
  <c r="WS11" i="17" s="1"/>
  <c r="WD11" i="17"/>
  <c r="VQ11" i="17"/>
  <c r="VA11" i="17"/>
  <c r="VN11" i="17" s="1"/>
  <c r="UN11" i="17"/>
  <c r="UH11" i="17"/>
  <c r="TX11" i="17" s="1"/>
  <c r="UK11" i="17" s="1"/>
  <c r="TK11" i="17"/>
  <c r="TI11" i="17"/>
  <c r="TH11" i="17"/>
  <c r="TJ11" i="17" s="1"/>
  <c r="SU11" i="17"/>
  <c r="SH11" i="17"/>
  <c r="RR11" i="17"/>
  <c r="SE11" i="17" s="1"/>
  <c r="RE11" i="17"/>
  <c r="QO11" i="17"/>
  <c r="RB11" i="17" s="1"/>
  <c r="QB11" i="17"/>
  <c r="PV11" i="17"/>
  <c r="PL11" i="17" s="1"/>
  <c r="PY11" i="17" s="1"/>
  <c r="OY11" i="17"/>
  <c r="OS11" i="17"/>
  <c r="OI11" i="17"/>
  <c r="NR11" i="17" s="1"/>
  <c r="NS11" i="17" s="1"/>
  <c r="NV11" i="17"/>
  <c r="NQ11" i="17" s="1"/>
  <c r="NO11" i="17"/>
  <c r="NN11" i="17"/>
  <c r="NP11" i="17" s="1"/>
  <c r="NA11" i="17"/>
  <c r="MN11" i="17"/>
  <c r="MM11" i="17"/>
  <c r="ML11" i="17"/>
  <c r="LX11" i="17"/>
  <c r="LK11" i="17"/>
  <c r="KU11" i="17"/>
  <c r="LH11" i="17" s="1"/>
  <c r="KH11" i="17"/>
  <c r="JR11" i="17"/>
  <c r="KE11" i="17" s="1"/>
  <c r="JE11" i="17"/>
  <c r="JB11" i="17"/>
  <c r="JD11" i="17" s="1"/>
  <c r="IO11" i="17"/>
  <c r="IB11" i="17"/>
  <c r="HZ11" i="17"/>
  <c r="HY11" i="17"/>
  <c r="IA11" i="17" s="1"/>
  <c r="HL11" i="17"/>
  <c r="GY11" i="17"/>
  <c r="GQ11" i="17"/>
  <c r="GV11" i="17" s="1"/>
  <c r="GD11" i="17"/>
  <c r="FN11" i="17"/>
  <c r="GA11" i="17" s="1"/>
  <c r="FA11" i="17"/>
  <c r="EX11" i="17"/>
  <c r="EZ11" i="17" s="1"/>
  <c r="EK11" i="17"/>
  <c r="G11" i="17" s="1"/>
  <c r="DW11" i="17"/>
  <c r="DU11" i="17"/>
  <c r="DT11" i="17"/>
  <c r="DV11" i="17" s="1"/>
  <c r="DG11" i="17"/>
  <c r="CT11" i="17"/>
  <c r="CS11" i="17"/>
  <c r="CR11" i="17"/>
  <c r="CD11" i="17"/>
  <c r="BQ11" i="17"/>
  <c r="BP11" i="17"/>
  <c r="BO11" i="17"/>
  <c r="BA11" i="17"/>
  <c r="AN11" i="17"/>
  <c r="AM11" i="17"/>
  <c r="AL11" i="17"/>
  <c r="X11" i="17"/>
  <c r="K11" i="17"/>
  <c r="F11" i="17"/>
  <c r="AFW11" i="17" s="1"/>
  <c r="AGB11" i="17" s="1"/>
  <c r="AFT10" i="17"/>
  <c r="AFV10" i="17" s="1"/>
  <c r="AFG10" i="17"/>
  <c r="AET10" i="17"/>
  <c r="AER10" i="17"/>
  <c r="AEQ10" i="17"/>
  <c r="AES10" i="17" s="1"/>
  <c r="AED10" i="17"/>
  <c r="ADQ10" i="17"/>
  <c r="ADA10" i="17"/>
  <c r="ADN10" i="17" s="1"/>
  <c r="ACN10" i="17"/>
  <c r="ACI10" i="17" s="1"/>
  <c r="ACJ10" i="17"/>
  <c r="ACK10" i="17" s="1"/>
  <c r="ACF10" i="17"/>
  <c r="ACH10" i="17" s="1"/>
  <c r="ABS10" i="17"/>
  <c r="ABF10" i="17"/>
  <c r="ABD10" i="17"/>
  <c r="ABC10" i="17"/>
  <c r="ABE10" i="17" s="1"/>
  <c r="AAP10" i="17"/>
  <c r="AAC10" i="17"/>
  <c r="ZM10" i="17"/>
  <c r="ZZ10" i="17" s="1"/>
  <c r="YZ10" i="17"/>
  <c r="YJ10" i="17"/>
  <c r="YW10" i="17" s="1"/>
  <c r="XW10" i="17"/>
  <c r="XT10" i="17"/>
  <c r="XV10" i="17" s="1"/>
  <c r="XG10" i="17"/>
  <c r="WT10" i="17"/>
  <c r="WR10" i="17"/>
  <c r="WQ10" i="17"/>
  <c r="WS10" i="17" s="1"/>
  <c r="WD10" i="17"/>
  <c r="VQ10" i="17"/>
  <c r="VA10" i="17"/>
  <c r="VN10" i="17" s="1"/>
  <c r="UN10" i="17"/>
  <c r="UH10" i="17"/>
  <c r="TX10" i="17" s="1"/>
  <c r="UK10" i="17" s="1"/>
  <c r="TK10" i="17"/>
  <c r="TI10" i="17"/>
  <c r="TH10" i="17"/>
  <c r="TJ10" i="17" s="1"/>
  <c r="SU10" i="17"/>
  <c r="SH10" i="17"/>
  <c r="RR10" i="17"/>
  <c r="SE10" i="17" s="1"/>
  <c r="RE10" i="17"/>
  <c r="QO10" i="17"/>
  <c r="RB10" i="17" s="1"/>
  <c r="QB10" i="17"/>
  <c r="PV10" i="17"/>
  <c r="PL10" i="17" s="1"/>
  <c r="PY10" i="17" s="1"/>
  <c r="OY10" i="17"/>
  <c r="OS10" i="17"/>
  <c r="OI10" i="17"/>
  <c r="NR10" i="17" s="1"/>
  <c r="NS10" i="17" s="1"/>
  <c r="NV10" i="17"/>
  <c r="NQ10" i="17" s="1"/>
  <c r="NO10" i="17"/>
  <c r="NN10" i="17"/>
  <c r="NP10" i="17" s="1"/>
  <c r="NA10" i="17"/>
  <c r="MN10" i="17"/>
  <c r="MM10" i="17"/>
  <c r="ML10" i="17"/>
  <c r="LX10" i="17"/>
  <c r="LK10" i="17"/>
  <c r="KU10" i="17"/>
  <c r="LH10" i="17" s="1"/>
  <c r="KH10" i="17"/>
  <c r="JR10" i="17"/>
  <c r="KE10" i="17" s="1"/>
  <c r="JE10" i="17"/>
  <c r="JB10" i="17"/>
  <c r="JD10" i="17" s="1"/>
  <c r="IO10" i="17"/>
  <c r="IB10" i="17"/>
  <c r="HZ10" i="17"/>
  <c r="HY10" i="17"/>
  <c r="IA10" i="17" s="1"/>
  <c r="HL10" i="17"/>
  <c r="GY10" i="17"/>
  <c r="GQ10" i="17"/>
  <c r="GV10" i="17" s="1"/>
  <c r="GD10" i="17"/>
  <c r="FN10" i="17"/>
  <c r="GA10" i="17" s="1"/>
  <c r="FA10" i="17"/>
  <c r="EX10" i="17"/>
  <c r="EZ10" i="17" s="1"/>
  <c r="EK10" i="17"/>
  <c r="G10" i="17" s="1"/>
  <c r="DW10" i="17"/>
  <c r="DU10" i="17"/>
  <c r="DT10" i="17"/>
  <c r="DV10" i="17" s="1"/>
  <c r="DG10" i="17"/>
  <c r="CT10" i="17"/>
  <c r="CS10" i="17"/>
  <c r="CR10" i="17"/>
  <c r="CD10" i="17"/>
  <c r="BQ10" i="17"/>
  <c r="BP10" i="17"/>
  <c r="BO10" i="17"/>
  <c r="BA10" i="17"/>
  <c r="AN10" i="17"/>
  <c r="AM10" i="17"/>
  <c r="AL10" i="17"/>
  <c r="X10" i="17"/>
  <c r="K10" i="17"/>
  <c r="F10" i="17"/>
  <c r="AFW10" i="17" s="1"/>
  <c r="AGB10" i="17" s="1"/>
  <c r="AFT9" i="17"/>
  <c r="AFV9" i="17" s="1"/>
  <c r="AFG9" i="17"/>
  <c r="AET9" i="17"/>
  <c r="AER9" i="17"/>
  <c r="AEQ9" i="17"/>
  <c r="AES9" i="17" s="1"/>
  <c r="AED9" i="17"/>
  <c r="ADQ9" i="17"/>
  <c r="ADA9" i="17"/>
  <c r="ADN9" i="17" s="1"/>
  <c r="ACN9" i="17"/>
  <c r="ACI9" i="17" s="1"/>
  <c r="ACJ9" i="17"/>
  <c r="ACK9" i="17" s="1"/>
  <c r="ACF9" i="17"/>
  <c r="ACH9" i="17" s="1"/>
  <c r="ABS9" i="17"/>
  <c r="ABF9" i="17"/>
  <c r="ABD9" i="17"/>
  <c r="ABC9" i="17"/>
  <c r="ABE9" i="17" s="1"/>
  <c r="AAP9" i="17"/>
  <c r="AAC9" i="17"/>
  <c r="ZM9" i="17"/>
  <c r="ZZ9" i="17" s="1"/>
  <c r="YZ9" i="17"/>
  <c r="YJ9" i="17"/>
  <c r="YW9" i="17" s="1"/>
  <c r="XW9" i="17"/>
  <c r="XT9" i="17"/>
  <c r="XV9" i="17" s="1"/>
  <c r="XG9" i="17"/>
  <c r="WT9" i="17"/>
  <c r="WR9" i="17"/>
  <c r="WQ9" i="17"/>
  <c r="WS9" i="17" s="1"/>
  <c r="WD9" i="17"/>
  <c r="VQ9" i="17"/>
  <c r="VA9" i="17"/>
  <c r="VN9" i="17" s="1"/>
  <c r="UN9" i="17"/>
  <c r="UH9" i="17"/>
  <c r="TX9" i="17" s="1"/>
  <c r="UK9" i="17" s="1"/>
  <c r="TK9" i="17"/>
  <c r="TI9" i="17"/>
  <c r="TH9" i="17"/>
  <c r="TJ9" i="17" s="1"/>
  <c r="SU9" i="17"/>
  <c r="SH9" i="17"/>
  <c r="RR9" i="17"/>
  <c r="SE9" i="17" s="1"/>
  <c r="RE9" i="17"/>
  <c r="QO9" i="17"/>
  <c r="RB9" i="17" s="1"/>
  <c r="QB9" i="17"/>
  <c r="PV9" i="17"/>
  <c r="PL9" i="17" s="1"/>
  <c r="PY9" i="17" s="1"/>
  <c r="OY9" i="17"/>
  <c r="OS9" i="17"/>
  <c r="OI9" i="17"/>
  <c r="NR9" i="17" s="1"/>
  <c r="NS9" i="17" s="1"/>
  <c r="NV9" i="17"/>
  <c r="NQ9" i="17" s="1"/>
  <c r="NO9" i="17"/>
  <c r="NN9" i="17"/>
  <c r="NP9" i="17" s="1"/>
  <c r="NA9" i="17"/>
  <c r="MN9" i="17"/>
  <c r="MM9" i="17"/>
  <c r="ML9" i="17"/>
  <c r="LX9" i="17"/>
  <c r="LK9" i="17"/>
  <c r="KU9" i="17"/>
  <c r="LH9" i="17" s="1"/>
  <c r="KH9" i="17"/>
  <c r="JR9" i="17"/>
  <c r="KE9" i="17" s="1"/>
  <c r="JE9" i="17"/>
  <c r="JB9" i="17"/>
  <c r="JD9" i="17" s="1"/>
  <c r="IO9" i="17"/>
  <c r="IB9" i="17"/>
  <c r="HZ9" i="17"/>
  <c r="HY9" i="17"/>
  <c r="IA9" i="17" s="1"/>
  <c r="HL9" i="17"/>
  <c r="GY9" i="17"/>
  <c r="GQ9" i="17"/>
  <c r="GV9" i="17" s="1"/>
  <c r="GD9" i="17"/>
  <c r="FN9" i="17"/>
  <c r="GA9" i="17" s="1"/>
  <c r="FA9" i="17"/>
  <c r="EX9" i="17"/>
  <c r="EZ9" i="17" s="1"/>
  <c r="EK9" i="17"/>
  <c r="G9" i="17" s="1"/>
  <c r="DW9" i="17"/>
  <c r="DU9" i="17"/>
  <c r="DT9" i="17"/>
  <c r="DV9" i="17" s="1"/>
  <c r="DG9" i="17"/>
  <c r="CT9" i="17"/>
  <c r="CS9" i="17"/>
  <c r="CR9" i="17"/>
  <c r="CD9" i="17"/>
  <c r="BQ9" i="17"/>
  <c r="BP9" i="17"/>
  <c r="BO9" i="17"/>
  <c r="BA9" i="17"/>
  <c r="AN9" i="17"/>
  <c r="AM9" i="17"/>
  <c r="AL9" i="17"/>
  <c r="X9" i="17"/>
  <c r="K9" i="17"/>
  <c r="F9" i="17"/>
  <c r="AFW9" i="17" s="1"/>
  <c r="AGB9" i="17" s="1"/>
  <c r="AGQ8" i="17"/>
  <c r="AFT8" i="17"/>
  <c r="AFU8" i="17" s="1"/>
  <c r="AFG8" i="17"/>
  <c r="AFG95" i="17" s="1"/>
  <c r="AET8" i="17"/>
  <c r="AET95" i="17" s="1"/>
  <c r="AET96" i="17" s="1"/>
  <c r="AER8" i="17"/>
  <c r="AEQ8" i="17"/>
  <c r="AES8" i="17" s="1"/>
  <c r="AED8" i="17"/>
  <c r="AED95" i="17" s="1"/>
  <c r="ADQ8" i="17"/>
  <c r="ADQ95" i="17" s="1"/>
  <c r="ADA8" i="17"/>
  <c r="ADA95" i="17" s="1"/>
  <c r="ADA96" i="17" s="1"/>
  <c r="ACN8" i="17"/>
  <c r="ACN95" i="17" s="1"/>
  <c r="ACN96" i="17" s="1"/>
  <c r="ACJ8" i="17"/>
  <c r="ACF8" i="17"/>
  <c r="ABS8" i="17"/>
  <c r="ABS95" i="17" s="1"/>
  <c r="ABS96" i="17" s="1"/>
  <c r="ABF8" i="17"/>
  <c r="ABF95" i="17" s="1"/>
  <c r="ABF96" i="17" s="1"/>
  <c r="ABD8" i="17"/>
  <c r="ABC8" i="17"/>
  <c r="ABE8" i="17" s="1"/>
  <c r="AAP8" i="17"/>
  <c r="AAP95" i="17" s="1"/>
  <c r="AAP96" i="17" s="1"/>
  <c r="AAC8" i="17"/>
  <c r="AAC95" i="17" s="1"/>
  <c r="AAC96" i="17" s="1"/>
  <c r="ZM8" i="17"/>
  <c r="ZM95" i="17" s="1"/>
  <c r="ZM96" i="17" s="1"/>
  <c r="YZ8" i="17"/>
  <c r="YZ95" i="17" s="1"/>
  <c r="YZ96" i="17" s="1"/>
  <c r="YJ8" i="17"/>
  <c r="YJ95" i="17" s="1"/>
  <c r="YJ96" i="17" s="1"/>
  <c r="XW8" i="17"/>
  <c r="XW95" i="17" s="1"/>
  <c r="XT8" i="17"/>
  <c r="XV8" i="17" s="1"/>
  <c r="XG8" i="17"/>
  <c r="XG95" i="17" s="1"/>
  <c r="XG96" i="17" s="1"/>
  <c r="WT8" i="17"/>
  <c r="WT95" i="17" s="1"/>
  <c r="WR8" i="17"/>
  <c r="WQ8" i="17"/>
  <c r="WS8" i="17" s="1"/>
  <c r="WD8" i="17"/>
  <c r="WD95" i="17" s="1"/>
  <c r="VQ8" i="17"/>
  <c r="VQ95" i="17" s="1"/>
  <c r="VA8" i="17"/>
  <c r="UN8" i="17"/>
  <c r="UN95" i="17" s="1"/>
  <c r="UH8" i="17"/>
  <c r="UH95" i="17" s="1"/>
  <c r="TK8" i="17"/>
  <c r="TK95" i="17" s="1"/>
  <c r="TI8" i="17"/>
  <c r="TH8" i="17"/>
  <c r="TJ8" i="17" s="1"/>
  <c r="SU8" i="17"/>
  <c r="SU95" i="17" s="1"/>
  <c r="SH8" i="17"/>
  <c r="SH95" i="17" s="1"/>
  <c r="RR8" i="17"/>
  <c r="RR95" i="17" s="1"/>
  <c r="RE8" i="17"/>
  <c r="RE95" i="17" s="1"/>
  <c r="QO8" i="17"/>
  <c r="QO95" i="17" s="1"/>
  <c r="QO96" i="17" s="1"/>
  <c r="QB8" i="17"/>
  <c r="QB95" i="17" s="1"/>
  <c r="QB96" i="17" s="1"/>
  <c r="PV8" i="17"/>
  <c r="PV95" i="17" s="1"/>
  <c r="OY8" i="17"/>
  <c r="OY95" i="17" s="1"/>
  <c r="OY96" i="17" s="1"/>
  <c r="OS8" i="17"/>
  <c r="OS95" i="17" s="1"/>
  <c r="NV8" i="17"/>
  <c r="NV95" i="17" s="1"/>
  <c r="NV96" i="17" s="1"/>
  <c r="NO8" i="17"/>
  <c r="NN8" i="17"/>
  <c r="NP8" i="17" s="1"/>
  <c r="NA8" i="17"/>
  <c r="NA95" i="17" s="1"/>
  <c r="NA96" i="17" s="1"/>
  <c r="MN8" i="17"/>
  <c r="MN95" i="17" s="1"/>
  <c r="MN96" i="17" s="1"/>
  <c r="MM8" i="17"/>
  <c r="MM95" i="17" s="1"/>
  <c r="ML8" i="17"/>
  <c r="ML95" i="17" s="1"/>
  <c r="LX8" i="17"/>
  <c r="LX95" i="17" s="1"/>
  <c r="LK8" i="17"/>
  <c r="LK95" i="17" s="1"/>
  <c r="LK96" i="17" s="1"/>
  <c r="KU8" i="17"/>
  <c r="KU95" i="17" s="1"/>
  <c r="KU96" i="17" s="1"/>
  <c r="KH8" i="17"/>
  <c r="KH95" i="17" s="1"/>
  <c r="KH96" i="17" s="1"/>
  <c r="JR8" i="17"/>
  <c r="JR95" i="17" s="1"/>
  <c r="JR96" i="17" s="1"/>
  <c r="JE8" i="17"/>
  <c r="JE95" i="17" s="1"/>
  <c r="JE96" i="17" s="1"/>
  <c r="JB8" i="17"/>
  <c r="IO8" i="17"/>
  <c r="IO95" i="17" s="1"/>
  <c r="IO96" i="17" s="1"/>
  <c r="IB8" i="17"/>
  <c r="HZ8" i="17"/>
  <c r="HY8" i="17"/>
  <c r="IA8" i="17" s="1"/>
  <c r="HL8" i="17"/>
  <c r="HL95" i="17" s="1"/>
  <c r="HL96" i="17" s="1"/>
  <c r="GY8" i="17"/>
  <c r="GY95" i="17" s="1"/>
  <c r="GY96" i="17" s="1"/>
  <c r="GQ8" i="17"/>
  <c r="GQ95" i="17" s="1"/>
  <c r="GD8" i="17"/>
  <c r="GD95" i="17" s="1"/>
  <c r="GD96" i="17" s="1"/>
  <c r="FN8" i="17"/>
  <c r="FN95" i="17" s="1"/>
  <c r="FN96" i="17" s="1"/>
  <c r="FA8" i="17"/>
  <c r="FA95" i="17" s="1"/>
  <c r="FA96" i="17" s="1"/>
  <c r="EX8" i="17"/>
  <c r="EY8" i="17" s="1"/>
  <c r="EK8" i="17"/>
  <c r="EK95" i="17" s="1"/>
  <c r="EK96" i="17" s="1"/>
  <c r="DW8" i="17"/>
  <c r="DW95" i="17" s="1"/>
  <c r="DW96" i="17" s="1"/>
  <c r="DU8" i="17"/>
  <c r="DT8" i="17"/>
  <c r="DV8" i="17" s="1"/>
  <c r="DG8" i="17"/>
  <c r="DG95" i="17" s="1"/>
  <c r="DG96" i="17" s="1"/>
  <c r="CT8" i="17"/>
  <c r="CT95" i="17" s="1"/>
  <c r="CT96" i="17" s="1"/>
  <c r="CS8" i="17"/>
  <c r="CS95" i="17" s="1"/>
  <c r="CR8" i="17"/>
  <c r="CR95" i="17" s="1"/>
  <c r="CD8" i="17"/>
  <c r="CD95" i="17" s="1"/>
  <c r="BQ8" i="17"/>
  <c r="BQ95" i="17" s="1"/>
  <c r="BQ96" i="17" s="1"/>
  <c r="BP8" i="17"/>
  <c r="BP95" i="17" s="1"/>
  <c r="BO8" i="17"/>
  <c r="BO95" i="17" s="1"/>
  <c r="BA8" i="17"/>
  <c r="BA95" i="17" s="1"/>
  <c r="BA96" i="17" s="1"/>
  <c r="AN8" i="17"/>
  <c r="AN95" i="17" s="1"/>
  <c r="AN96" i="17" s="1"/>
  <c r="AM8" i="17"/>
  <c r="AM95" i="17" s="1"/>
  <c r="AL8" i="17"/>
  <c r="AL95" i="17" s="1"/>
  <c r="X8" i="17"/>
  <c r="X95" i="17" s="1"/>
  <c r="K8" i="17"/>
  <c r="K95" i="17" s="1"/>
  <c r="K96" i="17" s="1"/>
  <c r="F8" i="17"/>
  <c r="PZ25" i="17" l="1"/>
  <c r="QA25" i="17"/>
  <c r="PZ22" i="17"/>
  <c r="QA22" i="17"/>
  <c r="PZ29" i="17"/>
  <c r="QA29" i="17"/>
  <c r="QA85" i="17"/>
  <c r="PZ85" i="17"/>
  <c r="PZ27" i="17"/>
  <c r="QA27" i="17"/>
  <c r="PZ31" i="17"/>
  <c r="QA31" i="17"/>
  <c r="QA16" i="17"/>
  <c r="PZ16" i="17"/>
  <c r="UL62" i="17"/>
  <c r="UM62" i="17"/>
  <c r="PZ14" i="17"/>
  <c r="PZ17" i="17"/>
  <c r="NR17" i="17"/>
  <c r="NS17" i="17" s="1"/>
  <c r="QA18" i="17"/>
  <c r="UM39" i="17"/>
  <c r="PY54" i="17"/>
  <c r="OX23" i="17"/>
  <c r="NR64" i="17"/>
  <c r="NS64" i="17" s="1"/>
  <c r="NT64" i="17" s="1"/>
  <c r="NR78" i="17"/>
  <c r="NR81" i="17"/>
  <c r="NS81" i="17" s="1"/>
  <c r="NR32" i="17"/>
  <c r="NS32" i="17" s="1"/>
  <c r="NR36" i="17"/>
  <c r="NS36" i="17" s="1"/>
  <c r="OI8" i="17"/>
  <c r="PZ15" i="17"/>
  <c r="UL18" i="17"/>
  <c r="UL20" i="17"/>
  <c r="UL22" i="17"/>
  <c r="UM40" i="17"/>
  <c r="UM55" i="17"/>
  <c r="PZ58" i="17"/>
  <c r="UM73" i="17"/>
  <c r="PY78" i="17"/>
  <c r="UM83" i="17"/>
  <c r="QA93" i="17"/>
  <c r="QA20" i="17"/>
  <c r="QA26" i="17"/>
  <c r="NR34" i="17"/>
  <c r="NS34" i="17" s="1"/>
  <c r="NR38" i="17"/>
  <c r="NS38" i="17" s="1"/>
  <c r="NR66" i="17"/>
  <c r="OV67" i="17"/>
  <c r="QA67" i="17"/>
  <c r="AFX9" i="17"/>
  <c r="H9" i="17"/>
  <c r="AFX10" i="17"/>
  <c r="H10" i="17"/>
  <c r="LJ10" i="17"/>
  <c r="LI10" i="17"/>
  <c r="AFX11" i="17"/>
  <c r="H11" i="17"/>
  <c r="AFX12" i="17"/>
  <c r="H12" i="17"/>
  <c r="SG12" i="17"/>
  <c r="SF12" i="17"/>
  <c r="AFX13" i="17"/>
  <c r="H13" i="17"/>
  <c r="GX13" i="17"/>
  <c r="GW13" i="17"/>
  <c r="VP13" i="17"/>
  <c r="VO13" i="17"/>
  <c r="ACM13" i="17"/>
  <c r="ACL13" i="17"/>
  <c r="AGL15" i="17"/>
  <c r="AGG15" i="17"/>
  <c r="AGL16" i="17"/>
  <c r="AGG16" i="17"/>
  <c r="NP16" i="17"/>
  <c r="NO16" i="17"/>
  <c r="UK16" i="17"/>
  <c r="NR16" i="17"/>
  <c r="NS16" i="17" s="1"/>
  <c r="YX16" i="17"/>
  <c r="YY16" i="17"/>
  <c r="GB17" i="17"/>
  <c r="GC17" i="17"/>
  <c r="KF17" i="17"/>
  <c r="KG17" i="17"/>
  <c r="AAA19" i="17"/>
  <c r="AAB19" i="17"/>
  <c r="GX9" i="17"/>
  <c r="GW9" i="17"/>
  <c r="QA9" i="17"/>
  <c r="PZ9" i="17"/>
  <c r="SG9" i="17"/>
  <c r="SF9" i="17"/>
  <c r="VP9" i="17"/>
  <c r="VO9" i="17"/>
  <c r="GX10" i="17"/>
  <c r="GW10" i="17"/>
  <c r="QA10" i="17"/>
  <c r="PZ10" i="17"/>
  <c r="SG10" i="17"/>
  <c r="SF10" i="17"/>
  <c r="VP10" i="17"/>
  <c r="VO10" i="17"/>
  <c r="GX11" i="17"/>
  <c r="GW11" i="17"/>
  <c r="QA11" i="17"/>
  <c r="PZ11" i="17"/>
  <c r="SG11" i="17"/>
  <c r="SF11" i="17"/>
  <c r="VP11" i="17"/>
  <c r="VO11" i="17"/>
  <c r="GX12" i="17"/>
  <c r="GW12" i="17"/>
  <c r="QA12" i="17"/>
  <c r="PZ12" i="17"/>
  <c r="QA13" i="17"/>
  <c r="PZ13" i="17"/>
  <c r="UL14" i="17"/>
  <c r="UM14" i="17"/>
  <c r="GB15" i="17"/>
  <c r="GC15" i="17"/>
  <c r="OV15" i="17"/>
  <c r="NR15" i="17"/>
  <c r="NS15" i="17" s="1"/>
  <c r="UL15" i="17"/>
  <c r="UM15" i="17"/>
  <c r="YX15" i="17"/>
  <c r="YY15" i="17"/>
  <c r="GB16" i="17"/>
  <c r="GC16" i="17"/>
  <c r="KF16" i="17"/>
  <c r="KG16" i="17"/>
  <c r="ACM19" i="17"/>
  <c r="ACL19" i="17"/>
  <c r="AGL20" i="17"/>
  <c r="AGG20" i="17"/>
  <c r="NU9" i="17"/>
  <c r="NT9" i="17"/>
  <c r="YY9" i="17"/>
  <c r="YX9" i="17"/>
  <c r="ADP9" i="17"/>
  <c r="ADO9" i="17"/>
  <c r="NU10" i="17"/>
  <c r="NT10" i="17"/>
  <c r="YY10" i="17"/>
  <c r="YX10" i="17"/>
  <c r="ADP10" i="17"/>
  <c r="ADO10" i="17"/>
  <c r="KG11" i="17"/>
  <c r="KF11" i="17"/>
  <c r="AGL12" i="17"/>
  <c r="AGG12" i="17"/>
  <c r="AGL13" i="17"/>
  <c r="AGG13" i="17"/>
  <c r="KG13" i="17"/>
  <c r="KF13" i="17"/>
  <c r="AGL14" i="17"/>
  <c r="AGG14" i="17"/>
  <c r="KG14" i="17"/>
  <c r="KF14" i="17"/>
  <c r="KF15" i="17"/>
  <c r="KG15" i="17"/>
  <c r="XV16" i="17"/>
  <c r="XU16" i="17"/>
  <c r="EY18" i="17"/>
  <c r="EZ18" i="17"/>
  <c r="AGL9" i="17"/>
  <c r="AGG9" i="17"/>
  <c r="KG9" i="17"/>
  <c r="KF9" i="17"/>
  <c r="AGL10" i="17"/>
  <c r="AGG10" i="17"/>
  <c r="KG10" i="17"/>
  <c r="KF10" i="17"/>
  <c r="AGL11" i="17"/>
  <c r="AGG11" i="17"/>
  <c r="NU11" i="17"/>
  <c r="NT11" i="17"/>
  <c r="YY11" i="17"/>
  <c r="YX11" i="17"/>
  <c r="ADP11" i="17"/>
  <c r="ADO11" i="17"/>
  <c r="KG12" i="17"/>
  <c r="KF12" i="17"/>
  <c r="NU12" i="17"/>
  <c r="NT12" i="17"/>
  <c r="YY12" i="17"/>
  <c r="YX12" i="17"/>
  <c r="NU13" i="17"/>
  <c r="NT13" i="17"/>
  <c r="YY13" i="17"/>
  <c r="YX13" i="17"/>
  <c r="NU14" i="17"/>
  <c r="NT14" i="17"/>
  <c r="YX14" i="17"/>
  <c r="YY14" i="17"/>
  <c r="ABE14" i="17"/>
  <c r="ABD14" i="17"/>
  <c r="NP15" i="17"/>
  <c r="NO15" i="17"/>
  <c r="H17" i="17"/>
  <c r="AFX17" i="17"/>
  <c r="JD17" i="17"/>
  <c r="JC17" i="17"/>
  <c r="ACG17" i="17"/>
  <c r="ACH17" i="17"/>
  <c r="AFU17" i="17"/>
  <c r="AFV17" i="17"/>
  <c r="AGG19" i="17"/>
  <c r="AGL19" i="17" s="1"/>
  <c r="GC9" i="17"/>
  <c r="GB9" i="17"/>
  <c r="RD9" i="17"/>
  <c r="RC9" i="17"/>
  <c r="UM9" i="17"/>
  <c r="UL9" i="17"/>
  <c r="GC10" i="17"/>
  <c r="GB10" i="17"/>
  <c r="RD10" i="17"/>
  <c r="RC10" i="17"/>
  <c r="UM10" i="17"/>
  <c r="UL10" i="17"/>
  <c r="GC11" i="17"/>
  <c r="GB11" i="17"/>
  <c r="RD11" i="17"/>
  <c r="RC11" i="17"/>
  <c r="UM11" i="17"/>
  <c r="UL11" i="17"/>
  <c r="GC12" i="17"/>
  <c r="GB12" i="17"/>
  <c r="RD12" i="17"/>
  <c r="RC12" i="17"/>
  <c r="UM12" i="17"/>
  <c r="UL12" i="17"/>
  <c r="AAB12" i="17"/>
  <c r="AAA12" i="17"/>
  <c r="GC13" i="17"/>
  <c r="GB13" i="17"/>
  <c r="LJ13" i="17"/>
  <c r="LI13" i="17"/>
  <c r="RD13" i="17"/>
  <c r="RC13" i="17"/>
  <c r="UM13" i="17"/>
  <c r="UL13" i="17"/>
  <c r="AAB13" i="17"/>
  <c r="AAA13" i="17"/>
  <c r="GC14" i="17"/>
  <c r="GB14" i="17"/>
  <c r="LJ14" i="17"/>
  <c r="LI14" i="17"/>
  <c r="H15" i="17"/>
  <c r="AFX15" i="17"/>
  <c r="XV15" i="17"/>
  <c r="XV95" i="17" s="1"/>
  <c r="XU15" i="17"/>
  <c r="H16" i="17"/>
  <c r="AFX16" i="17"/>
  <c r="JD16" i="17"/>
  <c r="JC16" i="17"/>
  <c r="WS16" i="17"/>
  <c r="WR16" i="17"/>
  <c r="ABE16" i="17"/>
  <c r="ABD16" i="17"/>
  <c r="IA17" i="17"/>
  <c r="HZ17" i="17"/>
  <c r="NP17" i="17"/>
  <c r="NO17" i="17"/>
  <c r="NU17" i="17"/>
  <c r="NT17" i="17"/>
  <c r="AAA18" i="17"/>
  <c r="AAB18" i="17"/>
  <c r="ACM18" i="17"/>
  <c r="ACL18" i="17"/>
  <c r="LJ9" i="17"/>
  <c r="LI9" i="17"/>
  <c r="AAB9" i="17"/>
  <c r="AAA9" i="17"/>
  <c r="ACM9" i="17"/>
  <c r="ACL9" i="17"/>
  <c r="AAB10" i="17"/>
  <c r="AAA10" i="17"/>
  <c r="ACM10" i="17"/>
  <c r="ACL10" i="17"/>
  <c r="LJ11" i="17"/>
  <c r="LI11" i="17"/>
  <c r="AAB11" i="17"/>
  <c r="AAA11" i="17"/>
  <c r="ACM11" i="17"/>
  <c r="ACL11" i="17"/>
  <c r="LJ12" i="17"/>
  <c r="LI12" i="17"/>
  <c r="VP12" i="17"/>
  <c r="VO12" i="17"/>
  <c r="ACM12" i="17"/>
  <c r="ACL12" i="17"/>
  <c r="SG13" i="17"/>
  <c r="SF13" i="17"/>
  <c r="AFX14" i="17"/>
  <c r="H14" i="17"/>
  <c r="GX14" i="17"/>
  <c r="GW14" i="17"/>
  <c r="WS14" i="17"/>
  <c r="WR14" i="17"/>
  <c r="IA15" i="17"/>
  <c r="HZ15" i="17"/>
  <c r="WS15" i="17"/>
  <c r="WR15" i="17"/>
  <c r="ABE15" i="17"/>
  <c r="ABD15" i="17"/>
  <c r="IA16" i="17"/>
  <c r="HZ16" i="17"/>
  <c r="AGL18" i="17"/>
  <c r="AGG18" i="17"/>
  <c r="AGL22" i="17"/>
  <c r="AGG22" i="17"/>
  <c r="JB95" i="17"/>
  <c r="ACF95" i="17"/>
  <c r="GA8" i="17"/>
  <c r="JC8" i="17"/>
  <c r="KE8" i="17"/>
  <c r="RB8" i="17"/>
  <c r="XU8" i="17"/>
  <c r="YW8" i="17"/>
  <c r="ACG8" i="17"/>
  <c r="EY9" i="17"/>
  <c r="JC9" i="17"/>
  <c r="XU9" i="17"/>
  <c r="ACG9" i="17"/>
  <c r="AFU9" i="17"/>
  <c r="AFU95" i="17" s="1"/>
  <c r="EY10" i="17"/>
  <c r="JC10" i="17"/>
  <c r="XU10" i="17"/>
  <c r="ACG10" i="17"/>
  <c r="AFU10" i="17"/>
  <c r="EY11" i="17"/>
  <c r="JC11" i="17"/>
  <c r="XU11" i="17"/>
  <c r="ACG11" i="17"/>
  <c r="AFU11" i="17"/>
  <c r="EY12" i="17"/>
  <c r="JC12" i="17"/>
  <c r="XU12" i="17"/>
  <c r="ACG12" i="17"/>
  <c r="AFU12" i="17"/>
  <c r="EY13" i="17"/>
  <c r="JC13" i="17"/>
  <c r="XU13" i="17"/>
  <c r="ACG13" i="17"/>
  <c r="AFU13" i="17"/>
  <c r="EY14" i="17"/>
  <c r="JC14" i="17"/>
  <c r="VO14" i="17"/>
  <c r="ZZ14" i="17"/>
  <c r="AFU14" i="17"/>
  <c r="DU15" i="17"/>
  <c r="EX15" i="17"/>
  <c r="GW15" i="17"/>
  <c r="LH15" i="17"/>
  <c r="VO15" i="17"/>
  <c r="ZZ15" i="17"/>
  <c r="AFU15" i="17"/>
  <c r="DU16" i="17"/>
  <c r="EX16" i="17"/>
  <c r="GW16" i="17"/>
  <c r="LH16" i="17"/>
  <c r="OV16" i="17"/>
  <c r="VO16" i="17"/>
  <c r="ZZ16" i="17"/>
  <c r="AFU16" i="17"/>
  <c r="DU17" i="17"/>
  <c r="EX17" i="17"/>
  <c r="GW17" i="17"/>
  <c r="LH17" i="17"/>
  <c r="OV17" i="17"/>
  <c r="UL17" i="17"/>
  <c r="VP17" i="17"/>
  <c r="XU17" i="17"/>
  <c r="ABC17" i="17"/>
  <c r="ABC95" i="17" s="1"/>
  <c r="ACI17" i="17"/>
  <c r="ACK17" i="17" s="1"/>
  <c r="AEQ17" i="17"/>
  <c r="AEQ95" i="17" s="1"/>
  <c r="GX18" i="17"/>
  <c r="NR18" i="17"/>
  <c r="NS18" i="17" s="1"/>
  <c r="SE18" i="17"/>
  <c r="TJ18" i="17"/>
  <c r="WQ18" i="17"/>
  <c r="XU18" i="17"/>
  <c r="ACH18" i="17"/>
  <c r="AFV18" i="17"/>
  <c r="EZ19" i="17"/>
  <c r="KG19" i="17"/>
  <c r="KF19" i="17"/>
  <c r="QA19" i="17"/>
  <c r="UL19" i="17"/>
  <c r="ADN19" i="17"/>
  <c r="H20" i="17"/>
  <c r="GX20" i="17"/>
  <c r="LI20" i="17"/>
  <c r="LJ20" i="17"/>
  <c r="XU20" i="17"/>
  <c r="ACG20" i="17"/>
  <c r="ACH20" i="17"/>
  <c r="PZ21" i="17"/>
  <c r="QA21" i="17"/>
  <c r="SF21" i="17"/>
  <c r="SG21" i="17"/>
  <c r="UM21" i="17"/>
  <c r="UL21" i="17"/>
  <c r="WR21" i="17"/>
  <c r="WS21" i="17"/>
  <c r="ACH21" i="17"/>
  <c r="AFV21" i="17"/>
  <c r="GX22" i="17"/>
  <c r="LI22" i="17"/>
  <c r="LJ22" i="17"/>
  <c r="SG22" i="17"/>
  <c r="ADO22" i="17"/>
  <c r="ADP22" i="17"/>
  <c r="GA23" i="17"/>
  <c r="G23" i="17"/>
  <c r="HZ23" i="17"/>
  <c r="IA23" i="17"/>
  <c r="RD23" i="17"/>
  <c r="RC23" i="17"/>
  <c r="TI23" i="17"/>
  <c r="TJ23" i="17"/>
  <c r="VO23" i="17"/>
  <c r="VP23" i="17"/>
  <c r="ACI23" i="17"/>
  <c r="EZ24" i="17"/>
  <c r="JC24" i="17"/>
  <c r="NR24" i="17"/>
  <c r="OV24" i="17"/>
  <c r="QA24" i="17"/>
  <c r="UL24" i="17"/>
  <c r="YY24" i="17"/>
  <c r="YX24" i="17"/>
  <c r="AFU24" i="17"/>
  <c r="AFV24" i="17"/>
  <c r="EX25" i="17"/>
  <c r="F25" i="17"/>
  <c r="IA25" i="17"/>
  <c r="HZ25" i="17"/>
  <c r="NQ25" i="17"/>
  <c r="XV25" i="17"/>
  <c r="AFU25" i="17"/>
  <c r="AFV25" i="17"/>
  <c r="EX26" i="17"/>
  <c r="F26" i="17"/>
  <c r="IA26" i="17"/>
  <c r="HZ26" i="17"/>
  <c r="NQ26" i="17"/>
  <c r="XV26" i="17"/>
  <c r="AFU26" i="17"/>
  <c r="AFV26" i="17"/>
  <c r="EX27" i="17"/>
  <c r="F27" i="17"/>
  <c r="IA27" i="17"/>
  <c r="HZ27" i="17"/>
  <c r="NQ27" i="17"/>
  <c r="XV27" i="17"/>
  <c r="AFU27" i="17"/>
  <c r="AFV27" i="17"/>
  <c r="EX28" i="17"/>
  <c r="F28" i="17"/>
  <c r="IA28" i="17"/>
  <c r="HZ28" i="17"/>
  <c r="NQ28" i="17"/>
  <c r="XV28" i="17"/>
  <c r="AFU28" i="17"/>
  <c r="AFV28" i="17"/>
  <c r="EX29" i="17"/>
  <c r="F29" i="17"/>
  <c r="IA29" i="17"/>
  <c r="HZ29" i="17"/>
  <c r="NQ29" i="17"/>
  <c r="XV29" i="17"/>
  <c r="AFU29" i="17"/>
  <c r="AFV29" i="17"/>
  <c r="EX30" i="17"/>
  <c r="F30" i="17"/>
  <c r="AFW30" i="17" s="1"/>
  <c r="AGB30" i="17" s="1"/>
  <c r="IA30" i="17"/>
  <c r="HZ30" i="17"/>
  <c r="QA30" i="17"/>
  <c r="SF30" i="17"/>
  <c r="SG30" i="17"/>
  <c r="VO30" i="17"/>
  <c r="VP30" i="17"/>
  <c r="AFU31" i="17"/>
  <c r="AFV31" i="17"/>
  <c r="LI32" i="17"/>
  <c r="LJ32" i="17"/>
  <c r="AAA32" i="17"/>
  <c r="AAB32" i="17"/>
  <c r="NT33" i="17"/>
  <c r="NU33" i="17"/>
  <c r="SF33" i="17"/>
  <c r="SG33" i="17"/>
  <c r="XU33" i="17"/>
  <c r="XV33" i="17"/>
  <c r="PZ34" i="17"/>
  <c r="QA34" i="17"/>
  <c r="EY35" i="17"/>
  <c r="EZ35" i="17"/>
  <c r="AFU35" i="17"/>
  <c r="AFV35" i="17"/>
  <c r="LI36" i="17"/>
  <c r="LJ36" i="17"/>
  <c r="AAA36" i="17"/>
  <c r="AAB36" i="17"/>
  <c r="NT37" i="17"/>
  <c r="NU37" i="17"/>
  <c r="SF37" i="17"/>
  <c r="SG37" i="17"/>
  <c r="XU37" i="17"/>
  <c r="XV37" i="17"/>
  <c r="PZ38" i="17"/>
  <c r="QA38" i="17"/>
  <c r="AGG42" i="17"/>
  <c r="AGG43" i="17"/>
  <c r="AGL43" i="17" s="1"/>
  <c r="AGG44" i="17"/>
  <c r="OI95" i="17"/>
  <c r="D24" i="2" s="1"/>
  <c r="AFT95" i="17"/>
  <c r="G8" i="17"/>
  <c r="G98" i="17"/>
  <c r="EZ8" i="17"/>
  <c r="GV8" i="17"/>
  <c r="JD8" i="17"/>
  <c r="LH8" i="17"/>
  <c r="NQ8" i="17"/>
  <c r="OV8" i="17"/>
  <c r="PL8" i="17"/>
  <c r="SE8" i="17"/>
  <c r="VN8" i="17"/>
  <c r="ZZ8" i="17"/>
  <c r="ACH8" i="17"/>
  <c r="ADN8" i="17"/>
  <c r="AFV8" i="17"/>
  <c r="OV9" i="17"/>
  <c r="OV10" i="17"/>
  <c r="OV11" i="17"/>
  <c r="OV12" i="17"/>
  <c r="ADN12" i="17"/>
  <c r="OV13" i="17"/>
  <c r="ADN13" i="17"/>
  <c r="OV14" i="17"/>
  <c r="SE15" i="17"/>
  <c r="ADN15" i="17"/>
  <c r="SE16" i="17"/>
  <c r="ADN16" i="17"/>
  <c r="SE17" i="17"/>
  <c r="DT18" i="17"/>
  <c r="GB18" i="17"/>
  <c r="OV18" i="17"/>
  <c r="VN18" i="17"/>
  <c r="YX18" i="17"/>
  <c r="ADN18" i="17"/>
  <c r="IA19" i="17"/>
  <c r="TJ19" i="17"/>
  <c r="YY19" i="17"/>
  <c r="YX19" i="17"/>
  <c r="KG20" i="17"/>
  <c r="KF20" i="17"/>
  <c r="SG20" i="17"/>
  <c r="ADO20" i="17"/>
  <c r="ADP20" i="17"/>
  <c r="GA21" i="17"/>
  <c r="G21" i="17"/>
  <c r="HZ21" i="17"/>
  <c r="IA21" i="17"/>
  <c r="LI21" i="17"/>
  <c r="LJ21" i="17"/>
  <c r="YY21" i="17"/>
  <c r="YX21" i="17"/>
  <c r="ACK21" i="17"/>
  <c r="GB22" i="17"/>
  <c r="KG22" i="17"/>
  <c r="KF22" i="17"/>
  <c r="AAA22" i="17"/>
  <c r="AAB22" i="17"/>
  <c r="ACM22" i="17"/>
  <c r="ACL22" i="17"/>
  <c r="KG23" i="17"/>
  <c r="KF23" i="17"/>
  <c r="AAA23" i="17"/>
  <c r="AAB23" i="17"/>
  <c r="ADO23" i="17"/>
  <c r="ADP23" i="17"/>
  <c r="XU24" i="17"/>
  <c r="ACG24" i="17"/>
  <c r="ACH24" i="17"/>
  <c r="LJ25" i="17"/>
  <c r="LJ26" i="17"/>
  <c r="LJ27" i="17"/>
  <c r="LJ28" i="17"/>
  <c r="LJ29" i="17"/>
  <c r="LJ30" i="17"/>
  <c r="UM30" i="17"/>
  <c r="UL30" i="17"/>
  <c r="AFU30" i="17"/>
  <c r="AFV30" i="17"/>
  <c r="JC31" i="17"/>
  <c r="JD31" i="17"/>
  <c r="NR31" i="17"/>
  <c r="NS31" i="17" s="1"/>
  <c r="OV31" i="17"/>
  <c r="EY32" i="17"/>
  <c r="EZ32" i="17"/>
  <c r="AFU32" i="17"/>
  <c r="AFV32" i="17"/>
  <c r="LI33" i="17"/>
  <c r="LJ33" i="17"/>
  <c r="AAA33" i="17"/>
  <c r="AAB33" i="17"/>
  <c r="NT34" i="17"/>
  <c r="NU34" i="17"/>
  <c r="SF34" i="17"/>
  <c r="SG34" i="17"/>
  <c r="XU34" i="17"/>
  <c r="XV34" i="17"/>
  <c r="PZ35" i="17"/>
  <c r="QA35" i="17"/>
  <c r="EY36" i="17"/>
  <c r="EZ36" i="17"/>
  <c r="AFU36" i="17"/>
  <c r="AFV36" i="17"/>
  <c r="LI37" i="17"/>
  <c r="LJ37" i="17"/>
  <c r="AAA37" i="17"/>
  <c r="AAB37" i="17"/>
  <c r="NT38" i="17"/>
  <c r="NU38" i="17"/>
  <c r="SF38" i="17"/>
  <c r="SG38" i="17"/>
  <c r="TX8" i="17"/>
  <c r="ACI8" i="17"/>
  <c r="AFW8" i="17"/>
  <c r="AAA17" i="17"/>
  <c r="AAB17" i="17"/>
  <c r="ADO17" i="17"/>
  <c r="ADP17" i="17"/>
  <c r="G18" i="17"/>
  <c r="GA19" i="17"/>
  <c r="G19" i="17"/>
  <c r="NR19" i="17"/>
  <c r="NS19" i="17" s="1"/>
  <c r="OV19" i="17"/>
  <c r="AAA20" i="17"/>
  <c r="AAB20" i="17"/>
  <c r="ACM20" i="17"/>
  <c r="ACL20" i="17"/>
  <c r="RD21" i="17"/>
  <c r="RC21" i="17"/>
  <c r="TI21" i="17"/>
  <c r="TJ21" i="17"/>
  <c r="VO21" i="17"/>
  <c r="VP21" i="17"/>
  <c r="NR22" i="17"/>
  <c r="NS22" i="17" s="1"/>
  <c r="OV22" i="17"/>
  <c r="YY22" i="17"/>
  <c r="YX22" i="17"/>
  <c r="AFU22" i="17"/>
  <c r="AFV22" i="17"/>
  <c r="EY23" i="17"/>
  <c r="EZ23" i="17"/>
  <c r="GW23" i="17"/>
  <c r="GX23" i="17"/>
  <c r="PZ23" i="17"/>
  <c r="QA23" i="17"/>
  <c r="SF23" i="17"/>
  <c r="SG23" i="17"/>
  <c r="UM23" i="17"/>
  <c r="UL23" i="17"/>
  <c r="WR23" i="17"/>
  <c r="WS23" i="17"/>
  <c r="AGG24" i="17"/>
  <c r="AGL24" i="17" s="1"/>
  <c r="LI24" i="17"/>
  <c r="LJ24" i="17"/>
  <c r="NR25" i="17"/>
  <c r="NS25" i="17" s="1"/>
  <c r="OV25" i="17"/>
  <c r="SF25" i="17"/>
  <c r="SG25" i="17"/>
  <c r="VO25" i="17"/>
  <c r="VP25" i="17"/>
  <c r="NR26" i="17"/>
  <c r="NS26" i="17" s="1"/>
  <c r="OV26" i="17"/>
  <c r="SF26" i="17"/>
  <c r="SG26" i="17"/>
  <c r="VO26" i="17"/>
  <c r="VP26" i="17"/>
  <c r="NR27" i="17"/>
  <c r="NS27" i="17" s="1"/>
  <c r="OV27" i="17"/>
  <c r="SF27" i="17"/>
  <c r="SG27" i="17"/>
  <c r="VO27" i="17"/>
  <c r="VP27" i="17"/>
  <c r="NR28" i="17"/>
  <c r="NS28" i="17" s="1"/>
  <c r="OV28" i="17"/>
  <c r="SF28" i="17"/>
  <c r="SG28" i="17"/>
  <c r="VO28" i="17"/>
  <c r="VP28" i="17"/>
  <c r="NR29" i="17"/>
  <c r="NS29" i="17" s="1"/>
  <c r="OV29" i="17"/>
  <c r="SF29" i="17"/>
  <c r="SG29" i="17"/>
  <c r="VO29" i="17"/>
  <c r="VP29" i="17"/>
  <c r="AAA30" i="17"/>
  <c r="AAB30" i="17"/>
  <c r="EX31" i="17"/>
  <c r="F31" i="17"/>
  <c r="AFW31" i="17" s="1"/>
  <c r="AGB31" i="17" s="1"/>
  <c r="IA31" i="17"/>
  <c r="HZ31" i="17"/>
  <c r="SF31" i="17"/>
  <c r="SG31" i="17"/>
  <c r="XU31" i="17"/>
  <c r="XV31" i="17"/>
  <c r="PZ32" i="17"/>
  <c r="QA32" i="17"/>
  <c r="EY33" i="17"/>
  <c r="EZ33" i="17"/>
  <c r="AFU33" i="17"/>
  <c r="AFV33" i="17"/>
  <c r="LI34" i="17"/>
  <c r="LJ34" i="17"/>
  <c r="AAA34" i="17"/>
  <c r="AAB34" i="17"/>
  <c r="NT35" i="17"/>
  <c r="NU35" i="17"/>
  <c r="SF35" i="17"/>
  <c r="SG35" i="17"/>
  <c r="XU35" i="17"/>
  <c r="XV35" i="17"/>
  <c r="PZ36" i="17"/>
  <c r="QA36" i="17"/>
  <c r="EY37" i="17"/>
  <c r="EZ37" i="17"/>
  <c r="AFU37" i="17"/>
  <c r="AFV37" i="17"/>
  <c r="LI38" i="17"/>
  <c r="LJ38" i="17"/>
  <c r="AGL41" i="17"/>
  <c r="AGG41" i="17"/>
  <c r="XT95" i="17"/>
  <c r="YY17" i="17"/>
  <c r="YX17" i="17"/>
  <c r="LI19" i="17"/>
  <c r="LJ19" i="17"/>
  <c r="NR20" i="17"/>
  <c r="NS20" i="17" s="1"/>
  <c r="OV20" i="17"/>
  <c r="YY20" i="17"/>
  <c r="YX20" i="17"/>
  <c r="AFU20" i="17"/>
  <c r="AFV20" i="17"/>
  <c r="EY21" i="17"/>
  <c r="EZ21" i="17"/>
  <c r="GW21" i="17"/>
  <c r="GX21" i="17"/>
  <c r="NR21" i="17"/>
  <c r="NS21" i="17" s="1"/>
  <c r="OV21" i="17"/>
  <c r="AAA21" i="17"/>
  <c r="AAB21" i="17"/>
  <c r="ADO21" i="17"/>
  <c r="ADP21" i="17"/>
  <c r="ACG22" i="17"/>
  <c r="ACH22" i="17"/>
  <c r="LI23" i="17"/>
  <c r="LJ23" i="17"/>
  <c r="YY23" i="17"/>
  <c r="YX23" i="17"/>
  <c r="ACK23" i="17"/>
  <c r="I24" i="17"/>
  <c r="J24" i="17"/>
  <c r="KG24" i="17"/>
  <c r="KF24" i="17"/>
  <c r="AAA24" i="17"/>
  <c r="AAB24" i="17"/>
  <c r="JC25" i="17"/>
  <c r="JD25" i="17"/>
  <c r="UM25" i="17"/>
  <c r="UL25" i="17"/>
  <c r="AAA25" i="17"/>
  <c r="AAB25" i="17"/>
  <c r="JC26" i="17"/>
  <c r="JD26" i="17"/>
  <c r="UM26" i="17"/>
  <c r="UL26" i="17"/>
  <c r="AAA26" i="17"/>
  <c r="AAB26" i="17"/>
  <c r="JC27" i="17"/>
  <c r="JD27" i="17"/>
  <c r="UM27" i="17"/>
  <c r="UL27" i="17"/>
  <c r="AAA27" i="17"/>
  <c r="AAB27" i="17"/>
  <c r="JC28" i="17"/>
  <c r="JD28" i="17"/>
  <c r="UM28" i="17"/>
  <c r="UL28" i="17"/>
  <c r="AAA28" i="17"/>
  <c r="AAB28" i="17"/>
  <c r="JC29" i="17"/>
  <c r="JD29" i="17"/>
  <c r="UM29" i="17"/>
  <c r="UL29" i="17"/>
  <c r="AAA29" i="17"/>
  <c r="AAB29" i="17"/>
  <c r="JC30" i="17"/>
  <c r="JD30" i="17"/>
  <c r="NR30" i="17"/>
  <c r="NS30" i="17" s="1"/>
  <c r="OV30" i="17"/>
  <c r="UM31" i="17"/>
  <c r="UL31" i="17"/>
  <c r="AAA31" i="17"/>
  <c r="AAB31" i="17"/>
  <c r="NT32" i="17"/>
  <c r="NU32" i="17"/>
  <c r="SF32" i="17"/>
  <c r="SG32" i="17"/>
  <c r="XU32" i="17"/>
  <c r="XV32" i="17"/>
  <c r="PZ33" i="17"/>
  <c r="QA33" i="17"/>
  <c r="EY34" i="17"/>
  <c r="EZ34" i="17"/>
  <c r="AFU34" i="17"/>
  <c r="AFV34" i="17"/>
  <c r="LI35" i="17"/>
  <c r="LJ35" i="17"/>
  <c r="AAA35" i="17"/>
  <c r="AAB35" i="17"/>
  <c r="NT36" i="17"/>
  <c r="NU36" i="17"/>
  <c r="SF36" i="17"/>
  <c r="SG36" i="17"/>
  <c r="XU36" i="17"/>
  <c r="XV36" i="17"/>
  <c r="PZ37" i="17"/>
  <c r="QA37" i="17"/>
  <c r="EY38" i="17"/>
  <c r="EZ38" i="17"/>
  <c r="AGL40" i="17"/>
  <c r="AGG40" i="17"/>
  <c r="AFW21" i="17"/>
  <c r="AGB21" i="17" s="1"/>
  <c r="XU21" i="17"/>
  <c r="H22" i="17"/>
  <c r="HY22" i="17"/>
  <c r="HY95" i="17" s="1"/>
  <c r="TH22" i="17"/>
  <c r="WQ22" i="17"/>
  <c r="AFW23" i="17"/>
  <c r="AGB23" i="17" s="1"/>
  <c r="JC23" i="17"/>
  <c r="XU23" i="17"/>
  <c r="HY24" i="17"/>
  <c r="TH24" i="17"/>
  <c r="WQ24" i="17"/>
  <c r="G25" i="17"/>
  <c r="GB25" i="17"/>
  <c r="GX25" i="17"/>
  <c r="TI25" i="17"/>
  <c r="ABD25" i="17"/>
  <c r="ACH25" i="17"/>
  <c r="G26" i="17"/>
  <c r="GB26" i="17"/>
  <c r="GX26" i="17"/>
  <c r="TI26" i="17"/>
  <c r="ABD26" i="17"/>
  <c r="ACH26" i="17"/>
  <c r="G27" i="17"/>
  <c r="GB27" i="17"/>
  <c r="GX27" i="17"/>
  <c r="TI27" i="17"/>
  <c r="ABD27" i="17"/>
  <c r="ACH27" i="17"/>
  <c r="G28" i="17"/>
  <c r="GB28" i="17"/>
  <c r="GX28" i="17"/>
  <c r="TI28" i="17"/>
  <c r="ABD28" i="17"/>
  <c r="ACH28" i="17"/>
  <c r="G29" i="17"/>
  <c r="GB29" i="17"/>
  <c r="GX29" i="17"/>
  <c r="TI29" i="17"/>
  <c r="ABD29" i="17"/>
  <c r="ACH29" i="17"/>
  <c r="G30" i="17"/>
  <c r="GB30" i="17"/>
  <c r="GX30" i="17"/>
  <c r="TI30" i="17"/>
  <c r="ABD30" i="17"/>
  <c r="ACH30" i="17"/>
  <c r="G31" i="17"/>
  <c r="GB31" i="17"/>
  <c r="GX31" i="17"/>
  <c r="TI31" i="17"/>
  <c r="ABD31" i="17"/>
  <c r="ACH31" i="17"/>
  <c r="F32" i="17"/>
  <c r="AFW32" i="17" s="1"/>
  <c r="AGB32" i="17" s="1"/>
  <c r="G32" i="17"/>
  <c r="GB32" i="17"/>
  <c r="GX32" i="17"/>
  <c r="OV32" i="17"/>
  <c r="TI32" i="17"/>
  <c r="ABD32" i="17"/>
  <c r="ACH32" i="17"/>
  <c r="F33" i="17"/>
  <c r="AFW33" i="17" s="1"/>
  <c r="AGB33" i="17" s="1"/>
  <c r="G33" i="17"/>
  <c r="GB33" i="17"/>
  <c r="GX33" i="17"/>
  <c r="OV33" i="17"/>
  <c r="TI33" i="17"/>
  <c r="ABD33" i="17"/>
  <c r="ACH33" i="17"/>
  <c r="F34" i="17"/>
  <c r="AFW34" i="17" s="1"/>
  <c r="AGB34" i="17" s="1"/>
  <c r="G34" i="17"/>
  <c r="GB34" i="17"/>
  <c r="GX34" i="17"/>
  <c r="OV34" i="17"/>
  <c r="TI34" i="17"/>
  <c r="ABD34" i="17"/>
  <c r="ACH34" i="17"/>
  <c r="F35" i="17"/>
  <c r="AFW35" i="17" s="1"/>
  <c r="AGB35" i="17" s="1"/>
  <c r="G35" i="17"/>
  <c r="GB35" i="17"/>
  <c r="GX35" i="17"/>
  <c r="OV35" i="17"/>
  <c r="TI35" i="17"/>
  <c r="ABD35" i="17"/>
  <c r="ACH35" i="17"/>
  <c r="F36" i="17"/>
  <c r="AFW36" i="17" s="1"/>
  <c r="AGB36" i="17" s="1"/>
  <c r="G36" i="17"/>
  <c r="GB36" i="17"/>
  <c r="GX36" i="17"/>
  <c r="OV36" i="17"/>
  <c r="TI36" i="17"/>
  <c r="ABD36" i="17"/>
  <c r="ACH36" i="17"/>
  <c r="F37" i="17"/>
  <c r="AFW37" i="17" s="1"/>
  <c r="AGB37" i="17" s="1"/>
  <c r="G37" i="17"/>
  <c r="GB37" i="17"/>
  <c r="GX37" i="17"/>
  <c r="OV37" i="17"/>
  <c r="TI37" i="17"/>
  <c r="ABD37" i="17"/>
  <c r="ACH37" i="17"/>
  <c r="F38" i="17"/>
  <c r="AFW38" i="17" s="1"/>
  <c r="AGB38" i="17" s="1"/>
  <c r="G38" i="17"/>
  <c r="GB38" i="17"/>
  <c r="GX38" i="17"/>
  <c r="OV38" i="17"/>
  <c r="TI38" i="17"/>
  <c r="WS38" i="17"/>
  <c r="WR38" i="17"/>
  <c r="ACJ38" i="17"/>
  <c r="ACK38" i="17" s="1"/>
  <c r="AEQ38" i="17"/>
  <c r="EX39" i="17"/>
  <c r="F39" i="17"/>
  <c r="AFW39" i="17" s="1"/>
  <c r="AGB39" i="17" s="1"/>
  <c r="GX39" i="17"/>
  <c r="GW39" i="17"/>
  <c r="KF39" i="17"/>
  <c r="XV39" i="17"/>
  <c r="XU39" i="17"/>
  <c r="AES39" i="17"/>
  <c r="AER39" i="17"/>
  <c r="DV40" i="17"/>
  <c r="JD40" i="17"/>
  <c r="JC40" i="17"/>
  <c r="OV40" i="17"/>
  <c r="NR40" i="17"/>
  <c r="NS40" i="17" s="1"/>
  <c r="RC40" i="17"/>
  <c r="RD40" i="17"/>
  <c r="YX40" i="17"/>
  <c r="YY40" i="17"/>
  <c r="ACH40" i="17"/>
  <c r="ACG40" i="17"/>
  <c r="ADP40" i="17"/>
  <c r="ADO40" i="17"/>
  <c r="EY41" i="17"/>
  <c r="KF41" i="17"/>
  <c r="KG41" i="17"/>
  <c r="TJ41" i="17"/>
  <c r="TI41" i="17"/>
  <c r="UM41" i="17"/>
  <c r="GC42" i="17"/>
  <c r="QA42" i="17"/>
  <c r="PZ42" i="17"/>
  <c r="SG42" i="17"/>
  <c r="SF42" i="17"/>
  <c r="ABE42" i="17"/>
  <c r="ABD42" i="17"/>
  <c r="ACJ42" i="17"/>
  <c r="ACK42" i="17" s="1"/>
  <c r="NP43" i="17"/>
  <c r="NO43" i="17"/>
  <c r="XV43" i="17"/>
  <c r="XU43" i="17"/>
  <c r="AES43" i="17"/>
  <c r="AER43" i="17"/>
  <c r="DV44" i="17"/>
  <c r="JD44" i="17"/>
  <c r="JC44" i="17"/>
  <c r="QA44" i="17"/>
  <c r="PZ44" i="17"/>
  <c r="UL44" i="17"/>
  <c r="UM44" i="17"/>
  <c r="ACH44" i="17"/>
  <c r="ACG44" i="17"/>
  <c r="GB45" i="17"/>
  <c r="GC45" i="17"/>
  <c r="OV45" i="17"/>
  <c r="NR45" i="17"/>
  <c r="NS45" i="17" s="1"/>
  <c r="RC45" i="17"/>
  <c r="RD45" i="17"/>
  <c r="ACL45" i="17"/>
  <c r="ACM45" i="17"/>
  <c r="AGG46" i="17"/>
  <c r="EZ46" i="17"/>
  <c r="EY46" i="17"/>
  <c r="QA46" i="17"/>
  <c r="PZ46" i="17"/>
  <c r="UL46" i="17"/>
  <c r="UM46" i="17"/>
  <c r="ACH46" i="17"/>
  <c r="ACG46" i="17"/>
  <c r="GB47" i="17"/>
  <c r="GC47" i="17"/>
  <c r="OV47" i="17"/>
  <c r="NR47" i="17"/>
  <c r="NS47" i="17" s="1"/>
  <c r="RC47" i="17"/>
  <c r="RD47" i="17"/>
  <c r="ACL47" i="17"/>
  <c r="ACM47" i="17"/>
  <c r="AGG48" i="17"/>
  <c r="AGL48" i="17" s="1"/>
  <c r="EZ48" i="17"/>
  <c r="EY48" i="17"/>
  <c r="QA48" i="17"/>
  <c r="PZ48" i="17"/>
  <c r="UL48" i="17"/>
  <c r="UM48" i="17"/>
  <c r="ACH48" i="17"/>
  <c r="ACG48" i="17"/>
  <c r="GB49" i="17"/>
  <c r="GC49" i="17"/>
  <c r="OV49" i="17"/>
  <c r="NR49" i="17"/>
  <c r="NS49" i="17" s="1"/>
  <c r="RC49" i="17"/>
  <c r="RD49" i="17"/>
  <c r="TJ49" i="17"/>
  <c r="TI49" i="17"/>
  <c r="AES49" i="17"/>
  <c r="AER49" i="17"/>
  <c r="YX50" i="17"/>
  <c r="YY50" i="17"/>
  <c r="ABE50" i="17"/>
  <c r="ABD50" i="17"/>
  <c r="QA51" i="17"/>
  <c r="PZ51" i="17"/>
  <c r="ACL51" i="17"/>
  <c r="ACM51" i="17"/>
  <c r="AES51" i="17"/>
  <c r="AER51" i="17"/>
  <c r="GB52" i="17"/>
  <c r="GC52" i="17"/>
  <c r="TJ52" i="17"/>
  <c r="TI52" i="17"/>
  <c r="YX52" i="17"/>
  <c r="YY52" i="17"/>
  <c r="ACL52" i="17"/>
  <c r="ACM52" i="17"/>
  <c r="AGG53" i="17"/>
  <c r="KF53" i="17"/>
  <c r="KG53" i="17"/>
  <c r="XV53" i="17"/>
  <c r="XU53" i="17"/>
  <c r="ACH53" i="17"/>
  <c r="ACG53" i="17"/>
  <c r="JD54" i="17"/>
  <c r="JC54" i="17"/>
  <c r="RC54" i="17"/>
  <c r="RD54" i="17"/>
  <c r="TJ54" i="17"/>
  <c r="TI54" i="17"/>
  <c r="ABE54" i="17"/>
  <c r="ABD54" i="17"/>
  <c r="GB55" i="17"/>
  <c r="GC55" i="17"/>
  <c r="WR55" i="17"/>
  <c r="WS55" i="17"/>
  <c r="NN18" i="17"/>
  <c r="ABC18" i="17"/>
  <c r="AEQ18" i="17"/>
  <c r="DT19" i="17"/>
  <c r="DT95" i="17" s="1"/>
  <c r="GA20" i="17"/>
  <c r="NN20" i="17"/>
  <c r="ABC20" i="17"/>
  <c r="AEQ20" i="17"/>
  <c r="DT21" i="17"/>
  <c r="KF21" i="17"/>
  <c r="NN22" i="17"/>
  <c r="ABC22" i="17"/>
  <c r="AEQ22" i="17"/>
  <c r="DT23" i="17"/>
  <c r="NN24" i="17"/>
  <c r="ABC24" i="17"/>
  <c r="ACJ24" i="17"/>
  <c r="ACK24" i="17" s="1"/>
  <c r="ADN24" i="17"/>
  <c r="AER24" i="17"/>
  <c r="DU25" i="17"/>
  <c r="NO25" i="17"/>
  <c r="RC25" i="17"/>
  <c r="YX25" i="17"/>
  <c r="ACJ25" i="17"/>
  <c r="ACK25" i="17" s="1"/>
  <c r="ADN25" i="17"/>
  <c r="AER25" i="17"/>
  <c r="DU26" i="17"/>
  <c r="NO26" i="17"/>
  <c r="RC26" i="17"/>
  <c r="YX26" i="17"/>
  <c r="ACJ26" i="17"/>
  <c r="ACK26" i="17" s="1"/>
  <c r="ADN26" i="17"/>
  <c r="AER26" i="17"/>
  <c r="DU27" i="17"/>
  <c r="NO27" i="17"/>
  <c r="RC27" i="17"/>
  <c r="YX27" i="17"/>
  <c r="ACJ27" i="17"/>
  <c r="ACK27" i="17" s="1"/>
  <c r="ADN27" i="17"/>
  <c r="AER27" i="17"/>
  <c r="DU28" i="17"/>
  <c r="NO28" i="17"/>
  <c r="RC28" i="17"/>
  <c r="YX28" i="17"/>
  <c r="ACJ28" i="17"/>
  <c r="ACK28" i="17" s="1"/>
  <c r="ADN28" i="17"/>
  <c r="AER28" i="17"/>
  <c r="DU29" i="17"/>
  <c r="NO29" i="17"/>
  <c r="RC29" i="17"/>
  <c r="YX29" i="17"/>
  <c r="ACJ29" i="17"/>
  <c r="ACK29" i="17" s="1"/>
  <c r="ADN29" i="17"/>
  <c r="AER29" i="17"/>
  <c r="DU30" i="17"/>
  <c r="ACK30" i="17"/>
  <c r="ADN30" i="17"/>
  <c r="ACK31" i="17"/>
  <c r="ADN31" i="17"/>
  <c r="ACK32" i="17"/>
  <c r="ADN32" i="17"/>
  <c r="ACK33" i="17"/>
  <c r="ADN33" i="17"/>
  <c r="ACK34" i="17"/>
  <c r="ADN34" i="17"/>
  <c r="ACK35" i="17"/>
  <c r="ADN35" i="17"/>
  <c r="ACK36" i="17"/>
  <c r="ADN36" i="17"/>
  <c r="ACK37" i="17"/>
  <c r="ADN37" i="17"/>
  <c r="AAB38" i="17"/>
  <c r="AAA38" i="17"/>
  <c r="JD39" i="17"/>
  <c r="NP39" i="17"/>
  <c r="NO39" i="17"/>
  <c r="NR39" i="17"/>
  <c r="NS39" i="17" s="1"/>
  <c r="QA39" i="17"/>
  <c r="PZ39" i="17"/>
  <c r="SG39" i="17"/>
  <c r="SF39" i="17"/>
  <c r="ABE39" i="17"/>
  <c r="ABD39" i="17"/>
  <c r="ACJ39" i="17"/>
  <c r="ACK39" i="17" s="1"/>
  <c r="NP40" i="17"/>
  <c r="NO40" i="17"/>
  <c r="XV40" i="17"/>
  <c r="XU40" i="17"/>
  <c r="AES40" i="17"/>
  <c r="AER40" i="17"/>
  <c r="DV41" i="17"/>
  <c r="JD41" i="17"/>
  <c r="JC41" i="17"/>
  <c r="OV41" i="17"/>
  <c r="NR41" i="17"/>
  <c r="NS41" i="17" s="1"/>
  <c r="RC41" i="17"/>
  <c r="RD41" i="17"/>
  <c r="YX41" i="17"/>
  <c r="YY41" i="17"/>
  <c r="ACH41" i="17"/>
  <c r="ACG41" i="17"/>
  <c r="ADP41" i="17"/>
  <c r="ADO41" i="17"/>
  <c r="KF42" i="17"/>
  <c r="KG42" i="17"/>
  <c r="TJ42" i="17"/>
  <c r="TI42" i="17"/>
  <c r="QA43" i="17"/>
  <c r="PZ43" i="17"/>
  <c r="SG43" i="17"/>
  <c r="SF43" i="17"/>
  <c r="ABE43" i="17"/>
  <c r="ABD43" i="17"/>
  <c r="ACJ43" i="17"/>
  <c r="ACK43" i="17" s="1"/>
  <c r="TJ44" i="17"/>
  <c r="TI44" i="17"/>
  <c r="AES44" i="17"/>
  <c r="AER44" i="17"/>
  <c r="DU46" i="17"/>
  <c r="DV46" i="17"/>
  <c r="TJ46" i="17"/>
  <c r="TI46" i="17"/>
  <c r="AES46" i="17"/>
  <c r="AER46" i="17"/>
  <c r="DU48" i="17"/>
  <c r="DV48" i="17"/>
  <c r="TJ48" i="17"/>
  <c r="TI48" i="17"/>
  <c r="AES48" i="17"/>
  <c r="AER48" i="17"/>
  <c r="ACL49" i="17"/>
  <c r="ACM49" i="17"/>
  <c r="AGG50" i="17"/>
  <c r="EZ50" i="17"/>
  <c r="EY50" i="17"/>
  <c r="QA50" i="17"/>
  <c r="PZ50" i="17"/>
  <c r="ACL50" i="17"/>
  <c r="ACM50" i="17"/>
  <c r="AES50" i="17"/>
  <c r="AER50" i="17"/>
  <c r="GB51" i="17"/>
  <c r="GC51" i="17"/>
  <c r="UL51" i="17"/>
  <c r="UM51" i="17"/>
  <c r="AGG52" i="17"/>
  <c r="AGL52" i="17" s="1"/>
  <c r="OV52" i="17"/>
  <c r="NR52" i="17"/>
  <c r="NS52" i="17" s="1"/>
  <c r="RC52" i="17"/>
  <c r="RD52" i="17"/>
  <c r="EZ53" i="17"/>
  <c r="EY53" i="17"/>
  <c r="QA53" i="17"/>
  <c r="PZ53" i="17"/>
  <c r="UK53" i="17"/>
  <c r="NR53" i="17"/>
  <c r="NS53" i="17" s="1"/>
  <c r="ABE53" i="17"/>
  <c r="ABD53" i="17"/>
  <c r="AES53" i="17"/>
  <c r="AER53" i="17"/>
  <c r="GB54" i="17"/>
  <c r="GC54" i="17"/>
  <c r="NP54" i="17"/>
  <c r="NO54" i="17"/>
  <c r="YX54" i="17"/>
  <c r="YY54" i="17"/>
  <c r="HZ55" i="17"/>
  <c r="IA55" i="17"/>
  <c r="YX55" i="17"/>
  <c r="YY55" i="17"/>
  <c r="AER55" i="17"/>
  <c r="AES55" i="17"/>
  <c r="DU56" i="17"/>
  <c r="DV56" i="17"/>
  <c r="VP38" i="17"/>
  <c r="VO38" i="17"/>
  <c r="ADP38" i="17"/>
  <c r="ADO38" i="17"/>
  <c r="IA39" i="17"/>
  <c r="HZ39" i="17"/>
  <c r="TJ39" i="17"/>
  <c r="TI39" i="17"/>
  <c r="QA40" i="17"/>
  <c r="PZ40" i="17"/>
  <c r="SG40" i="17"/>
  <c r="SF40" i="17"/>
  <c r="ABE40" i="17"/>
  <c r="ABD40" i="17"/>
  <c r="ACL40" i="17"/>
  <c r="ACM40" i="17"/>
  <c r="NP41" i="17"/>
  <c r="NO41" i="17"/>
  <c r="XV41" i="17"/>
  <c r="XU41" i="17"/>
  <c r="AES41" i="17"/>
  <c r="AER41" i="17"/>
  <c r="JD42" i="17"/>
  <c r="JC42" i="17"/>
  <c r="OV42" i="17"/>
  <c r="NR42" i="17"/>
  <c r="NS42" i="17" s="1"/>
  <c r="RC42" i="17"/>
  <c r="RD42" i="17"/>
  <c r="YX42" i="17"/>
  <c r="YY42" i="17"/>
  <c r="ACH42" i="17"/>
  <c r="ACG42" i="17"/>
  <c r="ADP42" i="17"/>
  <c r="ADO42" i="17"/>
  <c r="KF43" i="17"/>
  <c r="KG43" i="17"/>
  <c r="TJ43" i="17"/>
  <c r="TI43" i="17"/>
  <c r="OV44" i="17"/>
  <c r="NR44" i="17"/>
  <c r="NS44" i="17" s="1"/>
  <c r="RC44" i="17"/>
  <c r="RD44" i="17"/>
  <c r="ACL44" i="17"/>
  <c r="ACM44" i="17"/>
  <c r="AGG45" i="17"/>
  <c r="EZ45" i="17"/>
  <c r="EY45" i="17"/>
  <c r="QA45" i="17"/>
  <c r="PZ45" i="17"/>
  <c r="UL45" i="17"/>
  <c r="UM45" i="17"/>
  <c r="ACH45" i="17"/>
  <c r="ACG45" i="17"/>
  <c r="GB46" i="17"/>
  <c r="GC46" i="17"/>
  <c r="OV46" i="17"/>
  <c r="NR46" i="17"/>
  <c r="NS46" i="17" s="1"/>
  <c r="RC46" i="17"/>
  <c r="RD46" i="17"/>
  <c r="ACL46" i="17"/>
  <c r="ACM46" i="17"/>
  <c r="AGG47" i="17"/>
  <c r="AGL47" i="17" s="1"/>
  <c r="EZ47" i="17"/>
  <c r="EY47" i="17"/>
  <c r="QA47" i="17"/>
  <c r="PZ47" i="17"/>
  <c r="UL47" i="17"/>
  <c r="UM47" i="17"/>
  <c r="ACH47" i="17"/>
  <c r="ACG47" i="17"/>
  <c r="GB48" i="17"/>
  <c r="GC48" i="17"/>
  <c r="OV48" i="17"/>
  <c r="NR48" i="17"/>
  <c r="NS48" i="17" s="1"/>
  <c r="RC48" i="17"/>
  <c r="RD48" i="17"/>
  <c r="ACL48" i="17"/>
  <c r="ACM48" i="17"/>
  <c r="AGG49" i="17"/>
  <c r="EZ49" i="17"/>
  <c r="EY49" i="17"/>
  <c r="QA49" i="17"/>
  <c r="PZ49" i="17"/>
  <c r="DU50" i="17"/>
  <c r="DV50" i="17"/>
  <c r="UL50" i="17"/>
  <c r="UM50" i="17"/>
  <c r="AGG51" i="17"/>
  <c r="AGL51" i="17" s="1"/>
  <c r="OV51" i="17"/>
  <c r="NR51" i="17"/>
  <c r="NS51" i="17" s="1"/>
  <c r="RC51" i="17"/>
  <c r="RD51" i="17"/>
  <c r="TJ51" i="17"/>
  <c r="TI51" i="17"/>
  <c r="ACH51" i="17"/>
  <c r="ACG51" i="17"/>
  <c r="EZ52" i="17"/>
  <c r="EY52" i="17"/>
  <c r="KF52" i="17"/>
  <c r="KG52" i="17"/>
  <c r="NP52" i="17"/>
  <c r="NO52" i="17"/>
  <c r="XV52" i="17"/>
  <c r="XU52" i="17"/>
  <c r="ACH52" i="17"/>
  <c r="ACG52" i="17"/>
  <c r="JD53" i="17"/>
  <c r="JC53" i="17"/>
  <c r="TJ53" i="17"/>
  <c r="TI53" i="17"/>
  <c r="YX53" i="17"/>
  <c r="YY53" i="17"/>
  <c r="ACL53" i="17"/>
  <c r="ACM53" i="17"/>
  <c r="AGG54" i="17"/>
  <c r="AGL54" i="17" s="1"/>
  <c r="KF54" i="17"/>
  <c r="KG54" i="17"/>
  <c r="QA54" i="17"/>
  <c r="PZ54" i="17"/>
  <c r="ACL54" i="17"/>
  <c r="ACM54" i="17"/>
  <c r="AES54" i="17"/>
  <c r="AER54" i="17"/>
  <c r="TI55" i="17"/>
  <c r="TJ55" i="17"/>
  <c r="NN19" i="17"/>
  <c r="ABC19" i="17"/>
  <c r="AEQ19" i="17"/>
  <c r="DT20" i="17"/>
  <c r="NN21" i="17"/>
  <c r="ABC21" i="17"/>
  <c r="AEQ21" i="17"/>
  <c r="DT22" i="17"/>
  <c r="NN23" i="17"/>
  <c r="NR23" i="17"/>
  <c r="NS23" i="17" s="1"/>
  <c r="ABC23" i="17"/>
  <c r="AEQ23" i="17"/>
  <c r="DT24" i="17"/>
  <c r="VP31" i="17"/>
  <c r="HZ32" i="17"/>
  <c r="JD32" i="17"/>
  <c r="UL32" i="17"/>
  <c r="VP32" i="17"/>
  <c r="HZ33" i="17"/>
  <c r="JD33" i="17"/>
  <c r="UL33" i="17"/>
  <c r="VP33" i="17"/>
  <c r="HZ34" i="17"/>
  <c r="JD34" i="17"/>
  <c r="UL34" i="17"/>
  <c r="VP34" i="17"/>
  <c r="HZ35" i="17"/>
  <c r="JD35" i="17"/>
  <c r="UL35" i="17"/>
  <c r="VP35" i="17"/>
  <c r="HZ36" i="17"/>
  <c r="JD36" i="17"/>
  <c r="UL36" i="17"/>
  <c r="VP36" i="17"/>
  <c r="HZ37" i="17"/>
  <c r="JD37" i="17"/>
  <c r="UL37" i="17"/>
  <c r="VP37" i="17"/>
  <c r="HZ38" i="17"/>
  <c r="JD38" i="17"/>
  <c r="UL38" i="17"/>
  <c r="ABE38" i="17"/>
  <c r="ABD38" i="17"/>
  <c r="G39" i="17"/>
  <c r="DV39" i="17"/>
  <c r="DU39" i="17"/>
  <c r="LJ39" i="17"/>
  <c r="LI39" i="17"/>
  <c r="OX39" i="17"/>
  <c r="OW39" i="17"/>
  <c r="RC39" i="17"/>
  <c r="RD39" i="17"/>
  <c r="YX39" i="17"/>
  <c r="YY39" i="17"/>
  <c r="ACH39" i="17"/>
  <c r="ACG39" i="17"/>
  <c r="ADP39" i="17"/>
  <c r="ADO39" i="17"/>
  <c r="EY40" i="17"/>
  <c r="KF40" i="17"/>
  <c r="KG40" i="17"/>
  <c r="TJ40" i="17"/>
  <c r="TI40" i="17"/>
  <c r="QA41" i="17"/>
  <c r="PZ41" i="17"/>
  <c r="SG41" i="17"/>
  <c r="SF41" i="17"/>
  <c r="ABE41" i="17"/>
  <c r="ABD41" i="17"/>
  <c r="ACL41" i="17"/>
  <c r="ACM41" i="17"/>
  <c r="NP42" i="17"/>
  <c r="NO42" i="17"/>
  <c r="XV42" i="17"/>
  <c r="XU42" i="17"/>
  <c r="AES42" i="17"/>
  <c r="AER42" i="17"/>
  <c r="JD43" i="17"/>
  <c r="JC43" i="17"/>
  <c r="OV43" i="17"/>
  <c r="NR43" i="17"/>
  <c r="NS43" i="17" s="1"/>
  <c r="RC43" i="17"/>
  <c r="RD43" i="17"/>
  <c r="YX43" i="17"/>
  <c r="YY43" i="17"/>
  <c r="ACH43" i="17"/>
  <c r="ACG43" i="17"/>
  <c r="ADP43" i="17"/>
  <c r="ADO43" i="17"/>
  <c r="EY44" i="17"/>
  <c r="DU45" i="17"/>
  <c r="DV45" i="17"/>
  <c r="TJ45" i="17"/>
  <c r="TI45" i="17"/>
  <c r="AES45" i="17"/>
  <c r="AER45" i="17"/>
  <c r="DU47" i="17"/>
  <c r="DV47" i="17"/>
  <c r="TJ47" i="17"/>
  <c r="TI47" i="17"/>
  <c r="AES47" i="17"/>
  <c r="AER47" i="17"/>
  <c r="DU49" i="17"/>
  <c r="DV49" i="17"/>
  <c r="UL49" i="17"/>
  <c r="UM49" i="17"/>
  <c r="ACH49" i="17"/>
  <c r="ACG49" i="17"/>
  <c r="GB50" i="17"/>
  <c r="GC50" i="17"/>
  <c r="OV50" i="17"/>
  <c r="NR50" i="17"/>
  <c r="NS50" i="17" s="1"/>
  <c r="RC50" i="17"/>
  <c r="RD50" i="17"/>
  <c r="TJ50" i="17"/>
  <c r="TI50" i="17"/>
  <c r="ACH50" i="17"/>
  <c r="ACG50" i="17"/>
  <c r="EZ51" i="17"/>
  <c r="EY51" i="17"/>
  <c r="KF51" i="17"/>
  <c r="KG51" i="17"/>
  <c r="NP51" i="17"/>
  <c r="NO51" i="17"/>
  <c r="YX51" i="17"/>
  <c r="YY51" i="17"/>
  <c r="ABE51" i="17"/>
  <c r="ABD51" i="17"/>
  <c r="QA52" i="17"/>
  <c r="PZ52" i="17"/>
  <c r="UL52" i="17"/>
  <c r="UM52" i="17"/>
  <c r="ABE52" i="17"/>
  <c r="ABD52" i="17"/>
  <c r="AES52" i="17"/>
  <c r="AER52" i="17"/>
  <c r="GB53" i="17"/>
  <c r="GC53" i="17"/>
  <c r="NP53" i="17"/>
  <c r="NO53" i="17"/>
  <c r="RC53" i="17"/>
  <c r="RD53" i="17"/>
  <c r="EZ54" i="17"/>
  <c r="EY54" i="17"/>
  <c r="UK54" i="17"/>
  <c r="NR54" i="17"/>
  <c r="NS54" i="17" s="1"/>
  <c r="XV54" i="17"/>
  <c r="XU54" i="17"/>
  <c r="VP50" i="17"/>
  <c r="DV51" i="17"/>
  <c r="GX51" i="17"/>
  <c r="VP51" i="17"/>
  <c r="DV52" i="17"/>
  <c r="GX52" i="17"/>
  <c r="SE52" i="17"/>
  <c r="VP52" i="17"/>
  <c r="WR52" i="17"/>
  <c r="ADN52" i="17"/>
  <c r="DV53" i="17"/>
  <c r="GX53" i="17"/>
  <c r="HZ53" i="17"/>
  <c r="SE53" i="17"/>
  <c r="VP53" i="17"/>
  <c r="WR53" i="17"/>
  <c r="ADN53" i="17"/>
  <c r="DV54" i="17"/>
  <c r="GX54" i="17"/>
  <c r="HZ54" i="17"/>
  <c r="SE54" i="17"/>
  <c r="WR54" i="17"/>
  <c r="AAA54" i="17"/>
  <c r="ADN54" i="17"/>
  <c r="F55" i="17"/>
  <c r="JC55" i="17"/>
  <c r="KG55" i="17"/>
  <c r="NR55" i="17"/>
  <c r="NS55" i="17" s="1"/>
  <c r="OW55" i="17"/>
  <c r="AAA55" i="17"/>
  <c r="ABE55" i="17"/>
  <c r="ACI55" i="17"/>
  <c r="ACJ55" i="17"/>
  <c r="ADN55" i="17"/>
  <c r="AFU55" i="17"/>
  <c r="G56" i="17"/>
  <c r="EY56" i="17"/>
  <c r="GC56" i="17"/>
  <c r="NQ56" i="17"/>
  <c r="PZ56" i="17"/>
  <c r="TJ56" i="17"/>
  <c r="UM56" i="17"/>
  <c r="UL56" i="17"/>
  <c r="XU56" i="17"/>
  <c r="ABE56" i="17"/>
  <c r="AFU56" i="17"/>
  <c r="EY57" i="17"/>
  <c r="IA57" i="17"/>
  <c r="LJ57" i="17"/>
  <c r="LI57" i="17"/>
  <c r="PY57" i="17"/>
  <c r="RD57" i="17"/>
  <c r="RC57" i="17"/>
  <c r="YY57" i="17"/>
  <c r="YX57" i="17"/>
  <c r="ACG57" i="17"/>
  <c r="AEQ57" i="17"/>
  <c r="ACI57" i="17"/>
  <c r="AFW57" i="17" s="1"/>
  <c r="AGB57" i="17" s="1"/>
  <c r="F58" i="17"/>
  <c r="GC58" i="17"/>
  <c r="GB58" i="17"/>
  <c r="JC58" i="17"/>
  <c r="NP58" i="17"/>
  <c r="VP58" i="17"/>
  <c r="VO58" i="17"/>
  <c r="ACJ58" i="17"/>
  <c r="ADN58" i="17"/>
  <c r="G59" i="17"/>
  <c r="KG59" i="17"/>
  <c r="KF59" i="17"/>
  <c r="NR59" i="17"/>
  <c r="NS59" i="17" s="1"/>
  <c r="OV59" i="17"/>
  <c r="TI59" i="17"/>
  <c r="TJ59" i="17"/>
  <c r="WR59" i="17"/>
  <c r="WS59" i="17"/>
  <c r="AAB59" i="17"/>
  <c r="AAA59" i="17"/>
  <c r="ACH59" i="17"/>
  <c r="ACG59" i="17"/>
  <c r="AGG60" i="17"/>
  <c r="AGL60" i="17" s="1"/>
  <c r="DU60" i="17"/>
  <c r="DV60" i="17"/>
  <c r="GX60" i="17"/>
  <c r="GW60" i="17"/>
  <c r="JD60" i="17"/>
  <c r="JC60" i="17"/>
  <c r="TJ60" i="17"/>
  <c r="TI60" i="17"/>
  <c r="AES60" i="17"/>
  <c r="AER60" i="17"/>
  <c r="DU62" i="17"/>
  <c r="DV62" i="17"/>
  <c r="TJ62" i="17"/>
  <c r="TI62" i="17"/>
  <c r="VO63" i="17"/>
  <c r="VP63" i="17"/>
  <c r="AAA64" i="17"/>
  <c r="AAB64" i="17"/>
  <c r="EY67" i="17"/>
  <c r="EZ67" i="17"/>
  <c r="G40" i="17"/>
  <c r="G41" i="17"/>
  <c r="G42" i="17"/>
  <c r="G43" i="17"/>
  <c r="G44" i="17"/>
  <c r="KG44" i="17"/>
  <c r="NO44" i="17"/>
  <c r="SF44" i="17"/>
  <c r="XU44" i="17"/>
  <c r="YY44" i="17"/>
  <c r="ABD44" i="17"/>
  <c r="ADO44" i="17"/>
  <c r="G45" i="17"/>
  <c r="JC45" i="17"/>
  <c r="KG45" i="17"/>
  <c r="NO45" i="17"/>
  <c r="SF45" i="17"/>
  <c r="XU45" i="17"/>
  <c r="YY45" i="17"/>
  <c r="ABD45" i="17"/>
  <c r="ADO45" i="17"/>
  <c r="G46" i="17"/>
  <c r="JC46" i="17"/>
  <c r="KG46" i="17"/>
  <c r="NO46" i="17"/>
  <c r="SF46" i="17"/>
  <c r="XU46" i="17"/>
  <c r="YY46" i="17"/>
  <c r="ABD46" i="17"/>
  <c r="ADO46" i="17"/>
  <c r="G47" i="17"/>
  <c r="JC47" i="17"/>
  <c r="KG47" i="17"/>
  <c r="NO47" i="17"/>
  <c r="SF47" i="17"/>
  <c r="XU47" i="17"/>
  <c r="YY47" i="17"/>
  <c r="ABD47" i="17"/>
  <c r="ADO47" i="17"/>
  <c r="G48" i="17"/>
  <c r="JC48" i="17"/>
  <c r="KG48" i="17"/>
  <c r="NO48" i="17"/>
  <c r="SF48" i="17"/>
  <c r="XU48" i="17"/>
  <c r="YY48" i="17"/>
  <c r="ABD48" i="17"/>
  <c r="ADO48" i="17"/>
  <c r="G49" i="17"/>
  <c r="JC49" i="17"/>
  <c r="KG49" i="17"/>
  <c r="NO49" i="17"/>
  <c r="XU49" i="17"/>
  <c r="YY49" i="17"/>
  <c r="ABD49" i="17"/>
  <c r="ADO49" i="17"/>
  <c r="G50" i="17"/>
  <c r="JC50" i="17"/>
  <c r="KG50" i="17"/>
  <c r="NO50" i="17"/>
  <c r="XU50" i="17"/>
  <c r="G51" i="17"/>
  <c r="JC51" i="17"/>
  <c r="XU51" i="17"/>
  <c r="G52" i="17"/>
  <c r="JC52" i="17"/>
  <c r="G53" i="17"/>
  <c r="G54" i="17"/>
  <c r="H55" i="17"/>
  <c r="KG56" i="17"/>
  <c r="KF56" i="17"/>
  <c r="NR56" i="17"/>
  <c r="NS56" i="17" s="1"/>
  <c r="OV56" i="17"/>
  <c r="SG56" i="17"/>
  <c r="SF56" i="17"/>
  <c r="WS56" i="17"/>
  <c r="AAB56" i="17"/>
  <c r="AAA56" i="17"/>
  <c r="DV57" i="17"/>
  <c r="GX57" i="17"/>
  <c r="GW57" i="17"/>
  <c r="NQ57" i="17"/>
  <c r="TJ57" i="17"/>
  <c r="UM57" i="17"/>
  <c r="UL57" i="17"/>
  <c r="ABE57" i="17"/>
  <c r="IA58" i="17"/>
  <c r="LJ58" i="17"/>
  <c r="LI58" i="17"/>
  <c r="RD58" i="17"/>
  <c r="RC58" i="17"/>
  <c r="YY58" i="17"/>
  <c r="YX58" i="17"/>
  <c r="AEQ58" i="17"/>
  <c r="ACI58" i="17"/>
  <c r="GC59" i="17"/>
  <c r="GB59" i="17"/>
  <c r="NP59" i="17"/>
  <c r="ABD59" i="17"/>
  <c r="ABE59" i="17"/>
  <c r="HZ60" i="17"/>
  <c r="IA60" i="17"/>
  <c r="LJ60" i="17"/>
  <c r="LI60" i="17"/>
  <c r="OV60" i="17"/>
  <c r="NR60" i="17"/>
  <c r="NS60" i="17" s="1"/>
  <c r="RC60" i="17"/>
  <c r="RD60" i="17"/>
  <c r="ACL60" i="17"/>
  <c r="ACM60" i="17"/>
  <c r="AGG61" i="17"/>
  <c r="EZ61" i="17"/>
  <c r="EY61" i="17"/>
  <c r="QA61" i="17"/>
  <c r="PZ61" i="17"/>
  <c r="UL61" i="17"/>
  <c r="UM61" i="17"/>
  <c r="ACH61" i="17"/>
  <c r="ACG61" i="17"/>
  <c r="GB62" i="17"/>
  <c r="GC62" i="17"/>
  <c r="OV62" i="17"/>
  <c r="NR62" i="17"/>
  <c r="NS62" i="17" s="1"/>
  <c r="RC62" i="17"/>
  <c r="RD62" i="17"/>
  <c r="WR62" i="17"/>
  <c r="WS62" i="17"/>
  <c r="SF63" i="17"/>
  <c r="SG63" i="17"/>
  <c r="AFU64" i="17"/>
  <c r="AFV64" i="17"/>
  <c r="JC65" i="17"/>
  <c r="JD65" i="17"/>
  <c r="VP56" i="17"/>
  <c r="VO56" i="17"/>
  <c r="ACJ56" i="17"/>
  <c r="ADN56" i="17"/>
  <c r="H57" i="17"/>
  <c r="KG57" i="17"/>
  <c r="KF57" i="17"/>
  <c r="NR57" i="17"/>
  <c r="NS57" i="17" s="1"/>
  <c r="OV57" i="17"/>
  <c r="SG57" i="17"/>
  <c r="SF57" i="17"/>
  <c r="AAB57" i="17"/>
  <c r="AAA57" i="17"/>
  <c r="GX58" i="17"/>
  <c r="GW58" i="17"/>
  <c r="UM58" i="17"/>
  <c r="UL58" i="17"/>
  <c r="LJ59" i="17"/>
  <c r="LI59" i="17"/>
  <c r="QA59" i="17"/>
  <c r="PZ59" i="17"/>
  <c r="AFV59" i="17"/>
  <c r="AFU59" i="17"/>
  <c r="NO60" i="17"/>
  <c r="NP60" i="17"/>
  <c r="DU61" i="17"/>
  <c r="DV61" i="17"/>
  <c r="TJ61" i="17"/>
  <c r="TI61" i="17"/>
  <c r="AES61" i="17"/>
  <c r="AER61" i="17"/>
  <c r="YX62" i="17"/>
  <c r="YY62" i="17"/>
  <c r="AER62" i="17"/>
  <c r="AES62" i="17"/>
  <c r="DU63" i="17"/>
  <c r="DV63" i="17"/>
  <c r="KF63" i="17"/>
  <c r="KG63" i="17"/>
  <c r="AGG64" i="17"/>
  <c r="AGL64" i="17"/>
  <c r="EY65" i="17"/>
  <c r="EZ65" i="17"/>
  <c r="AAA66" i="17"/>
  <c r="AAB66" i="17"/>
  <c r="ZZ39" i="17"/>
  <c r="AFU39" i="17"/>
  <c r="LH40" i="17"/>
  <c r="ZZ40" i="17"/>
  <c r="AFU40" i="17"/>
  <c r="LH41" i="17"/>
  <c r="ZZ41" i="17"/>
  <c r="AFU41" i="17"/>
  <c r="LH42" i="17"/>
  <c r="ZZ42" i="17"/>
  <c r="AFU42" i="17"/>
  <c r="LH43" i="17"/>
  <c r="ZZ43" i="17"/>
  <c r="AFU43" i="17"/>
  <c r="LH44" i="17"/>
  <c r="ZZ44" i="17"/>
  <c r="AFU44" i="17"/>
  <c r="LH45" i="17"/>
  <c r="ZZ45" i="17"/>
  <c r="AFU45" i="17"/>
  <c r="LH46" i="17"/>
  <c r="ZZ46" i="17"/>
  <c r="AFU46" i="17"/>
  <c r="LH47" i="17"/>
  <c r="ZZ47" i="17"/>
  <c r="AFU47" i="17"/>
  <c r="LH48" i="17"/>
  <c r="ZZ48" i="17"/>
  <c r="AFU48" i="17"/>
  <c r="LH49" i="17"/>
  <c r="ZZ49" i="17"/>
  <c r="AFU49" i="17"/>
  <c r="LH50" i="17"/>
  <c r="ZZ50" i="17"/>
  <c r="AFU50" i="17"/>
  <c r="LH51" i="17"/>
  <c r="ZZ51" i="17"/>
  <c r="AFU51" i="17"/>
  <c r="LH52" i="17"/>
  <c r="ZZ52" i="17"/>
  <c r="AFU52" i="17"/>
  <c r="LH53" i="17"/>
  <c r="OV53" i="17"/>
  <c r="ZZ53" i="17"/>
  <c r="AFU53" i="17"/>
  <c r="LH54" i="17"/>
  <c r="OV54" i="17"/>
  <c r="PZ55" i="17"/>
  <c r="LJ56" i="17"/>
  <c r="LI56" i="17"/>
  <c r="RD56" i="17"/>
  <c r="RC56" i="17"/>
  <c r="YY56" i="17"/>
  <c r="YX56" i="17"/>
  <c r="AEQ56" i="17"/>
  <c r="ACI56" i="17"/>
  <c r="AFW56" i="17" s="1"/>
  <c r="AGB56" i="17" s="1"/>
  <c r="GC57" i="17"/>
  <c r="GB57" i="17"/>
  <c r="VP57" i="17"/>
  <c r="VO57" i="17"/>
  <c r="ACJ57" i="17"/>
  <c r="ACK57" i="17" s="1"/>
  <c r="ADN57" i="17"/>
  <c r="H58" i="17"/>
  <c r="KG58" i="17"/>
  <c r="KF58" i="17"/>
  <c r="NR58" i="17"/>
  <c r="NS58" i="17" s="1"/>
  <c r="OV58" i="17"/>
  <c r="SG58" i="17"/>
  <c r="SF58" i="17"/>
  <c r="AAB58" i="17"/>
  <c r="AAA58" i="17"/>
  <c r="GX59" i="17"/>
  <c r="GW59" i="17"/>
  <c r="SG59" i="17"/>
  <c r="SF59" i="17"/>
  <c r="VP59" i="17"/>
  <c r="VO59" i="17"/>
  <c r="XV59" i="17"/>
  <c r="XU59" i="17"/>
  <c r="AER59" i="17"/>
  <c r="AES59" i="17"/>
  <c r="AFX60" i="17"/>
  <c r="EZ60" i="17"/>
  <c r="EY60" i="17"/>
  <c r="QA60" i="17"/>
  <c r="PZ60" i="17"/>
  <c r="UL60" i="17"/>
  <c r="UM60" i="17"/>
  <c r="ACH60" i="17"/>
  <c r="ACG60" i="17"/>
  <c r="GB61" i="17"/>
  <c r="GC61" i="17"/>
  <c r="OV61" i="17"/>
  <c r="NR61" i="17"/>
  <c r="NS61" i="17" s="1"/>
  <c r="RC61" i="17"/>
  <c r="RD61" i="17"/>
  <c r="ACL61" i="17"/>
  <c r="ACM61" i="17"/>
  <c r="EZ62" i="17"/>
  <c r="EY62" i="17"/>
  <c r="QA62" i="17"/>
  <c r="PZ62" i="17"/>
  <c r="NO63" i="17"/>
  <c r="NP63" i="17"/>
  <c r="AFU66" i="17"/>
  <c r="AFV66" i="17"/>
  <c r="JC67" i="17"/>
  <c r="JD67" i="17"/>
  <c r="NP64" i="17"/>
  <c r="NO64" i="17"/>
  <c r="RD64" i="17"/>
  <c r="RC64" i="17"/>
  <c r="UM64" i="17"/>
  <c r="UL64" i="17"/>
  <c r="AFW65" i="17"/>
  <c r="AGB65" i="17" s="1"/>
  <c r="OW65" i="17"/>
  <c r="OX65" i="17"/>
  <c r="AAA65" i="17"/>
  <c r="AAB65" i="17"/>
  <c r="AFU65" i="17"/>
  <c r="AFV65" i="17"/>
  <c r="EY66" i="17"/>
  <c r="EZ66" i="17"/>
  <c r="JC66" i="17"/>
  <c r="JD66" i="17"/>
  <c r="NP66" i="17"/>
  <c r="NO66" i="17"/>
  <c r="NS66" i="17"/>
  <c r="RD66" i="17"/>
  <c r="RC66" i="17"/>
  <c r="UM66" i="17"/>
  <c r="UL66" i="17"/>
  <c r="AFW67" i="17"/>
  <c r="AGB67" i="17" s="1"/>
  <c r="OW67" i="17"/>
  <c r="OX67" i="17"/>
  <c r="XU67" i="17"/>
  <c r="XV67" i="17"/>
  <c r="AFU67" i="17"/>
  <c r="AFV67" i="17"/>
  <c r="EY68" i="17"/>
  <c r="EZ68" i="17"/>
  <c r="RD68" i="17"/>
  <c r="RC68" i="17"/>
  <c r="AAA68" i="17"/>
  <c r="AAB68" i="17"/>
  <c r="JC69" i="17"/>
  <c r="JD69" i="17"/>
  <c r="NP69" i="17"/>
  <c r="NO69" i="17"/>
  <c r="PZ69" i="17"/>
  <c r="QA69" i="17"/>
  <c r="XV69" i="17"/>
  <c r="XU69" i="17"/>
  <c r="KF70" i="17"/>
  <c r="KG70" i="17"/>
  <c r="OV70" i="17"/>
  <c r="NR70" i="17"/>
  <c r="NS70" i="17" s="1"/>
  <c r="YX70" i="17"/>
  <c r="YY70" i="17"/>
  <c r="AGG71" i="17"/>
  <c r="AGL71" i="17" s="1"/>
  <c r="AGG72" i="17"/>
  <c r="RC59" i="17"/>
  <c r="UL59" i="17"/>
  <c r="YX59" i="17"/>
  <c r="ADN59" i="17"/>
  <c r="H60" i="17"/>
  <c r="GB60" i="17"/>
  <c r="KF60" i="17"/>
  <c r="SF60" i="17"/>
  <c r="XU60" i="17"/>
  <c r="YY60" i="17"/>
  <c r="ABD60" i="17"/>
  <c r="ADO60" i="17"/>
  <c r="G61" i="17"/>
  <c r="JC61" i="17"/>
  <c r="KG61" i="17"/>
  <c r="NO61" i="17"/>
  <c r="SF61" i="17"/>
  <c r="XU61" i="17"/>
  <c r="YY61" i="17"/>
  <c r="ABD61" i="17"/>
  <c r="ADO61" i="17"/>
  <c r="G62" i="17"/>
  <c r="JC62" i="17"/>
  <c r="KG62" i="17"/>
  <c r="NO62" i="17"/>
  <c r="SF62" i="17"/>
  <c r="AAA62" i="17"/>
  <c r="ABE62" i="17"/>
  <c r="ACI62" i="17"/>
  <c r="AFW62" i="17" s="1"/>
  <c r="AGB62" i="17" s="1"/>
  <c r="ADN62" i="17"/>
  <c r="ACJ62" i="17"/>
  <c r="AFU62" i="17"/>
  <c r="G63" i="17"/>
  <c r="EY63" i="17"/>
  <c r="GC63" i="17"/>
  <c r="NQ63" i="17"/>
  <c r="PY63" i="17"/>
  <c r="XV63" i="17"/>
  <c r="GV64" i="17"/>
  <c r="XV64" i="17"/>
  <c r="J65" i="17"/>
  <c r="SF65" i="17"/>
  <c r="SG65" i="17"/>
  <c r="VO65" i="17"/>
  <c r="VP65" i="17"/>
  <c r="YY65" i="17"/>
  <c r="YX65" i="17"/>
  <c r="AEQ65" i="17"/>
  <c r="ACJ65" i="17"/>
  <c r="ACK65" i="17" s="1"/>
  <c r="AFX65" i="17"/>
  <c r="DV66" i="17"/>
  <c r="DU66" i="17"/>
  <c r="IA66" i="17"/>
  <c r="HZ66" i="17"/>
  <c r="XV66" i="17"/>
  <c r="SF67" i="17"/>
  <c r="SG67" i="17"/>
  <c r="AEQ67" i="17"/>
  <c r="ACJ67" i="17"/>
  <c r="ACK67" i="17" s="1"/>
  <c r="H68" i="17"/>
  <c r="DV68" i="17"/>
  <c r="DU68" i="17"/>
  <c r="PZ68" i="17"/>
  <c r="QA68" i="17"/>
  <c r="VN68" i="17"/>
  <c r="NQ68" i="17"/>
  <c r="YY68" i="17"/>
  <c r="YX68" i="17"/>
  <c r="AGL69" i="17"/>
  <c r="AGG69" i="17"/>
  <c r="LI69" i="17"/>
  <c r="LJ69" i="17"/>
  <c r="ACH69" i="17"/>
  <c r="ACG69" i="17"/>
  <c r="AGL70" i="17"/>
  <c r="AGG70" i="17"/>
  <c r="GW70" i="17"/>
  <c r="GX70" i="17"/>
  <c r="ACI59" i="17"/>
  <c r="ACK59" i="17" s="1"/>
  <c r="RD63" i="17"/>
  <c r="RC63" i="17"/>
  <c r="ABE63" i="17"/>
  <c r="AES63" i="17"/>
  <c r="GC64" i="17"/>
  <c r="GB64" i="17"/>
  <c r="LJ64" i="17"/>
  <c r="NU64" i="17"/>
  <c r="OV64" i="17"/>
  <c r="QA64" i="17"/>
  <c r="NP65" i="17"/>
  <c r="NO65" i="17"/>
  <c r="NS65" i="17"/>
  <c r="RD65" i="17"/>
  <c r="RC65" i="17"/>
  <c r="UM65" i="17"/>
  <c r="UL65" i="17"/>
  <c r="AFW66" i="17"/>
  <c r="AGB66" i="17" s="1"/>
  <c r="LJ66" i="17"/>
  <c r="OV66" i="17"/>
  <c r="QA66" i="17"/>
  <c r="NP67" i="17"/>
  <c r="NO67" i="17"/>
  <c r="NS67" i="17"/>
  <c r="RD67" i="17"/>
  <c r="RC67" i="17"/>
  <c r="UM67" i="17"/>
  <c r="UL67" i="17"/>
  <c r="AAA67" i="17"/>
  <c r="AAB67" i="17"/>
  <c r="JC68" i="17"/>
  <c r="JD68" i="17"/>
  <c r="NP68" i="17"/>
  <c r="NO68" i="17"/>
  <c r="XU68" i="17"/>
  <c r="XV68" i="17"/>
  <c r="AFU68" i="17"/>
  <c r="AFV68" i="17"/>
  <c r="EY69" i="17"/>
  <c r="EZ69" i="17"/>
  <c r="OW69" i="17"/>
  <c r="OX69" i="17"/>
  <c r="ABD69" i="17"/>
  <c r="ABE69" i="17"/>
  <c r="NO70" i="17"/>
  <c r="NP70" i="17"/>
  <c r="ZZ60" i="17"/>
  <c r="AFU60" i="17"/>
  <c r="LH61" i="17"/>
  <c r="ZZ61" i="17"/>
  <c r="AFU61" i="17"/>
  <c r="LH62" i="17"/>
  <c r="VO62" i="17"/>
  <c r="F63" i="17"/>
  <c r="AFW63" i="17" s="1"/>
  <c r="AGB63" i="17" s="1"/>
  <c r="JC63" i="17"/>
  <c r="NR63" i="17"/>
  <c r="NS63" i="17" s="1"/>
  <c r="OW63" i="17"/>
  <c r="UM63" i="17"/>
  <c r="UL63" i="17"/>
  <c r="SF64" i="17"/>
  <c r="SG64" i="17"/>
  <c r="VO64" i="17"/>
  <c r="VP64" i="17"/>
  <c r="YY64" i="17"/>
  <c r="YX64" i="17"/>
  <c r="AEQ64" i="17"/>
  <c r="ACJ64" i="17"/>
  <c r="ACK64" i="17" s="1"/>
  <c r="AFX64" i="17"/>
  <c r="DV65" i="17"/>
  <c r="DU65" i="17"/>
  <c r="IA65" i="17"/>
  <c r="HZ65" i="17"/>
  <c r="XV65" i="17"/>
  <c r="SF66" i="17"/>
  <c r="SG66" i="17"/>
  <c r="VO66" i="17"/>
  <c r="VP66" i="17"/>
  <c r="YY66" i="17"/>
  <c r="YX66" i="17"/>
  <c r="AEQ66" i="17"/>
  <c r="ACJ66" i="17"/>
  <c r="ACK66" i="17" s="1"/>
  <c r="AFX66" i="17"/>
  <c r="AFX67" i="17"/>
  <c r="H67" i="17"/>
  <c r="DV67" i="17"/>
  <c r="DU67" i="17"/>
  <c r="IA67" i="17"/>
  <c r="HZ67" i="17"/>
  <c r="VO67" i="17"/>
  <c r="VP67" i="17"/>
  <c r="YY67" i="17"/>
  <c r="YX67" i="17"/>
  <c r="AFW68" i="17"/>
  <c r="AGB68" i="17" s="1"/>
  <c r="LI68" i="17"/>
  <c r="LJ68" i="17"/>
  <c r="OW68" i="17"/>
  <c r="OX68" i="17"/>
  <c r="SF68" i="17"/>
  <c r="SG68" i="17"/>
  <c r="AEQ68" i="17"/>
  <c r="ACJ68" i="17"/>
  <c r="ACK68" i="17" s="1"/>
  <c r="AFX69" i="17"/>
  <c r="H69" i="17"/>
  <c r="DV69" i="17"/>
  <c r="DU69" i="17"/>
  <c r="RC69" i="17"/>
  <c r="RD69" i="17"/>
  <c r="AGL73" i="17"/>
  <c r="AGG73" i="17"/>
  <c r="TH63" i="17"/>
  <c r="WQ63" i="17"/>
  <c r="ADN64" i="17"/>
  <c r="ADN65" i="17"/>
  <c r="ADN66" i="17"/>
  <c r="ADN67" i="17"/>
  <c r="ADN68" i="17"/>
  <c r="WR69" i="17"/>
  <c r="UM70" i="17"/>
  <c r="ACH70" i="17"/>
  <c r="ACG70" i="17"/>
  <c r="ADO70" i="17"/>
  <c r="ADP70" i="17"/>
  <c r="QA71" i="17"/>
  <c r="PZ71" i="17"/>
  <c r="SF71" i="17"/>
  <c r="SG71" i="17"/>
  <c r="XV71" i="17"/>
  <c r="XU71" i="17"/>
  <c r="H72" i="17"/>
  <c r="AFX72" i="17"/>
  <c r="GC72" i="17"/>
  <c r="KF72" i="17"/>
  <c r="KG72" i="17"/>
  <c r="WR72" i="17"/>
  <c r="ABD72" i="17"/>
  <c r="ABE72" i="17"/>
  <c r="ACJ72" i="17"/>
  <c r="ACK72" i="17" s="1"/>
  <c r="JD73" i="17"/>
  <c r="JC73" i="17"/>
  <c r="OV73" i="17"/>
  <c r="NR73" i="17"/>
  <c r="NS73" i="17" s="1"/>
  <c r="RC73" i="17"/>
  <c r="RD73" i="17"/>
  <c r="DV74" i="17"/>
  <c r="HZ74" i="17"/>
  <c r="NO74" i="17"/>
  <c r="NP74" i="17"/>
  <c r="DV76" i="17"/>
  <c r="DU76" i="17"/>
  <c r="UL77" i="17"/>
  <c r="UM77" i="17"/>
  <c r="AFV77" i="17"/>
  <c r="AFU77" i="17"/>
  <c r="NR68" i="17"/>
  <c r="NS68" i="17" s="1"/>
  <c r="NR69" i="17"/>
  <c r="NS69" i="17" s="1"/>
  <c r="AFV69" i="17"/>
  <c r="AFU69" i="17"/>
  <c r="G70" i="17"/>
  <c r="EX70" i="17"/>
  <c r="XV70" i="17"/>
  <c r="XU70" i="17"/>
  <c r="H71" i="17"/>
  <c r="KF71" i="17"/>
  <c r="KG71" i="17"/>
  <c r="WR71" i="17"/>
  <c r="ABD71" i="17"/>
  <c r="ABE71" i="17"/>
  <c r="ACJ71" i="17"/>
  <c r="ACK71" i="17" s="1"/>
  <c r="JD72" i="17"/>
  <c r="JC72" i="17"/>
  <c r="OV72" i="17"/>
  <c r="NR72" i="17"/>
  <c r="NS72" i="17" s="1"/>
  <c r="RC72" i="17"/>
  <c r="RD72" i="17"/>
  <c r="DV73" i="17"/>
  <c r="HZ73" i="17"/>
  <c r="NO73" i="17"/>
  <c r="NP73" i="17"/>
  <c r="YX73" i="17"/>
  <c r="YY73" i="17"/>
  <c r="ACH73" i="17"/>
  <c r="ACG73" i="17"/>
  <c r="ADO73" i="17"/>
  <c r="ADP73" i="17"/>
  <c r="AGL74" i="17"/>
  <c r="AGG74" i="17"/>
  <c r="QA74" i="17"/>
  <c r="PZ74" i="17"/>
  <c r="ACH74" i="17"/>
  <c r="ACG74" i="17"/>
  <c r="AGL75" i="17"/>
  <c r="AGG75" i="17"/>
  <c r="H75" i="17"/>
  <c r="OV75" i="17"/>
  <c r="NR75" i="17"/>
  <c r="NS75" i="17" s="1"/>
  <c r="RC75" i="17"/>
  <c r="RD75" i="17"/>
  <c r="UL75" i="17"/>
  <c r="UM75" i="17"/>
  <c r="WS75" i="17"/>
  <c r="WR75" i="17"/>
  <c r="ACL75" i="17"/>
  <c r="ACM75" i="17"/>
  <c r="GB76" i="17"/>
  <c r="GC76" i="17"/>
  <c r="IA76" i="17"/>
  <c r="HZ76" i="17"/>
  <c r="QA76" i="17"/>
  <c r="PZ76" i="17"/>
  <c r="ACH76" i="17"/>
  <c r="ACG76" i="17"/>
  <c r="AGL77" i="17"/>
  <c r="AGG77" i="17"/>
  <c r="H77" i="17"/>
  <c r="AFX77" i="17"/>
  <c r="OV77" i="17"/>
  <c r="NR77" i="17"/>
  <c r="NS77" i="17" s="1"/>
  <c r="EZ78" i="17"/>
  <c r="EY78" i="17"/>
  <c r="HY64" i="17"/>
  <c r="HZ68" i="17"/>
  <c r="UL68" i="17"/>
  <c r="HZ69" i="17"/>
  <c r="UM69" i="17"/>
  <c r="YX69" i="17"/>
  <c r="YY69" i="17"/>
  <c r="JD70" i="17"/>
  <c r="JC70" i="17"/>
  <c r="RD70" i="17"/>
  <c r="ABD70" i="17"/>
  <c r="ABE70" i="17"/>
  <c r="ACL70" i="17"/>
  <c r="ACM70" i="17"/>
  <c r="JD71" i="17"/>
  <c r="JC71" i="17"/>
  <c r="OV71" i="17"/>
  <c r="NR71" i="17"/>
  <c r="NS71" i="17" s="1"/>
  <c r="RC71" i="17"/>
  <c r="RD71" i="17"/>
  <c r="NO72" i="17"/>
  <c r="NP72" i="17"/>
  <c r="UM72" i="17"/>
  <c r="YX72" i="17"/>
  <c r="YY72" i="17"/>
  <c r="ACH72" i="17"/>
  <c r="ACG72" i="17"/>
  <c r="ADO72" i="17"/>
  <c r="ADP72" i="17"/>
  <c r="QA73" i="17"/>
  <c r="PZ73" i="17"/>
  <c r="SF73" i="17"/>
  <c r="SG73" i="17"/>
  <c r="XV73" i="17"/>
  <c r="XU73" i="17"/>
  <c r="H74" i="17"/>
  <c r="AFX74" i="17"/>
  <c r="GC74" i="17"/>
  <c r="KF74" i="17"/>
  <c r="KG74" i="17"/>
  <c r="DV75" i="17"/>
  <c r="DU75" i="17"/>
  <c r="DV77" i="17"/>
  <c r="DU77" i="17"/>
  <c r="DV78" i="17"/>
  <c r="DU78" i="17"/>
  <c r="IA78" i="17"/>
  <c r="HZ78" i="17"/>
  <c r="NO71" i="17"/>
  <c r="NP71" i="17"/>
  <c r="YX71" i="17"/>
  <c r="YY71" i="17"/>
  <c r="ACH71" i="17"/>
  <c r="ACG71" i="17"/>
  <c r="ADO71" i="17"/>
  <c r="ADP71" i="17"/>
  <c r="QA72" i="17"/>
  <c r="PZ72" i="17"/>
  <c r="SF72" i="17"/>
  <c r="SG72" i="17"/>
  <c r="XV72" i="17"/>
  <c r="XU72" i="17"/>
  <c r="H73" i="17"/>
  <c r="AFX73" i="17"/>
  <c r="KF73" i="17"/>
  <c r="KG73" i="17"/>
  <c r="ABD73" i="17"/>
  <c r="ABE73" i="17"/>
  <c r="ACL73" i="17"/>
  <c r="ACM73" i="17"/>
  <c r="JD74" i="17"/>
  <c r="JC74" i="17"/>
  <c r="OV74" i="17"/>
  <c r="NR74" i="17"/>
  <c r="NS74" i="17" s="1"/>
  <c r="RC74" i="17"/>
  <c r="RD74" i="17"/>
  <c r="UL74" i="17"/>
  <c r="UM74" i="17"/>
  <c r="WS74" i="17"/>
  <c r="WR74" i="17"/>
  <c r="ACL74" i="17"/>
  <c r="ACM74" i="17"/>
  <c r="GB75" i="17"/>
  <c r="GC75" i="17"/>
  <c r="IA75" i="17"/>
  <c r="HZ75" i="17"/>
  <c r="QA75" i="17"/>
  <c r="PZ75" i="17"/>
  <c r="ACH75" i="17"/>
  <c r="ACG75" i="17"/>
  <c r="AGG76" i="17"/>
  <c r="AGL76" i="17" s="1"/>
  <c r="H76" i="17"/>
  <c r="OV76" i="17"/>
  <c r="NR76" i="17"/>
  <c r="NS76" i="17" s="1"/>
  <c r="RC76" i="17"/>
  <c r="RD76" i="17"/>
  <c r="UL76" i="17"/>
  <c r="UM76" i="17"/>
  <c r="WS76" i="17"/>
  <c r="WR76" i="17"/>
  <c r="ACL76" i="17"/>
  <c r="ACM76" i="17"/>
  <c r="GB77" i="17"/>
  <c r="GC77" i="17"/>
  <c r="IA77" i="17"/>
  <c r="HZ77" i="17"/>
  <c r="QA77" i="17"/>
  <c r="PZ77" i="17"/>
  <c r="WS77" i="17"/>
  <c r="WR77" i="17"/>
  <c r="GB78" i="17"/>
  <c r="GC78" i="17"/>
  <c r="SG74" i="17"/>
  <c r="ABE74" i="17"/>
  <c r="ADP74" i="17"/>
  <c r="NP75" i="17"/>
  <c r="SG75" i="17"/>
  <c r="ABE75" i="17"/>
  <c r="ADP75" i="17"/>
  <c r="NP76" i="17"/>
  <c r="SG76" i="17"/>
  <c r="ABE76" i="17"/>
  <c r="ADP76" i="17"/>
  <c r="NP77" i="17"/>
  <c r="TI77" i="17"/>
  <c r="VN77" i="17"/>
  <c r="ACG77" i="17"/>
  <c r="ACM77" i="17"/>
  <c r="AER77" i="17"/>
  <c r="GV78" i="17"/>
  <c r="NQ78" i="17"/>
  <c r="AFW78" i="17" s="1"/>
  <c r="AGB78" i="17" s="1"/>
  <c r="SG78" i="17"/>
  <c r="VP78" i="17"/>
  <c r="VO78" i="17"/>
  <c r="GC79" i="17"/>
  <c r="GB79" i="17"/>
  <c r="JD79" i="17"/>
  <c r="JC79" i="17"/>
  <c r="LJ79" i="17"/>
  <c r="LI79" i="17"/>
  <c r="YY79" i="17"/>
  <c r="YX79" i="17"/>
  <c r="ACM79" i="17"/>
  <c r="ACL79" i="17"/>
  <c r="AFW80" i="17"/>
  <c r="AGB80" i="17" s="1"/>
  <c r="JD80" i="17"/>
  <c r="JC80" i="17"/>
  <c r="VO80" i="17"/>
  <c r="VP80" i="17"/>
  <c r="XV80" i="17"/>
  <c r="XU80" i="17"/>
  <c r="AFW81" i="17"/>
  <c r="AGB81" i="17" s="1"/>
  <c r="AFU81" i="17"/>
  <c r="AFV81" i="17"/>
  <c r="EY82" i="17"/>
  <c r="EZ82" i="17"/>
  <c r="ZZ69" i="17"/>
  <c r="LH70" i="17"/>
  <c r="ZZ70" i="17"/>
  <c r="AFU70" i="17"/>
  <c r="EX71" i="17"/>
  <c r="LH71" i="17"/>
  <c r="ZZ71" i="17"/>
  <c r="AFU71" i="17"/>
  <c r="EX72" i="17"/>
  <c r="LH72" i="17"/>
  <c r="ZZ72" i="17"/>
  <c r="AFU72" i="17"/>
  <c r="EX73" i="17"/>
  <c r="LH73" i="17"/>
  <c r="ZZ73" i="17"/>
  <c r="AFU73" i="17"/>
  <c r="EX74" i="17"/>
  <c r="LH74" i="17"/>
  <c r="ZZ74" i="17"/>
  <c r="AFU74" i="17"/>
  <c r="EX75" i="17"/>
  <c r="LH75" i="17"/>
  <c r="ZZ75" i="17"/>
  <c r="AFU75" i="17"/>
  <c r="EX76" i="17"/>
  <c r="LH76" i="17"/>
  <c r="ZZ76" i="17"/>
  <c r="AFU76" i="17"/>
  <c r="EX77" i="17"/>
  <c r="LH77" i="17"/>
  <c r="ZZ77" i="17"/>
  <c r="LH78" i="17"/>
  <c r="RD78" i="17"/>
  <c r="RC78" i="17"/>
  <c r="XV78" i="17"/>
  <c r="XU78" i="17"/>
  <c r="AAB78" i="17"/>
  <c r="AAA78" i="17"/>
  <c r="ACM78" i="17"/>
  <c r="ACL78" i="17"/>
  <c r="KG79" i="17"/>
  <c r="KF79" i="17"/>
  <c r="NR79" i="17"/>
  <c r="NS79" i="17" s="1"/>
  <c r="OV79" i="17"/>
  <c r="RD79" i="17"/>
  <c r="RC79" i="17"/>
  <c r="GW80" i="17"/>
  <c r="GX80" i="17"/>
  <c r="LI80" i="17"/>
  <c r="LJ80" i="17"/>
  <c r="RD80" i="17"/>
  <c r="RC80" i="17"/>
  <c r="AAA80" i="17"/>
  <c r="AAB80" i="17"/>
  <c r="ACG80" i="17"/>
  <c r="ACH80" i="17"/>
  <c r="ADO80" i="17"/>
  <c r="ADP80" i="17"/>
  <c r="AFU80" i="17"/>
  <c r="AFV80" i="17"/>
  <c r="KF82" i="17"/>
  <c r="KG82" i="17"/>
  <c r="AFW83" i="17"/>
  <c r="AGB83" i="17" s="1"/>
  <c r="UM78" i="17"/>
  <c r="UL78" i="17"/>
  <c r="YY78" i="17"/>
  <c r="YX78" i="17"/>
  <c r="ACH78" i="17"/>
  <c r="ACG78" i="17"/>
  <c r="AFV78" i="17"/>
  <c r="AFU78" i="17"/>
  <c r="AAA79" i="17"/>
  <c r="AAB79" i="17"/>
  <c r="ADO79" i="17"/>
  <c r="ADP79" i="17"/>
  <c r="PZ81" i="17"/>
  <c r="QA81" i="17"/>
  <c r="XU74" i="17"/>
  <c r="YY74" i="17"/>
  <c r="JC75" i="17"/>
  <c r="KG75" i="17"/>
  <c r="XU75" i="17"/>
  <c r="YY75" i="17"/>
  <c r="JC76" i="17"/>
  <c r="KG76" i="17"/>
  <c r="XU76" i="17"/>
  <c r="YY76" i="17"/>
  <c r="JC77" i="17"/>
  <c r="KG77" i="17"/>
  <c r="AFX78" i="17"/>
  <c r="H78" i="17"/>
  <c r="QA78" i="17"/>
  <c r="PZ78" i="17"/>
  <c r="AGL79" i="17"/>
  <c r="AGG79" i="17"/>
  <c r="EZ79" i="17"/>
  <c r="EY79" i="17"/>
  <c r="GX79" i="17"/>
  <c r="GW79" i="17"/>
  <c r="QA79" i="17"/>
  <c r="PZ79" i="17"/>
  <c r="SG79" i="17"/>
  <c r="SF79" i="17"/>
  <c r="GC80" i="17"/>
  <c r="GB80" i="17"/>
  <c r="KG80" i="17"/>
  <c r="KF80" i="17"/>
  <c r="SF80" i="17"/>
  <c r="SG80" i="17"/>
  <c r="UM80" i="17"/>
  <c r="UL80" i="17"/>
  <c r="YY80" i="17"/>
  <c r="YX80" i="17"/>
  <c r="ACM80" i="17"/>
  <c r="ACL80" i="17"/>
  <c r="I81" i="17"/>
  <c r="J81" i="17"/>
  <c r="EY81" i="17"/>
  <c r="EZ81" i="17"/>
  <c r="LI81" i="17"/>
  <c r="LJ81" i="17"/>
  <c r="XU81" i="17"/>
  <c r="XV81" i="17"/>
  <c r="AAA81" i="17"/>
  <c r="AAB81" i="17"/>
  <c r="WS78" i="17"/>
  <c r="ABE78" i="17"/>
  <c r="AES78" i="17"/>
  <c r="G79" i="17"/>
  <c r="DV79" i="17"/>
  <c r="IA79" i="17"/>
  <c r="NP79" i="17"/>
  <c r="UL79" i="17"/>
  <c r="VP79" i="17"/>
  <c r="XU79" i="17"/>
  <c r="ABD79" i="17"/>
  <c r="AER79" i="17"/>
  <c r="H80" i="17"/>
  <c r="DU80" i="17"/>
  <c r="HY80" i="17"/>
  <c r="OX80" i="17"/>
  <c r="TH80" i="17"/>
  <c r="WQ80" i="17"/>
  <c r="GB81" i="17"/>
  <c r="GX81" i="17"/>
  <c r="JC81" i="17"/>
  <c r="KE81" i="17"/>
  <c r="NO81" i="17"/>
  <c r="UL81" i="17"/>
  <c r="VP81" i="17"/>
  <c r="GX82" i="17"/>
  <c r="OV82" i="17"/>
  <c r="NR82" i="17"/>
  <c r="NS82" i="17" s="1"/>
  <c r="PZ82" i="17"/>
  <c r="UM82" i="17"/>
  <c r="ABE82" i="17"/>
  <c r="ABD82" i="17"/>
  <c r="ACJ82" i="17"/>
  <c r="ACK82" i="17" s="1"/>
  <c r="DV83" i="17"/>
  <c r="NP83" i="17"/>
  <c r="NO83" i="17"/>
  <c r="YX83" i="17"/>
  <c r="YY83" i="17"/>
  <c r="ACH83" i="17"/>
  <c r="ACG83" i="17"/>
  <c r="ADP83" i="17"/>
  <c r="ADO83" i="17"/>
  <c r="H84" i="17"/>
  <c r="KF84" i="17"/>
  <c r="KG84" i="17"/>
  <c r="YX84" i="17"/>
  <c r="YY84" i="17"/>
  <c r="OV85" i="17"/>
  <c r="NR85" i="17"/>
  <c r="ADN78" i="17"/>
  <c r="ACG79" i="17"/>
  <c r="AFU79" i="17"/>
  <c r="EY80" i="17"/>
  <c r="NN80" i="17"/>
  <c r="NR80" i="17"/>
  <c r="NS80" i="17" s="1"/>
  <c r="PZ80" i="17"/>
  <c r="OV81" i="17"/>
  <c r="SE81" i="17"/>
  <c r="F82" i="17"/>
  <c r="AFW82" i="17" s="1"/>
  <c r="AGB82" i="17" s="1"/>
  <c r="G82" i="17"/>
  <c r="GC82" i="17"/>
  <c r="NP82" i="17"/>
  <c r="QA83" i="17"/>
  <c r="PZ83" i="17"/>
  <c r="SG83" i="17"/>
  <c r="SF83" i="17"/>
  <c r="XV83" i="17"/>
  <c r="XU83" i="17"/>
  <c r="AES83" i="17"/>
  <c r="AER83" i="17"/>
  <c r="JD84" i="17"/>
  <c r="JC84" i="17"/>
  <c r="OV84" i="17"/>
  <c r="NR84" i="17"/>
  <c r="NS84" i="17" s="1"/>
  <c r="RC84" i="17"/>
  <c r="RD84" i="17"/>
  <c r="GB85" i="17"/>
  <c r="GC85" i="17"/>
  <c r="UL85" i="17"/>
  <c r="UM85" i="17"/>
  <c r="WQ79" i="17"/>
  <c r="HY81" i="17"/>
  <c r="RC81" i="17"/>
  <c r="YX81" i="17"/>
  <c r="ACJ81" i="17"/>
  <c r="ACK81" i="17" s="1"/>
  <c r="ADN81" i="17"/>
  <c r="AER81" i="17"/>
  <c r="DU82" i="17"/>
  <c r="SG82" i="17"/>
  <c r="YX82" i="17"/>
  <c r="YY82" i="17"/>
  <c r="ACH82" i="17"/>
  <c r="ACG82" i="17"/>
  <c r="ADP82" i="17"/>
  <c r="ADO82" i="17"/>
  <c r="H83" i="17"/>
  <c r="KF83" i="17"/>
  <c r="KG83" i="17"/>
  <c r="TJ83" i="17"/>
  <c r="TI83" i="17"/>
  <c r="ABE83" i="17"/>
  <c r="ABD83" i="17"/>
  <c r="ACL83" i="17"/>
  <c r="ACM83" i="17"/>
  <c r="NP84" i="17"/>
  <c r="NO84" i="17"/>
  <c r="AGG86" i="17"/>
  <c r="AGL86" i="17" s="1"/>
  <c r="JD82" i="17"/>
  <c r="JC82" i="17"/>
  <c r="XV82" i="17"/>
  <c r="XU82" i="17"/>
  <c r="AES82" i="17"/>
  <c r="AER82" i="17"/>
  <c r="JD83" i="17"/>
  <c r="JC83" i="17"/>
  <c r="OV83" i="17"/>
  <c r="NR83" i="17"/>
  <c r="NS83" i="17" s="1"/>
  <c r="RC83" i="17"/>
  <c r="RD83" i="17"/>
  <c r="QA84" i="17"/>
  <c r="PZ84" i="17"/>
  <c r="ACL84" i="17"/>
  <c r="ACM84" i="17"/>
  <c r="KF86" i="17"/>
  <c r="KG86" i="17"/>
  <c r="VN84" i="17"/>
  <c r="WR84" i="17"/>
  <c r="AFU84" i="17"/>
  <c r="G85" i="17"/>
  <c r="DU85" i="17"/>
  <c r="LH85" i="17"/>
  <c r="NO85" i="17"/>
  <c r="NQ85" i="17"/>
  <c r="AFW85" i="17" s="1"/>
  <c r="AGB85" i="17" s="1"/>
  <c r="SE85" i="17"/>
  <c r="TI85" i="17"/>
  <c r="ZZ85" i="17"/>
  <c r="ABD85" i="17"/>
  <c r="ACI85" i="17"/>
  <c r="ACK85" i="17" s="1"/>
  <c r="AEQ85" i="17"/>
  <c r="GV86" i="17"/>
  <c r="HZ86" i="17"/>
  <c r="YX86" i="17"/>
  <c r="YY86" i="17"/>
  <c r="ABE86" i="17"/>
  <c r="ABD86" i="17"/>
  <c r="AES86" i="17"/>
  <c r="AER86" i="17"/>
  <c r="YX88" i="17"/>
  <c r="YY88" i="17"/>
  <c r="KF89" i="17"/>
  <c r="KG89" i="17"/>
  <c r="NQ83" i="17"/>
  <c r="NQ84" i="17"/>
  <c r="AFW84" i="17" s="1"/>
  <c r="AGB84" i="17" s="1"/>
  <c r="QA86" i="17"/>
  <c r="PZ86" i="17"/>
  <c r="VP86" i="17"/>
  <c r="VO86" i="17"/>
  <c r="AFW87" i="17"/>
  <c r="AGB87" i="17" s="1"/>
  <c r="UL87" i="17"/>
  <c r="UM87" i="17"/>
  <c r="DU89" i="17"/>
  <c r="DV89" i="17"/>
  <c r="LH82" i="17"/>
  <c r="UL84" i="17"/>
  <c r="UM84" i="17"/>
  <c r="KF85" i="17"/>
  <c r="KG85" i="17"/>
  <c r="RC85" i="17"/>
  <c r="RD85" i="17"/>
  <c r="YX85" i="17"/>
  <c r="YY85" i="17"/>
  <c r="H86" i="17"/>
  <c r="AFX86" i="17"/>
  <c r="GB86" i="17"/>
  <c r="GC86" i="17"/>
  <c r="AAB86" i="17"/>
  <c r="AAA86" i="17"/>
  <c r="ADP86" i="17"/>
  <c r="ADO86" i="17"/>
  <c r="YX87" i="17"/>
  <c r="YY87" i="17"/>
  <c r="KF88" i="17"/>
  <c r="KG88" i="17"/>
  <c r="DU90" i="17"/>
  <c r="DV90" i="17"/>
  <c r="NO90" i="17"/>
  <c r="NP90" i="17"/>
  <c r="SG84" i="17"/>
  <c r="AAB84" i="17"/>
  <c r="ACG84" i="17"/>
  <c r="ADN84" i="17"/>
  <c r="GX85" i="17"/>
  <c r="OV86" i="17"/>
  <c r="NR86" i="17"/>
  <c r="NS86" i="17" s="1"/>
  <c r="RC86" i="17"/>
  <c r="RD86" i="17"/>
  <c r="UL86" i="17"/>
  <c r="UM86" i="17"/>
  <c r="WS86" i="17"/>
  <c r="WR86" i="17"/>
  <c r="DV87" i="17"/>
  <c r="DU87" i="17"/>
  <c r="AGL88" i="17"/>
  <c r="AGG88" i="17"/>
  <c r="DU88" i="17"/>
  <c r="DV88" i="17"/>
  <c r="YX89" i="17"/>
  <c r="YY89" i="17"/>
  <c r="ABD89" i="17"/>
  <c r="ABE89" i="17"/>
  <c r="GV87" i="17"/>
  <c r="OX87" i="17"/>
  <c r="SE87" i="17"/>
  <c r="XV87" i="17"/>
  <c r="XU87" i="17"/>
  <c r="XV88" i="17"/>
  <c r="XU88" i="17"/>
  <c r="LJ89" i="17"/>
  <c r="LI89" i="17"/>
  <c r="AGL90" i="17"/>
  <c r="AGG90" i="17"/>
  <c r="GX90" i="17"/>
  <c r="XV90" i="17"/>
  <c r="XU90" i="17"/>
  <c r="AAB90" i="17"/>
  <c r="AAA90" i="17"/>
  <c r="YY91" i="17"/>
  <c r="YX91" i="17"/>
  <c r="ACJ86" i="17"/>
  <c r="ACK86" i="17" s="1"/>
  <c r="JD88" i="17"/>
  <c r="JC88" i="17"/>
  <c r="VP88" i="17"/>
  <c r="ACG88" i="17"/>
  <c r="AFW89" i="17"/>
  <c r="AGB89" i="17" s="1"/>
  <c r="GX89" i="17"/>
  <c r="NQ89" i="17"/>
  <c r="NS89" i="17" s="1"/>
  <c r="UM89" i="17"/>
  <c r="G90" i="17"/>
  <c r="EX90" i="17"/>
  <c r="KF90" i="17"/>
  <c r="KG90" i="17"/>
  <c r="OW90" i="17"/>
  <c r="OX90" i="17"/>
  <c r="RC90" i="17"/>
  <c r="RD90" i="17"/>
  <c r="YX90" i="17"/>
  <c r="YY90" i="17"/>
  <c r="AGL91" i="17"/>
  <c r="G91" i="17"/>
  <c r="EX91" i="17"/>
  <c r="GX91" i="17"/>
  <c r="GW91" i="17"/>
  <c r="NO91" i="17"/>
  <c r="NP91" i="17"/>
  <c r="SF91" i="17"/>
  <c r="SG91" i="17"/>
  <c r="GX93" i="17"/>
  <c r="GW93" i="17"/>
  <c r="XU86" i="17"/>
  <c r="RD87" i="17"/>
  <c r="AAA87" i="17"/>
  <c r="ABE87" i="17"/>
  <c r="ADN87" i="17"/>
  <c r="GX88" i="17"/>
  <c r="OV88" i="17"/>
  <c r="NR88" i="17"/>
  <c r="NS88" i="17" s="1"/>
  <c r="PZ88" i="17"/>
  <c r="UM88" i="17"/>
  <c r="ACL88" i="17"/>
  <c r="ACM88" i="17"/>
  <c r="G89" i="17"/>
  <c r="EX89" i="17"/>
  <c r="OW89" i="17"/>
  <c r="OX89" i="17"/>
  <c r="XV89" i="17"/>
  <c r="XU89" i="17"/>
  <c r="ACK89" i="17"/>
  <c r="JD90" i="17"/>
  <c r="JC90" i="17"/>
  <c r="KF91" i="17"/>
  <c r="KG91" i="17"/>
  <c r="H87" i="17"/>
  <c r="JC87" i="17"/>
  <c r="KG87" i="17"/>
  <c r="NR87" i="17"/>
  <c r="NS87" i="17" s="1"/>
  <c r="PZ87" i="17"/>
  <c r="ACJ87" i="17"/>
  <c r="ACK87" i="17" s="1"/>
  <c r="AFU87" i="17"/>
  <c r="G88" i="17"/>
  <c r="EX88" i="17"/>
  <c r="GC88" i="17"/>
  <c r="NP88" i="17"/>
  <c r="TI88" i="17"/>
  <c r="JD89" i="17"/>
  <c r="JC89" i="17"/>
  <c r="NO89" i="17"/>
  <c r="NP89" i="17"/>
  <c r="RC89" i="17"/>
  <c r="RD89" i="17"/>
  <c r="AAB89" i="17"/>
  <c r="AAA89" i="17"/>
  <c r="LJ90" i="17"/>
  <c r="LI90" i="17"/>
  <c r="NR90" i="17"/>
  <c r="NS90" i="17" s="1"/>
  <c r="ABD90" i="17"/>
  <c r="ABE90" i="17"/>
  <c r="DV91" i="17"/>
  <c r="DU91" i="17"/>
  <c r="GB91" i="17"/>
  <c r="GC91" i="17"/>
  <c r="JD91" i="17"/>
  <c r="JC91" i="17"/>
  <c r="NR91" i="17"/>
  <c r="NS91" i="17" s="1"/>
  <c r="UM91" i="17"/>
  <c r="UL91" i="17"/>
  <c r="AGG91" i="17"/>
  <c r="LH88" i="17"/>
  <c r="ZZ88" i="17"/>
  <c r="ADN88" i="17"/>
  <c r="SE89" i="17"/>
  <c r="PY90" i="17"/>
  <c r="ADN90" i="17"/>
  <c r="ACH91" i="17"/>
  <c r="ACG91" i="17"/>
  <c r="ACK90" i="17"/>
  <c r="RD91" i="17"/>
  <c r="RC91" i="17"/>
  <c r="WS91" i="17"/>
  <c r="WR91" i="17"/>
  <c r="AAA91" i="17"/>
  <c r="AAB91" i="17"/>
  <c r="GV92" i="17"/>
  <c r="F92" i="17"/>
  <c r="AFW92" i="17" s="1"/>
  <c r="AGB92" i="17" s="1"/>
  <c r="LI92" i="17"/>
  <c r="LJ92" i="17"/>
  <c r="WS93" i="17"/>
  <c r="WR93" i="17"/>
  <c r="YY93" i="17"/>
  <c r="YX93" i="17"/>
  <c r="ACJ93" i="17"/>
  <c r="ACK93" i="17" s="1"/>
  <c r="AEQ93" i="17"/>
  <c r="GX94" i="17"/>
  <c r="GW94" i="17"/>
  <c r="WR94" i="17"/>
  <c r="WS94" i="17"/>
  <c r="PY89" i="17"/>
  <c r="ADN89" i="17"/>
  <c r="SE90" i="17"/>
  <c r="LI91" i="17"/>
  <c r="OV91" i="17"/>
  <c r="PY91" i="17"/>
  <c r="H92" i="17"/>
  <c r="DV92" i="17"/>
  <c r="DU92" i="17"/>
  <c r="KG92" i="17"/>
  <c r="KF92" i="17"/>
  <c r="RD92" i="17"/>
  <c r="RC92" i="17"/>
  <c r="GC94" i="17"/>
  <c r="GB94" i="17"/>
  <c r="ADN91" i="17"/>
  <c r="PZ92" i="17"/>
  <c r="QA92" i="17"/>
  <c r="ABE92" i="17"/>
  <c r="ABD92" i="17"/>
  <c r="ACJ92" i="17"/>
  <c r="ACK92" i="17" s="1"/>
  <c r="AEQ92" i="17"/>
  <c r="DV93" i="17"/>
  <c r="DU93" i="17"/>
  <c r="GC93" i="17"/>
  <c r="GB93" i="17"/>
  <c r="OX93" i="17"/>
  <c r="OW93" i="17"/>
  <c r="TJ93" i="17"/>
  <c r="TI93" i="17"/>
  <c r="XU93" i="17"/>
  <c r="XV93" i="17"/>
  <c r="AFU93" i="17"/>
  <c r="AFV93" i="17"/>
  <c r="EX94" i="17"/>
  <c r="F94" i="17"/>
  <c r="NP94" i="17"/>
  <c r="NO94" i="17"/>
  <c r="SG94" i="17"/>
  <c r="SF94" i="17"/>
  <c r="UK94" i="17"/>
  <c r="VN91" i="17"/>
  <c r="ACJ91" i="17"/>
  <c r="ACK91" i="17" s="1"/>
  <c r="AFU91" i="17"/>
  <c r="WS92" i="17"/>
  <c r="WR92" i="17"/>
  <c r="ACG92" i="17"/>
  <c r="ACH92" i="17"/>
  <c r="EX93" i="17"/>
  <c r="F93" i="17"/>
  <c r="AFW93" i="17" s="1"/>
  <c r="AGB93" i="17" s="1"/>
  <c r="LJ93" i="17"/>
  <c r="LI93" i="17"/>
  <c r="ACG93" i="17"/>
  <c r="ACH93" i="17"/>
  <c r="RD94" i="17"/>
  <c r="RC94" i="17"/>
  <c r="XU91" i="17"/>
  <c r="EZ92" i="17"/>
  <c r="OW92" i="17"/>
  <c r="OX92" i="17"/>
  <c r="SF92" i="17"/>
  <c r="SG92" i="17"/>
  <c r="JC93" i="17"/>
  <c r="JD93" i="17"/>
  <c r="KF93" i="17"/>
  <c r="AAB93" i="17"/>
  <c r="AAA93" i="17"/>
  <c r="PZ94" i="17"/>
  <c r="QA94" i="17"/>
  <c r="XV94" i="17"/>
  <c r="XU94" i="17"/>
  <c r="AAB94" i="17"/>
  <c r="AAA94" i="17"/>
  <c r="HY92" i="17"/>
  <c r="AAB92" i="17"/>
  <c r="AAA92" i="17"/>
  <c r="NP93" i="17"/>
  <c r="NO93" i="17"/>
  <c r="NR93" i="17"/>
  <c r="NS93" i="17" s="1"/>
  <c r="SG93" i="17"/>
  <c r="SF93" i="17"/>
  <c r="UK93" i="17"/>
  <c r="VP93" i="17"/>
  <c r="VO93" i="17"/>
  <c r="ADP93" i="17"/>
  <c r="ADO93" i="17"/>
  <c r="IA94" i="17"/>
  <c r="HZ94" i="17"/>
  <c r="NR92" i="17"/>
  <c r="NS92" i="17" s="1"/>
  <c r="VP92" i="17"/>
  <c r="VO92" i="17"/>
  <c r="ADP92" i="17"/>
  <c r="ADO92" i="17"/>
  <c r="IA93" i="17"/>
  <c r="HZ93" i="17"/>
  <c r="ABE93" i="17"/>
  <c r="ABD93" i="17"/>
  <c r="DV94" i="17"/>
  <c r="DU94" i="17"/>
  <c r="LJ94" i="17"/>
  <c r="LI94" i="17"/>
  <c r="OX94" i="17"/>
  <c r="OW94" i="17"/>
  <c r="TJ94" i="17"/>
  <c r="TI94" i="17"/>
  <c r="ACH94" i="17"/>
  <c r="ACG94" i="17"/>
  <c r="AFV94" i="17"/>
  <c r="AFU94" i="17"/>
  <c r="VC95" i="17"/>
  <c r="VA94" i="17"/>
  <c r="VN94" i="17" s="1"/>
  <c r="YW94" i="17"/>
  <c r="ACK94" i="17"/>
  <c r="AO96" i="17"/>
  <c r="LR96" i="17"/>
  <c r="RC97" i="17"/>
  <c r="RD97" i="17"/>
  <c r="NU81" i="17" l="1"/>
  <c r="NT81" i="17"/>
  <c r="AFX93" i="17"/>
  <c r="AFX80" i="17"/>
  <c r="AGG84" i="17"/>
  <c r="AGL85" i="17"/>
  <c r="AGG85" i="17"/>
  <c r="ACM59" i="17"/>
  <c r="ACL59" i="17"/>
  <c r="NU89" i="17"/>
  <c r="NT89" i="17"/>
  <c r="AGL57" i="17"/>
  <c r="AGG57" i="17"/>
  <c r="AGL62" i="17"/>
  <c r="AGG62" i="17"/>
  <c r="AGL78" i="17"/>
  <c r="AGG78" i="17"/>
  <c r="AGG56" i="17"/>
  <c r="VP94" i="17"/>
  <c r="VO94" i="17"/>
  <c r="UM94" i="17"/>
  <c r="UL94" i="17"/>
  <c r="I92" i="17"/>
  <c r="J92" i="17"/>
  <c r="AES93" i="17"/>
  <c r="AER93" i="17"/>
  <c r="ACL90" i="17"/>
  <c r="ACM90" i="17"/>
  <c r="QA90" i="17"/>
  <c r="PZ90" i="17"/>
  <c r="LJ88" i="17"/>
  <c r="LI88" i="17"/>
  <c r="NU87" i="17"/>
  <c r="NT87" i="17"/>
  <c r="NT93" i="17"/>
  <c r="NU93" i="17"/>
  <c r="NR94" i="17"/>
  <c r="AFW94" i="17"/>
  <c r="AGB94" i="17" s="1"/>
  <c r="H94" i="17"/>
  <c r="AES92" i="17"/>
  <c r="AER92" i="17"/>
  <c r="AFX92" i="17"/>
  <c r="SF90" i="17"/>
  <c r="SG90" i="17"/>
  <c r="ACM93" i="17"/>
  <c r="ACL93" i="17"/>
  <c r="GW92" i="17"/>
  <c r="GX92" i="17"/>
  <c r="SF89" i="17"/>
  <c r="SG89" i="17"/>
  <c r="AGQ92" i="17"/>
  <c r="NU90" i="17"/>
  <c r="NT90" i="17"/>
  <c r="ACL89" i="17"/>
  <c r="ACM89" i="17"/>
  <c r="OW88" i="17"/>
  <c r="OX88" i="17"/>
  <c r="H91" i="17"/>
  <c r="AFX91" i="17"/>
  <c r="ACL86" i="17"/>
  <c r="ACM86" i="17"/>
  <c r="AGQ91" i="17"/>
  <c r="NU86" i="17"/>
  <c r="NT86" i="17"/>
  <c r="AGG87" i="17"/>
  <c r="AGL87" i="17" s="1"/>
  <c r="ACL85" i="17"/>
  <c r="ACM85" i="17"/>
  <c r="SF85" i="17"/>
  <c r="SG85" i="17"/>
  <c r="VO84" i="17"/>
  <c r="VP84" i="17"/>
  <c r="AFX83" i="17"/>
  <c r="ACM81" i="17"/>
  <c r="ACL81" i="17"/>
  <c r="WR79" i="17"/>
  <c r="WS79" i="17"/>
  <c r="OX84" i="17"/>
  <c r="OW84" i="17"/>
  <c r="OW81" i="17"/>
  <c r="OX81" i="17"/>
  <c r="NS85" i="17"/>
  <c r="KG81" i="17"/>
  <c r="KF81" i="17"/>
  <c r="WS80" i="17"/>
  <c r="WR80" i="17"/>
  <c r="AGQ80" i="17"/>
  <c r="J78" i="17"/>
  <c r="I78" i="17"/>
  <c r="NU79" i="17"/>
  <c r="NT79" i="17"/>
  <c r="AAB77" i="17"/>
  <c r="AAA77" i="17"/>
  <c r="AAB76" i="17"/>
  <c r="AAA76" i="17"/>
  <c r="AAB75" i="17"/>
  <c r="AAA75" i="17"/>
  <c r="AAB74" i="17"/>
  <c r="AAA74" i="17"/>
  <c r="AAB73" i="17"/>
  <c r="AAA73" i="17"/>
  <c r="AAB72" i="17"/>
  <c r="AAA72" i="17"/>
  <c r="AAB71" i="17"/>
  <c r="AAA71" i="17"/>
  <c r="AAB70" i="17"/>
  <c r="AAA70" i="17"/>
  <c r="NS78" i="17"/>
  <c r="OW76" i="17"/>
  <c r="OX76" i="17"/>
  <c r="J73" i="17"/>
  <c r="I73" i="17"/>
  <c r="J74" i="17"/>
  <c r="I74" i="17"/>
  <c r="AGC77" i="17"/>
  <c r="AFY77" i="17"/>
  <c r="NU75" i="17"/>
  <c r="NT75" i="17"/>
  <c r="AGQ76" i="17"/>
  <c r="NU72" i="17"/>
  <c r="NT72" i="17"/>
  <c r="ACL71" i="17"/>
  <c r="ACM71" i="17"/>
  <c r="NU73" i="17"/>
  <c r="NT73" i="17"/>
  <c r="ACL72" i="17"/>
  <c r="ACM72" i="17"/>
  <c r="J72" i="17"/>
  <c r="I72" i="17"/>
  <c r="ADO65" i="17"/>
  <c r="ADP65" i="17"/>
  <c r="AGQ74" i="17"/>
  <c r="ACM68" i="17"/>
  <c r="ACL68" i="17"/>
  <c r="AGG68" i="17"/>
  <c r="AGL68" i="17"/>
  <c r="ACM66" i="17"/>
  <c r="ACL66" i="17"/>
  <c r="LJ61" i="17"/>
  <c r="LI61" i="17"/>
  <c r="NT65" i="17"/>
  <c r="NU65" i="17"/>
  <c r="OW64" i="17"/>
  <c r="OX64" i="17"/>
  <c r="AGQ71" i="17"/>
  <c r="I68" i="17"/>
  <c r="J68" i="17"/>
  <c r="ACM65" i="17"/>
  <c r="ACL65" i="17"/>
  <c r="QA63" i="17"/>
  <c r="PZ63" i="17"/>
  <c r="H63" i="17"/>
  <c r="AFX63" i="17"/>
  <c r="H61" i="17"/>
  <c r="AFX61" i="17"/>
  <c r="J60" i="17"/>
  <c r="I60" i="17"/>
  <c r="OW70" i="17"/>
  <c r="OX70" i="17"/>
  <c r="NT66" i="17"/>
  <c r="NU66" i="17"/>
  <c r="OX61" i="17"/>
  <c r="OW61" i="17"/>
  <c r="ADP57" i="17"/>
  <c r="ADO57" i="17"/>
  <c r="AER56" i="17"/>
  <c r="AES56" i="17"/>
  <c r="OX54" i="17"/>
  <c r="OW54" i="17"/>
  <c r="OX53" i="17"/>
  <c r="OW53" i="17"/>
  <c r="LJ52" i="17"/>
  <c r="LI52" i="17"/>
  <c r="AAB49" i="17"/>
  <c r="AAA49" i="17"/>
  <c r="LJ48" i="17"/>
  <c r="LI48" i="17"/>
  <c r="AAB45" i="17"/>
  <c r="AAA45" i="17"/>
  <c r="LJ44" i="17"/>
  <c r="LI44" i="17"/>
  <c r="AAB41" i="17"/>
  <c r="AAA41" i="17"/>
  <c r="LJ40" i="17"/>
  <c r="LI40" i="17"/>
  <c r="AGQ65" i="17"/>
  <c r="OX57" i="17"/>
  <c r="OW57" i="17"/>
  <c r="J57" i="17"/>
  <c r="I57" i="17"/>
  <c r="OX60" i="17"/>
  <c r="OW60" i="17"/>
  <c r="AER58" i="17"/>
  <c r="AES58" i="17"/>
  <c r="H53" i="17"/>
  <c r="AFX53" i="17"/>
  <c r="H47" i="17"/>
  <c r="AFX47" i="17"/>
  <c r="H42" i="17"/>
  <c r="AFX42" i="17"/>
  <c r="AER57" i="17"/>
  <c r="AES57" i="17"/>
  <c r="ACK55" i="17"/>
  <c r="AFW55" i="17"/>
  <c r="AGB55" i="17" s="1"/>
  <c r="SG54" i="17"/>
  <c r="SF54" i="17"/>
  <c r="ADP53" i="17"/>
  <c r="ADO53" i="17"/>
  <c r="UL54" i="17"/>
  <c r="UM54" i="17"/>
  <c r="NU43" i="17"/>
  <c r="NT43" i="17"/>
  <c r="DV24" i="17"/>
  <c r="DU24" i="17"/>
  <c r="NP23" i="17"/>
  <c r="NO23" i="17"/>
  <c r="NP21" i="17"/>
  <c r="NO21" i="17"/>
  <c r="NP19" i="17"/>
  <c r="NO19" i="17"/>
  <c r="OX48" i="17"/>
  <c r="OW48" i="17"/>
  <c r="OX44" i="17"/>
  <c r="OW44" i="17"/>
  <c r="NU41" i="17"/>
  <c r="NT41" i="17"/>
  <c r="ADO37" i="17"/>
  <c r="ADP37" i="17"/>
  <c r="ADO35" i="17"/>
  <c r="ADP35" i="17"/>
  <c r="ADO33" i="17"/>
  <c r="ADP33" i="17"/>
  <c r="ADO31" i="17"/>
  <c r="ADP31" i="17"/>
  <c r="ADO27" i="17"/>
  <c r="ADP27" i="17"/>
  <c r="ACM26" i="17"/>
  <c r="ACL26" i="17"/>
  <c r="NP24" i="17"/>
  <c r="NO24" i="17"/>
  <c r="NP22" i="17"/>
  <c r="NO22" i="17"/>
  <c r="ABE20" i="17"/>
  <c r="ABD20" i="17"/>
  <c r="AES18" i="17"/>
  <c r="AER18" i="17"/>
  <c r="OX49" i="17"/>
  <c r="OW49" i="17"/>
  <c r="OX45" i="17"/>
  <c r="OW45" i="17"/>
  <c r="NU40" i="17"/>
  <c r="NT40" i="17"/>
  <c r="AGG39" i="17"/>
  <c r="AGL39" i="17" s="1"/>
  <c r="HZ24" i="17"/>
  <c r="IA24" i="17"/>
  <c r="WR22" i="17"/>
  <c r="WS22" i="17"/>
  <c r="NU20" i="17"/>
  <c r="NT20" i="17"/>
  <c r="AGQ42" i="17"/>
  <c r="AGG31" i="17"/>
  <c r="AGL31" i="17" s="1"/>
  <c r="OW29" i="17"/>
  <c r="OX29" i="17"/>
  <c r="OW27" i="17"/>
  <c r="OX27" i="17"/>
  <c r="OW25" i="17"/>
  <c r="OX25" i="17"/>
  <c r="AFX19" i="17"/>
  <c r="H19" i="17"/>
  <c r="TX95" i="17"/>
  <c r="D29" i="2" s="1"/>
  <c r="UK8" i="17"/>
  <c r="AFX22" i="17"/>
  <c r="AFX21" i="17"/>
  <c r="H21" i="17"/>
  <c r="DV18" i="17"/>
  <c r="DU18" i="17"/>
  <c r="ADP15" i="17"/>
  <c r="ADO15" i="17"/>
  <c r="OX13" i="17"/>
  <c r="OW13" i="17"/>
  <c r="OX10" i="17"/>
  <c r="OW10" i="17"/>
  <c r="ACH95" i="17"/>
  <c r="PL95" i="17"/>
  <c r="D25" i="2" s="1"/>
  <c r="PY8" i="17"/>
  <c r="JD95" i="17"/>
  <c r="OI97" i="17"/>
  <c r="OI96" i="17"/>
  <c r="F95" i="17"/>
  <c r="F96" i="17" s="1"/>
  <c r="AGG30" i="17"/>
  <c r="AGL30" i="17" s="1"/>
  <c r="AFW29" i="17"/>
  <c r="AGB29" i="17" s="1"/>
  <c r="AFW28" i="17"/>
  <c r="AGB28" i="17" s="1"/>
  <c r="AFW27" i="17"/>
  <c r="AGB27" i="17" s="1"/>
  <c r="AFW26" i="17"/>
  <c r="AGB26" i="17" s="1"/>
  <c r="AFW25" i="17"/>
  <c r="AGB25" i="17" s="1"/>
  <c r="OW24" i="17"/>
  <c r="OX24" i="17"/>
  <c r="WR18" i="17"/>
  <c r="WS18" i="17"/>
  <c r="WS95" i="17" s="1"/>
  <c r="LJ17" i="17"/>
  <c r="LI17" i="17"/>
  <c r="LJ16" i="17"/>
  <c r="LI16" i="17"/>
  <c r="AAB14" i="17"/>
  <c r="AAA14" i="17"/>
  <c r="VA95" i="17"/>
  <c r="D30" i="2" s="1"/>
  <c r="GA95" i="17"/>
  <c r="GC8" i="17"/>
  <c r="GB8" i="17"/>
  <c r="AGQ19" i="17"/>
  <c r="AFW17" i="17"/>
  <c r="AGB17" i="17" s="1"/>
  <c r="I16" i="17"/>
  <c r="J16" i="17"/>
  <c r="I15" i="17"/>
  <c r="J15" i="17"/>
  <c r="AGQ12" i="17"/>
  <c r="AGQ11" i="17"/>
  <c r="AGQ10" i="17"/>
  <c r="AGQ13" i="17"/>
  <c r="AGQ16" i="17"/>
  <c r="J13" i="17"/>
  <c r="I13" i="17"/>
  <c r="J12" i="17"/>
  <c r="I12" i="17"/>
  <c r="J9" i="17"/>
  <c r="I9" i="17"/>
  <c r="UM93" i="17"/>
  <c r="UL93" i="17"/>
  <c r="ACM91" i="17"/>
  <c r="ACL91" i="17"/>
  <c r="ADO88" i="17"/>
  <c r="ADP88" i="17"/>
  <c r="ACL87" i="17"/>
  <c r="ACM87" i="17"/>
  <c r="EZ89" i="17"/>
  <c r="EY89" i="17"/>
  <c r="SF87" i="17"/>
  <c r="SG87" i="17"/>
  <c r="OW86" i="17"/>
  <c r="OX86" i="17"/>
  <c r="AGC86" i="17"/>
  <c r="AFY86" i="17"/>
  <c r="H85" i="17"/>
  <c r="AFX85" i="17"/>
  <c r="NU83" i="17"/>
  <c r="NT83" i="17"/>
  <c r="J83" i="17"/>
  <c r="I83" i="17"/>
  <c r="AFX82" i="17"/>
  <c r="H82" i="17"/>
  <c r="OW85" i="17"/>
  <c r="OX85" i="17"/>
  <c r="ACL82" i="17"/>
  <c r="ACM82" i="17"/>
  <c r="TJ80" i="17"/>
  <c r="TI80" i="17"/>
  <c r="I80" i="17"/>
  <c r="J80" i="17"/>
  <c r="AGC78" i="17"/>
  <c r="AFY78" i="17"/>
  <c r="LJ77" i="17"/>
  <c r="LI77" i="17"/>
  <c r="LJ76" i="17"/>
  <c r="LI76" i="17"/>
  <c r="LJ75" i="17"/>
  <c r="LI75" i="17"/>
  <c r="LJ74" i="17"/>
  <c r="LI74" i="17"/>
  <c r="LJ73" i="17"/>
  <c r="LI73" i="17"/>
  <c r="LJ72" i="17"/>
  <c r="LI72" i="17"/>
  <c r="LJ71" i="17"/>
  <c r="LI71" i="17"/>
  <c r="LJ70" i="17"/>
  <c r="LI70" i="17"/>
  <c r="AFX76" i="17"/>
  <c r="NU74" i="17"/>
  <c r="NT74" i="17"/>
  <c r="J77" i="17"/>
  <c r="I77" i="17"/>
  <c r="OW75" i="17"/>
  <c r="OX75" i="17"/>
  <c r="OW72" i="17"/>
  <c r="OX72" i="17"/>
  <c r="OW73" i="17"/>
  <c r="OX73" i="17"/>
  <c r="ADO68" i="17"/>
  <c r="ADP68" i="17"/>
  <c r="ADO64" i="17"/>
  <c r="ADP64" i="17"/>
  <c r="AES68" i="17"/>
  <c r="AER68" i="17"/>
  <c r="I67" i="17"/>
  <c r="J67" i="17"/>
  <c r="AES66" i="17"/>
  <c r="AER66" i="17"/>
  <c r="AGC64" i="17"/>
  <c r="AFY64" i="17"/>
  <c r="NU63" i="17"/>
  <c r="NT63" i="17"/>
  <c r="LJ62" i="17"/>
  <c r="LI62" i="17"/>
  <c r="NT67" i="17"/>
  <c r="NU67" i="17"/>
  <c r="OW66" i="17"/>
  <c r="OX66" i="17"/>
  <c r="AFX68" i="17"/>
  <c r="AES65" i="17"/>
  <c r="AER65" i="17"/>
  <c r="ADP59" i="17"/>
  <c r="ADO59" i="17"/>
  <c r="AGG65" i="17"/>
  <c r="AGL65" i="17"/>
  <c r="ACM57" i="17"/>
  <c r="ACL57" i="17"/>
  <c r="LJ54" i="17"/>
  <c r="LI54" i="17"/>
  <c r="LJ53" i="17"/>
  <c r="LI53" i="17"/>
  <c r="AAB50" i="17"/>
  <c r="AAA50" i="17"/>
  <c r="LJ49" i="17"/>
  <c r="LI49" i="17"/>
  <c r="AAB46" i="17"/>
  <c r="AAA46" i="17"/>
  <c r="LJ45" i="17"/>
  <c r="LI45" i="17"/>
  <c r="AAB42" i="17"/>
  <c r="AAA42" i="17"/>
  <c r="LJ41" i="17"/>
  <c r="LI41" i="17"/>
  <c r="NU57" i="17"/>
  <c r="NT57" i="17"/>
  <c r="AFX57" i="17"/>
  <c r="NU62" i="17"/>
  <c r="NT62" i="17"/>
  <c r="OX56" i="17"/>
  <c r="OW56" i="17"/>
  <c r="J55" i="17"/>
  <c r="I55" i="17"/>
  <c r="H51" i="17"/>
  <c r="AFX51" i="17"/>
  <c r="H46" i="17"/>
  <c r="AFX46" i="17"/>
  <c r="H41" i="17"/>
  <c r="AFX41" i="17"/>
  <c r="OX59" i="17"/>
  <c r="OW59" i="17"/>
  <c r="AFX59" i="17"/>
  <c r="H59" i="17"/>
  <c r="AFX56" i="17"/>
  <c r="H56" i="17"/>
  <c r="NU55" i="17"/>
  <c r="NT55" i="17"/>
  <c r="ADP54" i="17"/>
  <c r="ADO54" i="17"/>
  <c r="NU50" i="17"/>
  <c r="NT50" i="17"/>
  <c r="OX43" i="17"/>
  <c r="OW43" i="17"/>
  <c r="AFX39" i="17"/>
  <c r="H39" i="17"/>
  <c r="AES23" i="17"/>
  <c r="AER23" i="17"/>
  <c r="DV22" i="17"/>
  <c r="DU22" i="17"/>
  <c r="DV20" i="17"/>
  <c r="DU20" i="17"/>
  <c r="NU51" i="17"/>
  <c r="NT51" i="17"/>
  <c r="NU46" i="17"/>
  <c r="NT46" i="17"/>
  <c r="NU42" i="17"/>
  <c r="NT42" i="17"/>
  <c r="NU53" i="17"/>
  <c r="NT53" i="17"/>
  <c r="NU52" i="17"/>
  <c r="NT52" i="17"/>
  <c r="ACL43" i="17"/>
  <c r="ACM43" i="17"/>
  <c r="OX41" i="17"/>
  <c r="OW41" i="17"/>
  <c r="ACM37" i="17"/>
  <c r="ACL37" i="17"/>
  <c r="ACM35" i="17"/>
  <c r="ACL35" i="17"/>
  <c r="ACM33" i="17"/>
  <c r="ACL33" i="17"/>
  <c r="ACM31" i="17"/>
  <c r="ACL31" i="17"/>
  <c r="ADO28" i="17"/>
  <c r="ADP28" i="17"/>
  <c r="ACM27" i="17"/>
  <c r="ACL27" i="17"/>
  <c r="ADO24" i="17"/>
  <c r="ADP24" i="17"/>
  <c r="DV23" i="17"/>
  <c r="DU23" i="17"/>
  <c r="NP20" i="17"/>
  <c r="NO20" i="17"/>
  <c r="ABE18" i="17"/>
  <c r="ABD18" i="17"/>
  <c r="NU47" i="17"/>
  <c r="NT47" i="17"/>
  <c r="OX40" i="17"/>
  <c r="OW40" i="17"/>
  <c r="EY39" i="17"/>
  <c r="EZ39" i="17"/>
  <c r="AFX31" i="17"/>
  <c r="H31" i="17"/>
  <c r="H29" i="17"/>
  <c r="AFX29" i="17"/>
  <c r="H27" i="17"/>
  <c r="AFX27" i="17"/>
  <c r="H25" i="17"/>
  <c r="AFX25" i="17"/>
  <c r="TI22" i="17"/>
  <c r="TI95" i="17" s="1"/>
  <c r="TJ22" i="17"/>
  <c r="TJ95" i="17" s="1"/>
  <c r="AGL21" i="17"/>
  <c r="AGG21" i="17"/>
  <c r="OW21" i="17"/>
  <c r="OX21" i="17"/>
  <c r="EY31" i="17"/>
  <c r="EZ31" i="17"/>
  <c r="NT29" i="17"/>
  <c r="NU29" i="17"/>
  <c r="NT27" i="17"/>
  <c r="NU27" i="17"/>
  <c r="NT25" i="17"/>
  <c r="NU25" i="17"/>
  <c r="AGQ25" i="17"/>
  <c r="GC19" i="17"/>
  <c r="GB19" i="17"/>
  <c r="ACI95" i="17"/>
  <c r="ACI96" i="17" s="1"/>
  <c r="TH95" i="17"/>
  <c r="ACM21" i="17"/>
  <c r="ACL21" i="17"/>
  <c r="GC21" i="17"/>
  <c r="GB21" i="17"/>
  <c r="VO18" i="17"/>
  <c r="VP18" i="17"/>
  <c r="SG17" i="17"/>
  <c r="SF17" i="17"/>
  <c r="SG15" i="17"/>
  <c r="SF15" i="17"/>
  <c r="ADP12" i="17"/>
  <c r="ADO12" i="17"/>
  <c r="OX9" i="17"/>
  <c r="OW9" i="17"/>
  <c r="ZZ95" i="17"/>
  <c r="AAA8" i="17"/>
  <c r="AAB8" i="17"/>
  <c r="OV95" i="17"/>
  <c r="OW8" i="17"/>
  <c r="OX8" i="17"/>
  <c r="GV95" i="17"/>
  <c r="GW8" i="17"/>
  <c r="GX8" i="17"/>
  <c r="G95" i="17"/>
  <c r="H8" i="17"/>
  <c r="EY30" i="17"/>
  <c r="EZ30" i="17"/>
  <c r="EY29" i="17"/>
  <c r="EZ29" i="17"/>
  <c r="EY28" i="17"/>
  <c r="EZ28" i="17"/>
  <c r="EY27" i="17"/>
  <c r="EZ27" i="17"/>
  <c r="EY26" i="17"/>
  <c r="EZ26" i="17"/>
  <c r="EY25" i="17"/>
  <c r="EZ25" i="17"/>
  <c r="NS24" i="17"/>
  <c r="AFX24" i="17"/>
  <c r="AFX23" i="17"/>
  <c r="H23" i="17"/>
  <c r="I20" i="17"/>
  <c r="J20" i="17"/>
  <c r="AES17" i="17"/>
  <c r="AER17" i="17"/>
  <c r="AAB16" i="17"/>
  <c r="AAA16" i="17"/>
  <c r="AAB15" i="17"/>
  <c r="AAA15" i="17"/>
  <c r="EZ15" i="17"/>
  <c r="EY15" i="17"/>
  <c r="EY95" i="17" s="1"/>
  <c r="ACG95" i="17"/>
  <c r="RB95" i="17"/>
  <c r="RD8" i="17"/>
  <c r="RD95" i="17" s="1"/>
  <c r="RC8" i="17"/>
  <c r="RC95" i="17" s="1"/>
  <c r="ACK8" i="17"/>
  <c r="AGC13" i="17"/>
  <c r="AFY13" i="17"/>
  <c r="AGC12" i="17"/>
  <c r="AFY12" i="17"/>
  <c r="AGC9" i="17"/>
  <c r="AFY9" i="17"/>
  <c r="ACL94" i="17"/>
  <c r="ACM94" i="17"/>
  <c r="HZ92" i="17"/>
  <c r="IA92" i="17"/>
  <c r="EY94" i="17"/>
  <c r="EZ94" i="17"/>
  <c r="ACM92" i="17"/>
  <c r="ACL92" i="17"/>
  <c r="QA91" i="17"/>
  <c r="PZ91" i="17"/>
  <c r="ADO89" i="17"/>
  <c r="ADP89" i="17"/>
  <c r="YX94" i="17"/>
  <c r="YY94" i="17"/>
  <c r="NU92" i="17"/>
  <c r="NT92" i="17"/>
  <c r="AGG93" i="17"/>
  <c r="AGL93" i="17" s="1"/>
  <c r="VO91" i="17"/>
  <c r="VP91" i="17"/>
  <c r="H93" i="17"/>
  <c r="ADO91" i="17"/>
  <c r="ADP91" i="17"/>
  <c r="OW91" i="17"/>
  <c r="OX91" i="17"/>
  <c r="QA89" i="17"/>
  <c r="PZ89" i="17"/>
  <c r="ADO90" i="17"/>
  <c r="ADP90" i="17"/>
  <c r="AAB88" i="17"/>
  <c r="AAA88" i="17"/>
  <c r="EZ88" i="17"/>
  <c r="EY88" i="17"/>
  <c r="AFX87" i="17"/>
  <c r="H89" i="17"/>
  <c r="AFX89" i="17"/>
  <c r="ADO87" i="17"/>
  <c r="ADP87" i="17"/>
  <c r="EZ90" i="17"/>
  <c r="EY90" i="17"/>
  <c r="AGQ89" i="17"/>
  <c r="I86" i="17"/>
  <c r="J86" i="17"/>
  <c r="GW86" i="17"/>
  <c r="GX86" i="17"/>
  <c r="AAA85" i="17"/>
  <c r="AAB85" i="17"/>
  <c r="OX83" i="17"/>
  <c r="OW83" i="17"/>
  <c r="AGG82" i="17"/>
  <c r="AGL82" i="17" s="1"/>
  <c r="NU80" i="17"/>
  <c r="NT80" i="17"/>
  <c r="AFX84" i="17"/>
  <c r="NU82" i="17"/>
  <c r="NT82" i="17"/>
  <c r="AFX79" i="17"/>
  <c r="H79" i="17"/>
  <c r="AFX81" i="17"/>
  <c r="EZ77" i="17"/>
  <c r="EY77" i="17"/>
  <c r="EZ76" i="17"/>
  <c r="EY76" i="17"/>
  <c r="EZ75" i="17"/>
  <c r="EY75" i="17"/>
  <c r="EZ74" i="17"/>
  <c r="EY74" i="17"/>
  <c r="EZ73" i="17"/>
  <c r="EY73" i="17"/>
  <c r="EZ72" i="17"/>
  <c r="EY72" i="17"/>
  <c r="EZ71" i="17"/>
  <c r="EY71" i="17"/>
  <c r="AAB69" i="17"/>
  <c r="AAA69" i="17"/>
  <c r="AGG80" i="17"/>
  <c r="GX78" i="17"/>
  <c r="GW78" i="17"/>
  <c r="VP77" i="17"/>
  <c r="VO77" i="17"/>
  <c r="J76" i="17"/>
  <c r="I76" i="17"/>
  <c r="OW74" i="17"/>
  <c r="OX74" i="17"/>
  <c r="NU71" i="17"/>
  <c r="NT71" i="17"/>
  <c r="NU77" i="17"/>
  <c r="NT77" i="17"/>
  <c r="AGQ78" i="17"/>
  <c r="AFX75" i="17"/>
  <c r="AGQ75" i="17"/>
  <c r="AFX71" i="17"/>
  <c r="EZ70" i="17"/>
  <c r="EY70" i="17"/>
  <c r="NT69" i="17"/>
  <c r="NU69" i="17"/>
  <c r="ADO67" i="17"/>
  <c r="ADP67" i="17"/>
  <c r="WS63" i="17"/>
  <c r="WR63" i="17"/>
  <c r="I69" i="17"/>
  <c r="J69" i="17"/>
  <c r="AGC67" i="17"/>
  <c r="AFY67" i="17"/>
  <c r="ACM64" i="17"/>
  <c r="ACL64" i="17"/>
  <c r="AAB60" i="17"/>
  <c r="AAA60" i="17"/>
  <c r="AGQ70" i="17"/>
  <c r="ACM67" i="17"/>
  <c r="ACL67" i="17"/>
  <c r="GW64" i="17"/>
  <c r="GX64" i="17"/>
  <c r="ACK62" i="17"/>
  <c r="AGL72" i="17"/>
  <c r="AGQ73" i="17" s="1"/>
  <c r="OX58" i="17"/>
  <c r="OW58" i="17"/>
  <c r="J58" i="17"/>
  <c r="I58" i="17"/>
  <c r="AAB51" i="17"/>
  <c r="AAA51" i="17"/>
  <c r="LJ50" i="17"/>
  <c r="LI50" i="17"/>
  <c r="AAB47" i="17"/>
  <c r="AAA47" i="17"/>
  <c r="LJ46" i="17"/>
  <c r="LI46" i="17"/>
  <c r="AAB43" i="17"/>
  <c r="AAA43" i="17"/>
  <c r="LJ42" i="17"/>
  <c r="LI42" i="17"/>
  <c r="AAB39" i="17"/>
  <c r="AAA39" i="17"/>
  <c r="ADP56" i="17"/>
  <c r="ADO56" i="17"/>
  <c r="OX62" i="17"/>
  <c r="OW62" i="17"/>
  <c r="AGL61" i="17"/>
  <c r="AGQ62" i="17" s="1"/>
  <c r="AFW59" i="17"/>
  <c r="AGB59" i="17" s="1"/>
  <c r="NU56" i="17"/>
  <c r="NT56" i="17"/>
  <c r="AFX55" i="17"/>
  <c r="H52" i="17"/>
  <c r="AFX52" i="17"/>
  <c r="H50" i="17"/>
  <c r="AFX50" i="17"/>
  <c r="H49" i="17"/>
  <c r="AFX49" i="17"/>
  <c r="H45" i="17"/>
  <c r="AFX45" i="17"/>
  <c r="H44" i="17"/>
  <c r="AFX44" i="17"/>
  <c r="H40" i="17"/>
  <c r="AFX40" i="17"/>
  <c r="NU59" i="17"/>
  <c r="NT59" i="17"/>
  <c r="ADP58" i="17"/>
  <c r="ADO58" i="17"/>
  <c r="AFW58" i="17"/>
  <c r="AGB58" i="17" s="1"/>
  <c r="QA57" i="17"/>
  <c r="PZ57" i="17"/>
  <c r="SG52" i="17"/>
  <c r="SF52" i="17"/>
  <c r="OX50" i="17"/>
  <c r="OW50" i="17"/>
  <c r="ABE23" i="17"/>
  <c r="ABD23" i="17"/>
  <c r="AES21" i="17"/>
  <c r="AER21" i="17"/>
  <c r="AES19" i="17"/>
  <c r="AER19" i="17"/>
  <c r="OX51" i="17"/>
  <c r="OW51" i="17"/>
  <c r="AGL49" i="17"/>
  <c r="AGQ50" i="17" s="1"/>
  <c r="OX46" i="17"/>
  <c r="OW46" i="17"/>
  <c r="AGL45" i="17"/>
  <c r="AGQ46" i="17" s="1"/>
  <c r="OX42" i="17"/>
  <c r="OW42" i="17"/>
  <c r="UL53" i="17"/>
  <c r="UM53" i="17"/>
  <c r="OX52" i="17"/>
  <c r="OW52" i="17"/>
  <c r="AGL50" i="17"/>
  <c r="AGQ51" i="17" s="1"/>
  <c r="NT39" i="17"/>
  <c r="NU39" i="17"/>
  <c r="ADO36" i="17"/>
  <c r="ADP36" i="17"/>
  <c r="ADO34" i="17"/>
  <c r="ADP34" i="17"/>
  <c r="ADO32" i="17"/>
  <c r="ADP32" i="17"/>
  <c r="ADO30" i="17"/>
  <c r="ADP30" i="17"/>
  <c r="ADO29" i="17"/>
  <c r="ADP29" i="17"/>
  <c r="ACM28" i="17"/>
  <c r="ACL28" i="17"/>
  <c r="ADO25" i="17"/>
  <c r="ADP25" i="17"/>
  <c r="ACM24" i="17"/>
  <c r="ACL24" i="17"/>
  <c r="AES22" i="17"/>
  <c r="AER22" i="17"/>
  <c r="DV21" i="17"/>
  <c r="DU21" i="17"/>
  <c r="GC20" i="17"/>
  <c r="GB20" i="17"/>
  <c r="NP18" i="17"/>
  <c r="NP95" i="17" s="1"/>
  <c r="NO18" i="17"/>
  <c r="AGL53" i="17"/>
  <c r="AGQ54" i="17" s="1"/>
  <c r="OX47" i="17"/>
  <c r="OW47" i="17"/>
  <c r="AGL46" i="17"/>
  <c r="AGQ47" i="17" s="1"/>
  <c r="ACL42" i="17"/>
  <c r="ACM42" i="17"/>
  <c r="AES38" i="17"/>
  <c r="AER38" i="17"/>
  <c r="AFX38" i="17"/>
  <c r="H38" i="17"/>
  <c r="AFX37" i="17"/>
  <c r="H37" i="17"/>
  <c r="AFX36" i="17"/>
  <c r="H36" i="17"/>
  <c r="AFX35" i="17"/>
  <c r="H35" i="17"/>
  <c r="AFX34" i="17"/>
  <c r="H34" i="17"/>
  <c r="AFX33" i="17"/>
  <c r="H33" i="17"/>
  <c r="AFX32" i="17"/>
  <c r="H32" i="17"/>
  <c r="WR24" i="17"/>
  <c r="WS24" i="17"/>
  <c r="HZ22" i="17"/>
  <c r="HZ95" i="17" s="1"/>
  <c r="IA22" i="17"/>
  <c r="IA95" i="17" s="1"/>
  <c r="AGQ41" i="17"/>
  <c r="OW30" i="17"/>
  <c r="OX30" i="17"/>
  <c r="ACM23" i="17"/>
  <c r="ACL23" i="17"/>
  <c r="NU21" i="17"/>
  <c r="NT21" i="17"/>
  <c r="OW28" i="17"/>
  <c r="OX28" i="17"/>
  <c r="OW26" i="17"/>
  <c r="OX26" i="17"/>
  <c r="OW22" i="17"/>
  <c r="OX22" i="17"/>
  <c r="OW19" i="17"/>
  <c r="OX19" i="17"/>
  <c r="AFX18" i="17"/>
  <c r="H18" i="17"/>
  <c r="NR8" i="17"/>
  <c r="AFX8" i="17" s="1"/>
  <c r="OW31" i="17"/>
  <c r="OX31" i="17"/>
  <c r="OW18" i="17"/>
  <c r="OX18" i="17"/>
  <c r="ADP16" i="17"/>
  <c r="ADO16" i="17"/>
  <c r="OX14" i="17"/>
  <c r="OW14" i="17"/>
  <c r="OX12" i="17"/>
  <c r="OW12" i="17"/>
  <c r="AFV95" i="17"/>
  <c r="VN95" i="17"/>
  <c r="VO8" i="17"/>
  <c r="VP8" i="17"/>
  <c r="NQ95" i="17"/>
  <c r="NQ96" i="17" s="1"/>
  <c r="EX95" i="17"/>
  <c r="AGL44" i="17"/>
  <c r="AGQ45" i="17" s="1"/>
  <c r="AGL42" i="17"/>
  <c r="AGQ43" i="17" s="1"/>
  <c r="GC23" i="17"/>
  <c r="GB23" i="17"/>
  <c r="AFX20" i="17"/>
  <c r="SF18" i="17"/>
  <c r="SG18" i="17"/>
  <c r="ACM17" i="17"/>
  <c r="ACL17" i="17"/>
  <c r="EZ17" i="17"/>
  <c r="EY17" i="17"/>
  <c r="EZ16" i="17"/>
  <c r="EY16" i="17"/>
  <c r="YW95" i="17"/>
  <c r="YY8" i="17"/>
  <c r="YY95" i="17" s="1"/>
  <c r="YX8" i="17"/>
  <c r="YX95" i="17" s="1"/>
  <c r="KE95" i="17"/>
  <c r="KG8" i="17"/>
  <c r="KG95" i="17" s="1"/>
  <c r="KF8" i="17"/>
  <c r="KF95" i="17" s="1"/>
  <c r="AGQ23" i="17"/>
  <c r="J14" i="17"/>
  <c r="I14" i="17"/>
  <c r="AFY17" i="17"/>
  <c r="AGC17" i="17"/>
  <c r="AGQ15" i="17"/>
  <c r="AGQ14" i="17"/>
  <c r="AGQ21" i="17"/>
  <c r="NU15" i="17"/>
  <c r="NT15" i="17"/>
  <c r="NU16" i="17"/>
  <c r="NT16" i="17"/>
  <c r="AGQ17" i="17"/>
  <c r="J11" i="17"/>
  <c r="I11" i="17"/>
  <c r="J10" i="17"/>
  <c r="I10" i="17"/>
  <c r="EY93" i="17"/>
  <c r="EZ93" i="17"/>
  <c r="AGC93" i="17"/>
  <c r="AFY93" i="17"/>
  <c r="AGG92" i="17"/>
  <c r="AGL92" i="17" s="1"/>
  <c r="NU91" i="17"/>
  <c r="NT91" i="17"/>
  <c r="H88" i="17"/>
  <c r="AFX88" i="17"/>
  <c r="J87" i="17"/>
  <c r="I87" i="17"/>
  <c r="NU88" i="17"/>
  <c r="NT88" i="17"/>
  <c r="EZ91" i="17"/>
  <c r="EZ95" i="17" s="1"/>
  <c r="EY91" i="17"/>
  <c r="H90" i="17"/>
  <c r="AFX90" i="17"/>
  <c r="AGL89" i="17"/>
  <c r="AGG89" i="17"/>
  <c r="GX87" i="17"/>
  <c r="GW87" i="17"/>
  <c r="ADO84" i="17"/>
  <c r="ADP84" i="17"/>
  <c r="LJ82" i="17"/>
  <c r="LI82" i="17"/>
  <c r="AES85" i="17"/>
  <c r="AER85" i="17"/>
  <c r="LI85" i="17"/>
  <c r="LJ85" i="17"/>
  <c r="AGQ87" i="17"/>
  <c r="ADO81" i="17"/>
  <c r="ADP81" i="17"/>
  <c r="HZ81" i="17"/>
  <c r="IA81" i="17"/>
  <c r="NU84" i="17"/>
  <c r="NT84" i="17"/>
  <c r="SF81" i="17"/>
  <c r="SG81" i="17"/>
  <c r="NP80" i="17"/>
  <c r="NO80" i="17"/>
  <c r="ADP78" i="17"/>
  <c r="ADO78" i="17"/>
  <c r="J84" i="17"/>
  <c r="I84" i="17"/>
  <c r="OW82" i="17"/>
  <c r="OX82" i="17"/>
  <c r="IA80" i="17"/>
  <c r="HZ80" i="17"/>
  <c r="AGG83" i="17"/>
  <c r="AGL83" i="17" s="1"/>
  <c r="OX79" i="17"/>
  <c r="OW79" i="17"/>
  <c r="LJ78" i="17"/>
  <c r="LI78" i="17"/>
  <c r="AGG81" i="17"/>
  <c r="AGL81" i="17"/>
  <c r="AFY80" i="17"/>
  <c r="AGC80" i="17"/>
  <c r="NU76" i="17"/>
  <c r="NT76" i="17"/>
  <c r="AGQ77" i="17"/>
  <c r="AGC73" i="17"/>
  <c r="AFY73" i="17"/>
  <c r="AGC74" i="17"/>
  <c r="AFY74" i="17"/>
  <c r="OW71" i="17"/>
  <c r="OX71" i="17"/>
  <c r="IA64" i="17"/>
  <c r="HZ64" i="17"/>
  <c r="OW77" i="17"/>
  <c r="OX77" i="17"/>
  <c r="J75" i="17"/>
  <c r="I75" i="17"/>
  <c r="J71" i="17"/>
  <c r="I71" i="17"/>
  <c r="H70" i="17"/>
  <c r="AFX70" i="17"/>
  <c r="NT68" i="17"/>
  <c r="NU68" i="17"/>
  <c r="AGC72" i="17"/>
  <c r="AFY72" i="17"/>
  <c r="ADO66" i="17"/>
  <c r="ADP66" i="17"/>
  <c r="TJ63" i="17"/>
  <c r="TI63" i="17"/>
  <c r="AGC69" i="17"/>
  <c r="AFY69" i="17"/>
  <c r="AGC66" i="17"/>
  <c r="AFY66" i="17"/>
  <c r="AES64" i="17"/>
  <c r="AER64" i="17"/>
  <c r="AGL63" i="17"/>
  <c r="AGG63" i="17"/>
  <c r="AAB61" i="17"/>
  <c r="AAA61" i="17"/>
  <c r="AGG66" i="17"/>
  <c r="AGL66" i="17" s="1"/>
  <c r="VO68" i="17"/>
  <c r="VP68" i="17"/>
  <c r="AES67" i="17"/>
  <c r="AER67" i="17"/>
  <c r="AGC65" i="17"/>
  <c r="AFY65" i="17"/>
  <c r="ADP62" i="17"/>
  <c r="ADO62" i="17"/>
  <c r="H62" i="17"/>
  <c r="AFX62" i="17"/>
  <c r="AGQ72" i="17"/>
  <c r="NU70" i="17"/>
  <c r="NT70" i="17"/>
  <c r="AGG67" i="17"/>
  <c r="AGL67" i="17"/>
  <c r="NU61" i="17"/>
  <c r="NT61" i="17"/>
  <c r="AFY60" i="17"/>
  <c r="AGC60" i="17"/>
  <c r="NU58" i="17"/>
  <c r="NT58" i="17"/>
  <c r="AFX58" i="17"/>
  <c r="AAB53" i="17"/>
  <c r="AAA53" i="17"/>
  <c r="AAB52" i="17"/>
  <c r="AAA52" i="17"/>
  <c r="LJ51" i="17"/>
  <c r="LI51" i="17"/>
  <c r="AAB48" i="17"/>
  <c r="AAA48" i="17"/>
  <c r="LJ47" i="17"/>
  <c r="LI47" i="17"/>
  <c r="AAB44" i="17"/>
  <c r="AAA44" i="17"/>
  <c r="LJ43" i="17"/>
  <c r="LI43" i="17"/>
  <c r="AAB40" i="17"/>
  <c r="AAA40" i="17"/>
  <c r="ACK56" i="17"/>
  <c r="NU60" i="17"/>
  <c r="NT60" i="17"/>
  <c r="H54" i="17"/>
  <c r="AFX54" i="17"/>
  <c r="H48" i="17"/>
  <c r="AFX48" i="17"/>
  <c r="H43" i="17"/>
  <c r="AFX43" i="17"/>
  <c r="AGQ61" i="17"/>
  <c r="ACK58" i="17"/>
  <c r="ADP55" i="17"/>
  <c r="ADO55" i="17"/>
  <c r="SG53" i="17"/>
  <c r="SF53" i="17"/>
  <c r="ADP52" i="17"/>
  <c r="ADO52" i="17"/>
  <c r="NU54" i="17"/>
  <c r="NT54" i="17"/>
  <c r="NU23" i="17"/>
  <c r="NT23" i="17"/>
  <c r="ABE21" i="17"/>
  <c r="ABD21" i="17"/>
  <c r="ABE19" i="17"/>
  <c r="ABD19" i="17"/>
  <c r="AGQ55" i="17"/>
  <c r="AGQ52" i="17"/>
  <c r="NU48" i="17"/>
  <c r="NT48" i="17"/>
  <c r="AGQ48" i="17"/>
  <c r="NU44" i="17"/>
  <c r="NT44" i="17"/>
  <c r="AGQ53" i="17"/>
  <c r="ACL39" i="17"/>
  <c r="ACM39" i="17"/>
  <c r="ACM36" i="17"/>
  <c r="ACL36" i="17"/>
  <c r="ACM34" i="17"/>
  <c r="ACL34" i="17"/>
  <c r="ACM32" i="17"/>
  <c r="ACL32" i="17"/>
  <c r="ACM30" i="17"/>
  <c r="ACL30" i="17"/>
  <c r="ACM29" i="17"/>
  <c r="ACL29" i="17"/>
  <c r="ADO26" i="17"/>
  <c r="ADP26" i="17"/>
  <c r="ACM25" i="17"/>
  <c r="ACL25" i="17"/>
  <c r="ABE24" i="17"/>
  <c r="ABD24" i="17"/>
  <c r="ABE22" i="17"/>
  <c r="ABD22" i="17"/>
  <c r="AES20" i="17"/>
  <c r="AER20" i="17"/>
  <c r="DV19" i="17"/>
  <c r="DU19" i="17"/>
  <c r="NU49" i="17"/>
  <c r="NT49" i="17"/>
  <c r="AGQ49" i="17"/>
  <c r="NU45" i="17"/>
  <c r="NT45" i="17"/>
  <c r="ACM38" i="17"/>
  <c r="ACL38" i="17"/>
  <c r="OW38" i="17"/>
  <c r="OX38" i="17"/>
  <c r="AGG38" i="17"/>
  <c r="AGL38" i="17" s="1"/>
  <c r="OW37" i="17"/>
  <c r="OX37" i="17"/>
  <c r="AGG37" i="17"/>
  <c r="AGL37" i="17" s="1"/>
  <c r="OW36" i="17"/>
  <c r="OX36" i="17"/>
  <c r="AGG36" i="17"/>
  <c r="AGL36" i="17" s="1"/>
  <c r="OW35" i="17"/>
  <c r="OX35" i="17"/>
  <c r="AGG35" i="17"/>
  <c r="AGL35" i="17" s="1"/>
  <c r="OW34" i="17"/>
  <c r="OX34" i="17"/>
  <c r="AGG34" i="17"/>
  <c r="AGL34" i="17" s="1"/>
  <c r="OW33" i="17"/>
  <c r="OX33" i="17"/>
  <c r="AGG33" i="17"/>
  <c r="AGL33" i="17" s="1"/>
  <c r="OW32" i="17"/>
  <c r="OX32" i="17"/>
  <c r="AGG32" i="17"/>
  <c r="AGL32" i="17" s="1"/>
  <c r="H30" i="17"/>
  <c r="AFX30" i="17"/>
  <c r="H28" i="17"/>
  <c r="AFX28" i="17"/>
  <c r="H26" i="17"/>
  <c r="AFX26" i="17"/>
  <c r="TI24" i="17"/>
  <c r="TJ24" i="17"/>
  <c r="AGL23" i="17"/>
  <c r="AGG23" i="17"/>
  <c r="I22" i="17"/>
  <c r="J22" i="17"/>
  <c r="NT30" i="17"/>
  <c r="NU30" i="17"/>
  <c r="OW20" i="17"/>
  <c r="OX20" i="17"/>
  <c r="NT28" i="17"/>
  <c r="NU28" i="17"/>
  <c r="NT26" i="17"/>
  <c r="NU26" i="17"/>
  <c r="NU22" i="17"/>
  <c r="NT22" i="17"/>
  <c r="NU19" i="17"/>
  <c r="NT19" i="17"/>
  <c r="AFW95" i="17"/>
  <c r="AFW98" i="17" s="1"/>
  <c r="AGB8" i="17"/>
  <c r="WQ95" i="17"/>
  <c r="NN95" i="17"/>
  <c r="NT31" i="17"/>
  <c r="NU31" i="17"/>
  <c r="ADO18" i="17"/>
  <c r="ADP18" i="17"/>
  <c r="SG16" i="17"/>
  <c r="SF16" i="17"/>
  <c r="ADP13" i="17"/>
  <c r="ADO13" i="17"/>
  <c r="OX11" i="17"/>
  <c r="OW11" i="17"/>
  <c r="ADN95" i="17"/>
  <c r="ADO8" i="17"/>
  <c r="ADP8" i="17"/>
  <c r="SE95" i="17"/>
  <c r="SF8" i="17"/>
  <c r="SF95" i="17" s="1"/>
  <c r="SG8" i="17"/>
  <c r="LH95" i="17"/>
  <c r="LJ8" i="17"/>
  <c r="LI8" i="17"/>
  <c r="LI95" i="17" s="1"/>
  <c r="ACJ95" i="17"/>
  <c r="ACJ97" i="17" s="1"/>
  <c r="ACJ98" i="17" s="1"/>
  <c r="AGQ44" i="17"/>
  <c r="ADO19" i="17"/>
  <c r="ADP19" i="17"/>
  <c r="NU18" i="17"/>
  <c r="NT18" i="17"/>
  <c r="ABE17" i="17"/>
  <c r="ABE95" i="17" s="1"/>
  <c r="ABD17" i="17"/>
  <c r="ABD95" i="17" s="1"/>
  <c r="OX17" i="17"/>
  <c r="OW17" i="17"/>
  <c r="OX16" i="17"/>
  <c r="OW16" i="17"/>
  <c r="LJ15" i="17"/>
  <c r="LI15" i="17"/>
  <c r="XU95" i="17"/>
  <c r="JC95" i="17"/>
  <c r="AFY14" i="17"/>
  <c r="AGC14" i="17"/>
  <c r="AFY16" i="17"/>
  <c r="AGC16" i="17"/>
  <c r="AFY15" i="17"/>
  <c r="AGC15" i="17"/>
  <c r="AGQ20" i="17"/>
  <c r="I17" i="17"/>
  <c r="J17" i="17"/>
  <c r="OX15" i="17"/>
  <c r="OW15" i="17"/>
  <c r="UL16" i="17"/>
  <c r="UM16" i="17"/>
  <c r="AGC11" i="17"/>
  <c r="AFY11" i="17"/>
  <c r="AGC10" i="17"/>
  <c r="AFY10" i="17"/>
  <c r="AFX95" i="17" l="1"/>
  <c r="AFX98" i="17" s="1"/>
  <c r="AGC8" i="17"/>
  <c r="AFY8" i="17"/>
  <c r="AGA11" i="17"/>
  <c r="AFZ11" i="17"/>
  <c r="AFZ16" i="17"/>
  <c r="AGA16" i="17"/>
  <c r="LJ95" i="17"/>
  <c r="AGB95" i="17"/>
  <c r="AGG8" i="17"/>
  <c r="AGQ24" i="17"/>
  <c r="AGC26" i="17"/>
  <c r="AFY26" i="17"/>
  <c r="AGC30" i="17"/>
  <c r="AFY30" i="17"/>
  <c r="J48" i="17"/>
  <c r="I48" i="17"/>
  <c r="AGQ64" i="17"/>
  <c r="AGA66" i="17"/>
  <c r="AFZ66" i="17"/>
  <c r="AFZ72" i="17"/>
  <c r="AGA72" i="17"/>
  <c r="AGC70" i="17"/>
  <c r="AFY70" i="17"/>
  <c r="AFZ74" i="17"/>
  <c r="AGA74" i="17"/>
  <c r="AGA80" i="17"/>
  <c r="AFZ80" i="17"/>
  <c r="AGC90" i="17"/>
  <c r="AFY90" i="17"/>
  <c r="AGC88" i="17"/>
  <c r="AFY88" i="17"/>
  <c r="I18" i="17"/>
  <c r="J18" i="17"/>
  <c r="AGC33" i="17"/>
  <c r="AFY33" i="17"/>
  <c r="AGC35" i="17"/>
  <c r="AFY35" i="17"/>
  <c r="AGC37" i="17"/>
  <c r="AFY37" i="17"/>
  <c r="J40" i="17"/>
  <c r="I40" i="17"/>
  <c r="J45" i="17"/>
  <c r="I45" i="17"/>
  <c r="J50" i="17"/>
  <c r="I50" i="17"/>
  <c r="J79" i="17"/>
  <c r="I79" i="17"/>
  <c r="AFY84" i="17"/>
  <c r="AGC84" i="17"/>
  <c r="AGC87" i="17"/>
  <c r="AFY87" i="17"/>
  <c r="AGA12" i="17"/>
  <c r="AFZ12" i="17"/>
  <c r="ACK95" i="17"/>
  <c r="ACM8" i="17"/>
  <c r="ACL8" i="17"/>
  <c r="AES95" i="17"/>
  <c r="AGC23" i="17"/>
  <c r="AFY23" i="17"/>
  <c r="GX95" i="17"/>
  <c r="OW95" i="17"/>
  <c r="AGC27" i="17"/>
  <c r="AFY27" i="17"/>
  <c r="I31" i="17"/>
  <c r="J31" i="17"/>
  <c r="AGC56" i="17"/>
  <c r="AFY56" i="17"/>
  <c r="J46" i="17"/>
  <c r="I46" i="17"/>
  <c r="AGQ66" i="17"/>
  <c r="AGH64" i="17"/>
  <c r="AGI64" i="17" s="1"/>
  <c r="AGD64" i="17"/>
  <c r="I82" i="17"/>
  <c r="J82" i="17"/>
  <c r="AFZ86" i="17"/>
  <c r="AGA86" i="17"/>
  <c r="WR95" i="17"/>
  <c r="AGG26" i="17"/>
  <c r="AGL26" i="17" s="1"/>
  <c r="DV95" i="17"/>
  <c r="UK95" i="17"/>
  <c r="UM8" i="17"/>
  <c r="UM95" i="17" s="1"/>
  <c r="UL8" i="17"/>
  <c r="UL95" i="17" s="1"/>
  <c r="J47" i="17"/>
  <c r="I47" i="17"/>
  <c r="AFY63" i="17"/>
  <c r="AGC63" i="17"/>
  <c r="AFY83" i="17"/>
  <c r="AGC83" i="17"/>
  <c r="NS94" i="17"/>
  <c r="AFX94" i="17"/>
  <c r="AGQ86" i="17"/>
  <c r="ADP95" i="17"/>
  <c r="I26" i="17"/>
  <c r="J26" i="17"/>
  <c r="I30" i="17"/>
  <c r="J30" i="17"/>
  <c r="AFY43" i="17"/>
  <c r="AGC43" i="17"/>
  <c r="AFY54" i="17"/>
  <c r="AGC54" i="17"/>
  <c r="ACM56" i="17"/>
  <c r="ACL56" i="17"/>
  <c r="AGH60" i="17"/>
  <c r="AGI60" i="17" s="1"/>
  <c r="AGD60" i="17"/>
  <c r="AGQ67" i="17"/>
  <c r="AGM66" i="17"/>
  <c r="AGN66" i="17" s="1"/>
  <c r="AGH66" i="17"/>
  <c r="AGI66" i="17" s="1"/>
  <c r="AGD66" i="17"/>
  <c r="AGH72" i="17"/>
  <c r="AGI72" i="17" s="1"/>
  <c r="AGD72" i="17"/>
  <c r="J70" i="17"/>
  <c r="I70" i="17"/>
  <c r="AGH74" i="17"/>
  <c r="AGI74" i="17" s="1"/>
  <c r="AGD74" i="17"/>
  <c r="J90" i="17"/>
  <c r="I90" i="17"/>
  <c r="J88" i="17"/>
  <c r="I88" i="17"/>
  <c r="AGQ93" i="17"/>
  <c r="AGC20" i="17"/>
  <c r="AFY20" i="17"/>
  <c r="VP95" i="17"/>
  <c r="AGC18" i="17"/>
  <c r="AFY18" i="17"/>
  <c r="I32" i="17"/>
  <c r="J32" i="17"/>
  <c r="I34" i="17"/>
  <c r="J34" i="17"/>
  <c r="I36" i="17"/>
  <c r="J36" i="17"/>
  <c r="I38" i="17"/>
  <c r="J38" i="17"/>
  <c r="AFY44" i="17"/>
  <c r="AGC44" i="17"/>
  <c r="AFY49" i="17"/>
  <c r="AGC49" i="17"/>
  <c r="AFY52" i="17"/>
  <c r="AGC52" i="17"/>
  <c r="AGA67" i="17"/>
  <c r="AFZ67" i="17"/>
  <c r="AGC71" i="17"/>
  <c r="AFY71" i="17"/>
  <c r="AGC79" i="17"/>
  <c r="AFY79" i="17"/>
  <c r="J93" i="17"/>
  <c r="I93" i="17"/>
  <c r="AGQ94" i="17"/>
  <c r="AGH12" i="17"/>
  <c r="AGI12" i="17" s="1"/>
  <c r="AGD12" i="17"/>
  <c r="AGC24" i="17"/>
  <c r="AFY24" i="17"/>
  <c r="H95" i="17"/>
  <c r="J8" i="17"/>
  <c r="I8" i="17"/>
  <c r="GW95" i="17"/>
  <c r="I27" i="17"/>
  <c r="J27" i="17"/>
  <c r="AGC31" i="17"/>
  <c r="AFY31" i="17"/>
  <c r="J39" i="17"/>
  <c r="I39" i="17"/>
  <c r="J59" i="17"/>
  <c r="I59" i="17"/>
  <c r="AFY41" i="17"/>
  <c r="AGC41" i="17"/>
  <c r="AFY51" i="17"/>
  <c r="AGC51" i="17"/>
  <c r="AGC76" i="17"/>
  <c r="AFY76" i="17"/>
  <c r="AFY82" i="17"/>
  <c r="AGC82" i="17"/>
  <c r="AGH86" i="17"/>
  <c r="AGI86" i="17" s="1"/>
  <c r="AGD86" i="17"/>
  <c r="GB95" i="17"/>
  <c r="AGG27" i="17"/>
  <c r="AGL27" i="17" s="1"/>
  <c r="AGQ31" i="17"/>
  <c r="I21" i="17"/>
  <c r="J21" i="17"/>
  <c r="AGG55" i="17"/>
  <c r="AFY42" i="17"/>
  <c r="AGC42" i="17"/>
  <c r="AFY53" i="17"/>
  <c r="AGC53" i="17"/>
  <c r="J63" i="17"/>
  <c r="I63" i="17"/>
  <c r="AFZ77" i="17"/>
  <c r="AGA77" i="17"/>
  <c r="NU78" i="17"/>
  <c r="NT78" i="17"/>
  <c r="AGH10" i="17"/>
  <c r="AGI10" i="17" s="1"/>
  <c r="AGD10" i="17"/>
  <c r="AGH16" i="17"/>
  <c r="AGI16" i="17" s="1"/>
  <c r="AGD16" i="17"/>
  <c r="AGH11" i="17"/>
  <c r="AGI11" i="17" s="1"/>
  <c r="AGD11" i="17"/>
  <c r="AGH15" i="17"/>
  <c r="AGI15" i="17" s="1"/>
  <c r="AGD15" i="17"/>
  <c r="AGH14" i="17"/>
  <c r="AGI14" i="17" s="1"/>
  <c r="AGD14" i="17"/>
  <c r="AGA10" i="17"/>
  <c r="AFZ10" i="17"/>
  <c r="AFZ15" i="17"/>
  <c r="AGA15" i="17"/>
  <c r="AFZ14" i="17"/>
  <c r="AGA14" i="17"/>
  <c r="SG95" i="17"/>
  <c r="ADO95" i="17"/>
  <c r="AGC28" i="17"/>
  <c r="AFY28" i="17"/>
  <c r="J43" i="17"/>
  <c r="I43" i="17"/>
  <c r="J54" i="17"/>
  <c r="I54" i="17"/>
  <c r="AFY58" i="17"/>
  <c r="AGC58" i="17"/>
  <c r="AFZ60" i="17"/>
  <c r="AGA60" i="17"/>
  <c r="AGQ68" i="17"/>
  <c r="AFY62" i="17"/>
  <c r="AGC62" i="17"/>
  <c r="AGA65" i="17"/>
  <c r="AFZ65" i="17"/>
  <c r="AFZ69" i="17"/>
  <c r="AGA69" i="17"/>
  <c r="AFZ73" i="17"/>
  <c r="AGA73" i="17"/>
  <c r="AGQ82" i="17"/>
  <c r="AGQ90" i="17"/>
  <c r="AGA93" i="17"/>
  <c r="AFZ93" i="17"/>
  <c r="AGD17" i="17"/>
  <c r="AGH17" i="17"/>
  <c r="AGM17" i="17" s="1"/>
  <c r="VO95" i="17"/>
  <c r="AGC32" i="17"/>
  <c r="AFY32" i="17"/>
  <c r="AGC34" i="17"/>
  <c r="AFY34" i="17"/>
  <c r="AGC36" i="17"/>
  <c r="AFY36" i="17"/>
  <c r="AGC38" i="17"/>
  <c r="AFY38" i="17"/>
  <c r="AGG58" i="17"/>
  <c r="J44" i="17"/>
  <c r="I44" i="17"/>
  <c r="J49" i="17"/>
  <c r="I49" i="17"/>
  <c r="J52" i="17"/>
  <c r="I52" i="17"/>
  <c r="AGG59" i="17"/>
  <c r="AGH67" i="17"/>
  <c r="AGI67" i="17" s="1"/>
  <c r="AGD67" i="17"/>
  <c r="AGL80" i="17"/>
  <c r="AGQ81" i="17" s="1"/>
  <c r="AGC89" i="17"/>
  <c r="AFY89" i="17"/>
  <c r="AGA9" i="17"/>
  <c r="AFZ9" i="17"/>
  <c r="AGA13" i="17"/>
  <c r="AFZ13" i="17"/>
  <c r="NU24" i="17"/>
  <c r="NT24" i="17"/>
  <c r="AAB95" i="17"/>
  <c r="AGQ22" i="17"/>
  <c r="AGC25" i="17"/>
  <c r="AFY25" i="17"/>
  <c r="AGC29" i="17"/>
  <c r="AFY29" i="17"/>
  <c r="AFY39" i="17"/>
  <c r="AGC39" i="17"/>
  <c r="AGC59" i="17"/>
  <c r="AFY59" i="17"/>
  <c r="J41" i="17"/>
  <c r="I41" i="17"/>
  <c r="J51" i="17"/>
  <c r="I51" i="17"/>
  <c r="AGC57" i="17"/>
  <c r="AFY57" i="17"/>
  <c r="AGC68" i="17"/>
  <c r="AFY68" i="17"/>
  <c r="AGA78" i="17"/>
  <c r="AFZ78" i="17"/>
  <c r="AGC85" i="17"/>
  <c r="AFY85" i="17"/>
  <c r="GC95" i="17"/>
  <c r="AGG28" i="17"/>
  <c r="PY95" i="17"/>
  <c r="QA8" i="17"/>
  <c r="QA95" i="17" s="1"/>
  <c r="PZ8" i="17"/>
  <c r="PZ95" i="17" s="1"/>
  <c r="AGC21" i="17"/>
  <c r="AFY21" i="17"/>
  <c r="I19" i="17"/>
  <c r="J19" i="17"/>
  <c r="ACL55" i="17"/>
  <c r="ACM55" i="17"/>
  <c r="J42" i="17"/>
  <c r="I42" i="17"/>
  <c r="J53" i="17"/>
  <c r="I53" i="17"/>
  <c r="AFY61" i="17"/>
  <c r="AGC61" i="17"/>
  <c r="AGQ69" i="17"/>
  <c r="AGH77" i="17"/>
  <c r="AGI77" i="17" s="1"/>
  <c r="AGD77" i="17"/>
  <c r="AGC91" i="17"/>
  <c r="AFY91" i="17"/>
  <c r="J94" i="17"/>
  <c r="I94" i="17"/>
  <c r="AGQ63" i="17"/>
  <c r="AGQ58" i="17"/>
  <c r="I28" i="17"/>
  <c r="J28" i="17"/>
  <c r="AGQ33" i="17"/>
  <c r="AGQ34" i="17"/>
  <c r="AGQ35" i="17"/>
  <c r="AGQ36" i="17"/>
  <c r="AGQ37" i="17"/>
  <c r="AGQ38" i="17"/>
  <c r="AGQ39" i="17"/>
  <c r="ACM58" i="17"/>
  <c r="ACL58" i="17"/>
  <c r="AFY48" i="17"/>
  <c r="AGC48" i="17"/>
  <c r="J62" i="17"/>
  <c r="I62" i="17"/>
  <c r="AGM65" i="17"/>
  <c r="AGN65" i="17" s="1"/>
  <c r="AGH65" i="17"/>
  <c r="AGI65" i="17" s="1"/>
  <c r="AGD65" i="17"/>
  <c r="AGH69" i="17"/>
  <c r="AGI69" i="17" s="1"/>
  <c r="AGD69" i="17"/>
  <c r="AGH73" i="17"/>
  <c r="AGI73" i="17" s="1"/>
  <c r="AGD73" i="17"/>
  <c r="AGD80" i="17"/>
  <c r="AGH80" i="17"/>
  <c r="AGI80" i="17" s="1"/>
  <c r="AGQ84" i="17"/>
  <c r="AGH93" i="17"/>
  <c r="AGI93" i="17" s="1"/>
  <c r="AGD93" i="17"/>
  <c r="AGA17" i="17"/>
  <c r="AFZ17" i="17"/>
  <c r="NR95" i="17"/>
  <c r="NS8" i="17"/>
  <c r="I33" i="17"/>
  <c r="J33" i="17"/>
  <c r="I35" i="17"/>
  <c r="J35" i="17"/>
  <c r="I37" i="17"/>
  <c r="J37" i="17"/>
  <c r="NO95" i="17"/>
  <c r="AFY40" i="17"/>
  <c r="AGC40" i="17"/>
  <c r="AFY45" i="17"/>
  <c r="AGC45" i="17"/>
  <c r="AFY50" i="17"/>
  <c r="AGC50" i="17"/>
  <c r="AFY55" i="17"/>
  <c r="AGC55" i="17"/>
  <c r="ACL62" i="17"/>
  <c r="ACM62" i="17"/>
  <c r="AGC75" i="17"/>
  <c r="AFY75" i="17"/>
  <c r="AGC81" i="17"/>
  <c r="AFY81" i="17"/>
  <c r="AGQ83" i="17"/>
  <c r="J89" i="17"/>
  <c r="I89" i="17"/>
  <c r="AGH9" i="17"/>
  <c r="AGI9" i="17" s="1"/>
  <c r="AGD9" i="17"/>
  <c r="AGH13" i="17"/>
  <c r="AGI13" i="17" s="1"/>
  <c r="AGD13" i="17"/>
  <c r="AER95" i="17"/>
  <c r="I23" i="17"/>
  <c r="J23" i="17"/>
  <c r="G100" i="17"/>
  <c r="G96" i="17"/>
  <c r="OX95" i="17"/>
  <c r="AAA95" i="17"/>
  <c r="I25" i="17"/>
  <c r="J25" i="17"/>
  <c r="I29" i="17"/>
  <c r="J29" i="17"/>
  <c r="J56" i="17"/>
  <c r="I56" i="17"/>
  <c r="AFY46" i="17"/>
  <c r="AGC46" i="17"/>
  <c r="AGA64" i="17"/>
  <c r="AFZ64" i="17"/>
  <c r="AGH78" i="17"/>
  <c r="AGI78" i="17" s="1"/>
  <c r="AGD78" i="17"/>
  <c r="I85" i="17"/>
  <c r="J85" i="17"/>
  <c r="AGG17" i="17"/>
  <c r="AGL17" i="17" s="1"/>
  <c r="AGG25" i="17"/>
  <c r="AGL25" i="17" s="1"/>
  <c r="AGG29" i="17"/>
  <c r="AGL29" i="17" s="1"/>
  <c r="PL96" i="17"/>
  <c r="RE97" i="17"/>
  <c r="DU95" i="17"/>
  <c r="AGC22" i="17"/>
  <c r="AFY22" i="17"/>
  <c r="AGC19" i="17"/>
  <c r="AFY19" i="17"/>
  <c r="AGQ32" i="17"/>
  <c r="AGQ40" i="17"/>
  <c r="AFY47" i="17"/>
  <c r="AGC47" i="17"/>
  <c r="J61" i="17"/>
  <c r="I61" i="17"/>
  <c r="NU85" i="17"/>
  <c r="NT85" i="17"/>
  <c r="AGQ88" i="17"/>
  <c r="J91" i="17"/>
  <c r="I91" i="17"/>
  <c r="AGC92" i="17"/>
  <c r="AFY92" i="17"/>
  <c r="AGL94" i="17"/>
  <c r="AGG94" i="17"/>
  <c r="AGL56" i="17"/>
  <c r="AGQ57" i="17" s="1"/>
  <c r="AGQ79" i="17"/>
  <c r="AGL84" i="17"/>
  <c r="AGQ85" i="17" s="1"/>
  <c r="NR96" i="17" l="1"/>
  <c r="D23" i="2"/>
  <c r="AGM73" i="17"/>
  <c r="AGN73" i="17" s="1"/>
  <c r="AGM64" i="17"/>
  <c r="AGN64" i="17" s="1"/>
  <c r="AGM77" i="17"/>
  <c r="AGN77" i="17" s="1"/>
  <c r="AGO77" i="17" s="1"/>
  <c r="AGM74" i="17"/>
  <c r="AGN74" i="17" s="1"/>
  <c r="AGP74" i="17" s="1"/>
  <c r="AGM60" i="17"/>
  <c r="AGN60" i="17" s="1"/>
  <c r="AGM15" i="17"/>
  <c r="AGN15" i="17" s="1"/>
  <c r="AGM9" i="17"/>
  <c r="AGN9" i="17" s="1"/>
  <c r="AGM14" i="17"/>
  <c r="AGN14" i="17" s="1"/>
  <c r="AGP14" i="17" s="1"/>
  <c r="AGM72" i="17"/>
  <c r="AGN72" i="17" s="1"/>
  <c r="AGH47" i="17"/>
  <c r="AGI47" i="17" s="1"/>
  <c r="AGD47" i="17"/>
  <c r="AGM47" i="17"/>
  <c r="AGN47" i="17" s="1"/>
  <c r="AGA19" i="17"/>
  <c r="AFZ19" i="17"/>
  <c r="AGP9" i="17"/>
  <c r="AGO9" i="17"/>
  <c r="AGH40" i="17"/>
  <c r="AGI40" i="17" s="1"/>
  <c r="AGD40" i="17"/>
  <c r="AGP73" i="17"/>
  <c r="AGO73" i="17"/>
  <c r="AGO65" i="17"/>
  <c r="AGP65" i="17"/>
  <c r="AFZ48" i="17"/>
  <c r="AGA48" i="17"/>
  <c r="AGP77" i="17"/>
  <c r="AGH61" i="17"/>
  <c r="AGI61" i="17" s="1"/>
  <c r="AGD61" i="17"/>
  <c r="AGM61" i="17"/>
  <c r="AGN61" i="17" s="1"/>
  <c r="AGA57" i="17"/>
  <c r="AFZ57" i="17"/>
  <c r="AGH39" i="17"/>
  <c r="AGI39" i="17" s="1"/>
  <c r="AGD39" i="17"/>
  <c r="AGA36" i="17"/>
  <c r="AFZ36" i="17"/>
  <c r="AGE17" i="17"/>
  <c r="AGF17" i="17"/>
  <c r="AGH62" i="17"/>
  <c r="AGI62" i="17" s="1"/>
  <c r="AGD62" i="17"/>
  <c r="AGM62" i="17"/>
  <c r="AGN62" i="17" s="1"/>
  <c r="AGM28" i="17"/>
  <c r="AGN28" i="17" s="1"/>
  <c r="AGH28" i="17"/>
  <c r="AGI28" i="17" s="1"/>
  <c r="AGD28" i="17"/>
  <c r="AGJ11" i="17"/>
  <c r="AGK11" i="17"/>
  <c r="AGH42" i="17"/>
  <c r="AGI42" i="17" s="1"/>
  <c r="AGD42" i="17"/>
  <c r="AGM42" i="17"/>
  <c r="AGN42" i="17" s="1"/>
  <c r="AGE66" i="17"/>
  <c r="AGF66" i="17"/>
  <c r="AFZ43" i="17"/>
  <c r="AGA43" i="17"/>
  <c r="NT94" i="17"/>
  <c r="NU94" i="17"/>
  <c r="AGA63" i="17"/>
  <c r="AFZ63" i="17"/>
  <c r="AFZ47" i="17"/>
  <c r="AGA47" i="17"/>
  <c r="AGM19" i="17"/>
  <c r="AGN19" i="17" s="1"/>
  <c r="AGH19" i="17"/>
  <c r="AGI19" i="17" s="1"/>
  <c r="AGD19" i="17"/>
  <c r="AGM78" i="17"/>
  <c r="AGN78" i="17" s="1"/>
  <c r="AFZ46" i="17"/>
  <c r="AGA46" i="17"/>
  <c r="AGM13" i="17"/>
  <c r="AGN13" i="17" s="1"/>
  <c r="AGD81" i="17"/>
  <c r="AGH81" i="17"/>
  <c r="AGI81" i="17" s="1"/>
  <c r="AFZ50" i="17"/>
  <c r="AGA50" i="17"/>
  <c r="AFZ40" i="17"/>
  <c r="AGA40" i="17"/>
  <c r="NS95" i="17"/>
  <c r="NU8" i="17"/>
  <c r="NT8" i="17"/>
  <c r="NT95" i="17" s="1"/>
  <c r="AGF93" i="17"/>
  <c r="AGE93" i="17"/>
  <c r="AGK80" i="17"/>
  <c r="AGJ80" i="17"/>
  <c r="AGF73" i="17"/>
  <c r="AGE73" i="17"/>
  <c r="AGK69" i="17"/>
  <c r="AGJ69" i="17"/>
  <c r="AGF77" i="17"/>
  <c r="AGE77" i="17"/>
  <c r="AFZ61" i="17"/>
  <c r="AGA61" i="17"/>
  <c r="AGH57" i="17"/>
  <c r="AGI57" i="17" s="1"/>
  <c r="AGD57" i="17"/>
  <c r="AFZ39" i="17"/>
  <c r="AGA39" i="17"/>
  <c r="AGM25" i="17"/>
  <c r="AGN25" i="17" s="1"/>
  <c r="AGH25" i="17"/>
  <c r="AGI25" i="17" s="1"/>
  <c r="AGD25" i="17"/>
  <c r="AGE67" i="17"/>
  <c r="AGF67" i="17"/>
  <c r="AGL59" i="17"/>
  <c r="AGQ60" i="17" s="1"/>
  <c r="AGL58" i="17"/>
  <c r="AGQ59" i="17" s="1"/>
  <c r="AGH36" i="17"/>
  <c r="AGI36" i="17" s="1"/>
  <c r="AGD36" i="17"/>
  <c r="AGH32" i="17"/>
  <c r="AGI32" i="17" s="1"/>
  <c r="AGD32" i="17"/>
  <c r="AGN17" i="17"/>
  <c r="AFZ62" i="17"/>
  <c r="AGA62" i="17"/>
  <c r="AGM58" i="17"/>
  <c r="AGH58" i="17"/>
  <c r="AGI58" i="17" s="1"/>
  <c r="AGD58" i="17"/>
  <c r="AGO14" i="17"/>
  <c r="AGE15" i="17"/>
  <c r="AGF15" i="17"/>
  <c r="AGM11" i="17"/>
  <c r="AGN11" i="17" s="1"/>
  <c r="AGF10" i="17"/>
  <c r="AGE10" i="17"/>
  <c r="AFZ42" i="17"/>
  <c r="AGA42" i="17"/>
  <c r="AGH82" i="17"/>
  <c r="AGI82" i="17" s="1"/>
  <c r="AGD82" i="17"/>
  <c r="AGH51" i="17"/>
  <c r="AGI51" i="17" s="1"/>
  <c r="AGD51" i="17"/>
  <c r="AGA31" i="17"/>
  <c r="AFZ31" i="17"/>
  <c r="AGA24" i="17"/>
  <c r="AFZ24" i="17"/>
  <c r="AGM12" i="17"/>
  <c r="AGN12" i="17" s="1"/>
  <c r="AGA79" i="17"/>
  <c r="AFZ79" i="17"/>
  <c r="AGH71" i="17"/>
  <c r="AGI71" i="17" s="1"/>
  <c r="AGD71" i="17"/>
  <c r="AFZ52" i="17"/>
  <c r="AGA52" i="17"/>
  <c r="AFZ44" i="17"/>
  <c r="AGA44" i="17"/>
  <c r="AGA20" i="17"/>
  <c r="AFZ20" i="17"/>
  <c r="AGF74" i="17"/>
  <c r="AGE74" i="17"/>
  <c r="AGP72" i="17"/>
  <c r="AGO72" i="17"/>
  <c r="AGK66" i="17"/>
  <c r="AGJ66" i="17"/>
  <c r="AGF60" i="17"/>
  <c r="AGE60" i="17"/>
  <c r="AGH54" i="17"/>
  <c r="AGI54" i="17" s="1"/>
  <c r="AGD54" i="17"/>
  <c r="AGH83" i="17"/>
  <c r="AGI83" i="17" s="1"/>
  <c r="AGD83" i="17"/>
  <c r="AGM56" i="17"/>
  <c r="AGN56" i="17" s="1"/>
  <c r="AGH56" i="17"/>
  <c r="AGI56" i="17" s="1"/>
  <c r="AGD56" i="17"/>
  <c r="AGH27" i="17"/>
  <c r="AGI27" i="17" s="1"/>
  <c r="AGD27" i="17"/>
  <c r="AGH23" i="17"/>
  <c r="AGI23" i="17" s="1"/>
  <c r="AGD23" i="17"/>
  <c r="AGH87" i="17"/>
  <c r="AGI87" i="17" s="1"/>
  <c r="AGD87" i="17"/>
  <c r="AGH37" i="17"/>
  <c r="AGI37" i="17" s="1"/>
  <c r="AGD37" i="17"/>
  <c r="AGH33" i="17"/>
  <c r="AGI33" i="17" s="1"/>
  <c r="AGD33" i="17"/>
  <c r="AGH88" i="17"/>
  <c r="AGI88" i="17" s="1"/>
  <c r="AGD88" i="17"/>
  <c r="AGH70" i="17"/>
  <c r="AGI70" i="17" s="1"/>
  <c r="AGD70" i="17"/>
  <c r="AGA30" i="17"/>
  <c r="AFZ30" i="17"/>
  <c r="AGA22" i="17"/>
  <c r="AFZ22" i="17"/>
  <c r="AGQ26" i="17"/>
  <c r="AGF9" i="17"/>
  <c r="AGE9" i="17"/>
  <c r="AGE80" i="17"/>
  <c r="AGF80" i="17"/>
  <c r="AGA29" i="17"/>
  <c r="AFZ29" i="17"/>
  <c r="AFZ89" i="17"/>
  <c r="AGA89" i="17"/>
  <c r="AGA38" i="17"/>
  <c r="AFZ38" i="17"/>
  <c r="AGA34" i="17"/>
  <c r="AFZ34" i="17"/>
  <c r="AGE14" i="17"/>
  <c r="AGF14" i="17"/>
  <c r="AGM16" i="17"/>
  <c r="AGN16" i="17" s="1"/>
  <c r="AGM86" i="17"/>
  <c r="AGN86" i="17" s="1"/>
  <c r="AFZ51" i="17"/>
  <c r="AGA51" i="17"/>
  <c r="AGH31" i="17"/>
  <c r="AGI31" i="17" s="1"/>
  <c r="AGD31" i="17"/>
  <c r="AGK74" i="17"/>
  <c r="AGJ74" i="17"/>
  <c r="AGE64" i="17"/>
  <c r="AGF64" i="17"/>
  <c r="AGA35" i="17"/>
  <c r="AFZ35" i="17"/>
  <c r="AFZ90" i="17"/>
  <c r="AGA90" i="17"/>
  <c r="AGH30" i="17"/>
  <c r="AGI30" i="17" s="1"/>
  <c r="AGD30" i="17"/>
  <c r="AGG95" i="17"/>
  <c r="AGA8" i="17"/>
  <c r="AFZ8" i="17"/>
  <c r="AGH92" i="17"/>
  <c r="AGI92" i="17" s="1"/>
  <c r="AGD92" i="17"/>
  <c r="AFZ75" i="17"/>
  <c r="AGA75" i="17"/>
  <c r="AGH55" i="17"/>
  <c r="AGI55" i="17" s="1"/>
  <c r="AGD55" i="17"/>
  <c r="AGH45" i="17"/>
  <c r="AGI45" i="17" s="1"/>
  <c r="AGD45" i="17"/>
  <c r="AGM45" i="17"/>
  <c r="AGN45" i="17" s="1"/>
  <c r="AGK93" i="17"/>
  <c r="AGJ93" i="17"/>
  <c r="AGK73" i="17"/>
  <c r="AGJ73" i="17"/>
  <c r="AGE65" i="17"/>
  <c r="AGF65" i="17"/>
  <c r="AGA91" i="17"/>
  <c r="AFZ91" i="17"/>
  <c r="AGK77" i="17"/>
  <c r="AGJ77" i="17"/>
  <c r="AGA21" i="17"/>
  <c r="AFZ21" i="17"/>
  <c r="AFZ85" i="17"/>
  <c r="AGA85" i="17"/>
  <c r="AGA68" i="17"/>
  <c r="AFZ68" i="17"/>
  <c r="AGA59" i="17"/>
  <c r="AFZ59" i="17"/>
  <c r="AGK67" i="17"/>
  <c r="AGJ67" i="17"/>
  <c r="AGA58" i="17"/>
  <c r="AFZ58" i="17"/>
  <c r="AGJ15" i="17"/>
  <c r="AGK15" i="17"/>
  <c r="AGJ10" i="17"/>
  <c r="AGK10" i="17"/>
  <c r="AGH53" i="17"/>
  <c r="AGI53" i="17" s="1"/>
  <c r="AGD53" i="17"/>
  <c r="AFZ82" i="17"/>
  <c r="AGA82" i="17"/>
  <c r="I95" i="17"/>
  <c r="AGM24" i="17"/>
  <c r="AGN24" i="17" s="1"/>
  <c r="AGH24" i="17"/>
  <c r="AGI24" i="17" s="1"/>
  <c r="AGD24" i="17"/>
  <c r="AGH79" i="17"/>
  <c r="AGI79" i="17" s="1"/>
  <c r="AGD79" i="17"/>
  <c r="AGH49" i="17"/>
  <c r="AGI49" i="17" s="1"/>
  <c r="AGD49" i="17"/>
  <c r="AGM49" i="17"/>
  <c r="AGN49" i="17" s="1"/>
  <c r="AGA18" i="17"/>
  <c r="AFZ18" i="17"/>
  <c r="AGH20" i="17"/>
  <c r="AGI20" i="17" s="1"/>
  <c r="AGD20" i="17"/>
  <c r="AGF72" i="17"/>
  <c r="AGE72" i="17"/>
  <c r="AGO66" i="17"/>
  <c r="AGP66" i="17"/>
  <c r="AGK60" i="17"/>
  <c r="AGJ60" i="17"/>
  <c r="AFZ54" i="17"/>
  <c r="AGA54" i="17"/>
  <c r="AFZ83" i="17"/>
  <c r="AGA83" i="17"/>
  <c r="AGH84" i="17"/>
  <c r="AGI84" i="17" s="1"/>
  <c r="AGD84" i="17"/>
  <c r="AGA92" i="17"/>
  <c r="AFZ92" i="17"/>
  <c r="AGH22" i="17"/>
  <c r="AGI22" i="17" s="1"/>
  <c r="AGD22" i="17"/>
  <c r="AGF78" i="17"/>
  <c r="AGE78" i="17"/>
  <c r="AGF13" i="17"/>
  <c r="AGE13" i="17"/>
  <c r="AGJ9" i="17"/>
  <c r="AGK9" i="17"/>
  <c r="AGH75" i="17"/>
  <c r="AGI75" i="17" s="1"/>
  <c r="AGD75" i="17"/>
  <c r="AFZ55" i="17"/>
  <c r="AGA55" i="17"/>
  <c r="AFZ45" i="17"/>
  <c r="AGA45" i="17"/>
  <c r="AGM93" i="17"/>
  <c r="AGN93" i="17" s="1"/>
  <c r="AGM80" i="17"/>
  <c r="AGN80" i="17" s="1"/>
  <c r="AGM69" i="17"/>
  <c r="AGN69" i="17" s="1"/>
  <c r="AGK65" i="17"/>
  <c r="AGJ65" i="17"/>
  <c r="AGH48" i="17"/>
  <c r="AGI48" i="17" s="1"/>
  <c r="AGD48" i="17"/>
  <c r="AGH91" i="17"/>
  <c r="AGI91" i="17" s="1"/>
  <c r="AGD91" i="17"/>
  <c r="AGM21" i="17"/>
  <c r="AGN21" i="17" s="1"/>
  <c r="AGH21" i="17"/>
  <c r="AGI21" i="17" s="1"/>
  <c r="AGD21" i="17"/>
  <c r="AGL28" i="17"/>
  <c r="AGQ29" i="17" s="1"/>
  <c r="AGH85" i="17"/>
  <c r="AGI85" i="17" s="1"/>
  <c r="AGD85" i="17"/>
  <c r="AGH68" i="17"/>
  <c r="AGI68" i="17" s="1"/>
  <c r="AGD68" i="17"/>
  <c r="AGM59" i="17"/>
  <c r="AGN59" i="17" s="1"/>
  <c r="AGH59" i="17"/>
  <c r="AGI59" i="17" s="1"/>
  <c r="AGD59" i="17"/>
  <c r="AGH29" i="17"/>
  <c r="AGI29" i="17" s="1"/>
  <c r="AGD29" i="17"/>
  <c r="AGH89" i="17"/>
  <c r="AGI89" i="17" s="1"/>
  <c r="AGD89" i="17"/>
  <c r="AGM67" i="17"/>
  <c r="AGN67" i="17" s="1"/>
  <c r="AGM38" i="17"/>
  <c r="AGN38" i="17" s="1"/>
  <c r="AGH38" i="17"/>
  <c r="AGI38" i="17" s="1"/>
  <c r="AGD38" i="17"/>
  <c r="AGH34" i="17"/>
  <c r="AGI34" i="17" s="1"/>
  <c r="AGD34" i="17"/>
  <c r="AGI17" i="17"/>
  <c r="AGA28" i="17"/>
  <c r="AFZ28" i="17"/>
  <c r="AGJ14" i="17"/>
  <c r="AGK14" i="17"/>
  <c r="AGF11" i="17"/>
  <c r="AGE11" i="17"/>
  <c r="AGE16" i="17"/>
  <c r="AGF16" i="17"/>
  <c r="AGM10" i="17"/>
  <c r="AGN10" i="17" s="1"/>
  <c r="AFZ53" i="17"/>
  <c r="AGA53" i="17"/>
  <c r="AGL55" i="17"/>
  <c r="AGQ56" i="17" s="1"/>
  <c r="AGF86" i="17"/>
  <c r="AGE86" i="17"/>
  <c r="AFZ76" i="17"/>
  <c r="AGA76" i="17"/>
  <c r="AGH41" i="17"/>
  <c r="AGI41" i="17" s="1"/>
  <c r="AGD41" i="17"/>
  <c r="J95" i="17"/>
  <c r="AGF12" i="17"/>
  <c r="AGE12" i="17"/>
  <c r="AFZ49" i="17"/>
  <c r="AGA49" i="17"/>
  <c r="AGH18" i="17"/>
  <c r="AGI18" i="17" s="1"/>
  <c r="AGD18" i="17"/>
  <c r="AGK72" i="17"/>
  <c r="AGJ72" i="17"/>
  <c r="AGH43" i="17"/>
  <c r="AGI43" i="17" s="1"/>
  <c r="AGD43" i="17"/>
  <c r="AGC94" i="17"/>
  <c r="AFY94" i="17"/>
  <c r="AFY95" i="17" s="1"/>
  <c r="AGD63" i="17"/>
  <c r="AGH63" i="17"/>
  <c r="AGI63" i="17" s="1"/>
  <c r="AGK64" i="17"/>
  <c r="AGJ64" i="17"/>
  <c r="ACL95" i="17"/>
  <c r="AFZ84" i="17"/>
  <c r="AGA84" i="17"/>
  <c r="AGH35" i="17"/>
  <c r="AGI35" i="17" s="1"/>
  <c r="AGD35" i="17"/>
  <c r="AGH90" i="17"/>
  <c r="AGI90" i="17" s="1"/>
  <c r="AGD90" i="17"/>
  <c r="AGA26" i="17"/>
  <c r="AFZ26" i="17"/>
  <c r="AGL8" i="17"/>
  <c r="AGC95" i="17"/>
  <c r="AGH8" i="17"/>
  <c r="AGD8" i="17"/>
  <c r="AGQ30" i="17"/>
  <c r="AGQ18" i="17"/>
  <c r="AGJ78" i="17"/>
  <c r="AGK78" i="17"/>
  <c r="AGH46" i="17"/>
  <c r="AGI46" i="17" s="1"/>
  <c r="AGD46" i="17"/>
  <c r="AGJ13" i="17"/>
  <c r="AGK13" i="17"/>
  <c r="AGA81" i="17"/>
  <c r="AFZ81" i="17"/>
  <c r="AGH50" i="17"/>
  <c r="AGI50" i="17" s="1"/>
  <c r="AGD50" i="17"/>
  <c r="AGF69" i="17"/>
  <c r="AGE69" i="17"/>
  <c r="AGA25" i="17"/>
  <c r="AFZ25" i="17"/>
  <c r="AGA32" i="17"/>
  <c r="AFZ32" i="17"/>
  <c r="AGP15" i="17"/>
  <c r="AGO15" i="17"/>
  <c r="AGJ16" i="17"/>
  <c r="AGK16" i="17"/>
  <c r="AGQ28" i="17"/>
  <c r="AGK86" i="17"/>
  <c r="AGJ86" i="17"/>
  <c r="AGH76" i="17"/>
  <c r="AGI76" i="17" s="1"/>
  <c r="AGD76" i="17"/>
  <c r="AFZ41" i="17"/>
  <c r="AGA41" i="17"/>
  <c r="AGJ12" i="17"/>
  <c r="AGK12" i="17"/>
  <c r="AFZ71" i="17"/>
  <c r="AGA71" i="17"/>
  <c r="AGH52" i="17"/>
  <c r="AGI52" i="17" s="1"/>
  <c r="AGD52" i="17"/>
  <c r="AGH44" i="17"/>
  <c r="AGI44" i="17" s="1"/>
  <c r="AGD44" i="17"/>
  <c r="AGP60" i="17"/>
  <c r="AGO60" i="17"/>
  <c r="AGQ27" i="17"/>
  <c r="AGO64" i="17"/>
  <c r="AGP64" i="17"/>
  <c r="AGA56" i="17"/>
  <c r="AFZ56" i="17"/>
  <c r="AGA27" i="17"/>
  <c r="AFZ27" i="17"/>
  <c r="AGA23" i="17"/>
  <c r="AFZ23" i="17"/>
  <c r="ACM95" i="17"/>
  <c r="AFZ87" i="17"/>
  <c r="AGA87" i="17"/>
  <c r="AGA37" i="17"/>
  <c r="AFZ37" i="17"/>
  <c r="AGA33" i="17"/>
  <c r="AFZ33" i="17"/>
  <c r="AFZ88" i="17"/>
  <c r="AGA88" i="17"/>
  <c r="AFZ70" i="17"/>
  <c r="AGA70" i="17"/>
  <c r="AGM26" i="17"/>
  <c r="AGN26" i="17" s="1"/>
  <c r="AGH26" i="17"/>
  <c r="AGI26" i="17" s="1"/>
  <c r="AGD26" i="17"/>
  <c r="AGM76" i="17" l="1"/>
  <c r="AGN76" i="17" s="1"/>
  <c r="AGM50" i="17"/>
  <c r="AGN50" i="17" s="1"/>
  <c r="AGM23" i="17"/>
  <c r="AGN23" i="17" s="1"/>
  <c r="AGM82" i="17"/>
  <c r="AGN82" i="17" s="1"/>
  <c r="AGM32" i="17"/>
  <c r="AGN32" i="17" s="1"/>
  <c r="AGO74" i="17"/>
  <c r="AGM44" i="17"/>
  <c r="AGN44" i="17" s="1"/>
  <c r="AGM48" i="17"/>
  <c r="AGN48" i="17" s="1"/>
  <c r="AGM75" i="17"/>
  <c r="AGN75" i="17" s="1"/>
  <c r="AGM53" i="17"/>
  <c r="AGN53" i="17" s="1"/>
  <c r="AGM55" i="17"/>
  <c r="AGM51" i="17"/>
  <c r="AGN51" i="17" s="1"/>
  <c r="AGM31" i="17"/>
  <c r="AGN31" i="17" s="1"/>
  <c r="AGM37" i="17"/>
  <c r="AGN37" i="17" s="1"/>
  <c r="NU95" i="17"/>
  <c r="AGF44" i="17"/>
  <c r="AGE44" i="17"/>
  <c r="AGM52" i="17"/>
  <c r="AGN52" i="17" s="1"/>
  <c r="AGI8" i="17"/>
  <c r="AGK43" i="17"/>
  <c r="AGJ43" i="17"/>
  <c r="AGK34" i="17"/>
  <c r="AGJ34" i="17"/>
  <c r="AGK89" i="17"/>
  <c r="AGJ89" i="17"/>
  <c r="AGF59" i="17"/>
  <c r="AGE59" i="17"/>
  <c r="AGK85" i="17"/>
  <c r="AGJ85" i="17"/>
  <c r="AGP48" i="17"/>
  <c r="AGO48" i="17"/>
  <c r="AGP75" i="17"/>
  <c r="AGO75" i="17"/>
  <c r="AGJ84" i="17"/>
  <c r="AGK84" i="17"/>
  <c r="AGK20" i="17"/>
  <c r="AGJ20" i="17"/>
  <c r="AGK79" i="17"/>
  <c r="AGJ79" i="17"/>
  <c r="AGP53" i="17"/>
  <c r="AGO53" i="17"/>
  <c r="AGN55" i="17"/>
  <c r="AGE31" i="17"/>
  <c r="AGF31" i="17"/>
  <c r="AGK88" i="17"/>
  <c r="AGJ88" i="17"/>
  <c r="AGE37" i="17"/>
  <c r="AGF37" i="17"/>
  <c r="AGF87" i="17"/>
  <c r="AGE87" i="17"/>
  <c r="AGF56" i="17"/>
  <c r="AGE56" i="17"/>
  <c r="AGF83" i="17"/>
  <c r="AGE83" i="17"/>
  <c r="AGP12" i="17"/>
  <c r="AGO12" i="17"/>
  <c r="AGO32" i="17"/>
  <c r="AGP32" i="17"/>
  <c r="AGK26" i="17"/>
  <c r="AGJ26" i="17"/>
  <c r="AGP44" i="17"/>
  <c r="AGO44" i="17"/>
  <c r="AGF52" i="17"/>
  <c r="AGE52" i="17"/>
  <c r="AGP76" i="17"/>
  <c r="AGO76" i="17"/>
  <c r="AGP50" i="17"/>
  <c r="AGO50" i="17"/>
  <c r="AGF46" i="17"/>
  <c r="AGE46" i="17"/>
  <c r="AGM8" i="17"/>
  <c r="AGE35" i="17"/>
  <c r="AGF35" i="17"/>
  <c r="AGJ63" i="17"/>
  <c r="AGK63" i="17"/>
  <c r="AGH94" i="17"/>
  <c r="AGI94" i="17" s="1"/>
  <c r="AGD94" i="17"/>
  <c r="AGM94" i="17"/>
  <c r="AGN94" i="17" s="1"/>
  <c r="AGM18" i="17"/>
  <c r="AGN18" i="17" s="1"/>
  <c r="AGK41" i="17"/>
  <c r="AGJ41" i="17"/>
  <c r="AGP10" i="17"/>
  <c r="AGO10" i="17"/>
  <c r="AGM34" i="17"/>
  <c r="AGN34" i="17" s="1"/>
  <c r="AGO67" i="17"/>
  <c r="AGP67" i="17"/>
  <c r="AGE29" i="17"/>
  <c r="AGF29" i="17"/>
  <c r="AGJ59" i="17"/>
  <c r="AGK59" i="17"/>
  <c r="AGM68" i="17"/>
  <c r="AGN68" i="17" s="1"/>
  <c r="AGE91" i="17"/>
  <c r="AGF91" i="17"/>
  <c r="AGF48" i="17"/>
  <c r="AGE48" i="17"/>
  <c r="AGP69" i="17"/>
  <c r="AGO69" i="17"/>
  <c r="AGF75" i="17"/>
  <c r="AGE75" i="17"/>
  <c r="AGE22" i="17"/>
  <c r="AGF22" i="17"/>
  <c r="AGM20" i="17"/>
  <c r="AGN20" i="17" s="1"/>
  <c r="AGF49" i="17"/>
  <c r="AGE49" i="17"/>
  <c r="AGM79" i="17"/>
  <c r="AGN79" i="17" s="1"/>
  <c r="AGF53" i="17"/>
  <c r="AGE53" i="17"/>
  <c r="AGP45" i="17"/>
  <c r="AGO45" i="17"/>
  <c r="AGF55" i="17"/>
  <c r="AGE55" i="17"/>
  <c r="AGF92" i="17"/>
  <c r="AGE92" i="17"/>
  <c r="AGE30" i="17"/>
  <c r="AGF30" i="17"/>
  <c r="AGK31" i="17"/>
  <c r="AGJ31" i="17"/>
  <c r="AGP86" i="17"/>
  <c r="AGO86" i="17"/>
  <c r="AGK70" i="17"/>
  <c r="AGJ70" i="17"/>
  <c r="AGE33" i="17"/>
  <c r="AGF33" i="17"/>
  <c r="AGK37" i="17"/>
  <c r="AGJ37" i="17"/>
  <c r="AGJ87" i="17"/>
  <c r="AGK87" i="17"/>
  <c r="AGE27" i="17"/>
  <c r="AGF27" i="17"/>
  <c r="AGJ56" i="17"/>
  <c r="AGK56" i="17"/>
  <c r="AGK83" i="17"/>
  <c r="AGJ83" i="17"/>
  <c r="AGK71" i="17"/>
  <c r="AGJ71" i="17"/>
  <c r="AGP51" i="17"/>
  <c r="AGO51" i="17"/>
  <c r="AGF82" i="17"/>
  <c r="AGE82" i="17"/>
  <c r="AGJ58" i="17"/>
  <c r="AGK58" i="17"/>
  <c r="AGP17" i="17"/>
  <c r="AGO17" i="17"/>
  <c r="AGE36" i="17"/>
  <c r="AGF36" i="17"/>
  <c r="AGK25" i="17"/>
  <c r="AGJ25" i="17"/>
  <c r="AGF57" i="17"/>
  <c r="AGE57" i="17"/>
  <c r="AGM81" i="17"/>
  <c r="AGN81" i="17" s="1"/>
  <c r="AGP78" i="17"/>
  <c r="AGO78" i="17"/>
  <c r="AGP42" i="17"/>
  <c r="AGO42" i="17"/>
  <c r="AGP62" i="17"/>
  <c r="AGO62" i="17"/>
  <c r="AGF61" i="17"/>
  <c r="AGE61" i="17"/>
  <c r="AGK40" i="17"/>
  <c r="AGJ40" i="17"/>
  <c r="AGK52" i="17"/>
  <c r="AGJ52" i="17"/>
  <c r="AGF76" i="17"/>
  <c r="AGE76" i="17"/>
  <c r="AGE63" i="17"/>
  <c r="AGF63" i="17"/>
  <c r="AGM43" i="17"/>
  <c r="AGN43" i="17" s="1"/>
  <c r="AGF38" i="17"/>
  <c r="AGE38" i="17"/>
  <c r="AGK29" i="17"/>
  <c r="AGJ29" i="17"/>
  <c r="AGE21" i="17"/>
  <c r="AGF21" i="17"/>
  <c r="AGK48" i="17"/>
  <c r="AGJ48" i="17"/>
  <c r="AGM84" i="17"/>
  <c r="AGN84" i="17" s="1"/>
  <c r="AGE24" i="17"/>
  <c r="AGF24" i="17"/>
  <c r="AGF45" i="17"/>
  <c r="AGE45" i="17"/>
  <c r="AGJ55" i="17"/>
  <c r="AGK55" i="17"/>
  <c r="AGK92" i="17"/>
  <c r="AGJ92" i="17"/>
  <c r="AGK30" i="17"/>
  <c r="AGJ30" i="17"/>
  <c r="AGO31" i="17"/>
  <c r="AGP31" i="17"/>
  <c r="AGK33" i="17"/>
  <c r="AGJ33" i="17"/>
  <c r="AGK27" i="17"/>
  <c r="AGJ27" i="17"/>
  <c r="AGF51" i="17"/>
  <c r="AGE51" i="17"/>
  <c r="AGN58" i="17"/>
  <c r="AGE32" i="17"/>
  <c r="AGF32" i="17"/>
  <c r="AGO25" i="17"/>
  <c r="AGP25" i="17"/>
  <c r="AGJ57" i="17"/>
  <c r="AGK57" i="17"/>
  <c r="AGF62" i="17"/>
  <c r="AGE62" i="17"/>
  <c r="AGO26" i="17"/>
  <c r="AGP26" i="17"/>
  <c r="AGF50" i="17"/>
  <c r="AGE50" i="17"/>
  <c r="AGK46" i="17"/>
  <c r="AGJ46" i="17"/>
  <c r="AGM90" i="17"/>
  <c r="AGN90" i="17" s="1"/>
  <c r="AGK35" i="17"/>
  <c r="AGJ35" i="17"/>
  <c r="AGK17" i="17"/>
  <c r="AGJ17" i="17"/>
  <c r="AGM89" i="17"/>
  <c r="AGN89" i="17" s="1"/>
  <c r="AGP59" i="17"/>
  <c r="AGO59" i="17"/>
  <c r="AGM85" i="17"/>
  <c r="AGN85" i="17" s="1"/>
  <c r="AGK91" i="17"/>
  <c r="AGJ91" i="17"/>
  <c r="AGP80" i="17"/>
  <c r="AGO80" i="17"/>
  <c r="AGK75" i="17"/>
  <c r="AGJ75" i="17"/>
  <c r="AGK22" i="17"/>
  <c r="AGJ22" i="17"/>
  <c r="AGK49" i="17"/>
  <c r="AGJ49" i="17"/>
  <c r="AGK53" i="17"/>
  <c r="AGJ53" i="17"/>
  <c r="AGM88" i="17"/>
  <c r="AGN88" i="17" s="1"/>
  <c r="AGO37" i="17"/>
  <c r="AGP37" i="17"/>
  <c r="AGE23" i="17"/>
  <c r="AGF23" i="17"/>
  <c r="AGP56" i="17"/>
  <c r="AGO56" i="17"/>
  <c r="AGM54" i="17"/>
  <c r="AGN54" i="17" s="1"/>
  <c r="AGK82" i="17"/>
  <c r="AGJ82" i="17"/>
  <c r="AGK36" i="17"/>
  <c r="AGJ36" i="17"/>
  <c r="AGP13" i="17"/>
  <c r="AGO13" i="17"/>
  <c r="AGE19" i="17"/>
  <c r="AGF19" i="17"/>
  <c r="AGF42" i="17"/>
  <c r="AGE42" i="17"/>
  <c r="AGE28" i="17"/>
  <c r="AGF28" i="17"/>
  <c r="AGM39" i="17"/>
  <c r="AGN39" i="17" s="1"/>
  <c r="AGK61" i="17"/>
  <c r="AGJ61" i="17"/>
  <c r="AGP47" i="17"/>
  <c r="AGO47" i="17"/>
  <c r="AGK44" i="17"/>
  <c r="AGJ44" i="17"/>
  <c r="AGK76" i="17"/>
  <c r="AGJ76" i="17"/>
  <c r="AGK50" i="17"/>
  <c r="AGJ50" i="17"/>
  <c r="AGD95" i="17"/>
  <c r="AGF8" i="17"/>
  <c r="AGE8" i="17"/>
  <c r="AGL95" i="17"/>
  <c r="AGE90" i="17"/>
  <c r="AGF90" i="17"/>
  <c r="AGM35" i="17"/>
  <c r="AGN35" i="17" s="1"/>
  <c r="AGM63" i="17"/>
  <c r="AGN63" i="17" s="1"/>
  <c r="AGF43" i="17"/>
  <c r="AGE43" i="17"/>
  <c r="AGE18" i="17"/>
  <c r="AGF18" i="17"/>
  <c r="AGM41" i="17"/>
  <c r="AGN41" i="17" s="1"/>
  <c r="AGE34" i="17"/>
  <c r="AGF34" i="17"/>
  <c r="AGK38" i="17"/>
  <c r="AGJ38" i="17"/>
  <c r="AGE89" i="17"/>
  <c r="AGF89" i="17"/>
  <c r="AGM29" i="17"/>
  <c r="AGN29" i="17" s="1"/>
  <c r="AGE68" i="17"/>
  <c r="AGF68" i="17"/>
  <c r="AGE85" i="17"/>
  <c r="AGF85" i="17"/>
  <c r="AGK21" i="17"/>
  <c r="AGJ21" i="17"/>
  <c r="AGM91" i="17"/>
  <c r="AGN91" i="17" s="1"/>
  <c r="AGO93" i="17"/>
  <c r="AGP93" i="17"/>
  <c r="AGM22" i="17"/>
  <c r="AGN22" i="17" s="1"/>
  <c r="AGE84" i="17"/>
  <c r="AGF84" i="17"/>
  <c r="AGE20" i="17"/>
  <c r="AGF20" i="17"/>
  <c r="AGE79" i="17"/>
  <c r="AGF79" i="17"/>
  <c r="AGK24" i="17"/>
  <c r="AGJ24" i="17"/>
  <c r="AGK45" i="17"/>
  <c r="AGJ45" i="17"/>
  <c r="AGM92" i="17"/>
  <c r="AGN92" i="17" s="1"/>
  <c r="AGQ9" i="17"/>
  <c r="AGM30" i="17"/>
  <c r="AGN30" i="17" s="1"/>
  <c r="AGP16" i="17"/>
  <c r="AGO16" i="17"/>
  <c r="AGM70" i="17"/>
  <c r="AGN70" i="17" s="1"/>
  <c r="AGE88" i="17"/>
  <c r="AGF88" i="17"/>
  <c r="AGM33" i="17"/>
  <c r="AGN33" i="17" s="1"/>
  <c r="AGM87" i="17"/>
  <c r="AGN87" i="17" s="1"/>
  <c r="AGK23" i="17"/>
  <c r="AGJ23" i="17"/>
  <c r="AGM27" i="17"/>
  <c r="AGN27" i="17" s="1"/>
  <c r="AGM83" i="17"/>
  <c r="AGN83" i="17" s="1"/>
  <c r="AGF54" i="17"/>
  <c r="AGE54" i="17"/>
  <c r="AGM71" i="17"/>
  <c r="AGN71" i="17" s="1"/>
  <c r="AGK51" i="17"/>
  <c r="AGJ51" i="17"/>
  <c r="AGP11" i="17"/>
  <c r="AGO11" i="17"/>
  <c r="AGK32" i="17"/>
  <c r="AGJ32" i="17"/>
  <c r="AGM36" i="17"/>
  <c r="AGN36" i="17" s="1"/>
  <c r="AGM57" i="17"/>
  <c r="AGN57" i="17" s="1"/>
  <c r="AGK81" i="17"/>
  <c r="AGJ81" i="17"/>
  <c r="AGK19" i="17"/>
  <c r="AGJ19" i="17"/>
  <c r="AGK42" i="17"/>
  <c r="AGJ42" i="17"/>
  <c r="AGK28" i="17"/>
  <c r="AGJ28" i="17"/>
  <c r="AGJ62" i="17"/>
  <c r="AGK62" i="17"/>
  <c r="AGF39" i="17"/>
  <c r="AGE39" i="17"/>
  <c r="AGM40" i="17"/>
  <c r="AGN40" i="17" s="1"/>
  <c r="AGF47" i="17"/>
  <c r="AGE47" i="17"/>
  <c r="AGE26" i="17"/>
  <c r="AGF26" i="17"/>
  <c r="AGM46" i="17"/>
  <c r="AGN46" i="17" s="1"/>
  <c r="AGK90" i="17"/>
  <c r="AGJ90" i="17"/>
  <c r="AFZ94" i="17"/>
  <c r="AGA94" i="17"/>
  <c r="AGA95" i="17" s="1"/>
  <c r="AGK18" i="17"/>
  <c r="AGJ18" i="17"/>
  <c r="AGF41" i="17"/>
  <c r="AGE41" i="17"/>
  <c r="AGO38" i="17"/>
  <c r="AGP38" i="17"/>
  <c r="AGK68" i="17"/>
  <c r="AGJ68" i="17"/>
  <c r="AGP21" i="17"/>
  <c r="AGO21" i="17"/>
  <c r="AGP49" i="17"/>
  <c r="AGO49" i="17"/>
  <c r="AGO24" i="17"/>
  <c r="AGP24" i="17"/>
  <c r="AFZ95" i="17"/>
  <c r="AGF70" i="17"/>
  <c r="AGE70" i="17"/>
  <c r="AGP23" i="17"/>
  <c r="AGO23" i="17"/>
  <c r="AGK54" i="17"/>
  <c r="AGJ54" i="17"/>
  <c r="AGF71" i="17"/>
  <c r="AGE71" i="17"/>
  <c r="AGP82" i="17"/>
  <c r="AGO82" i="17"/>
  <c r="AGF58" i="17"/>
  <c r="AGE58" i="17"/>
  <c r="AGE25" i="17"/>
  <c r="AGF25" i="17"/>
  <c r="AGE81" i="17"/>
  <c r="AGF81" i="17"/>
  <c r="AGP19" i="17"/>
  <c r="AGO19" i="17"/>
  <c r="AGO28" i="17"/>
  <c r="AGP28" i="17"/>
  <c r="AGK39" i="17"/>
  <c r="AGJ39" i="17"/>
  <c r="AGP61" i="17"/>
  <c r="AGO61" i="17"/>
  <c r="AGF40" i="17"/>
  <c r="AGE40" i="17"/>
  <c r="AGK47" i="17"/>
  <c r="AGJ47" i="17"/>
  <c r="AGP71" i="17" l="1"/>
  <c r="AGO71" i="17"/>
  <c r="AGO27" i="17"/>
  <c r="AGP27" i="17"/>
  <c r="AGO92" i="17"/>
  <c r="AGP92" i="17"/>
  <c r="AGP41" i="17"/>
  <c r="AGO41" i="17"/>
  <c r="AGP54" i="17"/>
  <c r="AGO54" i="17"/>
  <c r="AGP85" i="17"/>
  <c r="AGO85" i="17"/>
  <c r="AGP90" i="17"/>
  <c r="AGO90" i="17"/>
  <c r="AGO81" i="17"/>
  <c r="AGP81" i="17"/>
  <c r="AGP18" i="17"/>
  <c r="AGO18" i="17"/>
  <c r="AGM95" i="17"/>
  <c r="AGN8" i="17"/>
  <c r="AGI95" i="17"/>
  <c r="AGJ8" i="17"/>
  <c r="AGK8" i="17"/>
  <c r="AGO36" i="17"/>
  <c r="AGP36" i="17"/>
  <c r="AGO29" i="17"/>
  <c r="AGP29" i="17"/>
  <c r="AGO63" i="17"/>
  <c r="AGP63" i="17"/>
  <c r="AGP20" i="17"/>
  <c r="AGO20" i="17"/>
  <c r="AGP94" i="17"/>
  <c r="AGO94" i="17"/>
  <c r="AGP55" i="17"/>
  <c r="AGO55" i="17"/>
  <c r="AGH95" i="17"/>
  <c r="AGO30" i="17"/>
  <c r="AGP30" i="17"/>
  <c r="AGO35" i="17"/>
  <c r="AGP35" i="17"/>
  <c r="AGP46" i="17"/>
  <c r="AGO46" i="17"/>
  <c r="AGP91" i="17"/>
  <c r="AGO91" i="17"/>
  <c r="AGP84" i="17"/>
  <c r="AGO84" i="17"/>
  <c r="AGP79" i="17"/>
  <c r="AGO79" i="17"/>
  <c r="AGF94" i="17"/>
  <c r="AGE94" i="17"/>
  <c r="AGE95" i="17" s="1"/>
  <c r="AGP52" i="17"/>
  <c r="AGO52" i="17"/>
  <c r="AGP40" i="17"/>
  <c r="AGO40" i="17"/>
  <c r="AGP83" i="17"/>
  <c r="AGO83" i="17"/>
  <c r="AGP87" i="17"/>
  <c r="AGO87" i="17"/>
  <c r="AGP70" i="17"/>
  <c r="AGO70" i="17"/>
  <c r="AGP22" i="17"/>
  <c r="AGO22" i="17"/>
  <c r="AGF95" i="17"/>
  <c r="AGP39" i="17"/>
  <c r="AGO39" i="17"/>
  <c r="AGP88" i="17"/>
  <c r="AGO88" i="17"/>
  <c r="AGP89" i="17"/>
  <c r="AGO89" i="17"/>
  <c r="AGP58" i="17"/>
  <c r="AGO58" i="17"/>
  <c r="AGP43" i="17"/>
  <c r="AGO43" i="17"/>
  <c r="AGO34" i="17"/>
  <c r="AGP34" i="17"/>
  <c r="AGJ94" i="17"/>
  <c r="AGK94" i="17"/>
  <c r="AGP57" i="17"/>
  <c r="AGO57" i="17"/>
  <c r="AGO33" i="17"/>
  <c r="AGP33" i="17"/>
  <c r="AGO68" i="17"/>
  <c r="AGP68" i="17"/>
  <c r="AGK95" i="17" l="1"/>
  <c r="AGN95" i="17"/>
  <c r="AGP8" i="17"/>
  <c r="AGP95" i="17" s="1"/>
  <c r="AGO8" i="17"/>
  <c r="AGO95" i="17" s="1"/>
  <c r="AGJ95" i="17"/>
  <c r="D527" i="16" l="1"/>
  <c r="D526" i="16"/>
  <c r="D525" i="16"/>
  <c r="D524" i="16"/>
  <c r="D523" i="16"/>
  <c r="D522" i="16"/>
  <c r="D521" i="16"/>
  <c r="D520" i="16"/>
  <c r="D519" i="16"/>
  <c r="D518" i="16"/>
  <c r="D517" i="16"/>
  <c r="D516" i="16"/>
  <c r="D515" i="16"/>
  <c r="D514" i="16"/>
  <c r="D513" i="16"/>
  <c r="D512" i="16"/>
  <c r="D511" i="16"/>
  <c r="D510" i="16"/>
  <c r="D509" i="16"/>
  <c r="D508" i="16"/>
  <c r="D507" i="16"/>
  <c r="D506" i="16"/>
  <c r="D505" i="16"/>
  <c r="D504" i="16"/>
  <c r="D503" i="16"/>
  <c r="D502" i="16"/>
  <c r="D501" i="16"/>
  <c r="D500" i="16"/>
  <c r="D499" i="16"/>
  <c r="D498" i="16"/>
  <c r="D497" i="16"/>
  <c r="D496" i="16"/>
  <c r="D495" i="16"/>
  <c r="D494" i="16"/>
  <c r="D493" i="16"/>
  <c r="D492" i="16"/>
  <c r="D491" i="16"/>
  <c r="D490" i="16"/>
  <c r="D489" i="16"/>
  <c r="D488" i="16"/>
  <c r="D487" i="16"/>
  <c r="D486" i="16"/>
  <c r="D485" i="16"/>
  <c r="D484" i="16"/>
  <c r="D483" i="16"/>
  <c r="D482" i="16"/>
  <c r="D481" i="16"/>
  <c r="D480" i="16"/>
  <c r="D479" i="16"/>
  <c r="D478" i="16"/>
  <c r="D477" i="16"/>
  <c r="D476" i="16"/>
  <c r="D475" i="16"/>
  <c r="D474" i="16"/>
  <c r="D473" i="16"/>
  <c r="D472" i="16"/>
  <c r="D471" i="16"/>
  <c r="D470" i="16"/>
  <c r="D469" i="16"/>
  <c r="D468" i="16"/>
  <c r="D467" i="16"/>
  <c r="D466" i="16"/>
  <c r="D465" i="16"/>
  <c r="D464" i="16"/>
  <c r="D463" i="16"/>
  <c r="D462" i="16"/>
  <c r="D461" i="16"/>
  <c r="D460" i="16"/>
  <c r="D459" i="16"/>
  <c r="D458" i="16"/>
  <c r="D457" i="16"/>
  <c r="D456" i="16"/>
  <c r="D455" i="16"/>
  <c r="D454" i="16"/>
  <c r="D453" i="16"/>
  <c r="D452" i="16"/>
  <c r="D451" i="16"/>
  <c r="D450" i="16"/>
  <c r="D449" i="16"/>
  <c r="D448" i="16"/>
  <c r="D447" i="16"/>
  <c r="D446" i="16"/>
  <c r="D445" i="16"/>
  <c r="D444" i="16"/>
  <c r="D443" i="16"/>
  <c r="D442" i="16"/>
  <c r="D441" i="16"/>
  <c r="D440" i="16"/>
  <c r="D439" i="16"/>
  <c r="D438" i="16"/>
  <c r="D437" i="16"/>
  <c r="D436" i="16"/>
  <c r="D435" i="16"/>
  <c r="D434" i="16"/>
  <c r="D433" i="16"/>
  <c r="D432" i="16"/>
  <c r="D431" i="16"/>
  <c r="D430" i="16"/>
  <c r="D429" i="16"/>
  <c r="D428" i="16"/>
  <c r="D427" i="16"/>
  <c r="D426" i="16"/>
  <c r="D425" i="16"/>
  <c r="D424" i="16"/>
  <c r="D423" i="16"/>
  <c r="D422" i="16"/>
  <c r="D421" i="16"/>
  <c r="D420" i="16"/>
  <c r="D419" i="16"/>
  <c r="D418" i="16"/>
  <c r="D417" i="16"/>
  <c r="D416" i="16"/>
  <c r="D415" i="16"/>
  <c r="D414" i="16"/>
  <c r="D413" i="16"/>
  <c r="D412" i="16"/>
  <c r="D411" i="16"/>
  <c r="D410" i="16"/>
  <c r="D409" i="16"/>
  <c r="D408" i="16"/>
  <c r="D407" i="16"/>
  <c r="D406" i="16"/>
  <c r="D405" i="16"/>
  <c r="D404" i="16"/>
  <c r="D403" i="16"/>
  <c r="D402" i="16"/>
  <c r="D401" i="16"/>
  <c r="D400" i="16"/>
  <c r="D399" i="16"/>
  <c r="D398" i="16"/>
  <c r="D397" i="16"/>
  <c r="D396" i="16"/>
  <c r="D395" i="16"/>
  <c r="D394" i="16"/>
  <c r="D393" i="16"/>
  <c r="D392" i="16"/>
  <c r="D391" i="16"/>
  <c r="D390" i="16"/>
  <c r="D389" i="16"/>
  <c r="D388" i="16"/>
  <c r="D387" i="16"/>
  <c r="D386" i="16"/>
  <c r="D385" i="16"/>
  <c r="D384" i="16"/>
  <c r="D383" i="16"/>
  <c r="D382" i="16"/>
  <c r="D381" i="16"/>
  <c r="D380" i="16"/>
  <c r="D379" i="16"/>
  <c r="D378" i="16"/>
  <c r="D377" i="16"/>
  <c r="D376" i="16"/>
  <c r="D375" i="16"/>
  <c r="D374" i="16"/>
  <c r="D373" i="16"/>
  <c r="D372" i="16"/>
  <c r="D371" i="16"/>
  <c r="D370" i="16"/>
  <c r="D369" i="16"/>
  <c r="D368" i="16"/>
  <c r="D367" i="16"/>
  <c r="D366" i="16"/>
  <c r="D365" i="16"/>
  <c r="D364" i="16"/>
  <c r="D363" i="16"/>
  <c r="D362" i="16"/>
  <c r="D361" i="16"/>
  <c r="D360" i="16"/>
  <c r="D359" i="16"/>
  <c r="D358" i="16"/>
  <c r="D357" i="16"/>
  <c r="D356" i="16"/>
  <c r="D355" i="16"/>
  <c r="D354" i="16"/>
  <c r="D353" i="16"/>
  <c r="D352" i="16"/>
  <c r="D351" i="16"/>
  <c r="D350" i="16"/>
  <c r="D349" i="16"/>
  <c r="D348" i="16"/>
  <c r="D347" i="16"/>
  <c r="D346" i="16"/>
  <c r="D345" i="16"/>
  <c r="D344" i="16"/>
  <c r="D343" i="16"/>
  <c r="D342" i="16"/>
  <c r="D341" i="16"/>
  <c r="D340" i="16"/>
  <c r="D339" i="16"/>
  <c r="D338" i="16"/>
  <c r="D337" i="16"/>
  <c r="D336" i="16"/>
  <c r="D335" i="16"/>
  <c r="D334" i="16"/>
  <c r="D333" i="16"/>
  <c r="D332" i="16"/>
  <c r="D331" i="16"/>
  <c r="D330" i="16"/>
  <c r="D329" i="16"/>
  <c r="D328" i="16"/>
  <c r="D327" i="16"/>
  <c r="D326" i="16"/>
  <c r="D325" i="16"/>
  <c r="D324" i="16"/>
  <c r="D323" i="16"/>
  <c r="D322" i="16"/>
  <c r="D321" i="16"/>
  <c r="D320" i="16"/>
  <c r="D319" i="16"/>
  <c r="D318" i="16"/>
  <c r="D317" i="16"/>
  <c r="D316" i="16"/>
  <c r="D315" i="16"/>
  <c r="D314" i="16"/>
  <c r="D313" i="16"/>
  <c r="D312" i="16"/>
  <c r="D311" i="16"/>
  <c r="D310" i="16"/>
  <c r="D309" i="16"/>
  <c r="D308" i="16"/>
  <c r="D307" i="16"/>
  <c r="D306" i="16"/>
  <c r="D305" i="16"/>
  <c r="D304" i="16"/>
  <c r="D303" i="16"/>
  <c r="D302" i="16"/>
  <c r="D301" i="16"/>
  <c r="D300" i="16"/>
  <c r="D299" i="16"/>
  <c r="D298" i="16"/>
  <c r="D297" i="16"/>
  <c r="D296" i="16"/>
  <c r="D295" i="16"/>
  <c r="D294" i="16"/>
  <c r="D293" i="16"/>
  <c r="D292" i="16"/>
  <c r="D291" i="16"/>
  <c r="D290" i="16"/>
  <c r="D289" i="16"/>
  <c r="D288" i="16"/>
  <c r="D287" i="16"/>
  <c r="D286" i="16"/>
  <c r="D285" i="16"/>
  <c r="D284" i="16"/>
  <c r="D283" i="16"/>
  <c r="D282" i="16"/>
  <c r="D281" i="16"/>
  <c r="D280" i="16"/>
  <c r="D279" i="16"/>
  <c r="D278" i="16"/>
  <c r="D277" i="16"/>
  <c r="D276" i="16"/>
  <c r="D275" i="16"/>
  <c r="D274" i="16"/>
  <c r="D273" i="16"/>
  <c r="D272" i="16"/>
  <c r="D271" i="16"/>
  <c r="D270" i="16"/>
  <c r="D269" i="16"/>
  <c r="D268" i="16"/>
  <c r="D267" i="16"/>
  <c r="D266" i="16"/>
  <c r="D265" i="16"/>
  <c r="D264" i="16"/>
  <c r="D263" i="16"/>
  <c r="D262" i="16"/>
  <c r="D261" i="16"/>
  <c r="D260" i="16"/>
  <c r="D259" i="16"/>
  <c r="D258" i="16"/>
  <c r="D257" i="16"/>
  <c r="D256" i="16"/>
  <c r="D255" i="16"/>
  <c r="D254" i="16"/>
  <c r="D253" i="16"/>
  <c r="D252" i="16"/>
  <c r="D251" i="16"/>
  <c r="D250" i="16"/>
  <c r="D249" i="16"/>
  <c r="D248" i="16"/>
  <c r="D247" i="16"/>
  <c r="D246" i="16"/>
  <c r="D245" i="16"/>
  <c r="D244" i="16"/>
  <c r="D243" i="16"/>
  <c r="D242" i="16"/>
  <c r="D241" i="16"/>
  <c r="D240" i="16"/>
  <c r="D239" i="16"/>
  <c r="D238" i="16"/>
  <c r="D237" i="16"/>
  <c r="D236" i="16"/>
  <c r="D235" i="16"/>
  <c r="D234" i="16"/>
  <c r="D233" i="16"/>
  <c r="D232" i="16"/>
  <c r="D231" i="16"/>
  <c r="D230" i="16"/>
  <c r="D229" i="16"/>
  <c r="D228" i="16"/>
  <c r="D227" i="16"/>
  <c r="D226" i="16"/>
  <c r="D225" i="16"/>
  <c r="D224" i="16"/>
  <c r="D223" i="16"/>
  <c r="D222" i="16"/>
  <c r="D221" i="16"/>
  <c r="D220" i="16"/>
  <c r="D219" i="16"/>
  <c r="D218" i="16"/>
  <c r="D217" i="16"/>
  <c r="D216" i="16"/>
  <c r="D215" i="16"/>
  <c r="D214" i="16"/>
  <c r="D213" i="16"/>
  <c r="D212" i="16"/>
  <c r="D211" i="16"/>
  <c r="D210" i="16"/>
  <c r="D209" i="16"/>
  <c r="D208" i="16"/>
  <c r="D207" i="16"/>
  <c r="D206" i="16"/>
  <c r="D205" i="16"/>
  <c r="D204" i="16"/>
  <c r="D203" i="16"/>
  <c r="D202" i="16"/>
  <c r="D201" i="16"/>
  <c r="D200" i="16"/>
  <c r="D199" i="16"/>
  <c r="D198" i="16"/>
  <c r="D197" i="16"/>
  <c r="D196" i="16"/>
  <c r="D195" i="16"/>
  <c r="D194" i="16"/>
  <c r="D193" i="16"/>
  <c r="D192" i="16"/>
  <c r="D191" i="16"/>
  <c r="D190" i="16"/>
  <c r="D189" i="16"/>
  <c r="D188" i="16"/>
  <c r="D187" i="16"/>
  <c r="D186" i="16"/>
  <c r="D185" i="16"/>
  <c r="D184" i="16"/>
  <c r="D183" i="16"/>
  <c r="D182" i="16"/>
  <c r="D181" i="16"/>
  <c r="D180" i="16"/>
  <c r="D179" i="16"/>
  <c r="D178" i="16"/>
  <c r="D177" i="16"/>
  <c r="D176" i="16"/>
  <c r="D175" i="16"/>
  <c r="D174" i="16"/>
  <c r="D173" i="16"/>
  <c r="D172" i="16"/>
  <c r="D171" i="16"/>
  <c r="D170" i="16"/>
  <c r="D169" i="16"/>
  <c r="D168" i="16"/>
  <c r="D167" i="16"/>
  <c r="D166" i="16"/>
  <c r="D165" i="16"/>
  <c r="D164" i="16"/>
  <c r="D163" i="16"/>
  <c r="D162" i="16"/>
  <c r="D161" i="16"/>
  <c r="D160" i="16"/>
  <c r="D159" i="16"/>
  <c r="D158" i="16"/>
  <c r="D157" i="16"/>
  <c r="D156" i="16"/>
  <c r="D155" i="16"/>
  <c r="D154" i="16"/>
  <c r="D153" i="16"/>
  <c r="D152" i="16"/>
  <c r="D151" i="16"/>
  <c r="D150" i="16"/>
  <c r="D149" i="16"/>
  <c r="D148" i="16"/>
  <c r="D147" i="16"/>
  <c r="D146" i="16"/>
  <c r="D145" i="16"/>
  <c r="D144" i="16"/>
  <c r="D143" i="16"/>
  <c r="D142" i="16"/>
  <c r="D141" i="16"/>
  <c r="D140" i="16"/>
  <c r="D139" i="16"/>
  <c r="D138" i="16"/>
  <c r="D137" i="16"/>
  <c r="D136" i="16"/>
  <c r="D135" i="16"/>
  <c r="D134" i="16"/>
  <c r="D133" i="16"/>
  <c r="D132" i="16"/>
  <c r="D131" i="16"/>
  <c r="D130" i="16"/>
  <c r="D129" i="16"/>
  <c r="D128" i="16"/>
  <c r="D127" i="16"/>
  <c r="D126" i="16"/>
  <c r="D125" i="16"/>
  <c r="D124" i="16"/>
  <c r="D123" i="16"/>
  <c r="D122" i="16"/>
  <c r="D121" i="16"/>
  <c r="D120" i="16"/>
  <c r="D119" i="16"/>
  <c r="D118" i="16"/>
  <c r="D117" i="16"/>
  <c r="D116" i="16"/>
  <c r="D115" i="16"/>
  <c r="D114" i="16"/>
  <c r="D113" i="16"/>
  <c r="D112" i="16"/>
  <c r="D111" i="16"/>
  <c r="D110" i="16"/>
  <c r="D109" i="16"/>
  <c r="D108" i="16"/>
  <c r="D107" i="16"/>
  <c r="D106" i="16"/>
  <c r="D105" i="16"/>
  <c r="D104" i="16"/>
  <c r="D103" i="16"/>
  <c r="D102" i="16"/>
  <c r="D101" i="16"/>
  <c r="D100" i="16"/>
  <c r="D99" i="16"/>
  <c r="D98" i="16"/>
  <c r="D97" i="16"/>
  <c r="D96" i="16"/>
  <c r="D95" i="16"/>
  <c r="D94" i="16"/>
  <c r="D93" i="16"/>
  <c r="D92" i="16"/>
  <c r="D91" i="16"/>
  <c r="D90" i="16"/>
  <c r="D89" i="16"/>
  <c r="D88" i="16"/>
  <c r="D87" i="16"/>
  <c r="D86" i="16"/>
  <c r="D85" i="16"/>
  <c r="D84" i="16"/>
  <c r="D83" i="16"/>
  <c r="D82" i="16"/>
  <c r="D81" i="16"/>
  <c r="D80" i="16"/>
  <c r="D79" i="16"/>
  <c r="D78" i="16"/>
  <c r="D77" i="16"/>
  <c r="D76" i="16"/>
  <c r="D75" i="16"/>
  <c r="D74" i="16"/>
  <c r="D73" i="16"/>
  <c r="D72" i="16"/>
  <c r="D71" i="16"/>
  <c r="D70" i="16"/>
  <c r="D69" i="16"/>
  <c r="D68" i="16"/>
  <c r="D67" i="16"/>
  <c r="D66" i="16"/>
  <c r="D65" i="16"/>
  <c r="D64" i="16"/>
  <c r="D63" i="16"/>
  <c r="D62" i="16"/>
  <c r="D61" i="16"/>
  <c r="D60" i="16"/>
  <c r="D59" i="16"/>
  <c r="D58" i="16"/>
  <c r="D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8" i="16"/>
  <c r="D7" i="16"/>
  <c r="D6" i="16"/>
  <c r="D5" i="16"/>
  <c r="D4" i="16"/>
  <c r="D3" i="16"/>
  <c r="D2" i="16"/>
  <c r="A1" i="2" l="1"/>
  <c r="F40" i="2" l="1"/>
  <c r="C42" i="2" l="1"/>
  <c r="F37" i="2"/>
  <c r="C44" i="2" l="1"/>
  <c r="J41" i="2" l="1"/>
  <c r="O569" i="10" l="1"/>
  <c r="O568" i="10"/>
  <c r="O567" i="10"/>
  <c r="O566" i="10"/>
  <c r="O565" i="10"/>
  <c r="O564" i="10"/>
  <c r="O563" i="10"/>
  <c r="O562" i="10"/>
  <c r="O561" i="10"/>
  <c r="O560" i="10"/>
  <c r="O559" i="10"/>
  <c r="O558" i="10"/>
  <c r="O557" i="10"/>
  <c r="O556" i="10"/>
  <c r="O555" i="10"/>
  <c r="O554" i="10"/>
  <c r="O553" i="10"/>
  <c r="O552" i="10"/>
  <c r="O551" i="10"/>
  <c r="O550" i="10"/>
  <c r="O549" i="10"/>
  <c r="O548" i="10"/>
  <c r="O547" i="10"/>
  <c r="O546" i="10"/>
  <c r="O545" i="10"/>
  <c r="O544" i="10"/>
  <c r="O543" i="10"/>
  <c r="O542" i="10"/>
  <c r="O541" i="10"/>
  <c r="O540" i="10"/>
  <c r="O539" i="10"/>
  <c r="O538" i="10"/>
  <c r="O537" i="10"/>
  <c r="O536" i="10"/>
  <c r="O535" i="10"/>
  <c r="O534" i="10"/>
  <c r="O533" i="10"/>
  <c r="O532" i="10"/>
  <c r="O531" i="10"/>
  <c r="O530" i="10"/>
  <c r="O529" i="10"/>
  <c r="O528" i="10"/>
  <c r="O527" i="10"/>
  <c r="O526" i="10"/>
  <c r="O525" i="10"/>
  <c r="O524" i="10"/>
  <c r="O523" i="10"/>
  <c r="O522" i="10"/>
  <c r="O521" i="10"/>
  <c r="O520" i="10"/>
  <c r="O519" i="10"/>
  <c r="O518" i="10"/>
  <c r="O517" i="10"/>
  <c r="O516" i="10"/>
  <c r="O515" i="10"/>
  <c r="O514" i="10"/>
  <c r="O513" i="10"/>
  <c r="O512" i="10"/>
  <c r="O511" i="10"/>
  <c r="O510" i="10"/>
  <c r="O509" i="10"/>
  <c r="O508" i="10"/>
  <c r="O507" i="10"/>
  <c r="O506" i="10"/>
  <c r="O505" i="10"/>
  <c r="O504" i="10"/>
  <c r="O503" i="10"/>
  <c r="O502" i="10"/>
  <c r="O501" i="10"/>
  <c r="O500" i="10"/>
  <c r="O499" i="10"/>
  <c r="O498" i="10"/>
  <c r="O497" i="10"/>
  <c r="O496" i="10"/>
  <c r="O495" i="10"/>
  <c r="O494" i="10"/>
  <c r="O493" i="10"/>
  <c r="O492" i="10"/>
  <c r="O491" i="10"/>
  <c r="O490" i="10"/>
  <c r="O489" i="10"/>
  <c r="O488" i="10"/>
  <c r="O487" i="10"/>
  <c r="O486" i="10"/>
  <c r="O485" i="10"/>
  <c r="O484" i="10"/>
  <c r="O483" i="10"/>
  <c r="O482" i="10"/>
  <c r="O481" i="10"/>
  <c r="O480" i="10"/>
  <c r="O479" i="10"/>
  <c r="O478" i="10"/>
  <c r="O477" i="10"/>
  <c r="O476" i="10"/>
  <c r="O475" i="10"/>
  <c r="O474" i="10"/>
  <c r="O473" i="10"/>
  <c r="O472" i="10"/>
  <c r="O471" i="10"/>
  <c r="O470" i="10"/>
  <c r="O469" i="10"/>
  <c r="O468" i="10"/>
  <c r="O467" i="10"/>
  <c r="O466" i="10"/>
  <c r="O465" i="10"/>
  <c r="O464" i="10"/>
  <c r="O463" i="10"/>
  <c r="O462" i="10"/>
  <c r="O461" i="10"/>
  <c r="O460" i="10"/>
  <c r="O459" i="10"/>
  <c r="O458" i="10"/>
  <c r="O457" i="10"/>
  <c r="O456" i="10"/>
  <c r="O455" i="10"/>
  <c r="O454" i="10"/>
  <c r="O453" i="10"/>
  <c r="O452" i="10"/>
  <c r="O451" i="10"/>
  <c r="O450" i="10"/>
  <c r="O449" i="10"/>
  <c r="O448" i="10"/>
  <c r="O447" i="10"/>
  <c r="O446" i="10"/>
  <c r="O445" i="10"/>
  <c r="O444" i="10"/>
  <c r="O443" i="10"/>
  <c r="O442" i="10"/>
  <c r="O441" i="10"/>
  <c r="O440" i="10"/>
  <c r="O439" i="10"/>
  <c r="O438" i="10"/>
  <c r="O437" i="10"/>
  <c r="O436" i="10"/>
  <c r="O435" i="10"/>
  <c r="O434" i="10"/>
  <c r="O433" i="10"/>
  <c r="O432" i="10"/>
  <c r="O431" i="10"/>
  <c r="O430" i="10"/>
  <c r="O429" i="10"/>
  <c r="O428" i="10"/>
  <c r="O427" i="10"/>
  <c r="O426" i="10"/>
  <c r="O425" i="10"/>
  <c r="O424" i="10"/>
  <c r="O423" i="10"/>
  <c r="O422" i="10"/>
  <c r="O421" i="10"/>
  <c r="O420" i="10"/>
  <c r="O419" i="10"/>
  <c r="O418" i="10"/>
  <c r="O417" i="10"/>
  <c r="O416" i="10"/>
  <c r="O415" i="10"/>
  <c r="O414" i="10"/>
  <c r="O413" i="10"/>
  <c r="O412" i="10"/>
  <c r="O411" i="10"/>
  <c r="O410" i="10"/>
  <c r="O409" i="10"/>
  <c r="O408" i="10"/>
  <c r="O407" i="10"/>
  <c r="O406" i="10"/>
  <c r="O405" i="10"/>
  <c r="O404" i="10"/>
  <c r="O403" i="10"/>
  <c r="O402" i="10"/>
  <c r="O401" i="10"/>
  <c r="O400" i="10"/>
  <c r="O399" i="10"/>
  <c r="O398" i="10"/>
  <c r="O397" i="10"/>
  <c r="O396" i="10"/>
  <c r="O395" i="10"/>
  <c r="O394" i="10"/>
  <c r="O393" i="10"/>
  <c r="O392" i="10"/>
  <c r="O391" i="10"/>
  <c r="O390" i="10"/>
  <c r="O389" i="10"/>
  <c r="O388" i="10"/>
  <c r="O387" i="10"/>
  <c r="O386" i="10"/>
  <c r="O385" i="10"/>
  <c r="O384" i="10"/>
  <c r="O383" i="10"/>
  <c r="O382" i="10"/>
  <c r="O381" i="10"/>
  <c r="O380" i="10"/>
  <c r="O379" i="10"/>
  <c r="O378" i="10"/>
  <c r="O377" i="10"/>
  <c r="O376" i="10"/>
  <c r="O375" i="10"/>
  <c r="O374" i="10"/>
  <c r="O373" i="10"/>
  <c r="O372" i="10"/>
  <c r="O371" i="10"/>
  <c r="O370" i="10"/>
  <c r="O369" i="10"/>
  <c r="O368" i="10"/>
  <c r="O367" i="10"/>
  <c r="O366" i="10"/>
  <c r="O365" i="10"/>
  <c r="O364" i="10"/>
  <c r="O363" i="10"/>
  <c r="O362" i="10"/>
  <c r="O361" i="10"/>
  <c r="O360" i="10"/>
  <c r="O359" i="10"/>
  <c r="O358" i="10"/>
  <c r="O357" i="10"/>
  <c r="O356" i="10"/>
  <c r="O355" i="10"/>
  <c r="O354" i="10"/>
  <c r="O353" i="10"/>
  <c r="O352" i="10"/>
  <c r="O351" i="10"/>
  <c r="O350" i="10"/>
  <c r="O349" i="10"/>
  <c r="O348" i="10"/>
  <c r="O347" i="10"/>
  <c r="O346" i="10"/>
  <c r="O345" i="10"/>
  <c r="O344" i="10"/>
  <c r="O343" i="10"/>
  <c r="O342" i="10"/>
  <c r="O341" i="10"/>
  <c r="O340" i="10"/>
  <c r="O339" i="10"/>
  <c r="O338" i="10"/>
  <c r="O337" i="10"/>
  <c r="O336" i="10"/>
  <c r="O335" i="10"/>
  <c r="O334" i="10"/>
  <c r="O333" i="10"/>
  <c r="O332" i="10"/>
  <c r="O331" i="10"/>
  <c r="O330" i="10"/>
  <c r="O329" i="10"/>
  <c r="O328" i="10"/>
  <c r="O327" i="10"/>
  <c r="O326" i="10"/>
  <c r="O325" i="10"/>
  <c r="O324" i="10"/>
  <c r="O323" i="10"/>
  <c r="O322" i="10"/>
  <c r="O321" i="10"/>
  <c r="O320" i="10"/>
  <c r="O319" i="10"/>
  <c r="O318" i="10"/>
  <c r="O317" i="10"/>
  <c r="O316" i="10"/>
  <c r="O315" i="10"/>
  <c r="O314" i="10"/>
  <c r="O313" i="10"/>
  <c r="O312" i="10"/>
  <c r="O311" i="10"/>
  <c r="O310" i="10"/>
  <c r="O309" i="10"/>
  <c r="O308" i="10"/>
  <c r="O307" i="10"/>
  <c r="O306" i="10"/>
  <c r="O305" i="10"/>
  <c r="O304" i="10"/>
  <c r="O303" i="10"/>
  <c r="O302" i="10"/>
  <c r="O301" i="10"/>
  <c r="O300" i="10"/>
  <c r="O299" i="10"/>
  <c r="O298" i="10"/>
  <c r="O297" i="10"/>
  <c r="O296" i="10"/>
  <c r="O295" i="10"/>
  <c r="O294" i="10"/>
  <c r="O293" i="10"/>
  <c r="O292" i="10"/>
  <c r="O291" i="10"/>
  <c r="O290" i="10"/>
  <c r="O289" i="10"/>
  <c r="O288" i="10"/>
  <c r="O287" i="10"/>
  <c r="O286" i="10"/>
  <c r="O285" i="10"/>
  <c r="O284" i="10"/>
  <c r="O283" i="10"/>
  <c r="O282" i="10"/>
  <c r="O281" i="10"/>
  <c r="O280" i="10"/>
  <c r="O279" i="10"/>
  <c r="O278" i="10"/>
  <c r="O277" i="10"/>
  <c r="O276" i="10"/>
  <c r="O275" i="10"/>
  <c r="O274" i="10"/>
  <c r="O273" i="10"/>
  <c r="O272" i="10"/>
  <c r="O271" i="10"/>
  <c r="O270" i="10"/>
  <c r="O269" i="10"/>
  <c r="O268" i="10"/>
  <c r="O267" i="10"/>
  <c r="O266" i="10"/>
  <c r="O265" i="10"/>
  <c r="O264" i="10"/>
  <c r="O263" i="10"/>
  <c r="O262" i="10"/>
  <c r="O261" i="10"/>
  <c r="O260" i="10"/>
  <c r="O259" i="10"/>
  <c r="O258" i="10"/>
  <c r="O257" i="10"/>
  <c r="O256" i="10"/>
  <c r="O255" i="10"/>
  <c r="O254" i="10"/>
  <c r="O253" i="10"/>
  <c r="O252" i="10"/>
  <c r="O251" i="10"/>
  <c r="O250" i="10"/>
  <c r="O249" i="10"/>
  <c r="O248" i="10"/>
  <c r="O247" i="10"/>
  <c r="O246" i="10"/>
  <c r="O245" i="10"/>
  <c r="O244" i="10"/>
  <c r="O243" i="10"/>
  <c r="O242" i="10"/>
  <c r="O241" i="10"/>
  <c r="O240" i="10"/>
  <c r="O239" i="10"/>
  <c r="O238" i="10"/>
  <c r="O237" i="10"/>
  <c r="O236" i="10"/>
  <c r="O235" i="10"/>
  <c r="O234" i="10"/>
  <c r="O233" i="10"/>
  <c r="O232" i="10"/>
  <c r="O231" i="10"/>
  <c r="O230" i="10"/>
  <c r="O229" i="10"/>
  <c r="O228" i="10"/>
  <c r="O227" i="10"/>
  <c r="O226" i="10"/>
  <c r="O225" i="10"/>
  <c r="O224" i="10"/>
  <c r="O223" i="10"/>
  <c r="O222" i="10"/>
  <c r="O221" i="10"/>
  <c r="O220" i="10"/>
  <c r="O219" i="10"/>
  <c r="O218" i="10"/>
  <c r="O217" i="10"/>
  <c r="O216" i="10"/>
  <c r="O215" i="10"/>
  <c r="O214" i="10"/>
  <c r="O213" i="10"/>
  <c r="O212" i="10"/>
  <c r="O211" i="10"/>
  <c r="O210" i="10"/>
  <c r="O209" i="10"/>
  <c r="O208" i="10"/>
  <c r="O207" i="10"/>
  <c r="O206" i="10"/>
  <c r="O205" i="10"/>
  <c r="O204" i="10"/>
  <c r="O203" i="10"/>
  <c r="O202" i="10"/>
  <c r="O201" i="10"/>
  <c r="O200" i="10"/>
  <c r="O199" i="10"/>
  <c r="O198" i="10"/>
  <c r="O197" i="10"/>
  <c r="O196" i="10"/>
  <c r="O195" i="10"/>
  <c r="O194" i="10"/>
  <c r="O193" i="10"/>
  <c r="O192" i="10"/>
  <c r="O191" i="10"/>
  <c r="O190" i="10"/>
  <c r="O189" i="10"/>
  <c r="O188" i="10"/>
  <c r="O187" i="10"/>
  <c r="O186" i="10"/>
  <c r="O185" i="10"/>
  <c r="O184" i="10"/>
  <c r="O183" i="10"/>
  <c r="O182" i="10"/>
  <c r="O181" i="10"/>
  <c r="O180" i="10"/>
  <c r="O179" i="10"/>
  <c r="O178" i="10"/>
  <c r="O177" i="10"/>
  <c r="O176" i="10"/>
  <c r="O175" i="10"/>
  <c r="O174" i="10"/>
  <c r="O173" i="10"/>
  <c r="O172" i="10"/>
  <c r="O171" i="10"/>
  <c r="O170" i="10"/>
  <c r="O169" i="10"/>
  <c r="O168" i="10"/>
  <c r="O167" i="10"/>
  <c r="O166" i="10"/>
  <c r="O165" i="10"/>
  <c r="O164" i="10"/>
  <c r="O163" i="10"/>
  <c r="O162" i="10"/>
  <c r="O161" i="10"/>
  <c r="O160" i="10"/>
  <c r="O159" i="10"/>
  <c r="O158" i="10"/>
  <c r="O157" i="10"/>
  <c r="O156" i="10"/>
  <c r="O155" i="10"/>
  <c r="O154" i="10"/>
  <c r="O153" i="10"/>
  <c r="O152" i="10"/>
  <c r="O151" i="10"/>
  <c r="O150" i="10"/>
  <c r="O149" i="10"/>
  <c r="O148" i="10"/>
  <c r="O147" i="10"/>
  <c r="O146" i="10"/>
  <c r="O145" i="10"/>
  <c r="O144" i="10"/>
  <c r="O143" i="10"/>
  <c r="O142" i="10"/>
  <c r="O141" i="10"/>
  <c r="O140" i="10"/>
  <c r="O139" i="10"/>
  <c r="O138" i="10"/>
  <c r="O137" i="10"/>
  <c r="O136" i="10"/>
  <c r="O135" i="10"/>
  <c r="O134" i="10"/>
  <c r="O133" i="10"/>
  <c r="O132" i="10"/>
  <c r="O131" i="10"/>
  <c r="O130" i="10"/>
  <c r="O129" i="10"/>
  <c r="O128" i="10"/>
  <c r="O127" i="10"/>
  <c r="O126" i="10"/>
  <c r="O125" i="10"/>
  <c r="O124" i="10"/>
  <c r="O123" i="10"/>
  <c r="O122" i="10"/>
  <c r="O121" i="10"/>
  <c r="O120" i="10"/>
  <c r="O119" i="10"/>
  <c r="O118" i="10"/>
  <c r="O117" i="10"/>
  <c r="O116" i="10"/>
  <c r="O115" i="10"/>
  <c r="O114" i="10"/>
  <c r="O113" i="10"/>
  <c r="O112" i="10"/>
  <c r="O111" i="10"/>
  <c r="O110" i="10"/>
  <c r="O109" i="10"/>
  <c r="O108" i="10"/>
  <c r="O107" i="10"/>
  <c r="O106" i="10"/>
  <c r="O105" i="10"/>
  <c r="O104" i="10"/>
  <c r="O103" i="10"/>
  <c r="O102" i="10"/>
  <c r="O101" i="10"/>
  <c r="O100" i="10"/>
  <c r="O99" i="10"/>
  <c r="O98" i="10"/>
  <c r="O97" i="10"/>
  <c r="O96" i="10"/>
  <c r="O95" i="10"/>
  <c r="O94" i="10"/>
  <c r="O93" i="10"/>
  <c r="O92" i="10"/>
  <c r="O91" i="10"/>
  <c r="O90" i="10"/>
  <c r="O89" i="10"/>
  <c r="O88" i="10"/>
  <c r="O87" i="10"/>
  <c r="O86" i="10"/>
  <c r="O85" i="10"/>
  <c r="O84" i="10"/>
  <c r="O83" i="10"/>
  <c r="O82" i="10"/>
  <c r="O81" i="10"/>
  <c r="O80" i="10"/>
  <c r="O79" i="10"/>
  <c r="O78" i="10"/>
  <c r="O77" i="10"/>
  <c r="O76" i="10"/>
  <c r="O75" i="10"/>
  <c r="O74" i="10"/>
  <c r="O73" i="10"/>
  <c r="O72" i="10"/>
  <c r="O71" i="10"/>
  <c r="O70" i="10"/>
  <c r="O69" i="10"/>
  <c r="O68" i="10"/>
  <c r="O67" i="10"/>
  <c r="O66" i="10"/>
  <c r="O65" i="10"/>
  <c r="O64" i="10"/>
  <c r="O63" i="10"/>
  <c r="O62" i="10"/>
  <c r="O61" i="10"/>
  <c r="O60" i="10"/>
  <c r="O59" i="10"/>
  <c r="O58" i="10"/>
  <c r="O57" i="10"/>
  <c r="O56" i="10"/>
  <c r="O55" i="10"/>
  <c r="O54" i="10"/>
  <c r="O53" i="10"/>
  <c r="O52" i="10"/>
  <c r="O51" i="10"/>
  <c r="O50" i="10"/>
  <c r="O49" i="10"/>
  <c r="O48" i="10"/>
  <c r="O47" i="10"/>
  <c r="O46" i="10"/>
  <c r="O45" i="10"/>
  <c r="O44" i="10"/>
  <c r="O43" i="10"/>
  <c r="O42" i="10"/>
  <c r="O41" i="10"/>
  <c r="O40" i="10"/>
  <c r="O39" i="10"/>
  <c r="O38" i="10"/>
  <c r="O37" i="10"/>
  <c r="O36" i="10"/>
  <c r="O35" i="10"/>
  <c r="O34" i="10"/>
  <c r="O33" i="10"/>
  <c r="O32" i="10"/>
  <c r="O31" i="10"/>
  <c r="O30" i="10"/>
  <c r="O29" i="10"/>
  <c r="O28" i="10"/>
  <c r="O27" i="10"/>
  <c r="O26" i="10"/>
  <c r="O25" i="10"/>
  <c r="O24" i="10"/>
  <c r="O23" i="10"/>
  <c r="O22" i="10"/>
  <c r="O21" i="10"/>
  <c r="O20" i="10"/>
  <c r="O19" i="10"/>
  <c r="O18" i="10"/>
  <c r="O17" i="10"/>
  <c r="O16" i="10"/>
  <c r="O15" i="10"/>
  <c r="O14" i="10"/>
  <c r="O13" i="10"/>
  <c r="O12" i="10"/>
  <c r="O11" i="10"/>
  <c r="O10" i="10"/>
  <c r="O9" i="10"/>
  <c r="O8" i="10"/>
  <c r="O7" i="10"/>
  <c r="O6" i="10"/>
  <c r="O5" i="10"/>
  <c r="O4" i="10"/>
  <c r="O3" i="10"/>
  <c r="K41" i="2" l="1"/>
  <c r="F31" i="2" l="1"/>
  <c r="F21" i="2"/>
  <c r="K23" i="1"/>
  <c r="F23" i="1"/>
  <c r="E23" i="1"/>
  <c r="J22" i="1"/>
  <c r="G22" i="1"/>
  <c r="H22" i="1" s="1"/>
  <c r="D22" i="1"/>
  <c r="C22" i="1"/>
  <c r="J21" i="1"/>
  <c r="G21" i="1"/>
  <c r="H21" i="1" s="1"/>
  <c r="C21" i="1"/>
  <c r="J20" i="1"/>
  <c r="G20" i="1"/>
  <c r="H20" i="1" s="1"/>
  <c r="C20" i="1"/>
  <c r="J19" i="1"/>
  <c r="G19" i="1"/>
  <c r="H19" i="1" s="1"/>
  <c r="C19" i="1"/>
  <c r="J18" i="1"/>
  <c r="G18" i="1"/>
  <c r="H18" i="1" s="1"/>
  <c r="C18" i="1"/>
  <c r="J17" i="1"/>
  <c r="G17" i="1"/>
  <c r="H17" i="1" s="1"/>
  <c r="C17" i="1"/>
  <c r="J16" i="1"/>
  <c r="G16" i="1"/>
  <c r="H16" i="1" s="1"/>
  <c r="C16" i="1"/>
  <c r="J15" i="1"/>
  <c r="G15" i="1"/>
  <c r="H15" i="1" s="1"/>
  <c r="C15" i="1"/>
  <c r="J14" i="1"/>
  <c r="G14" i="1"/>
  <c r="H14" i="1" s="1"/>
  <c r="C14" i="1"/>
  <c r="J13" i="1"/>
  <c r="G13" i="1"/>
  <c r="H13" i="1" s="1"/>
  <c r="C13" i="1"/>
  <c r="I12" i="1"/>
  <c r="G12" i="1"/>
  <c r="H12" i="1" s="1"/>
  <c r="C12" i="1"/>
  <c r="I11" i="1"/>
  <c r="G11" i="1"/>
  <c r="H11" i="1" s="1"/>
  <c r="D11" i="1"/>
  <c r="D23" i="1" s="1"/>
  <c r="C11" i="1"/>
  <c r="J10" i="1"/>
  <c r="G10" i="1"/>
  <c r="H10" i="1" s="1"/>
  <c r="C10" i="1"/>
  <c r="L9" i="1"/>
  <c r="L23" i="1" s="1"/>
  <c r="J9" i="1"/>
  <c r="G9" i="1"/>
  <c r="H9" i="1" s="1"/>
  <c r="C9" i="1"/>
  <c r="J8" i="1"/>
  <c r="G8" i="1"/>
  <c r="H8" i="1" s="1"/>
  <c r="C8" i="1"/>
  <c r="A8" i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J7" i="1"/>
  <c r="G7" i="1"/>
  <c r="C7" i="1"/>
  <c r="I23" i="1" l="1"/>
  <c r="C23" i="1"/>
  <c r="J23" i="1"/>
  <c r="G23" i="1"/>
  <c r="F26" i="2"/>
  <c r="F24" i="2"/>
  <c r="F27" i="2"/>
  <c r="F25" i="2"/>
  <c r="F33" i="2"/>
  <c r="F14" i="2"/>
  <c r="F17" i="2"/>
  <c r="F18" i="2"/>
  <c r="F19" i="2"/>
  <c r="F20" i="2"/>
  <c r="F38" i="2"/>
  <c r="F39" i="2"/>
  <c r="F30" i="2"/>
  <c r="F28" i="2"/>
  <c r="F29" i="2"/>
  <c r="F32" i="2"/>
  <c r="F35" i="2"/>
  <c r="F36" i="2"/>
  <c r="E11" i="2"/>
  <c r="E15" i="2"/>
  <c r="E22" i="2"/>
  <c r="F16" i="2"/>
  <c r="F34" i="2"/>
  <c r="E14" i="2"/>
  <c r="E17" i="2"/>
  <c r="E18" i="2"/>
  <c r="E19" i="2"/>
  <c r="E20" i="2"/>
  <c r="E21" i="2"/>
  <c r="E24" i="2"/>
  <c r="E25" i="2"/>
  <c r="E26" i="2"/>
  <c r="E28" i="2"/>
  <c r="E29" i="2"/>
  <c r="E31" i="2"/>
  <c r="E32" i="2"/>
  <c r="E35" i="2"/>
  <c r="E36" i="2"/>
  <c r="E38" i="2"/>
  <c r="E39" i="2"/>
  <c r="H7" i="1"/>
  <c r="H23" i="1" s="1"/>
  <c r="F15" i="2" l="1"/>
  <c r="F22" i="2"/>
  <c r="E33" i="2"/>
  <c r="E30" i="2"/>
  <c r="F11" i="2"/>
  <c r="E40" i="2"/>
  <c r="E16" i="2"/>
  <c r="F23" i="2"/>
  <c r="E34" i="2"/>
  <c r="F12" i="2" l="1"/>
  <c r="E12" i="2"/>
  <c r="E13" i="2"/>
  <c r="F13" i="2"/>
  <c r="E9" i="2"/>
  <c r="E37" i="2"/>
  <c r="F9" i="2" l="1"/>
  <c r="E23" i="2" l="1"/>
  <c r="D50" i="2" s="1"/>
  <c r="E50" i="2" l="1"/>
  <c r="F50" i="2" s="1"/>
  <c r="F10" i="2"/>
  <c r="E27" i="2"/>
  <c r="E10" i="2" l="1"/>
  <c r="D41" i="2" l="1"/>
  <c r="D42" i="2" l="1"/>
  <c r="E41" i="2"/>
  <c r="F41" i="2"/>
  <c r="E42" i="2" l="1"/>
  <c r="F42" i="2"/>
  <c r="D43" i="2" l="1"/>
  <c r="F43" i="2" l="1"/>
  <c r="E43" i="2"/>
  <c r="D44" i="2"/>
  <c r="E44" i="2" l="1"/>
  <c r="D49" i="2" s="1"/>
  <c r="F44" i="2"/>
  <c r="E49" i="2" l="1"/>
  <c r="F49" i="2" s="1"/>
</calcChain>
</file>

<file path=xl/sharedStrings.xml><?xml version="1.0" encoding="utf-8"?>
<sst xmlns="http://schemas.openxmlformats.org/spreadsheetml/2006/main" count="11390" uniqueCount="2554">
  <si>
    <t>КП «Новозаводське» ЧМР</t>
  </si>
  <si>
    <t>Пов.</t>
  </si>
  <si>
    <t>Адреса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</si>
  <si>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</si>
  <si>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</si>
  <si>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</si>
  <si>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</si>
  <si>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</si>
  <si>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</si>
  <si>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</si>
  <si>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вересень</t>
  </si>
  <si>
    <t>жовтень</t>
  </si>
  <si>
    <t>листопад</t>
  </si>
  <si>
    <t>грудень</t>
  </si>
  <si>
    <t>Нараховано згідно тароифу, грн.</t>
  </si>
  <si>
    <t>Фактично виконано, грн.</t>
  </si>
  <si>
    <t>Недовиконано, грн.</t>
  </si>
  <si>
    <t>Перевиконано, грн.</t>
  </si>
  <si>
    <t>Різниця мі нарахуваннями та витратами,грн</t>
  </si>
  <si>
    <r>
      <t>Загальна площа житла, та нежитлових приміщень, м</t>
    </r>
    <r>
      <rPr>
        <b/>
        <vertAlign val="superscript"/>
        <sz val="8"/>
        <color indexed="8"/>
        <rFont val="MS Sans Serif"/>
        <family val="2"/>
        <charset val="204"/>
      </rPr>
      <t>2</t>
    </r>
  </si>
  <si>
    <t xml:space="preserve">січень </t>
  </si>
  <si>
    <t>Різниця між нарахуваннями та витратами,грн</t>
  </si>
  <si>
    <t>Разом</t>
  </si>
  <si>
    <t>Прибирання сходових кліток</t>
  </si>
  <si>
    <t>Прибирання прибудинкової території</t>
  </si>
  <si>
    <t>Технічне обслуговування ліфтів</t>
  </si>
  <si>
    <t>Обслуговування систем диспетчеризації</t>
  </si>
  <si>
    <t>Технічне обслуговування внутнішньобудинкових систем: гарячого водопостачання; холодного водопостачання; водовідведення; теплопостачання; зливової каналізації.</t>
  </si>
  <si>
    <t>Дератизація</t>
  </si>
  <si>
    <t>Дезінсекція</t>
  </si>
  <si>
    <t>Обслуговування димових та вентиляційних каналів</t>
  </si>
  <si>
    <t>Прибирання і вивезення снігу, посипання частини прибудинкової території, призначеної для проходу та проїзду, протиожеледними сумішами</t>
  </si>
  <si>
    <t>Експлуатація номерних знаків на будинках</t>
  </si>
  <si>
    <t>Освітлення місць загального користування і підвалів та підкачування води</t>
  </si>
  <si>
    <t>Вивезення  побутових  відходів (збирання, зберігання, перевезення, перероблення, утилізація, знешкодження та захоронення)</t>
  </si>
  <si>
    <t>Технічне обслуговування та поточного ремонту мереж електропостачання та електрообладнання, систем протипожежної автоматики та димовидалення</t>
  </si>
  <si>
    <t>Енергопостачання ліфтів</t>
  </si>
  <si>
    <t>№ п/п</t>
  </si>
  <si>
    <t>Статті тарифу</t>
  </si>
  <si>
    <t>Нараховано згідно тарифу, грн.</t>
  </si>
  <si>
    <t>Поточний ремонт конструктивних елементів, внутрішньобудинкових систем ГВП, ХВП, ХВВ, ЦО та зливової каналізації і технічних пристроїв будинків та елементів зовнішнього упорядження</t>
  </si>
  <si>
    <t>ВСЬОГО з ПДВ</t>
  </si>
  <si>
    <t>Загальна площа житл. та нежитл. прим,м2</t>
  </si>
  <si>
    <t>Прибирання підвалів, технічних поверхів та покрівлі</t>
  </si>
  <si>
    <t>Тариф на 1 м кв. на послуги з утримання будинків і споруд  та прибудинкових територій КП "Новозаводське"</t>
  </si>
  <si>
    <t>Нараховання</t>
  </si>
  <si>
    <t>тарифу з 01.08.2017</t>
  </si>
  <si>
    <t>тарифу з 01.01.2018</t>
  </si>
  <si>
    <t>тарифу з 17.02.2018</t>
  </si>
  <si>
    <t>коригування( збільшення ТО ліфтів + диспетчеризація)</t>
  </si>
  <si>
    <t>грн.з ПДВ</t>
  </si>
  <si>
    <t>грн./м.кв з ПДВ</t>
  </si>
  <si>
    <t>коригування( збільшення мінімальної  заробітної плати + ПММ)</t>
  </si>
  <si>
    <t xml:space="preserve"> збільш. Мін.  заробітної плати, прожиткового мінімума, ціни на е/е, ПММ, вивезення сміття</t>
  </si>
  <si>
    <t>Контроль (нарахування з тарифу</t>
  </si>
  <si>
    <t>тарифу з 15.06.2016</t>
  </si>
  <si>
    <t>тарифу з 01.06.2018</t>
  </si>
  <si>
    <t>збільш. ЗП по Гал. Угоді, виведення статті "вивезення побут. Відх)</t>
  </si>
  <si>
    <t>Загальна сума витрат (без урахування ПДВ)</t>
  </si>
  <si>
    <t>Загальна сума витрат (з урахуванням ПДВ)</t>
  </si>
  <si>
    <t>Всього</t>
  </si>
  <si>
    <t>Загальна сума витрат з винагородою управителю</t>
  </si>
  <si>
    <t>1.1.1. ТО водопостачання</t>
  </si>
  <si>
    <t>1.1.2 ТО водовідведення</t>
  </si>
  <si>
    <t>1.1.3 ТО теплопостачання</t>
  </si>
  <si>
    <t>1.1.4 ТО гарячого водопостачання</t>
  </si>
  <si>
    <t>1.1.6 ТО електропостачання</t>
  </si>
  <si>
    <t>1.1.7  ТО газопостачання</t>
  </si>
  <si>
    <t>1.1.8 аварійне обслуговування</t>
  </si>
  <si>
    <t>1.2. ТО ліфтів</t>
  </si>
  <si>
    <t>1.3 Обслуг. систем диспетчеризації</t>
  </si>
  <si>
    <t>1.4 Обслуговування ДВК</t>
  </si>
  <si>
    <t>1.6 ПР костуктивних елементів</t>
  </si>
  <si>
    <t>1.7.1 ПР водопостачання</t>
  </si>
  <si>
    <t>1.1.5 ТО зливової каналізації</t>
  </si>
  <si>
    <t>1.7.2 ПР водовідведення</t>
  </si>
  <si>
    <t>1.7.3 ПР теплопостачання</t>
  </si>
  <si>
    <t>1.7.4 ПР гарячого водопостачання</t>
  </si>
  <si>
    <t>1.7.5 ПР зливової каналізації</t>
  </si>
  <si>
    <t>1.7.6 ПР електропостачання</t>
  </si>
  <si>
    <t>1.7.7  ПР газопостачання</t>
  </si>
  <si>
    <t>1.8 ПР систем ППА</t>
  </si>
  <si>
    <t>1.9 Прибирання прибудинкової території</t>
  </si>
  <si>
    <t>1.10 Прибирання  приміщень загального користування</t>
  </si>
  <si>
    <t>1.11 Прибирання і вивезення снігу</t>
  </si>
  <si>
    <t>1.12 Дератизація</t>
  </si>
  <si>
    <t>1.13 Дезінсекція</t>
  </si>
  <si>
    <t>1.14.1 Придбання е/е для освітлення місць загального користування</t>
  </si>
  <si>
    <t>1.14.2 Придбання е/е для живлення ліфтів</t>
  </si>
  <si>
    <t>2 Інші роботи понад обов'язковий перелік</t>
  </si>
  <si>
    <t>3 Загальна сума витрат (без урахування ПДВ)</t>
  </si>
  <si>
    <t>4 Загальна сума витрат (з урахування ПДВ)</t>
  </si>
  <si>
    <t>5 Винагорода управителю (з урахуванням ПДВ)</t>
  </si>
  <si>
    <t>Нарахування</t>
  </si>
  <si>
    <t>Витрати</t>
  </si>
  <si>
    <t>Різниця між нарахуванням та витратами</t>
  </si>
  <si>
    <t>6 Загальна сума витрат з винагородою управителю</t>
  </si>
  <si>
    <t>Нараховано, грн.</t>
  </si>
  <si>
    <t>Нараховано</t>
  </si>
  <si>
    <t>Фактично виконано</t>
  </si>
  <si>
    <t>1.1 Технічне обслуговування  внутрішньобудинкових систем, в т.ч.</t>
  </si>
  <si>
    <t>1.7 Поточний ремонт внутрішньобудинкових систем, в т.ч.</t>
  </si>
  <si>
    <t>1.14 Придбання е/е , в т.ч.</t>
  </si>
  <si>
    <t>Обов'язковий перелік послуг</t>
  </si>
  <si>
    <t>Загальна площа, м2</t>
  </si>
  <si>
    <t>7</t>
  </si>
  <si>
    <t>6</t>
  </si>
  <si>
    <t>Винагорода управителю (з урахуванням ПДВ)</t>
  </si>
  <si>
    <t>5</t>
  </si>
  <si>
    <t>4</t>
  </si>
  <si>
    <t>3</t>
  </si>
  <si>
    <t>Інші роботи (послуги) понад обов'язковий перелік</t>
  </si>
  <si>
    <t>2</t>
  </si>
  <si>
    <t>для живлення ліфтів</t>
  </si>
  <si>
    <t>1.14.2</t>
  </si>
  <si>
    <t>для освітлення місць загального користування</t>
  </si>
  <si>
    <t>1.14.1</t>
  </si>
  <si>
    <t>Придбання електричної енергії для освітлення місць загального користуванння, живлення ліфтів та забезпечення функціонування іншого спільного майна багатоквартирного будинку, в т.ч</t>
  </si>
  <si>
    <t>1.14</t>
  </si>
  <si>
    <t>1.13</t>
  </si>
  <si>
    <t>1.12</t>
  </si>
  <si>
    <t>Прибирання та вивезення снігу, посипання частини прибудинкової території, призначеної для проходу та проїзду, протиожеледними сумішами</t>
  </si>
  <si>
    <t>1.11</t>
  </si>
  <si>
    <t>Прибирання приміщень загального користування (у т.ч допоміжних)</t>
  </si>
  <si>
    <t>1.10</t>
  </si>
  <si>
    <t>1.9</t>
  </si>
  <si>
    <t>Поточний ремонт систем протипожежної  автоматики та димовидалення (у разі їх наявності)</t>
  </si>
  <si>
    <t>1.8</t>
  </si>
  <si>
    <t>газопостачання</t>
  </si>
  <si>
    <t>1.7.7</t>
  </si>
  <si>
    <t>електропостачання</t>
  </si>
  <si>
    <t>1.7.6</t>
  </si>
  <si>
    <t>зливової каналізації</t>
  </si>
  <si>
    <t>1.7.5</t>
  </si>
  <si>
    <t>гарячого водопостачання</t>
  </si>
  <si>
    <t>1.7.4</t>
  </si>
  <si>
    <t>теплопостачання</t>
  </si>
  <si>
    <t>1.7.3</t>
  </si>
  <si>
    <t>водовідведення</t>
  </si>
  <si>
    <t>1.7.2</t>
  </si>
  <si>
    <t xml:space="preserve">водопостачання </t>
  </si>
  <si>
    <t>1.7.1</t>
  </si>
  <si>
    <t>Поточний ремонт внутрішньобудинкових систем</t>
  </si>
  <si>
    <t>1.7</t>
  </si>
  <si>
    <t>Поточний ремонт конструктивних елементів, технічних пристроїв та елементів зовнішнього упорядження, що розміщені на закріпленій в установленому порядку прибудинковій території (в т.ч спорт., дитячих та інших майданчиків), та іншого спільного майна ББ</t>
  </si>
  <si>
    <t>1.6</t>
  </si>
  <si>
    <t>Технічне обслуговування систем протипожежної автоматики та димовидалення (у разі їх наявності)</t>
  </si>
  <si>
    <t>1.5</t>
  </si>
  <si>
    <t>1.4</t>
  </si>
  <si>
    <t>1.3</t>
  </si>
  <si>
    <t>1.2</t>
  </si>
  <si>
    <t>аварійне обслуговування</t>
  </si>
  <si>
    <t>1.1.8</t>
  </si>
  <si>
    <t>1.1.7</t>
  </si>
  <si>
    <t>1.1.6</t>
  </si>
  <si>
    <t>1.1.5</t>
  </si>
  <si>
    <t>1.1.4</t>
  </si>
  <si>
    <t>1.1.3</t>
  </si>
  <si>
    <t>1.1.2</t>
  </si>
  <si>
    <t>1.1.1</t>
  </si>
  <si>
    <t>Технічне обслуговування внутрішньобудинкових систем</t>
  </si>
  <si>
    <t>1.1</t>
  </si>
  <si>
    <t>Обовязковий перелік послуг</t>
  </si>
  <si>
    <t>1</t>
  </si>
  <si>
    <t>Складова витрат на утримання будинку та прибудинкової території та поточний ремонт спільного майна будинку</t>
  </si>
  <si>
    <t xml:space="preserve">1.5 ТО систем ППА </t>
  </si>
  <si>
    <t>Відомість фактичних витрат і доходів по обслуговуванню житлових будинків (КОНКУРС)</t>
  </si>
  <si>
    <t>% виконання  кошторису</t>
  </si>
  <si>
    <t>Прострочена заборгованість населення на</t>
  </si>
  <si>
    <t>місяці</t>
  </si>
  <si>
    <t>1-ї Гвардiйської Армiї, ВУЛ</t>
  </si>
  <si>
    <t>29</t>
  </si>
  <si>
    <t>8</t>
  </si>
  <si>
    <t>Бориса Луговського, ВУЛ</t>
  </si>
  <si>
    <t>17</t>
  </si>
  <si>
    <t>В`ячеслава Чорновола, ВУЛ</t>
  </si>
  <si>
    <t>11</t>
  </si>
  <si>
    <t>13</t>
  </si>
  <si>
    <t>15</t>
  </si>
  <si>
    <t>15а</t>
  </si>
  <si>
    <t>26</t>
  </si>
  <si>
    <t>30</t>
  </si>
  <si>
    <t>32</t>
  </si>
  <si>
    <t>38</t>
  </si>
  <si>
    <t>40</t>
  </si>
  <si>
    <t>42а</t>
  </si>
  <si>
    <t>48</t>
  </si>
  <si>
    <t>49/2</t>
  </si>
  <si>
    <t>50</t>
  </si>
  <si>
    <t>56а</t>
  </si>
  <si>
    <t>Варзара, ВУЛ</t>
  </si>
  <si>
    <t>31</t>
  </si>
  <si>
    <t>72</t>
  </si>
  <si>
    <t>74</t>
  </si>
  <si>
    <t>Ватутiна, ВУЛ</t>
  </si>
  <si>
    <t>Вокзальний. провулок, ПРОВ</t>
  </si>
  <si>
    <t>14</t>
  </si>
  <si>
    <t>14а</t>
  </si>
  <si>
    <t>16</t>
  </si>
  <si>
    <t>18</t>
  </si>
  <si>
    <t>20</t>
  </si>
  <si>
    <t>22</t>
  </si>
  <si>
    <t>24</t>
  </si>
  <si>
    <t>Воскресенська, ВУЛ</t>
  </si>
  <si>
    <t>10</t>
  </si>
  <si>
    <t>13а</t>
  </si>
  <si>
    <t>13б</t>
  </si>
  <si>
    <t>13в</t>
  </si>
  <si>
    <t>21</t>
  </si>
  <si>
    <t>23</t>
  </si>
  <si>
    <t>35а</t>
  </si>
  <si>
    <t>37</t>
  </si>
  <si>
    <t>9</t>
  </si>
  <si>
    <t>Воскресенський. 1-й провулок, ПРОВ</t>
  </si>
  <si>
    <t>Вячеслава Радченка, ВУЛ</t>
  </si>
  <si>
    <t>12</t>
  </si>
  <si>
    <t>22а</t>
  </si>
  <si>
    <t>22б</t>
  </si>
  <si>
    <t>22в</t>
  </si>
  <si>
    <t>Громадська, ВУЛ</t>
  </si>
  <si>
    <t>29а</t>
  </si>
  <si>
    <t>35</t>
  </si>
  <si>
    <t>Десняка, ВУЛ</t>
  </si>
  <si>
    <t>58а</t>
  </si>
  <si>
    <t>Єлецька, ВУЛ</t>
  </si>
  <si>
    <t>12а</t>
  </si>
  <si>
    <t>16а</t>
  </si>
  <si>
    <t>19</t>
  </si>
  <si>
    <t>Жабинського, ВУЛ</t>
  </si>
  <si>
    <t>28</t>
  </si>
  <si>
    <t>2а</t>
  </si>
  <si>
    <t>2б</t>
  </si>
  <si>
    <t>Зої Космодем янської, ВУЛ</t>
  </si>
  <si>
    <t>Івана Богуна, ВУЛ</t>
  </si>
  <si>
    <t>41</t>
  </si>
  <si>
    <t>42</t>
  </si>
  <si>
    <t>43</t>
  </si>
  <si>
    <t>44</t>
  </si>
  <si>
    <t>45</t>
  </si>
  <si>
    <t>51</t>
  </si>
  <si>
    <t>52</t>
  </si>
  <si>
    <t>Івана Мазепи, ВУЛ</t>
  </si>
  <si>
    <t>21а</t>
  </si>
  <si>
    <t>25</t>
  </si>
  <si>
    <t>27</t>
  </si>
  <si>
    <t>33</t>
  </si>
  <si>
    <t>34</t>
  </si>
  <si>
    <t>36</t>
  </si>
  <si>
    <t>37а</t>
  </si>
  <si>
    <t>38а</t>
  </si>
  <si>
    <t>43а</t>
  </si>
  <si>
    <t>46</t>
  </si>
  <si>
    <t>47</t>
  </si>
  <si>
    <t>49</t>
  </si>
  <si>
    <t>4б</t>
  </si>
  <si>
    <t>54</t>
  </si>
  <si>
    <t>56</t>
  </si>
  <si>
    <t>60а</t>
  </si>
  <si>
    <t>68</t>
  </si>
  <si>
    <t>68а</t>
  </si>
  <si>
    <t>68б</t>
  </si>
  <si>
    <t>72а</t>
  </si>
  <si>
    <t>78а</t>
  </si>
  <si>
    <t>Івана Рашевського, ВУЛ</t>
  </si>
  <si>
    <t>Іллінська, ВУЛ</t>
  </si>
  <si>
    <t>Каштанова, ВУЛ</t>
  </si>
  <si>
    <t>Кирпоноса, ВУЛ</t>
  </si>
  <si>
    <t>6а</t>
  </si>
  <si>
    <t>8а</t>
  </si>
  <si>
    <t>Князя Чорного, ВУЛ</t>
  </si>
  <si>
    <t>Козацька, ВУЛ</t>
  </si>
  <si>
    <t>3а</t>
  </si>
  <si>
    <t>4а</t>
  </si>
  <si>
    <t>Коцюбинського, ВУЛ</t>
  </si>
  <si>
    <t>28б</t>
  </si>
  <si>
    <t>39а</t>
  </si>
  <si>
    <t>Коцюбинського. провулок, ПРОВ</t>
  </si>
  <si>
    <t>4/6</t>
  </si>
  <si>
    <t>4/7</t>
  </si>
  <si>
    <t>Лесi Українки, ВУЛ</t>
  </si>
  <si>
    <t>Лисенка, ВУЛ</t>
  </si>
  <si>
    <t>Любецька, ВУЛ</t>
  </si>
  <si>
    <t>153а</t>
  </si>
  <si>
    <t>157</t>
  </si>
  <si>
    <t>157а</t>
  </si>
  <si>
    <t>34а</t>
  </si>
  <si>
    <t>44в</t>
  </si>
  <si>
    <t>60б</t>
  </si>
  <si>
    <t>9а</t>
  </si>
  <si>
    <t>Магiстратська, ВУЛ</t>
  </si>
  <si>
    <t>17а</t>
  </si>
  <si>
    <t>Малясова, ВУЛ</t>
  </si>
  <si>
    <t>39</t>
  </si>
  <si>
    <t>Марковича, ВУЛ</t>
  </si>
  <si>
    <t>11а</t>
  </si>
  <si>
    <t>Межова, ВУЛ</t>
  </si>
  <si>
    <t>Миру. проспект, ПРОСП</t>
  </si>
  <si>
    <t>80</t>
  </si>
  <si>
    <t>Музична, ВУЛ</t>
  </si>
  <si>
    <t>Нахiмова, ВУЛ</t>
  </si>
  <si>
    <t>Олексія Бакуринського, ВУЛ</t>
  </si>
  <si>
    <t>Олексія Бакуринського. провулок, ПРОВ</t>
  </si>
  <si>
    <t>Перемоги, ПРОСП</t>
  </si>
  <si>
    <t>55</t>
  </si>
  <si>
    <t>63</t>
  </si>
  <si>
    <t>67</t>
  </si>
  <si>
    <t>71</t>
  </si>
  <si>
    <t>75</t>
  </si>
  <si>
    <t>81</t>
  </si>
  <si>
    <t>82</t>
  </si>
  <si>
    <t>83</t>
  </si>
  <si>
    <t>84</t>
  </si>
  <si>
    <t>85</t>
  </si>
  <si>
    <t>Пирогова, ВУЛ</t>
  </si>
  <si>
    <t>Попудренка, ВУЛ</t>
  </si>
  <si>
    <t>20б</t>
  </si>
  <si>
    <t>Привокзальна, ВУЛ</t>
  </si>
  <si>
    <t>Промислова, ВУЛ</t>
  </si>
  <si>
    <t>42б</t>
  </si>
  <si>
    <t>Рiпкинська, ВУЛ</t>
  </si>
  <si>
    <t>Реміснича, ВУЛ</t>
  </si>
  <si>
    <t>53</t>
  </si>
  <si>
    <t>55а</t>
  </si>
  <si>
    <t>57</t>
  </si>
  <si>
    <t>58</t>
  </si>
  <si>
    <t>5а</t>
  </si>
  <si>
    <t>5б</t>
  </si>
  <si>
    <t>8б</t>
  </si>
  <si>
    <t>Ринкова, ВУЛ</t>
  </si>
  <si>
    <t>11б</t>
  </si>
  <si>
    <t>Самострова, ВУЛ</t>
  </si>
  <si>
    <t>Святомиколаївська, ВУЛ</t>
  </si>
  <si>
    <t>Слобiдська, ВУЛ</t>
  </si>
  <si>
    <t>75а</t>
  </si>
  <si>
    <t>77</t>
  </si>
  <si>
    <t>79а</t>
  </si>
  <si>
    <t>Старобiлоуська, ВУЛ</t>
  </si>
  <si>
    <t>14б</t>
  </si>
  <si>
    <t>14в</t>
  </si>
  <si>
    <t>25б</t>
  </si>
  <si>
    <t>27а</t>
  </si>
  <si>
    <t>Старостриженська, ВУЛ</t>
  </si>
  <si>
    <t>Суворова, ВУЛ</t>
  </si>
  <si>
    <t>Тиха, ВУЛ</t>
  </si>
  <si>
    <t>Тихий. провулок, ПРОВ</t>
  </si>
  <si>
    <t>Толстого, ВУЛ</t>
  </si>
  <si>
    <t>100</t>
  </si>
  <si>
    <t>102</t>
  </si>
  <si>
    <t>104</t>
  </si>
  <si>
    <t>106</t>
  </si>
  <si>
    <t>114</t>
  </si>
  <si>
    <t>118</t>
  </si>
  <si>
    <t>118б</t>
  </si>
  <si>
    <t>120</t>
  </si>
  <si>
    <t>122</t>
  </si>
  <si>
    <t>125</t>
  </si>
  <si>
    <t>130</t>
  </si>
  <si>
    <t>132</t>
  </si>
  <si>
    <t>134</t>
  </si>
  <si>
    <t>136</t>
  </si>
  <si>
    <t>139</t>
  </si>
  <si>
    <t>140</t>
  </si>
  <si>
    <t>142</t>
  </si>
  <si>
    <t>145</t>
  </si>
  <si>
    <t>152</t>
  </si>
  <si>
    <t>18а</t>
  </si>
  <si>
    <t>90</t>
  </si>
  <si>
    <t>94</t>
  </si>
  <si>
    <t>96</t>
  </si>
  <si>
    <t>Урочище Святе, ВУЛ</t>
  </si>
  <si>
    <t>Успенська, ВУЛ</t>
  </si>
  <si>
    <t>52а</t>
  </si>
  <si>
    <t>52б</t>
  </si>
  <si>
    <t>Ушинського, ВУЛ</t>
  </si>
  <si>
    <t>Хлібопекарська, ВУЛ</t>
  </si>
  <si>
    <t>19а</t>
  </si>
  <si>
    <t xml:space="preserve">, </t>
  </si>
  <si>
    <t>Договір № 1/</t>
  </si>
  <si>
    <t>59</t>
  </si>
  <si>
    <t>60</t>
  </si>
  <si>
    <t>61</t>
  </si>
  <si>
    <t>62</t>
  </si>
  <si>
    <t>64</t>
  </si>
  <si>
    <t>65</t>
  </si>
  <si>
    <t>66</t>
  </si>
  <si>
    <t>69</t>
  </si>
  <si>
    <t>70</t>
  </si>
  <si>
    <t>73</t>
  </si>
  <si>
    <t>76</t>
  </si>
  <si>
    <t>78</t>
  </si>
  <si>
    <t>79</t>
  </si>
  <si>
    <t>86</t>
  </si>
  <si>
    <t>88</t>
  </si>
  <si>
    <t>89</t>
  </si>
  <si>
    <t>91</t>
  </si>
  <si>
    <t>92</t>
  </si>
  <si>
    <t>93</t>
  </si>
  <si>
    <t>95</t>
  </si>
  <si>
    <t>97</t>
  </si>
  <si>
    <t>98</t>
  </si>
  <si>
    <t>99</t>
  </si>
  <si>
    <t>101</t>
  </si>
  <si>
    <t>103</t>
  </si>
  <si>
    <t>105</t>
  </si>
  <si>
    <t>107</t>
  </si>
  <si>
    <t>108</t>
  </si>
  <si>
    <t>109</t>
  </si>
  <si>
    <t>110</t>
  </si>
  <si>
    <t>111</t>
  </si>
  <si>
    <t>112</t>
  </si>
  <si>
    <t>113</t>
  </si>
  <si>
    <t>115</t>
  </si>
  <si>
    <t>116</t>
  </si>
  <si>
    <t>117</t>
  </si>
  <si>
    <t>119</t>
  </si>
  <si>
    <t>121</t>
  </si>
  <si>
    <t>123</t>
  </si>
  <si>
    <t>124</t>
  </si>
  <si>
    <t>126</t>
  </si>
  <si>
    <t>446</t>
  </si>
  <si>
    <t>447</t>
  </si>
  <si>
    <t>448</t>
  </si>
  <si>
    <t>449</t>
  </si>
  <si>
    <t>450</t>
  </si>
  <si>
    <t>127</t>
  </si>
  <si>
    <t>128</t>
  </si>
  <si>
    <t>129</t>
  </si>
  <si>
    <t>131</t>
  </si>
  <si>
    <t>133</t>
  </si>
  <si>
    <t>135</t>
  </si>
  <si>
    <t>137</t>
  </si>
  <si>
    <t>138</t>
  </si>
  <si>
    <t>141</t>
  </si>
  <si>
    <t>143</t>
  </si>
  <si>
    <t>144</t>
  </si>
  <si>
    <t>146</t>
  </si>
  <si>
    <t>147</t>
  </si>
  <si>
    <t>148</t>
  </si>
  <si>
    <t>149</t>
  </si>
  <si>
    <t>150</t>
  </si>
  <si>
    <t>151</t>
  </si>
  <si>
    <t>153</t>
  </si>
  <si>
    <t>154</t>
  </si>
  <si>
    <t>155</t>
  </si>
  <si>
    <t>156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</si>
  <si>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</si>
  <si>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</si>
  <si>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</si>
  <si>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</si>
  <si>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</si>
  <si>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</si>
  <si>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</si>
  <si>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</si>
  <si>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</si>
  <si>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</si>
  <si>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</si>
  <si>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</si>
  <si>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</si>
  <si>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</si>
  <si>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</si>
  <si>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</si>
  <si>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</si>
  <si>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</si>
  <si>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</si>
  <si>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</si>
  <si>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</si>
  <si>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</si>
  <si>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</si>
  <si>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</si>
  <si>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</si>
  <si>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</si>
  <si>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</si>
  <si>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</si>
  <si>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</si>
  <si>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</si>
  <si>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</si>
  <si>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</si>
  <si>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</si>
  <si>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</si>
  <si>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</si>
  <si>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</si>
  <si>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</si>
  <si>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</si>
  <si>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</si>
  <si>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</si>
  <si>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</si>
  <si>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</si>
  <si>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</si>
  <si>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</si>
  <si>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</si>
  <si>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</si>
  <si>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</si>
  <si>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</si>
  <si>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</si>
  <si>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</si>
  <si>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</si>
  <si>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</si>
  <si>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</si>
  <si>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</si>
  <si>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</si>
  <si>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</si>
  <si>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</si>
  <si>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</si>
  <si>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</si>
  <si>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</si>
  <si>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</si>
  <si>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</si>
  <si>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</si>
  <si>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</si>
  <si>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</si>
  <si>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</si>
  <si>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</si>
  <si>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</si>
  <si>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</si>
  <si>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</si>
  <si>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</si>
  <si>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</si>
  <si>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</si>
  <si>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</si>
  <si>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</si>
  <si>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</si>
  <si>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</si>
  <si>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</si>
  <si>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</si>
  <si>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</si>
  <si>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</si>
  <si>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</si>
  <si>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</si>
  <si>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</si>
  <si>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</si>
  <si>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</si>
  <si>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</si>
  <si>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</si>
  <si>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</si>
  <si>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</si>
  <si>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</si>
  <si>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</si>
  <si>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</si>
  <si>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</si>
  <si>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</si>
  <si>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</si>
  <si>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</si>
  <si>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</si>
  <si>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</si>
  <si>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</si>
  <si>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</si>
  <si>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</si>
  <si>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</si>
  <si>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</si>
  <si>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</si>
  <si>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</si>
  <si>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</si>
  <si>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</si>
  <si>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</si>
  <si>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</si>
  <si>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</si>
  <si>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</si>
  <si>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</si>
  <si>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</si>
  <si>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</si>
  <si>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</si>
  <si>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</si>
  <si>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</si>
  <si>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</si>
  <si>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</si>
  <si>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</si>
  <si>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</si>
  <si>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</si>
  <si>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</si>
  <si>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</si>
  <si>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</si>
  <si>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</si>
  <si>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</si>
  <si>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</si>
  <si>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</si>
  <si>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</si>
  <si>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</si>
  <si>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</si>
  <si>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</si>
  <si>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</si>
  <si>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</si>
  <si>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</si>
  <si>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</si>
  <si>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</si>
  <si>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</si>
  <si>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</si>
  <si>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</si>
  <si>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</si>
  <si>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</si>
  <si>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</si>
  <si>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</si>
  <si>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</si>
  <si>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</si>
  <si>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</si>
  <si>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</si>
  <si>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</si>
  <si>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</si>
  <si>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</si>
  <si>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</si>
  <si>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</si>
  <si>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</si>
  <si>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</si>
  <si>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</si>
  <si>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</si>
  <si>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</si>
  <si>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</si>
  <si>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</si>
  <si>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</si>
  <si>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</si>
  <si>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</si>
  <si>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</si>
  <si>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</si>
  <si>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</si>
  <si>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</si>
  <si>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</si>
  <si>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</si>
  <si>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</si>
  <si>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</si>
  <si>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</si>
  <si>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</si>
  <si>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</si>
  <si>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</si>
  <si>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</si>
  <si>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</si>
  <si>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</si>
  <si>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</si>
  <si>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</si>
  <si>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</si>
  <si>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</si>
  <si>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</si>
  <si>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</si>
  <si>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</si>
  <si>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</si>
  <si>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</si>
  <si>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</si>
  <si>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</si>
  <si>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</si>
  <si>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</si>
  <si>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</si>
  <si>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</si>
  <si>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</si>
  <si>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</si>
  <si>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</si>
  <si>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</si>
  <si>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</si>
  <si>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</si>
  <si>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</si>
  <si>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</si>
  <si>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</si>
  <si>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</si>
  <si>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</si>
  <si>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</si>
  <si>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</si>
  <si>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</si>
  <si>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</si>
  <si>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</si>
  <si>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</si>
  <si>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</si>
  <si>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</si>
  <si>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</si>
  <si>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</si>
  <si>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</si>
  <si>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</si>
  <si>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</si>
  <si>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</si>
  <si>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</si>
  <si>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</si>
  <si>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</si>
  <si>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</si>
  <si>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</si>
  <si>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</si>
  <si>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</si>
  <si>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</si>
  <si>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</si>
  <si>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</si>
  <si>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</si>
  <si>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</si>
  <si>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</si>
  <si>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</si>
  <si>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</si>
  <si>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</si>
  <si>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</si>
  <si>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</si>
  <si>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</si>
  <si>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</si>
  <si>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</si>
  <si>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</si>
  <si>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</si>
  <si>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</si>
  <si>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</si>
  <si>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</si>
  <si>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</si>
  <si>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</si>
  <si>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</si>
  <si>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</si>
  <si>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</si>
  <si>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</si>
  <si>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</si>
  <si>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</si>
  <si>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</si>
  <si>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</si>
  <si>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</si>
  <si>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</si>
  <si>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</si>
  <si>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</si>
  <si>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</si>
  <si>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</si>
  <si>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</si>
  <si>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</si>
  <si>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</si>
  <si>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</si>
  <si>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</si>
  <si>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</si>
  <si>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</si>
  <si>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</si>
  <si>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</si>
  <si>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</si>
  <si>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</si>
  <si>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</si>
  <si>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</si>
  <si>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</si>
  <si>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</si>
  <si>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</si>
  <si>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</si>
  <si>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</si>
  <si>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</si>
  <si>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</si>
  <si>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Витрати, грн.</t>
  </si>
  <si>
    <t>Плановий кошторис</t>
  </si>
  <si>
    <t>Фактичні</t>
  </si>
  <si>
    <t>Адміністрація КП "Новозаводське"</t>
  </si>
  <si>
    <t>в т.ч. послуги</t>
  </si>
  <si>
    <t>пдв (податок)</t>
  </si>
  <si>
    <t>Відхилення</t>
  </si>
  <si>
    <t>Місяць</t>
  </si>
  <si>
    <t>контроль</t>
  </si>
  <si>
    <t>ІІІ</t>
  </si>
  <si>
    <t>Увага! Станьте на  адресу будинку, виберіть Ваш будинок</t>
  </si>
  <si>
    <t>в т.ч. по поточному ремонту</t>
  </si>
  <si>
    <t xml:space="preserve">лютий </t>
  </si>
  <si>
    <t xml:space="preserve">березень </t>
  </si>
  <si>
    <t xml:space="preserve">квітень </t>
  </si>
  <si>
    <t>трвень</t>
  </si>
  <si>
    <t>чеврень</t>
  </si>
  <si>
    <t xml:space="preserve">липень </t>
  </si>
  <si>
    <t>Дмитра Самоквасова, ВУЛ, 1</t>
  </si>
  <si>
    <t>Дмитра Самоквасова, ВУЛ, 3</t>
  </si>
  <si>
    <t>Дмитра Самоквасова, ВУЛ, 5</t>
  </si>
  <si>
    <t>Дмитра Самоквасова, ВУЛ, 6</t>
  </si>
  <si>
    <t>Дмитра Самоквасова, ВУЛ, 6а</t>
  </si>
  <si>
    <t>Дмитра Самоквасова, ВУЛ, 7</t>
  </si>
  <si>
    <t>Дмитра Самоквасова, ВУЛ, 7а</t>
  </si>
  <si>
    <t>Дмитра Самоквасова, ВУЛ, 9</t>
  </si>
  <si>
    <t>Дмитра Самоквасова, ВУЛ, 10</t>
  </si>
  <si>
    <t>Дмитра Самоквасова, ВУЛ, 11</t>
  </si>
  <si>
    <t>Дмитра Самоквасова, ВУЛ, 13</t>
  </si>
  <si>
    <t>Дмитра Самоквасова, ВУЛ, 15</t>
  </si>
  <si>
    <t>Дмитра Самоквасова, ВУЛ, 16</t>
  </si>
  <si>
    <t>Дмитра Самоквасова, ВУЛ, 17</t>
  </si>
  <si>
    <t>Дмитра Самоквасова, ВУЛ, 18</t>
  </si>
  <si>
    <t>Дмитра Самоквасова, ВУЛ, 19</t>
  </si>
  <si>
    <t>Дмитра Самоквасова, ВУЛ, 21</t>
  </si>
  <si>
    <t>Дмитра Самоквасова, ВУЛ, 23</t>
  </si>
  <si>
    <t>Днiпровська, ВУЛ, 2</t>
  </si>
  <si>
    <t>Днiпровська, ВУЛ, 31</t>
  </si>
  <si>
    <t>Днiпровська, ВУЛ, 35</t>
  </si>
  <si>
    <t>Текстильникiв, ВУЛ, 3</t>
  </si>
  <si>
    <t>Текстильникiв, ВУЛ, 4</t>
  </si>
  <si>
    <t>Текстильникiв, ВУЛ, 6</t>
  </si>
  <si>
    <t>Текстильникiв, ВУЛ, 8</t>
  </si>
  <si>
    <t>Текстильникiв, ВУЛ, 9</t>
  </si>
  <si>
    <t>Текстильникiв, ВУЛ, 9а</t>
  </si>
  <si>
    <t>Текстильникiв, ВУЛ, 11а</t>
  </si>
  <si>
    <t>Текстильникiв, ВУЛ, 11б</t>
  </si>
  <si>
    <t>Текстильникiв, ВУЛ, 12</t>
  </si>
  <si>
    <t>Текстильникiв, ВУЛ, 13</t>
  </si>
  <si>
    <t>Текстильникiв, ВУЛ, 14</t>
  </si>
  <si>
    <t>Текстильникiв, ВУЛ, 15</t>
  </si>
  <si>
    <t>Текстильникiв, ВУЛ, 15а</t>
  </si>
  <si>
    <t>Текстильникiв, ВУЛ, 16</t>
  </si>
  <si>
    <t>Текстильникiв, ВУЛ, 17/43</t>
  </si>
  <si>
    <t>Текстильникiв, ВУЛ, 18</t>
  </si>
  <si>
    <t>Текстильникiв, ВУЛ, 19</t>
  </si>
  <si>
    <t>Текстильникiв, ВУЛ, 20</t>
  </si>
  <si>
    <t>Текстильникiв, ВУЛ, 21</t>
  </si>
  <si>
    <t>Текстильникiв, ВУЛ, 22</t>
  </si>
  <si>
    <t>Текстильникiв, ВУЛ, 23</t>
  </si>
  <si>
    <t>Текстильникiв, ВУЛ, 24</t>
  </si>
  <si>
    <t>Текстильникiв, ВУЛ, 24а</t>
  </si>
  <si>
    <t>Текстильникiв, ВУЛ, 25а</t>
  </si>
  <si>
    <t>Текстильникiв, ВУЛ, 31</t>
  </si>
  <si>
    <t>Текстильникiв, ВУЛ, 33</t>
  </si>
  <si>
    <t>Текстильникiв, ВУЛ, 34</t>
  </si>
  <si>
    <t>Текстильникiв, ВУЛ, 39</t>
  </si>
  <si>
    <t>Текстильникiв, ВУЛ, 41</t>
  </si>
  <si>
    <t>Харкiвська, ВУЛ, 2</t>
  </si>
  <si>
    <t>Харкiвська, ВУЛ, 6</t>
  </si>
  <si>
    <t>Харкiвська, ВУЛ, 8</t>
  </si>
  <si>
    <t>Харкiвська, ВУЛ, 10</t>
  </si>
  <si>
    <t>Харкiвська, ВУЛ, 12</t>
  </si>
  <si>
    <t>Дмитра Самоквасова. провулок, ПРОВ, 1</t>
  </si>
  <si>
    <t>Дмитра Самоквасова. провулок, ПРОВ, 2</t>
  </si>
  <si>
    <t>Дмитра Самоквасова. провулок, ПРОВ, 3</t>
  </si>
  <si>
    <t>Дмитра Самоквасова. провулок, ПРОВ, 4</t>
  </si>
  <si>
    <t>Дмитра Самоквасова. провулок, ПРОВ, 5</t>
  </si>
  <si>
    <t>Дмитра Самоквасова. провулок, ПРОВ, 6</t>
  </si>
  <si>
    <t>прав.</t>
  </si>
  <si>
    <t>Житлові</t>
  </si>
  <si>
    <t>Нежитлові</t>
  </si>
  <si>
    <t>Дмитра Самоквасова, ВУЛ</t>
  </si>
  <si>
    <t>7а</t>
  </si>
  <si>
    <t>Дмитра Самоквасова. провулок, ПРОВ</t>
  </si>
  <si>
    <t>Днiпровська, ВУЛ</t>
  </si>
  <si>
    <t>19/2</t>
  </si>
  <si>
    <t>31a</t>
  </si>
  <si>
    <t>31б</t>
  </si>
  <si>
    <t>31в</t>
  </si>
  <si>
    <t>Попова, ПРОВ</t>
  </si>
  <si>
    <t>49а</t>
  </si>
  <si>
    <t>Текстильникiв, ВУЛ</t>
  </si>
  <si>
    <t>17/43</t>
  </si>
  <si>
    <t>24а</t>
  </si>
  <si>
    <t>25а</t>
  </si>
  <si>
    <t>Харкiвська, ВУЛ</t>
  </si>
  <si>
    <t>Цiолковського, ВУЛ</t>
  </si>
  <si>
    <t>Чудiнова, ВУЛ</t>
  </si>
  <si>
    <t>Номер будинку(повний)</t>
  </si>
  <si>
    <t>Номер участку</t>
  </si>
  <si>
    <t>кількість під"їздів</t>
  </si>
  <si>
    <t xml:space="preserve">від </t>
  </si>
  <si>
    <t xml:space="preserve"> </t>
  </si>
  <si>
    <t>від 20.02.2019</t>
  </si>
  <si>
    <t>№1/1 від 20.02.2019</t>
  </si>
  <si>
    <t>№1/</t>
  </si>
  <si>
    <t>№1/2 від 20.02.2019</t>
  </si>
  <si>
    <t xml:space="preserve">№1/ </t>
  </si>
  <si>
    <t>№1/3 від 20.02.2019</t>
  </si>
  <si>
    <t>№1/4 від 20.02.2019</t>
  </si>
  <si>
    <t>№1/5 від 20.02.2019</t>
  </si>
  <si>
    <t>№1/6 від 20.02.2019</t>
  </si>
  <si>
    <t>№1/7 від 20.02.2019</t>
  </si>
  <si>
    <t>№1/8 від 20.02.2019</t>
  </si>
  <si>
    <t>№1/9 від 20.02.2019</t>
  </si>
  <si>
    <t>№1/10 від 20.02.2019</t>
  </si>
  <si>
    <t>№1/11 від 20.02.2019</t>
  </si>
  <si>
    <t>№1/12 від 20.02.2019</t>
  </si>
  <si>
    <t>№1/13 від 20.02.2019</t>
  </si>
  <si>
    <t>№1/14 від 20.02.2019</t>
  </si>
  <si>
    <t>№1/15 від 20.02.2019</t>
  </si>
  <si>
    <t>№1/16 від 20.02.2019</t>
  </si>
  <si>
    <t>№1/17 від 20.02.2019</t>
  </si>
  <si>
    <t>№1/18 від 20.02.2019</t>
  </si>
  <si>
    <t>№1/19 від 20.02.2019</t>
  </si>
  <si>
    <t>№1/20 від 20.02.2019</t>
  </si>
  <si>
    <t>№1/21 від 20.02.2019</t>
  </si>
  <si>
    <t>№1/22 від 20.02.2019</t>
  </si>
  <si>
    <t>№1/23 від 20.02.2019</t>
  </si>
  <si>
    <t>№1/25 від 20.02.2019</t>
  </si>
  <si>
    <t>№1/26 від 20.02.2019</t>
  </si>
  <si>
    <t>№1/27 від 20.02.2019</t>
  </si>
  <si>
    <t>№1/28 від 20.02.2019</t>
  </si>
  <si>
    <t>№1/29 від 20.02.2019</t>
  </si>
  <si>
    <t>№1/30 від 20.02.2019</t>
  </si>
  <si>
    <t>№1/31 від 20.02.2019</t>
  </si>
  <si>
    <t>№1/32 від 20.02.2019</t>
  </si>
  <si>
    <t>№1/33 від 20.02.2019</t>
  </si>
  <si>
    <t>№1/34 від 20.02.2019</t>
  </si>
  <si>
    <t>№1/35 від 20.02.2019</t>
  </si>
  <si>
    <t>№1/36 від 20.02.2019</t>
  </si>
  <si>
    <t>№1/37 від 20.02.2019</t>
  </si>
  <si>
    <t>№1/38 від 20.02.2019</t>
  </si>
  <si>
    <t>№1/39 від 20.02.2019</t>
  </si>
  <si>
    <t>№1/40 від 20.02.2019</t>
  </si>
  <si>
    <t>№1/41 від 20.02.2019</t>
  </si>
  <si>
    <t>№1/43 від 20.02.2019</t>
  </si>
  <si>
    <t>№1/45 від 20.02.2019</t>
  </si>
  <si>
    <t>№1/46 від 20.02.2019</t>
  </si>
  <si>
    <t>№1/47 від 20.02.2019</t>
  </si>
  <si>
    <t>№1/48 від 20.02.2019</t>
  </si>
  <si>
    <t>№1/44 від 20.02.2019</t>
  </si>
  <si>
    <t>№1/49 від 20.02.2019</t>
  </si>
  <si>
    <t>№1/50 від 20.02.2019</t>
  </si>
  <si>
    <t>№1/51 від 20.02.2019</t>
  </si>
  <si>
    <t>№1/52 від 20.02.2019</t>
  </si>
  <si>
    <t>№1/53 від 20.02.2019</t>
  </si>
  <si>
    <t>№1/54 від 20.02.2019</t>
  </si>
  <si>
    <t>№1/55 від 20.02.2019</t>
  </si>
  <si>
    <t>№1/56 від 20.02.2019</t>
  </si>
  <si>
    <t>№1/57 від 20.02.2019</t>
  </si>
  <si>
    <t>№1/58 від 20.02.2019</t>
  </si>
  <si>
    <t>№1/59 від 20.02.2019</t>
  </si>
  <si>
    <t>№1/60 від 20.02.2019</t>
  </si>
  <si>
    <t>від 29.10.2020</t>
  </si>
  <si>
    <t>№1/459 від 29.10.2020</t>
  </si>
  <si>
    <t>№1/460 від 29.10.2020</t>
  </si>
  <si>
    <t>№1/461 від 29.10.2020</t>
  </si>
  <si>
    <t>№1/462 від 29.10.2020</t>
  </si>
  <si>
    <t>№1/463 від 29.10.2020</t>
  </si>
  <si>
    <t>№1/465 від 29.10.2020</t>
  </si>
  <si>
    <t>№1/466 від 29.10.2020</t>
  </si>
  <si>
    <t>№1/467 від 29.10.2020</t>
  </si>
  <si>
    <t>№1/468 від 29.10.2020</t>
  </si>
  <si>
    <t>№1/453 від 29.10.2020</t>
  </si>
  <si>
    <t>№1/455 від 29.10.2020</t>
  </si>
  <si>
    <t>№1/457 від 29.10.2020</t>
  </si>
  <si>
    <t>№1/458 від 29.10.2020</t>
  </si>
  <si>
    <t>№1/451 від 29.10.2020</t>
  </si>
  <si>
    <t>№1/452 від 29.10.2020</t>
  </si>
  <si>
    <t>№1/464 від 29.10.2020</t>
  </si>
  <si>
    <t>№1/456 від 29.10.2020</t>
  </si>
  <si>
    <t>№1/454 від 29.10.2020</t>
  </si>
  <si>
    <t>№1/532 від 29.10.2020</t>
  </si>
  <si>
    <t>№1/533 від 29.10.2020</t>
  </si>
  <si>
    <t>№1/534 від 29.10.2020</t>
  </si>
  <si>
    <t>№1/535 від 29.10.2020</t>
  </si>
  <si>
    <t>№1/536 від 29.10.2020</t>
  </si>
  <si>
    <t>№1/537 від 29.10.2020</t>
  </si>
  <si>
    <t>№1/469 від 29.10.2020</t>
  </si>
  <si>
    <t>№1/471 від 29.10.2020</t>
  </si>
  <si>
    <t>№1/470 від 29.10.2020</t>
  </si>
  <si>
    <t>№1/61 від 20.02.2019</t>
  </si>
  <si>
    <t>№1/62 від 20.02.2019</t>
  </si>
  <si>
    <t>№1/63 від 20.02.2019</t>
  </si>
  <si>
    <t>№1/64 від 20.02.2019</t>
  </si>
  <si>
    <t>№1/65 від 20.02.2019</t>
  </si>
  <si>
    <t>№1/66 від 20.02.2019</t>
  </si>
  <si>
    <t>№1/67 від 20.02.2019</t>
  </si>
  <si>
    <t>№1/68 від 20.02.2019</t>
  </si>
  <si>
    <t>№1/69 від 20.02.2019</t>
  </si>
  <si>
    <t>№1/70 від 20.02.2019</t>
  </si>
  <si>
    <t>№1/71 від 20.02.2019</t>
  </si>
  <si>
    <t>№1/72 від 20.02.2019</t>
  </si>
  <si>
    <t>№1/73 від 20.02.2019</t>
  </si>
  <si>
    <t>№1/74 від 20.02.2019</t>
  </si>
  <si>
    <t>№1/75 від 20.02.2019</t>
  </si>
  <si>
    <t>№1/76 від 20.02.2019</t>
  </si>
  <si>
    <t>№1/77 від 20.02.2019</t>
  </si>
  <si>
    <t>№1/78 від 20.02.2019</t>
  </si>
  <si>
    <t>№1/79 від 20.02.2019</t>
  </si>
  <si>
    <t>№1/80 від 20.02.2019</t>
  </si>
  <si>
    <t>№1/81 від 20.02.2019</t>
  </si>
  <si>
    <t>№1/82 від 20.02.2019</t>
  </si>
  <si>
    <t>№1/83 від 20.02.2019</t>
  </si>
  <si>
    <t>№1/85 від 20.02.2019</t>
  </si>
  <si>
    <t>№1/86 від 20.02.2019</t>
  </si>
  <si>
    <t>№1/84 від 20.02.2019</t>
  </si>
  <si>
    <t>№1/473 від 29.10.2020</t>
  </si>
  <si>
    <t>№1/476 від 29.10.2020</t>
  </si>
  <si>
    <t>№1/472 від 29.10.2020</t>
  </si>
  <si>
    <t>№1/477 від 29.10.2020</t>
  </si>
  <si>
    <t>№1/474 від 29.10.2020</t>
  </si>
  <si>
    <t>№1/475 від 29.10.2020</t>
  </si>
  <si>
    <t>№1/88 від 20.02.2019</t>
  </si>
  <si>
    <t>№1/89 від 20.02.2019</t>
  </si>
  <si>
    <t>№1/90 від 20.02.2019</t>
  </si>
  <si>
    <t>№1/91 від 20.02.2019</t>
  </si>
  <si>
    <t>№1/92 від 20.02.2019</t>
  </si>
  <si>
    <t>№1/93 від 20.02.2019</t>
  </si>
  <si>
    <t>№1/95 від 20.02.2019</t>
  </si>
  <si>
    <t>№1/97 від 20.02.2019</t>
  </si>
  <si>
    <t>№1/98 від 20.02.2019</t>
  </si>
  <si>
    <t>№1/99 від 20.02.2019</t>
  </si>
  <si>
    <t>№1/100 від 20.02.2019</t>
  </si>
  <si>
    <t>№1/101 від 20.02.2019</t>
  </si>
  <si>
    <t>№1/102 від 20.02.2019</t>
  </si>
  <si>
    <t>№1/103 від 20.02.2019</t>
  </si>
  <si>
    <t>№1/104 від 20.02.2019</t>
  </si>
  <si>
    <t>№1/105 від 20.02.2019</t>
  </si>
  <si>
    <t>№1/106 від 20.02.2019</t>
  </si>
  <si>
    <t>№1/107 від 20.02.2019</t>
  </si>
  <si>
    <t>№1/108 від 20.02.2019</t>
  </si>
  <si>
    <t>№1/109 від 20.02.2019</t>
  </si>
  <si>
    <t>№1/110 від 20.02.2019</t>
  </si>
  <si>
    <t>№1/111 від 20.02.2019</t>
  </si>
  <si>
    <t>№1/112 від 20.02.2019</t>
  </si>
  <si>
    <t>№1/113 від 20.02.2019</t>
  </si>
  <si>
    <t>№1/114 від 20.02.2019</t>
  </si>
  <si>
    <t>№1/115 від 20.02.2019</t>
  </si>
  <si>
    <t>№1/116 від 20.02.2019</t>
  </si>
  <si>
    <t>№1/118 від 20.02.2019</t>
  </si>
  <si>
    <t>№1/119 від 20.02.2019</t>
  </si>
  <si>
    <t>№1/120 від 20.02.2019</t>
  </si>
  <si>
    <t>№1/121 від 20.02.2019</t>
  </si>
  <si>
    <t>№1/122 від 20.02.2019</t>
  </si>
  <si>
    <t>№1/123 від 20.02.2019</t>
  </si>
  <si>
    <t>№1/125 від 20.02.2019</t>
  </si>
  <si>
    <t>№1/126 від 20.02.2019</t>
  </si>
  <si>
    <t>№1/449 від 20.02.2019</t>
  </si>
  <si>
    <t>№1/450 від 20.02.2019</t>
  </si>
  <si>
    <t>№1/448 від 20.02.2019</t>
  </si>
  <si>
    <t>№1/447 від 20.02.2019</t>
  </si>
  <si>
    <t>№1/117 від 20.02.2019</t>
  </si>
  <si>
    <t>№1/124 від 20.02.2019</t>
  </si>
  <si>
    <t>№1/446 від 20.02.2019</t>
  </si>
  <si>
    <t>№1/127 від 20.02.2019</t>
  </si>
  <si>
    <t>№1/128 від 20.02.2019</t>
  </si>
  <si>
    <t>№1/129 від 20.02.2019</t>
  </si>
  <si>
    <t>№1/130 від 20.02.2019</t>
  </si>
  <si>
    <t>№1/132 від 20.02.2019</t>
  </si>
  <si>
    <t>№1/133 від 20.02.2019</t>
  </si>
  <si>
    <t>№1/131 від 20.02.2019</t>
  </si>
  <si>
    <t>№1/134 від 20.02.2019</t>
  </si>
  <si>
    <t>№1/135 від 20.02.2019</t>
  </si>
  <si>
    <t>№1/136 від 20.02.2019</t>
  </si>
  <si>
    <t>№1/137 від 20.02.2019</t>
  </si>
  <si>
    <t>№1/139 від 20.02.2019</t>
  </si>
  <si>
    <t>№1/140 від 20.02.2019</t>
  </si>
  <si>
    <t>№1/141 від 20.02.2019</t>
  </si>
  <si>
    <t>№1/142 від 20.02.2019</t>
  </si>
  <si>
    <t>№1/144 від 20.02.2019</t>
  </si>
  <si>
    <t>№1/145 від 20.02.2019</t>
  </si>
  <si>
    <t>№1/146 від 20.02.2019</t>
  </si>
  <si>
    <t>№1/147 від 20.02.2019</t>
  </si>
  <si>
    <t>№1/138 від 20.02.2019</t>
  </si>
  <si>
    <t>№1/143 від 20.02.2019</t>
  </si>
  <si>
    <t>№1/150 від 20.02.2019</t>
  </si>
  <si>
    <t>№1/151 від 20.02.2019</t>
  </si>
  <si>
    <t>№1/148 від 20.02.2019</t>
  </si>
  <si>
    <t>№1/149 від 20.02.2019</t>
  </si>
  <si>
    <t>№1/152 від 20.02.2019</t>
  </si>
  <si>
    <t>№1/153 від 20.02.2019</t>
  </si>
  <si>
    <t>№1/154 від 20.02.2019</t>
  </si>
  <si>
    <t>№1/155 від 20.02.2019</t>
  </si>
  <si>
    <t>№1/156 від 20.02.2019</t>
  </si>
  <si>
    <t>№1/157 від 20.02.2019</t>
  </si>
  <si>
    <t>№1/158 від 20.02.2019</t>
  </si>
  <si>
    <t>№1/160 від 20.02.2019</t>
  </si>
  <si>
    <t>№1/161 від 20.02.2019</t>
  </si>
  <si>
    <t>№1/162 від 20.02.2019</t>
  </si>
  <si>
    <t>№1/163 від 20.02.2019</t>
  </si>
  <si>
    <t>№1/164 від 20.02.2019</t>
  </si>
  <si>
    <t>№1/165 від 20.02.2019</t>
  </si>
  <si>
    <t>№1/159 від 20.02.2019</t>
  </si>
  <si>
    <t>№1/166 від 20.02.2019</t>
  </si>
  <si>
    <t>№1/167 від 20.02.2019</t>
  </si>
  <si>
    <t>№1/168 від 20.02.2019</t>
  </si>
  <si>
    <t>№1/169 від 20.02.2019</t>
  </si>
  <si>
    <t>№1/170 від 20.02.2019</t>
  </si>
  <si>
    <t>№1/171 від 20.02.2019</t>
  </si>
  <si>
    <t>№1/173 від 20.02.2019</t>
  </si>
  <si>
    <t>№1/174 від 20.02.2019</t>
  </si>
  <si>
    <t>№1/175 від 20.02.2019</t>
  </si>
  <si>
    <t>№1/176 від 20.02.2019</t>
  </si>
  <si>
    <t>№1/177 від 20.02.2019</t>
  </si>
  <si>
    <t>№1/178 від 20.02.2019</t>
  </si>
  <si>
    <t>№1/179 від 20.02.2019</t>
  </si>
  <si>
    <t>№1/181 від 20.02.2019</t>
  </si>
  <si>
    <t>№1/182 від 20.02.2019</t>
  </si>
  <si>
    <t>№1/183 від 20.02.2019</t>
  </si>
  <si>
    <t>№1/184 від 20.02.2019</t>
  </si>
  <si>
    <t>№1/191 від 20.02.2019</t>
  </si>
  <si>
    <t>№1/185 від 20.02.2019</t>
  </si>
  <si>
    <t>№1/186 від 20.02.2019</t>
  </si>
  <si>
    <t>№1/187 від 20.02.2019</t>
  </si>
  <si>
    <t>№1/188 від 20.02.2019</t>
  </si>
  <si>
    <t>№1/189 від 20.02.2019</t>
  </si>
  <si>
    <t>№1/190 від 20.02.2019</t>
  </si>
  <si>
    <t>№1/180 від 20.02.2019</t>
  </si>
  <si>
    <t>№1/192 від 20.02.2019</t>
  </si>
  <si>
    <t>№1/193 від 20.02.2019</t>
  </si>
  <si>
    <t>№1/194 від 20.02.2019</t>
  </si>
  <si>
    <t>№1/195 від 20.02.2019</t>
  </si>
  <si>
    <t>№1/196 від 20.02.2019</t>
  </si>
  <si>
    <t>№1/197 від 20.02.2019</t>
  </si>
  <si>
    <t>№1/198 від 20.02.2019</t>
  </si>
  <si>
    <t>№1/199 від 20.02.2019</t>
  </si>
  <si>
    <t>№1/201 від 20.02.2019</t>
  </si>
  <si>
    <t>№1/202 від 20.02.2019</t>
  </si>
  <si>
    <t>№1/203 від 20.02.2019</t>
  </si>
  <si>
    <t>№1/204 від 20.02.2019</t>
  </si>
  <si>
    <t>№1/205 від 20.02.2019</t>
  </si>
  <si>
    <t>№1/206 від 20.02.2019</t>
  </si>
  <si>
    <t>№1/209 від 20.02.2019</t>
  </si>
  <si>
    <t>№1/212 від 20.02.2019</t>
  </si>
  <si>
    <t>№1/214 від 20.02.2019</t>
  </si>
  <si>
    <t>№1/215 від 20.02.2019</t>
  </si>
  <si>
    <t>№1/210 від 20.02.2019</t>
  </si>
  <si>
    <t>№1/211 від 20.02.2019</t>
  </si>
  <si>
    <t>№1/207 від 20.02.2019</t>
  </si>
  <si>
    <t>№1/208 від 20.02.2019</t>
  </si>
  <si>
    <t>№1/200 від 20.02.2019</t>
  </si>
  <si>
    <t>№1/213 від 20.02.2019</t>
  </si>
  <si>
    <t>№1/216 від 20.02.2019</t>
  </si>
  <si>
    <t>№1/217 від 20.02.2019</t>
  </si>
  <si>
    <t>№1/218 від 20.02.2019</t>
  </si>
  <si>
    <t>№1/219 від 20.02.2019</t>
  </si>
  <si>
    <t>№1/222 від 20.02.2019</t>
  </si>
  <si>
    <t>№1/224 від 20.02.2019</t>
  </si>
  <si>
    <t>№1/225 від 20.02.2019</t>
  </si>
  <si>
    <t>№1/223 від 20.02.2019</t>
  </si>
  <si>
    <t>№1/226 від 20.02.2019</t>
  </si>
  <si>
    <t>№1/227 від 20.02.2019</t>
  </si>
  <si>
    <t>№1/228 від 20.02.2019</t>
  </si>
  <si>
    <t>№1/229 від 20.02.2019</t>
  </si>
  <si>
    <t>№1/230 від 20.02.2019</t>
  </si>
  <si>
    <t>№1/231 від 20.02.2019</t>
  </si>
  <si>
    <t>№1/232 від 20.02.2019</t>
  </si>
  <si>
    <t>№1/233 від 20.02.2019</t>
  </si>
  <si>
    <t>№1/234 від 20.02.2019</t>
  </si>
  <si>
    <t>№1/235 від 20.02.2019</t>
  </si>
  <si>
    <t>№1/236 від 20.02.2019</t>
  </si>
  <si>
    <t>№1/237 від 20.02.2019</t>
  </si>
  <si>
    <t>№1/238 від 20.02.2019</t>
  </si>
  <si>
    <t>№1/239 від 20.02.2019</t>
  </si>
  <si>
    <t>№1/240 від 20.02.2019</t>
  </si>
  <si>
    <t>№1/242 від 20.02.2019</t>
  </si>
  <si>
    <t>№1/243 від 20.02.2019</t>
  </si>
  <si>
    <t>№1/244 від 20.02.2019</t>
  </si>
  <si>
    <t>№1/245 від 20.02.2019</t>
  </si>
  <si>
    <t>№1/246 від 20.02.2019</t>
  </si>
  <si>
    <t>№1/247 від 20.02.2019</t>
  </si>
  <si>
    <t>№1/248 від 20.02.2019</t>
  </si>
  <si>
    <t>№1/252 від 20.02.2019</t>
  </si>
  <si>
    <t>№1/253 від 20.02.2019</t>
  </si>
  <si>
    <t>№1/254 від 20.02.2019</t>
  </si>
  <si>
    <t>№1/256 від 20.02.2019</t>
  </si>
  <si>
    <t>№1/257 від 20.02.2019</t>
  </si>
  <si>
    <t>№1/258 від 20.02.2019</t>
  </si>
  <si>
    <t>№1/259 від 20.02.2019</t>
  </si>
  <si>
    <t>№1/260 від 20.02.2019</t>
  </si>
  <si>
    <t>№1/261 від 20.02.2019</t>
  </si>
  <si>
    <t>№1/255 від 20.02.2019</t>
  </si>
  <si>
    <t>№1/251 від 20.02.2019</t>
  </si>
  <si>
    <t>№1/250 від 20.02.2019</t>
  </si>
  <si>
    <t>№1/249 від 20.02.2019</t>
  </si>
  <si>
    <t>№1/262 від 20.02.2019</t>
  </si>
  <si>
    <t>№1/264 від 20.02.2019</t>
  </si>
  <si>
    <t>№1/265 від 20.02.2019</t>
  </si>
  <si>
    <t>№1/266 від 20.02.2019</t>
  </si>
  <si>
    <t>№1/267 від 20.02.2019</t>
  </si>
  <si>
    <t>№1/268 від 20.02.2019</t>
  </si>
  <si>
    <t>№1/269 від 20.02.2019</t>
  </si>
  <si>
    <t>№1/271 від 20.02.2019</t>
  </si>
  <si>
    <t>№1/272 від 20.02.2019</t>
  </si>
  <si>
    <t>№1/273 від 20.02.2019</t>
  </si>
  <si>
    <t>№1/274 від 20.02.2019</t>
  </si>
  <si>
    <t>№1/275 від 20.02.2019</t>
  </si>
  <si>
    <t>№1/276 від 20.02.2019</t>
  </si>
  <si>
    <t>№1/277 від 20.02.2019</t>
  </si>
  <si>
    <t>№1/278 від 20.02.2019</t>
  </si>
  <si>
    <t>№1/279 від 20.02.2019</t>
  </si>
  <si>
    <t>№1/280 від 20.02.2019</t>
  </si>
  <si>
    <t>№1/281 від 20.02.2019</t>
  </si>
  <si>
    <t>№1/282 від 20.02.2019</t>
  </si>
  <si>
    <t>№1/283 від 20.02.2019</t>
  </si>
  <si>
    <t>№1/284 від 20.02.2019</t>
  </si>
  <si>
    <t>№1/285 від 20.02.2019</t>
  </si>
  <si>
    <t>№1/286 від 20.02.2019</t>
  </si>
  <si>
    <t>№1/287 від 20.02.2019</t>
  </si>
  <si>
    <t>№1/288 від 20.02.2019</t>
  </si>
  <si>
    <t>№1/289 від 20.02.2019</t>
  </si>
  <si>
    <t>№1/290 від 20.02.2019</t>
  </si>
  <si>
    <t>№1/291 від 20.02.2019</t>
  </si>
  <si>
    <t>№1/292 від 20.02.2019</t>
  </si>
  <si>
    <t>№1/293 від 20.02.2019</t>
  </si>
  <si>
    <t>№1/270 від 20.02.2019</t>
  </si>
  <si>
    <t>№1/294 від 20.02.2019</t>
  </si>
  <si>
    <t>№1/295 від 20.02.2019</t>
  </si>
  <si>
    <t>№1/296 від 20.02.2019</t>
  </si>
  <si>
    <t>№1/297 від 20.02.2019</t>
  </si>
  <si>
    <t>№1/298 від 20.02.2019</t>
  </si>
  <si>
    <t>№1/299 від 20.02.2019</t>
  </si>
  <si>
    <t>№1/300 від 20.02.2019</t>
  </si>
  <si>
    <t>№1/301 від 20.02.2019</t>
  </si>
  <si>
    <t>№1/302 від 20.02.2019</t>
  </si>
  <si>
    <t>№1/303 від 20.02.2019</t>
  </si>
  <si>
    <t>№1/304 від 20.02.2019</t>
  </si>
  <si>
    <t>№1/305 від 20.02.2019</t>
  </si>
  <si>
    <t>№1/487 від 29.10.2020</t>
  </si>
  <si>
    <t>№1/481 від 29.10.2020</t>
  </si>
  <si>
    <t>№1/486 від 29.10.2020</t>
  </si>
  <si>
    <t>№1/485 від 29.10.2020</t>
  </si>
  <si>
    <t>№1/480 від 29.10.2020</t>
  </si>
  <si>
    <t>№1/479 від 29.10.2020</t>
  </si>
  <si>
    <t>№1/484 від 29.10.2020</t>
  </si>
  <si>
    <t>№1/478 від 29.10.2020</t>
  </si>
  <si>
    <t>№1/482 від 29.10.2020</t>
  </si>
  <si>
    <t>№1/483 від 29.10.2020</t>
  </si>
  <si>
    <t>№1/531 від 29.10.2020</t>
  </si>
  <si>
    <t>№1/306 від 20.02.2019</t>
  </si>
  <si>
    <t>№1/307 від 20.02.2019</t>
  </si>
  <si>
    <t>№1/308 від 20.02.2019</t>
  </si>
  <si>
    <t>№1/309 від 20.02.2019</t>
  </si>
  <si>
    <t>№1/310 від 20.02.2019</t>
  </si>
  <si>
    <t>№1/311 від 20.02.2019</t>
  </si>
  <si>
    <t>№1/312 від 20.02.2019</t>
  </si>
  <si>
    <t>№1/313 від 20.02.2019</t>
  </si>
  <si>
    <t>№1/314 від 20.02.2019</t>
  </si>
  <si>
    <t>№1/315 від 20.02.2019</t>
  </si>
  <si>
    <t>№1/316 від 20.02.2019</t>
  </si>
  <si>
    <t>№1/317 від 20.02.2019</t>
  </si>
  <si>
    <t>№1/318 від 20.02.2019</t>
  </si>
  <si>
    <t>№1/319 від 20.02.2019</t>
  </si>
  <si>
    <t>№1/320 від 20.02.2019</t>
  </si>
  <si>
    <t>№1/321 від 20.02.2019</t>
  </si>
  <si>
    <t>№1/322 від 20.02.2019</t>
  </si>
  <si>
    <t>№1/323 від 20.02.2019</t>
  </si>
  <si>
    <t>№1/324 від 20.02.2019</t>
  </si>
  <si>
    <t>№1/325 від 20.02.2019</t>
  </si>
  <si>
    <t>№1/326 від 20.02.2019</t>
  </si>
  <si>
    <t>№1/327 від 20.02.2019</t>
  </si>
  <si>
    <t>№1/328 від 20.02.2019</t>
  </si>
  <si>
    <t>№1/329 від 20.02.2019</t>
  </si>
  <si>
    <t>№1/330 від 20.02.2019</t>
  </si>
  <si>
    <t>№1/331 від 20.02.2019</t>
  </si>
  <si>
    <t>№1/332 від 20.02.2019</t>
  </si>
  <si>
    <t>№1/333 від 20.02.2019</t>
  </si>
  <si>
    <t>№1/334 від 20.02.2019</t>
  </si>
  <si>
    <t>№1/335 від 20.02.2019</t>
  </si>
  <si>
    <t>№1/336 від 20.02.2019</t>
  </si>
  <si>
    <t>№1/337 від 20.02.2019</t>
  </si>
  <si>
    <t>№1/338 від 20.02.2019</t>
  </si>
  <si>
    <t>№1/340 від 20.02.2019</t>
  </si>
  <si>
    <t>№1/341 від 20.02.2019</t>
  </si>
  <si>
    <t>№1/342 від 20.02.2019</t>
  </si>
  <si>
    <t>№1/343 від 20.02.2019</t>
  </si>
  <si>
    <t>№1/344 від 20.02.2019</t>
  </si>
  <si>
    <t>№1/345 від 20.02.2019</t>
  </si>
  <si>
    <t>№1/346 від 20.02.2019</t>
  </si>
  <si>
    <t>№1/347 від 20.02.2019</t>
  </si>
  <si>
    <t>№1/348 від 20.02.2019</t>
  </si>
  <si>
    <t>№1/349 від 20.02.2019</t>
  </si>
  <si>
    <t>№1/350 від 20.02.2019</t>
  </si>
  <si>
    <t>№1/351 від 20.02.2019</t>
  </si>
  <si>
    <t>№1/352 від 20.02.2019</t>
  </si>
  <si>
    <t>№1/353 від 20.02.2019</t>
  </si>
  <si>
    <t>№1/354 від 20.02.2019</t>
  </si>
  <si>
    <t>№1/355 від 20.02.2019</t>
  </si>
  <si>
    <t>№1/339 від 20.02.2019</t>
  </si>
  <si>
    <t>№1/356 від 20.02.2019</t>
  </si>
  <si>
    <t>№1/357 від 20.02.2019</t>
  </si>
  <si>
    <t>№1/358 від 20.02.2019</t>
  </si>
  <si>
    <t>№1/359 від 20.02.2019</t>
  </si>
  <si>
    <t>№1/360 від 20.02.2019</t>
  </si>
  <si>
    <t>№1/361 від 20.02.2019</t>
  </si>
  <si>
    <t>№1/362 від 20.02.2019</t>
  </si>
  <si>
    <t>№1/363 від 20.02.2019</t>
  </si>
  <si>
    <t>№1/364 від 20.02.2019</t>
  </si>
  <si>
    <t>№1/365 від 20.02.2019</t>
  </si>
  <si>
    <t>№1/366 від 20.02.2019</t>
  </si>
  <si>
    <t>№1/367 від 20.02.2019</t>
  </si>
  <si>
    <t>№1/368 від 20.02.2019</t>
  </si>
  <si>
    <t>№1/369 від 20.02.2019</t>
  </si>
  <si>
    <t>№1/370 від 20.02.2019</t>
  </si>
  <si>
    <t>№1/371 від 20.02.2019</t>
  </si>
  <si>
    <t>№1/372 від 20.02.2019</t>
  </si>
  <si>
    <t>№1/374 від 20.02.2019</t>
  </si>
  <si>
    <t>№1/375 від 20.02.2019</t>
  </si>
  <si>
    <t>№1/376 від 20.02.2019</t>
  </si>
  <si>
    <t>№1/377 від 20.02.2019</t>
  </si>
  <si>
    <t>№1/378 від 20.02.2019</t>
  </si>
  <si>
    <t>№1/379 від 20.02.2019</t>
  </si>
  <si>
    <t>№1/380 від 20.02.2019</t>
  </si>
  <si>
    <t>№1/373 від 20.02.2019</t>
  </si>
  <si>
    <t>№1/381 від 20.02.2019</t>
  </si>
  <si>
    <t>№1/382 від 20.02.2019</t>
  </si>
  <si>
    <t>№1/383 від 20.02.2019</t>
  </si>
  <si>
    <t>№1/384 від 20.02.2019</t>
  </si>
  <si>
    <t>№1/385 від 20.02.2019</t>
  </si>
  <si>
    <t>№1/386 від 20.02.2019</t>
  </si>
  <si>
    <t>№1/387 від 20.02.2019</t>
  </si>
  <si>
    <t>№1/494 від 29.10.2020</t>
  </si>
  <si>
    <t>№1/495 від 29.10.2020</t>
  </si>
  <si>
    <t>№1/496 від 29.10.2020</t>
  </si>
  <si>
    <t>№1/497 від 29.10.2020</t>
  </si>
  <si>
    <t>№1/499 від 29.10.2020</t>
  </si>
  <si>
    <t>№1/500 від 29.10.2020</t>
  </si>
  <si>
    <t>№1/501 від 29.10.2020</t>
  </si>
  <si>
    <t>№1/502 від 29.10.2020</t>
  </si>
  <si>
    <t>№1/504 від 29.10.2020</t>
  </si>
  <si>
    <t>№1/505 від 29.10.2020</t>
  </si>
  <si>
    <t>№1/506 від 29.10.2020</t>
  </si>
  <si>
    <t>№1/508 від 29.10.2020</t>
  </si>
  <si>
    <t>№1/510 від 29.10.2020</t>
  </si>
  <si>
    <t>№1/512 від 29.10.2020</t>
  </si>
  <si>
    <t>№1/513 від 29.10.2020</t>
  </si>
  <si>
    <t>№1/514 від 29.10.2020</t>
  </si>
  <si>
    <t>№1/515 від 29.10.2020</t>
  </si>
  <si>
    <t>№1/489 від 29.10.2020</t>
  </si>
  <si>
    <t>№1/490 від 29.10.2020</t>
  </si>
  <si>
    <t>№1/491 від 29.10.2020</t>
  </si>
  <si>
    <t>№1/492 від 29.10.2020</t>
  </si>
  <si>
    <t>№1/493 від 29.10.2020</t>
  </si>
  <si>
    <t>№1/516 від 29.10.2020</t>
  </si>
  <si>
    <t>№1/509 від 29.10.2020</t>
  </si>
  <si>
    <t>№1/511 від 29.10.2020</t>
  </si>
  <si>
    <t>№1/488 від 29.10.2020</t>
  </si>
  <si>
    <t>№1/498 від 29.10.2020</t>
  </si>
  <si>
    <t>№1/503 від 29.10.2020</t>
  </si>
  <si>
    <t>№1/507 від 29.10.2020</t>
  </si>
  <si>
    <t>№1/388 від 20.02.2019</t>
  </si>
  <si>
    <t>№1/389 від 20.02.2019</t>
  </si>
  <si>
    <t>№1/390 від 20.02.2019</t>
  </si>
  <si>
    <t>№1/391 від 20.02.2019</t>
  </si>
  <si>
    <t>№1/392 від 20.02.2019</t>
  </si>
  <si>
    <t>№1/393 від 20.02.2019</t>
  </si>
  <si>
    <t>№1/394 від 20.02.2019</t>
  </si>
  <si>
    <t>№1/395 від 20.02.2019</t>
  </si>
  <si>
    <t>№1/396 від 20.02.2019</t>
  </si>
  <si>
    <t>№1/397 від 20.02.2019</t>
  </si>
  <si>
    <t>№1/398 від 20.02.2019</t>
  </si>
  <si>
    <t>№1/399 від 20.02.2019</t>
  </si>
  <si>
    <t>№1/400 від 20.02.2019</t>
  </si>
  <si>
    <t>№1/401 від 20.02.2019</t>
  </si>
  <si>
    <t>№1/402 від 20.02.2019</t>
  </si>
  <si>
    <t>№1/403 від 20.02.2019</t>
  </si>
  <si>
    <t>№1/404 від 20.02.2019</t>
  </si>
  <si>
    <t>№1/405 від 20.02.2019</t>
  </si>
  <si>
    <t>№1/406 від 20.02.2019</t>
  </si>
  <si>
    <t>№1/407 від 20.02.2019</t>
  </si>
  <si>
    <t>№1/408 від 20.02.2019</t>
  </si>
  <si>
    <t>№1/409 від 20.02.2019</t>
  </si>
  <si>
    <t>№1/410 від 20.02.2019</t>
  </si>
  <si>
    <t>№1/411 від 20.02.2019</t>
  </si>
  <si>
    <t>№1/412 від 20.02.2019</t>
  </si>
  <si>
    <t>№1/413 від 20.02.2019</t>
  </si>
  <si>
    <t>№1/414 від 20.02.2019</t>
  </si>
  <si>
    <t>№1/415 від 20.02.2019</t>
  </si>
  <si>
    <t>№1/416 від 20.02.2019</t>
  </si>
  <si>
    <t>№1/417 від 20.02.2019</t>
  </si>
  <si>
    <t>№1/418 від 20.02.2019</t>
  </si>
  <si>
    <t>№1/419 від 20.02.2019</t>
  </si>
  <si>
    <t>№1/420 від 20.02.2019</t>
  </si>
  <si>
    <t>№1/421 від 20.02.2019</t>
  </si>
  <si>
    <t>№1/422 від 20.02.2019</t>
  </si>
  <si>
    <t>№1/423 від 20.02.2019</t>
  </si>
  <si>
    <t>№1/424 від 20.02.2019</t>
  </si>
  <si>
    <t>№1/425 від 20.02.2019</t>
  </si>
  <si>
    <t>№1/426 від 20.02.2019</t>
  </si>
  <si>
    <t>№1/427 від 20.02.2019</t>
  </si>
  <si>
    <t>№1/428 від 20.02.2019</t>
  </si>
  <si>
    <t>№1/429 від 20.02.2019</t>
  </si>
  <si>
    <t>№1/430 від 20.02.2019</t>
  </si>
  <si>
    <t>№1/431 від 20.02.2019</t>
  </si>
  <si>
    <t>№1/432 від 20.02.2019</t>
  </si>
  <si>
    <t>№1/433 від 20.02.2019</t>
  </si>
  <si>
    <t>№1/517 від 29.10.2020</t>
  </si>
  <si>
    <t>№1/519 від 29.10.2020</t>
  </si>
  <si>
    <t>№1/518 від 29.10.2020</t>
  </si>
  <si>
    <t>№1/520 від 29.10.2020</t>
  </si>
  <si>
    <t>№1/521 від 29.10.2020</t>
  </si>
  <si>
    <t>№1/434 від 20.02.2019</t>
  </si>
  <si>
    <t>№1/435 від 20.02.2019</t>
  </si>
  <si>
    <t>№1/436 від 20.02.2019</t>
  </si>
  <si>
    <t>№1/437 від 20.02.2019</t>
  </si>
  <si>
    <t>№1/438 від 20.02.2019</t>
  </si>
  <si>
    <t>№1/439 від 20.02.2019</t>
  </si>
  <si>
    <t>№1/440 від 20.02.2019</t>
  </si>
  <si>
    <t>№1/441 від 20.02.2019</t>
  </si>
  <si>
    <t>№1/442 від 20.02.2019</t>
  </si>
  <si>
    <t>№1/443 від 20.02.2019</t>
  </si>
  <si>
    <t>№1/444 від 20.02.2019</t>
  </si>
  <si>
    <t>№1/524 від 29.10.2020</t>
  </si>
  <si>
    <t>№1/525 від 29.10.2020</t>
  </si>
  <si>
    <t>№1/522 від 29.10.2020</t>
  </si>
  <si>
    <t>№1/523 від 29.10.2020</t>
  </si>
  <si>
    <t>№1/526 від 29.10.2020</t>
  </si>
  <si>
    <t>№1/527 від 29.10.2020</t>
  </si>
  <si>
    <t>№1/528 від 29.10.2020</t>
  </si>
  <si>
    <t>№1/529 від 29.10.2020</t>
  </si>
  <si>
    <t>№1/530 від 29.10.2020</t>
  </si>
  <si>
    <t>Д.№3</t>
  </si>
  <si>
    <t>№ договору Д.1,2</t>
  </si>
  <si>
    <t xml:space="preserve">жовтень </t>
  </si>
  <si>
    <t>сервень</t>
  </si>
  <si>
    <t>вереснь</t>
  </si>
  <si>
    <t>Бориса Луговського, ВУЛ, 17</t>
  </si>
  <si>
    <t>В`ячеслава Чорновола, ВУЛ, 11</t>
  </si>
  <si>
    <t>В`ячеслава Чорновола, ВУЛ, 13</t>
  </si>
  <si>
    <t>В`ячеслава Чорновола, ВУЛ, 15</t>
  </si>
  <si>
    <t>В`ячеслава Чорновола, ВУЛ, 15А</t>
  </si>
  <si>
    <t>В`ячеслава Чорновола, ВУЛ, 17</t>
  </si>
  <si>
    <t>В`ячеслава Чорновола, ВУЛ, 26</t>
  </si>
  <si>
    <t>В`ячеслава Чорновола, ВУЛ, 30</t>
  </si>
  <si>
    <t>В`ячеслава Чорновола, ВУЛ, 32</t>
  </si>
  <si>
    <t>В`ячеслава Чорновола, ВУЛ, 38</t>
  </si>
  <si>
    <t>В`ячеслава Чорновола, ВУЛ, 4</t>
  </si>
  <si>
    <t>В`ячеслава Чорновола, ВУЛ, 40</t>
  </si>
  <si>
    <t>В`ячеслава Чорновола, ВУЛ, 42А</t>
  </si>
  <si>
    <t>В`ячеслава Чорновола, ВУЛ, 48</t>
  </si>
  <si>
    <t>В`ячеслава Чорновола, ВУЛ, 49/2</t>
  </si>
  <si>
    <t>В`ячеслава Чорновола, ВУЛ, 50</t>
  </si>
  <si>
    <t>В`ячеслава Чорновола, ВУЛ, 56А</t>
  </si>
  <si>
    <t>В`ячеслава Чорновола, ВУЛ, 6</t>
  </si>
  <si>
    <t>В`ячеслава Чорновола, ВУЛ, 8</t>
  </si>
  <si>
    <t>Варзара, ВУЛ, 31</t>
  </si>
  <si>
    <t>Варзара, ВУЛ, 72</t>
  </si>
  <si>
    <t>Варзара, ВУЛ, 74</t>
  </si>
  <si>
    <t>Вокзальний. провулок, ПРОВ, 14</t>
  </si>
  <si>
    <t>Вокзальний. провулок, ПРОВ, 14А</t>
  </si>
  <si>
    <t>Вокзальний. провулок, ПРОВ, 15</t>
  </si>
  <si>
    <t>Вокзальний. провулок, ПРОВ, 16</t>
  </si>
  <si>
    <t>Вокзальний. провулок, ПРОВ, 20</t>
  </si>
  <si>
    <t>Вокзальний. провулок, ПРОВ, 24</t>
  </si>
  <si>
    <t>Вокзальний. провулок, ПРОВ, 7</t>
  </si>
  <si>
    <t>Воскресенська, ВУЛ, 1</t>
  </si>
  <si>
    <t>Воскресенська, ВУЛ, 10</t>
  </si>
  <si>
    <t>Воскресенська, ВУЛ, 11</t>
  </si>
  <si>
    <t>Воскресенська, ВУЛ, 13Б</t>
  </si>
  <si>
    <t>Воскресенська, ВУЛ, 13В</t>
  </si>
  <si>
    <t>Воскресенська, ВУЛ, 23</t>
  </si>
  <si>
    <t>Воскресенська, ВУЛ, 35А</t>
  </si>
  <si>
    <t>Воскресенська, ВУЛ, 37</t>
  </si>
  <si>
    <t>Воскресенська, ВУЛ, 6</t>
  </si>
  <si>
    <t>Воскресенська, ВУЛ, 9</t>
  </si>
  <si>
    <t>Воскресенський. 1-й провулок, ПРОВ, 3</t>
  </si>
  <si>
    <t>Вячеслава Радченка, ВУЛ, 12</t>
  </si>
  <si>
    <t>Вячеслава Радченка, ВУЛ, 18</t>
  </si>
  <si>
    <t>Вячеслава Радченка, ВУЛ, 20</t>
  </si>
  <si>
    <t>Вячеслава Радченка, ВУЛ, 22А</t>
  </si>
  <si>
    <t>Вячеслава Радченка, ВУЛ, 22Б</t>
  </si>
  <si>
    <t>Вячеслава Радченка, ВУЛ, 22В</t>
  </si>
  <si>
    <t>Вячеслава Радченка, ВУЛ, 4</t>
  </si>
  <si>
    <t>Вячеслава Радченка, ВУЛ, 6</t>
  </si>
  <si>
    <t>Вячеслава Радченка, ВУЛ, 8</t>
  </si>
  <si>
    <t>Громадська, ВУЛ, 29А</t>
  </si>
  <si>
    <t>Громадська, ВУЛ, 35</t>
  </si>
  <si>
    <t>Дмитра Самоквасова, ВУЛ, 6А</t>
  </si>
  <si>
    <t>Дмитра Самоквасова, ВУЛ, 7А</t>
  </si>
  <si>
    <t>Єлецька, ВУЛ, 12</t>
  </si>
  <si>
    <t>Єлецька, ВУЛ, 12А</t>
  </si>
  <si>
    <t>Єлецька, ВУЛ, 15</t>
  </si>
  <si>
    <t>Єлецька, ВУЛ, 16А</t>
  </si>
  <si>
    <t>Єлецька, ВУЛ, 17</t>
  </si>
  <si>
    <t>Єлецька, ВУЛ, 19</t>
  </si>
  <si>
    <t>Єлецька, ВУЛ, 3</t>
  </si>
  <si>
    <t>Єлецька, ВУЛ, 4</t>
  </si>
  <si>
    <t>Єлецька, ВУЛ, 6</t>
  </si>
  <si>
    <t>Жабинського, ВУЛ, 1</t>
  </si>
  <si>
    <t>Жабинського, ВУЛ, 10</t>
  </si>
  <si>
    <t>Жабинського, ВУЛ, 12</t>
  </si>
  <si>
    <t>Жабинського, ВУЛ, 13</t>
  </si>
  <si>
    <t>Жабинського, ВУЛ, 2</t>
  </si>
  <si>
    <t>Жабинського, ВУЛ, 20</t>
  </si>
  <si>
    <t>Жабинського, ВУЛ, 22</t>
  </si>
  <si>
    <t>Жабинського, ВУЛ, 24</t>
  </si>
  <si>
    <t>Жабинського, ВУЛ, 26</t>
  </si>
  <si>
    <t>Жабинського, ВУЛ, 28</t>
  </si>
  <si>
    <t>Жабинського, ВУЛ, 2А</t>
  </si>
  <si>
    <t>Жабинського, ВУЛ, 2Б</t>
  </si>
  <si>
    <t>Жабинського, ВУЛ, 3</t>
  </si>
  <si>
    <t>Жабинського, ВУЛ, 6</t>
  </si>
  <si>
    <t>Жабинського, ВУЛ, 9</t>
  </si>
  <si>
    <t>Івана Богуна, ВУЛ, 40</t>
  </si>
  <si>
    <t>Івана Богуна, ВУЛ, 41</t>
  </si>
  <si>
    <t>Івана Богуна, ВУЛ, 42</t>
  </si>
  <si>
    <t>Івана Богуна, ВУЛ, 43</t>
  </si>
  <si>
    <t>Івана Богуна, ВУЛ, 44</t>
  </si>
  <si>
    <t>Івана Богуна, ВУЛ, 50</t>
  </si>
  <si>
    <t>Івана Богуна, ВУЛ, 52</t>
  </si>
  <si>
    <t>Івана Мазепи, ВУЛ, 10</t>
  </si>
  <si>
    <t>Івана Мазепи, ВУЛ, 11</t>
  </si>
  <si>
    <t>Івана Мазепи, ВУЛ, 12А</t>
  </si>
  <si>
    <t>Івана Мазепи, ВУЛ, 13</t>
  </si>
  <si>
    <t>Івана Мазепи, ВУЛ, 2</t>
  </si>
  <si>
    <t>Івана Мазепи, ВУЛ, 20</t>
  </si>
  <si>
    <t>Івана Мазепи, ВУЛ, 21А</t>
  </si>
  <si>
    <t>Івана Мазепи, ВУЛ, 25</t>
  </si>
  <si>
    <t>Івана Мазепи, ВУЛ, 27</t>
  </si>
  <si>
    <t>Івана Мазепи, ВУЛ, 29</t>
  </si>
  <si>
    <t>Івана Мазепи, ВУЛ, 2А</t>
  </si>
  <si>
    <t>Івана Мазепи, ВУЛ, 31</t>
  </si>
  <si>
    <t>Івана Мазепи, ВУЛ, 32</t>
  </si>
  <si>
    <t>Івана Мазепи, ВУЛ, 33</t>
  </si>
  <si>
    <t>Івана Мазепи, ВУЛ, 34</t>
  </si>
  <si>
    <t>Івана Мазепи, ВУЛ, 36</t>
  </si>
  <si>
    <t>Івана Мазепи, ВУЛ, 37</t>
  </si>
  <si>
    <t>Івана Мазепи, ВУЛ, 37А</t>
  </si>
  <si>
    <t>Івана Мазепи, ВУЛ, 38</t>
  </si>
  <si>
    <t>Івана Мазепи, ВУЛ, 38А</t>
  </si>
  <si>
    <t>Івана Мазепи, ВУЛ, 4</t>
  </si>
  <si>
    <t>Івана Мазепи, ВУЛ, 40</t>
  </si>
  <si>
    <t>Івана Мазепи, ВУЛ, 41</t>
  </si>
  <si>
    <t>Івана Мазепи, ВУЛ, 43</t>
  </si>
  <si>
    <t>Івана Мазепи, ВУЛ, 43А</t>
  </si>
  <si>
    <t>Івана Мазепи, ВУЛ, 45</t>
  </si>
  <si>
    <t>Івана Мазепи, ВУЛ, 46</t>
  </si>
  <si>
    <t>Івана Мазепи, ВУЛ, 47</t>
  </si>
  <si>
    <t>Івана Мазепи, ВУЛ, 48</t>
  </si>
  <si>
    <t>Івана Мазепи, ВУЛ, 49</t>
  </si>
  <si>
    <t>Івана Мазепи, ВУЛ, 4Б</t>
  </si>
  <si>
    <t>Івана Мазепи, ВУЛ, 51</t>
  </si>
  <si>
    <t>Івана Мазепи, ВУЛ, 54</t>
  </si>
  <si>
    <t>Івана Мазепи, ВУЛ, 6</t>
  </si>
  <si>
    <t>Івана Мазепи, ВУЛ, 60А</t>
  </si>
  <si>
    <t>Івана Мазепи, ВУЛ, 68</t>
  </si>
  <si>
    <t>Івана Мазепи, ВУЛ, 68А</t>
  </si>
  <si>
    <t>Івана Мазепи, ВУЛ, 68Б</t>
  </si>
  <si>
    <t>Івана Мазепи, ВУЛ, 72А</t>
  </si>
  <si>
    <t>Івана Мазепи, ВУЛ, 78А</t>
  </si>
  <si>
    <t>Івана Рашевського, ВУЛ, 10</t>
  </si>
  <si>
    <t>Івана Рашевського, ВУЛ, 11</t>
  </si>
  <si>
    <t>Івана Рашевського, ВУЛ, 13</t>
  </si>
  <si>
    <t>Івана Рашевського, ВУЛ, 2</t>
  </si>
  <si>
    <t>Івана Рашевського, ВУЛ, 6</t>
  </si>
  <si>
    <t>Івана Рашевського, ВУЛ, 8</t>
  </si>
  <si>
    <t>Івана Рашевського, ВУЛ, 9</t>
  </si>
  <si>
    <t>Іллінська, ВУЛ, 31</t>
  </si>
  <si>
    <t>Каштанова, ВУЛ, 12</t>
  </si>
  <si>
    <t>Княжа вул. 14</t>
  </si>
  <si>
    <t>Княжа вул. 17</t>
  </si>
  <si>
    <t>Княжа вул. 19</t>
  </si>
  <si>
    <t>Княжа вул. 21</t>
  </si>
  <si>
    <t>Княжа вул. 26</t>
  </si>
  <si>
    <t>Княжа вул. 27</t>
  </si>
  <si>
    <t>Княжа вул. 31</t>
  </si>
  <si>
    <t>Княжа вул. 35</t>
  </si>
  <si>
    <t>Княжа вул. 6</t>
  </si>
  <si>
    <t>Княжа вул. 6А</t>
  </si>
  <si>
    <t>Княжа вул. 8А</t>
  </si>
  <si>
    <t>Князя Чорного, ВУЛ, 11</t>
  </si>
  <si>
    <t>Князя Чорного, ВУЛ, 13</t>
  </si>
  <si>
    <t>Князя Чорного, ВУЛ, 14</t>
  </si>
  <si>
    <t>Князя Чорного, ВУЛ, 16</t>
  </si>
  <si>
    <t>Козацька, ВУЛ, 13</t>
  </si>
  <si>
    <t>Козацька, ВУЛ, 28</t>
  </si>
  <si>
    <t>Козацька, ВУЛ, 30</t>
  </si>
  <si>
    <t>Козацька, ВУЛ, 32</t>
  </si>
  <si>
    <t>Козацька, ВУЛ, 34</t>
  </si>
  <si>
    <t>Козацька, ВУЛ, 36</t>
  </si>
  <si>
    <t>Козацька, ВУЛ, 38</t>
  </si>
  <si>
    <t>Козацька, ВУЛ, 3А</t>
  </si>
  <si>
    <t>Козацька, ВУЛ, 40</t>
  </si>
  <si>
    <t>Козацька, ВУЛ, 42</t>
  </si>
  <si>
    <t>Козацька, ВУЛ, 44</t>
  </si>
  <si>
    <t>Козацька, ВУЛ, 48</t>
  </si>
  <si>
    <t>Козацька, ВУЛ, 4А</t>
  </si>
  <si>
    <t>Козацька, ВУЛ, 50</t>
  </si>
  <si>
    <t>Коцюбинського, ВУЛ, 10</t>
  </si>
  <si>
    <t>Коцюбинського, ВУЛ, 22Б</t>
  </si>
  <si>
    <t>Коцюбинського, ВУЛ, 22В</t>
  </si>
  <si>
    <t>Коцюбинського, ВУЛ, 24</t>
  </si>
  <si>
    <t>Коцюбинського, ВУЛ, 25</t>
  </si>
  <si>
    <t>Коцюбинського, ВУЛ, 28</t>
  </si>
  <si>
    <t>Коцюбинського, ВУЛ, 29</t>
  </si>
  <si>
    <t>Коцюбинського, ВУЛ, 30</t>
  </si>
  <si>
    <t>Коцюбинського, ВУЛ, 32</t>
  </si>
  <si>
    <t>Коцюбинського, ВУЛ, 33</t>
  </si>
  <si>
    <t>Коцюбинського, ВУЛ, 37А</t>
  </si>
  <si>
    <t>Коцюбинського, ВУЛ, 39А</t>
  </si>
  <si>
    <t>Коцюбинського, ВУЛ, 4</t>
  </si>
  <si>
    <t>Коцюбинського, ВУЛ, 46</t>
  </si>
  <si>
    <t>Коцюбинського, ВУЛ, 47</t>
  </si>
  <si>
    <t>Коцюбинського, ВУЛ, 48</t>
  </si>
  <si>
    <t>Коцюбинського, ВУЛ, 49</t>
  </si>
  <si>
    <t>Коцюбинського, ВУЛ, 50</t>
  </si>
  <si>
    <t>Коцюбинського, ВУЛ, 51</t>
  </si>
  <si>
    <t>Коцюбинського, ВУЛ, 52</t>
  </si>
  <si>
    <t>Коцюбинського. провулок, ПРОВ, 4/6</t>
  </si>
  <si>
    <t>Коцюбинського. провулок, ПРОВ, 4/7</t>
  </si>
  <si>
    <t>Коцюбинського. провулок, ПРОВ, 4А</t>
  </si>
  <si>
    <t>Коцюбинського. провулок, ПРОВ, 4Б</t>
  </si>
  <si>
    <t>Коцюбинського. провулок, ПРОВ, 5</t>
  </si>
  <si>
    <t>Лисенка, ВУЛ, 14</t>
  </si>
  <si>
    <t>Любецька, ВУЛ, 11</t>
  </si>
  <si>
    <t>Любецька, ВУЛ, 153А</t>
  </si>
  <si>
    <t>Любецька, ВУЛ, 157</t>
  </si>
  <si>
    <t>Любецька, ВУЛ, 157А</t>
  </si>
  <si>
    <t>Любецька, ВУЛ, 17</t>
  </si>
  <si>
    <t>Любецька, ВУЛ, 2</t>
  </si>
  <si>
    <t>Любецька, ВУЛ, 31</t>
  </si>
  <si>
    <t>Любецька, ВУЛ, 34А</t>
  </si>
  <si>
    <t>Любецька, ВУЛ, 42</t>
  </si>
  <si>
    <t>Любецька, ВУЛ, 44</t>
  </si>
  <si>
    <t>Любецька, ВУЛ, 44В</t>
  </si>
  <si>
    <t>Любецька, ВУЛ, 47</t>
  </si>
  <si>
    <t>Любецька, ВУЛ, 5</t>
  </si>
  <si>
    <t>Любецька, ВУЛ, 60Б</t>
  </si>
  <si>
    <t>Любецька, ВУЛ, 7</t>
  </si>
  <si>
    <t>Любецька, ВУЛ, 9А</t>
  </si>
  <si>
    <t>Магiстратська, ВУЛ, 10</t>
  </si>
  <si>
    <t>Магiстратська, ВУЛ, 11</t>
  </si>
  <si>
    <t>Магiстратська, ВУЛ, 13</t>
  </si>
  <si>
    <t>Магiстратська, ВУЛ, 15</t>
  </si>
  <si>
    <t>Магiстратська, ВУЛ, 4</t>
  </si>
  <si>
    <t>Магiстратська, ВУЛ, 5</t>
  </si>
  <si>
    <t>Магiстратська, ВУЛ, 9</t>
  </si>
  <si>
    <t>Марковича, ВУЛ, 11</t>
  </si>
  <si>
    <t>Марковича, ВУЛ, 11А</t>
  </si>
  <si>
    <t>Межова, ВУЛ, 3</t>
  </si>
  <si>
    <t>Межова, ВУЛ, 4</t>
  </si>
  <si>
    <t>Миру. проспект, ПРОСП, 12</t>
  </si>
  <si>
    <t>Миру. проспект, ПРОСП, 16</t>
  </si>
  <si>
    <t>Миру. проспект, ПРОСП, 22</t>
  </si>
  <si>
    <t>Миру. проспект, ПРОСП, 24</t>
  </si>
  <si>
    <t>Миру. проспект, ПРОСП, 26</t>
  </si>
  <si>
    <t>Миру. проспект, ПРОСП, 42</t>
  </si>
  <si>
    <t>Миру. проспект, ПРОСП, 50</t>
  </si>
  <si>
    <t>Миру. проспект, ПРОСП, 52</t>
  </si>
  <si>
    <t>Миру. проспект, ПРОСП, 54</t>
  </si>
  <si>
    <t>Миру. проспект, ПРОСП, 56</t>
  </si>
  <si>
    <t>Миру. проспект, ПРОСП, 6</t>
  </si>
  <si>
    <t>Миру. проспект, ПРОСП, 80</t>
  </si>
  <si>
    <t>Музична, ВУЛ, 10</t>
  </si>
  <si>
    <t>Музична, ВУЛ, 12</t>
  </si>
  <si>
    <t>Музична, ВУЛ, 14</t>
  </si>
  <si>
    <t>Музична, ВУЛ, 16</t>
  </si>
  <si>
    <t>Музична, ВУЛ, 18</t>
  </si>
  <si>
    <t>Музична, ВУЛ, 2</t>
  </si>
  <si>
    <t>Музична, ВУЛ, 20</t>
  </si>
  <si>
    <t>Музична, ВУЛ, 2А</t>
  </si>
  <si>
    <t>Музична, ВУЛ, 3</t>
  </si>
  <si>
    <t>Музична, ВУЛ, 4</t>
  </si>
  <si>
    <t>Музична, ВУЛ, 5</t>
  </si>
  <si>
    <t>Музична, ВУЛ, 6</t>
  </si>
  <si>
    <t>Музична, ВУЛ, 7</t>
  </si>
  <si>
    <t>Музична, ВУЛ, 8</t>
  </si>
  <si>
    <t>Олексія Бакуринського. провулок, ПРОВ, 6</t>
  </si>
  <si>
    <t>Пантелеймонівська вул. 19</t>
  </si>
  <si>
    <t>Пантелеймонівська вул. 21</t>
  </si>
  <si>
    <t>Пантелеймонівська вул. 27</t>
  </si>
  <si>
    <t>Пантелеймонівська вул. 35</t>
  </si>
  <si>
    <t>Пантелеймонівська вул. 35А</t>
  </si>
  <si>
    <t>Пантелеймонівська вул. 37</t>
  </si>
  <si>
    <t>Пантелеймонівська вул. 39</t>
  </si>
  <si>
    <t>Перемоги, ПРОСП, 10</t>
  </si>
  <si>
    <t>Перемоги, ПРОСП, 12</t>
  </si>
  <si>
    <t>Перемоги, ПРОСП, 13</t>
  </si>
  <si>
    <t>Перемоги, ПРОСП, 14</t>
  </si>
  <si>
    <t>Перемоги, ПРОСП, 17</t>
  </si>
  <si>
    <t>Перемоги, ПРОСП, 18</t>
  </si>
  <si>
    <t>Перемоги, ПРОСП, 21</t>
  </si>
  <si>
    <t>Перемоги, ПРОСП, 22</t>
  </si>
  <si>
    <t>Перемоги, ПРОСП, 24</t>
  </si>
  <si>
    <t>Перемоги, ПРОСП, 25</t>
  </si>
  <si>
    <t>Перемоги, ПРОСП, 26</t>
  </si>
  <si>
    <t>Перемоги, ПРОСП, 27</t>
  </si>
  <si>
    <t>Перемоги, ПРОСП, 28</t>
  </si>
  <si>
    <t>Перемоги, ПРОСП, 29</t>
  </si>
  <si>
    <t>Перемоги, ПРОСП, 30</t>
  </si>
  <si>
    <t>Перемоги, ПРОСП, 31</t>
  </si>
  <si>
    <t>Перемоги, ПРОСП, 32</t>
  </si>
  <si>
    <t>Перемоги, ПРОСП, 35</t>
  </si>
  <si>
    <t>Перемоги, ПРОСП, 36</t>
  </si>
  <si>
    <t>Перемоги, ПРОСП, 37</t>
  </si>
  <si>
    <t>Перемоги, ПРОСП, 38</t>
  </si>
  <si>
    <t>Перемоги, ПРОСП, 40</t>
  </si>
  <si>
    <t>Перемоги, ПРОСП, 43</t>
  </si>
  <si>
    <t>Перемоги, ПРОСП, 44</t>
  </si>
  <si>
    <t>Перемоги, ПРОСП, 45</t>
  </si>
  <si>
    <t>Перемоги, ПРОСП, 47</t>
  </si>
  <si>
    <t>Перемоги, ПРОСП, 48</t>
  </si>
  <si>
    <t>Перемоги, ПРОСП, 50</t>
  </si>
  <si>
    <t>Перемоги, ПРОСП, 54</t>
  </si>
  <si>
    <t>Перемоги, ПРОСП, 55</t>
  </si>
  <si>
    <t>Перемоги, ПРОСП, 56</t>
  </si>
  <si>
    <t>Перемоги, ПРОСП, 63</t>
  </si>
  <si>
    <t>Перемоги, ПРОСП, 67</t>
  </si>
  <si>
    <t>Перемоги, ПРОСП, 71</t>
  </si>
  <si>
    <t>Перемоги, ПРОСП, 75</t>
  </si>
  <si>
    <t>Перемоги, ПРОСП, 81</t>
  </si>
  <si>
    <t>Перемоги, ПРОСП, 82</t>
  </si>
  <si>
    <t>Перемоги, ПРОСП, 83</t>
  </si>
  <si>
    <t>Перемоги, ПРОСП, 84</t>
  </si>
  <si>
    <t>Перемоги, ПРОСП, 85</t>
  </si>
  <si>
    <t>Пирогова, ВУЛ, 1</t>
  </si>
  <si>
    <t>Пирогова, ВУЛ, 20</t>
  </si>
  <si>
    <t>Пирогова, ВУЛ, 22</t>
  </si>
  <si>
    <t>Пирогова, ВУЛ, 22А</t>
  </si>
  <si>
    <t>Пирогова, ВУЛ, 5</t>
  </si>
  <si>
    <t>Пирогова, ВУЛ, 6</t>
  </si>
  <si>
    <t>Пирогова, ВУЛ, 6А</t>
  </si>
  <si>
    <t>Привокзальна, ВУЛ, 14</t>
  </si>
  <si>
    <t>Привокзальна, ВУЛ, 15</t>
  </si>
  <si>
    <t>Привокзальна, ВУЛ, 16</t>
  </si>
  <si>
    <t>Привокзальна, ВУЛ, 17</t>
  </si>
  <si>
    <t>Привокзальна, ВУЛ, 17А</t>
  </si>
  <si>
    <t>Привокзальна, ВУЛ, 19</t>
  </si>
  <si>
    <t>Промислова, ВУЛ, 19</t>
  </si>
  <si>
    <t>Промислова, ВУЛ, 2</t>
  </si>
  <si>
    <t>Промислова, ВУЛ, 2А</t>
  </si>
  <si>
    <t>Промислова, ВУЛ, 42А</t>
  </si>
  <si>
    <t>Промислова, ВУЛ, 42Б</t>
  </si>
  <si>
    <t>Промислова, ВУЛ, 44</t>
  </si>
  <si>
    <t>Рiпкинська, ВУЛ, 1</t>
  </si>
  <si>
    <t>Рiпкинська, ВУЛ, 3</t>
  </si>
  <si>
    <t>Реміснича, ВУЛ, 13</t>
  </si>
  <si>
    <t>Реміснича, ВУЛ, 21</t>
  </si>
  <si>
    <t>Реміснича, ВУЛ, 22</t>
  </si>
  <si>
    <t>Реміснича, ВУЛ, 4</t>
  </si>
  <si>
    <t>Реміснича, ВУЛ, 5</t>
  </si>
  <si>
    <t>Реміснича, ВУЛ, 53</t>
  </si>
  <si>
    <t>Реміснича, ВУЛ, 55</t>
  </si>
  <si>
    <t>Реміснича, ВУЛ, 55А</t>
  </si>
  <si>
    <t>Реміснича, ВУЛ, 57</t>
  </si>
  <si>
    <t>Реміснича, ВУЛ, 58</t>
  </si>
  <si>
    <t>Реміснича, ВУЛ, 5А</t>
  </si>
  <si>
    <t>Реміснича, ВУЛ, 5Б</t>
  </si>
  <si>
    <t>Реміснича, ВУЛ, 6</t>
  </si>
  <si>
    <t>Реміснича, ВУЛ, 7</t>
  </si>
  <si>
    <t>Реміснича, ВУЛ, 8А</t>
  </si>
  <si>
    <t>Реміснича, ВУЛ, 8Б</t>
  </si>
  <si>
    <t>Ринкова, ВУЛ, 11А</t>
  </si>
  <si>
    <t>Ринкова, ВУЛ, 26</t>
  </si>
  <si>
    <t>Самострова, ВУЛ, 11</t>
  </si>
  <si>
    <t>Самострова, ВУЛ, 13</t>
  </si>
  <si>
    <t>Самострова, ВУЛ, 8</t>
  </si>
  <si>
    <t>Святомиколаївська, ВУЛ, 4</t>
  </si>
  <si>
    <t>Святомиколаївська, ВУЛ, 9</t>
  </si>
  <si>
    <t>Слобiдська, ВУЛ, 52</t>
  </si>
  <si>
    <t>Слобiдська, ВУЛ, 54</t>
  </si>
  <si>
    <t>Слобiдська, ВУЛ, 56</t>
  </si>
  <si>
    <t>Слобiдська, ВУЛ, 75А</t>
  </si>
  <si>
    <t>Слобiдська, ВУЛ, 77</t>
  </si>
  <si>
    <t>Слобiдська, ВУЛ, 79А</t>
  </si>
  <si>
    <t>Старобiлоуська, ВУЛ, 14</t>
  </si>
  <si>
    <t>Старобiлоуська, ВУЛ, 14А</t>
  </si>
  <si>
    <t>Старобiлоуська, ВУЛ, 14Б</t>
  </si>
  <si>
    <t>Старобiлоуська, ВУЛ, 14В</t>
  </si>
  <si>
    <t>Старобiлоуська, ВУЛ, 25Б</t>
  </si>
  <si>
    <t>Старобiлоуська, ВУЛ, 27А</t>
  </si>
  <si>
    <t>Старобiлоуська, ВУЛ, 31</t>
  </si>
  <si>
    <t>Старобiлоуська, ВУЛ, 33</t>
  </si>
  <si>
    <t>Старобiлоуська, ВУЛ, 35</t>
  </si>
  <si>
    <t>Старобiлоуська, ВУЛ, 4</t>
  </si>
  <si>
    <t>Старобiлоуська, ВУЛ, 49</t>
  </si>
  <si>
    <t>Старобiлоуська, ВУЛ, 49А</t>
  </si>
  <si>
    <t>Старостриженська, ВУЛ, 10</t>
  </si>
  <si>
    <t>Старостриженська, ВУЛ, 12</t>
  </si>
  <si>
    <t>Старостриженська, ВУЛ, 14</t>
  </si>
  <si>
    <t>Старостриженська, ВУЛ, 16</t>
  </si>
  <si>
    <t>Старостриженська, ВУЛ, 5</t>
  </si>
  <si>
    <t>Старостриженська, ВУЛ, 7</t>
  </si>
  <si>
    <t>Текстильникiв, ВУЛ, 11А</t>
  </si>
  <si>
    <t>Текстильникiв, ВУЛ, 11Б</t>
  </si>
  <si>
    <t>Текстильникiв, ВУЛ, 15А</t>
  </si>
  <si>
    <t>Текстильникiв, ВУЛ, 24А</t>
  </si>
  <si>
    <t>Текстильникiв, ВУЛ, 25А</t>
  </si>
  <si>
    <t>Текстильникiв, ВУЛ, 35</t>
  </si>
  <si>
    <t>Текстильникiв, ВУЛ, 9А</t>
  </si>
  <si>
    <t>Тиха, ВУЛ, 1</t>
  </si>
  <si>
    <t>Тихий. провулок, ПРОВ, 2</t>
  </si>
  <si>
    <t>Троїцька вул. 8</t>
  </si>
  <si>
    <t>Український хутір вул. 5</t>
  </si>
  <si>
    <t>Успенська, ВУЛ, 21</t>
  </si>
  <si>
    <t>Успенська, ВУЛ, 34А</t>
  </si>
  <si>
    <t>Успенська, ВУЛ, 35</t>
  </si>
  <si>
    <t>Успенська, ВУЛ, 52А</t>
  </si>
  <si>
    <t>Успенська, ВУЛ, 8</t>
  </si>
  <si>
    <t>Ушинського, ВУЛ, 6А</t>
  </si>
  <si>
    <t>Ушинського, ВУЛ, 8</t>
  </si>
  <si>
    <t>Хлібопекарська, ВУЛ, 11</t>
  </si>
  <si>
    <t>Хлібопекарська, ВУЛ, 14</t>
  </si>
  <si>
    <t>Хлібопекарська, ВУЛ, 16</t>
  </si>
  <si>
    <t>Хлібопекарська, ВУЛ, 18</t>
  </si>
  <si>
    <t>Хлібопекарська, ВУЛ, 19</t>
  </si>
  <si>
    <t>Хлібопекарська, ВУЛ, 19А</t>
  </si>
  <si>
    <t>Хлібопекарська, ВУЛ, 25</t>
  </si>
  <si>
    <t>Хлібопекарська, ВУЛ, 29</t>
  </si>
  <si>
    <t>Хлібопекарська, ВУЛ, 3</t>
  </si>
  <si>
    <t>Хлібопекарська, ВУЛ, 34</t>
  </si>
  <si>
    <t>січень</t>
  </si>
  <si>
    <t>Заньковецької вул. 28</t>
  </si>
  <si>
    <t>Заньковецької вул. 30</t>
  </si>
  <si>
    <t>Заньковецької вул. 43</t>
  </si>
  <si>
    <t>Заньковецької вул. 60</t>
  </si>
  <si>
    <t>Заньковецької вул. 62</t>
  </si>
  <si>
    <t>Заньковецької вул. 64</t>
  </si>
  <si>
    <t>Степана Бандери вул. 10</t>
  </si>
  <si>
    <t>Степана Бандери вул. 11</t>
  </si>
  <si>
    <t>Степана Бандери вул. 13</t>
  </si>
  <si>
    <t>Степана Бандери вул. 16</t>
  </si>
  <si>
    <t>Степана Бандери вул. 19/2</t>
  </si>
  <si>
    <t>Степана Бандери вул. 29</t>
  </si>
  <si>
    <t>Степана Бандери вул. 29а</t>
  </si>
  <si>
    <t>Степана Бандери вул. 31А</t>
  </si>
  <si>
    <t>Степана Бандери вул. 31б</t>
  </si>
  <si>
    <t>Степана Бандери вул. 31в</t>
  </si>
  <si>
    <t>Народного руху вул. 2</t>
  </si>
  <si>
    <t>Народного руху вул. 4</t>
  </si>
  <si>
    <t>Народного руху вул. 11</t>
  </si>
  <si>
    <t>Народного руху вул. 12</t>
  </si>
  <si>
    <t>Христини Алчевської вул. 1</t>
  </si>
  <si>
    <t>Христини Алчевської вул. 2</t>
  </si>
  <si>
    <t>Христини Алчевської вул. 3</t>
  </si>
  <si>
    <t>Христини Алчевської вул. 4</t>
  </si>
  <si>
    <t>Христини Алчевської вул. 5</t>
  </si>
  <si>
    <t>Степана Бандери пров. 12</t>
  </si>
  <si>
    <t>Василя Симоненка вул. 17</t>
  </si>
  <si>
    <t>Василя Симоненка вул. 3</t>
  </si>
  <si>
    <t>Василя Симоненка вул. 58А</t>
  </si>
  <si>
    <t>Вербицьких вул. 8</t>
  </si>
  <si>
    <t>Івана Мазепи, ВУЛ, 56</t>
  </si>
  <si>
    <t>Любецька, ВУЛ, 34</t>
  </si>
  <si>
    <t>Мацієвського Олександра вул. 1</t>
  </si>
  <si>
    <t>Мацієвського Олександра вул. 11</t>
  </si>
  <si>
    <t>Мацієвського Олександра вул. 12А</t>
  </si>
  <si>
    <t>Мацієвського Олександра вул. 15</t>
  </si>
  <si>
    <t>Мацієвського Олександра вул. 17</t>
  </si>
  <si>
    <t>Мацієвського Олександра вул. 19</t>
  </si>
  <si>
    <t>Мацієвського Олександра вул. 2</t>
  </si>
  <si>
    <t>Мацієвського Олександра вул. 20</t>
  </si>
  <si>
    <t>Мацієвського Олександра вул. 20Б</t>
  </si>
  <si>
    <t>Мацієвського Олександра вул. 26</t>
  </si>
  <si>
    <t>Мацієвського Олександра вул. 29</t>
  </si>
  <si>
    <t>Мацієвського Олександра вул. 3</t>
  </si>
  <si>
    <t>Мацієвського Олександра вул. 35</t>
  </si>
  <si>
    <t>Мацієвського Олександра вул. 4</t>
  </si>
  <si>
    <t>Мацієвського Олександра вул. 5</t>
  </si>
  <si>
    <t>Мацієвського Олександра вул. 6</t>
  </si>
  <si>
    <t>Мацієвського Олександра вул. 7</t>
  </si>
  <si>
    <t>Мацієвського Олександра вул. 8</t>
  </si>
  <si>
    <t>Національної Гвардії вул. 29</t>
  </si>
  <si>
    <t>Національної Гвардії вул. 4</t>
  </si>
  <si>
    <t>Національної Гвардії вул. 6</t>
  </si>
  <si>
    <t>Національної Гвардії вул. 8</t>
  </si>
  <si>
    <t>Олександра Довженка вул. 100</t>
  </si>
  <si>
    <t>Олександра Довженка вул. 102</t>
  </si>
  <si>
    <t>Олександра Довженка вул. 104</t>
  </si>
  <si>
    <t>Олександра Довженка вул. 106</t>
  </si>
  <si>
    <t>Олександра Довженка вул. 114</t>
  </si>
  <si>
    <t>Олександра Довженка вул. 118</t>
  </si>
  <si>
    <t>Олександра Довженка вул. 118Б</t>
  </si>
  <si>
    <t>Олександра Довженка вул. 12</t>
  </si>
  <si>
    <t>Олександра Довженка вул. 120</t>
  </si>
  <si>
    <t>Олександра Довженка вул. 122</t>
  </si>
  <si>
    <t>Олександра Довженка вул. 125</t>
  </si>
  <si>
    <t>Олександра Довженка вул. 130</t>
  </si>
  <si>
    <t>Олександра Довженка вул. 132</t>
  </si>
  <si>
    <t>Олександра Довженка вул. 134</t>
  </si>
  <si>
    <t>Олександра Довженка вул. 136</t>
  </si>
  <si>
    <t>Олександра Довженка вул. 139</t>
  </si>
  <si>
    <t>Олександра Довженка вул. 140</t>
  </si>
  <si>
    <t>Олександра Довженка вул. 142</t>
  </si>
  <si>
    <t>Олександра Довженка вул. 152</t>
  </si>
  <si>
    <t>Олександра Довженка вул. 18</t>
  </si>
  <si>
    <t>Олександра Довженка вул. 18А</t>
  </si>
  <si>
    <t>Олександра Довженка вул. 19</t>
  </si>
  <si>
    <t>Олександра Довженка вул. 2</t>
  </si>
  <si>
    <t>Олександра Довженка вул. 20</t>
  </si>
  <si>
    <t>Олександра Довженка вул. 33</t>
  </si>
  <si>
    <t>Олександра Довженка вул. 45</t>
  </si>
  <si>
    <t>Олександра Довженка вул. 48</t>
  </si>
  <si>
    <t>Олександра Довженка вул. 51</t>
  </si>
  <si>
    <t>Олександра Довженка вул. 55</t>
  </si>
  <si>
    <t>Олександра Довженка вул. 6</t>
  </si>
  <si>
    <t>Олександра Довженка вул. 8</t>
  </si>
  <si>
    <t>Олександра Довженка вул. 90</t>
  </si>
  <si>
    <t>Олександра Довженка вул. 94</t>
  </si>
  <si>
    <t>Олександра Довженка вул. 96</t>
  </si>
  <si>
    <t>Святославська вул. 1</t>
  </si>
  <si>
    <t>Степана Бандери вул. 29А</t>
  </si>
  <si>
    <t>Степана Бандери вул. 31Б</t>
  </si>
  <si>
    <t>Степана Бандери вул. 31В</t>
  </si>
  <si>
    <t>Степана Бандери вул.</t>
  </si>
  <si>
    <t>Заньковецької вул.</t>
  </si>
  <si>
    <t>1-ї Гвардiйської Армiї, ВУЛ, 29</t>
  </si>
  <si>
    <t>1-ї Гвардiйської Армiї, ВУЛ, 4</t>
  </si>
  <si>
    <t>1-ї Гвардiйської Армiї, ВУЛ, 6</t>
  </si>
  <si>
    <t>1-ї Гвардiйської Армiї, ВУЛ, 8</t>
  </si>
  <si>
    <t>В`ячеслава Чорновола, ВУЛ, 15а</t>
  </si>
  <si>
    <t>В`ячеслава Чорновола, ВУЛ, 42а</t>
  </si>
  <si>
    <t>В`ячеслава Чорновола, ВУЛ, 56а</t>
  </si>
  <si>
    <t>Ватутiна, ВУЛ, 5</t>
  </si>
  <si>
    <t>Ватутiна, ВУЛ, 8</t>
  </si>
  <si>
    <t>Вокзальний. провулок, ПРОВ, 14а</t>
  </si>
  <si>
    <t>Вокзальний. провулок, ПРОВ, 18</t>
  </si>
  <si>
    <t>Вокзальний. провулок, ПРОВ, 22</t>
  </si>
  <si>
    <t>Воскресенська, ВУЛ, 13</t>
  </si>
  <si>
    <t>Воскресенська, ВУЛ, 13а</t>
  </si>
  <si>
    <t>Воскресенська, ВУЛ, 13б</t>
  </si>
  <si>
    <t>Воскресенська, ВУЛ, 13в</t>
  </si>
  <si>
    <t>Воскресенська, ВУЛ, 15</t>
  </si>
  <si>
    <t>Воскресенська, ВУЛ, 7</t>
  </si>
  <si>
    <t>Воскресенська, ВУЛ, 35а</t>
  </si>
  <si>
    <t>Вячеслава Радченка, ВУЛ, 22а</t>
  </si>
  <si>
    <t>Вячеслава Радченка, ВУЛ, 22б</t>
  </si>
  <si>
    <t>Вячеслава Радченка, ВУЛ, 22в</t>
  </si>
  <si>
    <t>Громадська, ВУЛ, 29а</t>
  </si>
  <si>
    <t>Десняка, ВУЛ, 17</t>
  </si>
  <si>
    <t>Десняка, ВУЛ, 3</t>
  </si>
  <si>
    <t>Десняка, ВУЛ, 58а</t>
  </si>
  <si>
    <t>Єлецька, ВУЛ, 12а</t>
  </si>
  <si>
    <t>Єлецька, ВУЛ, 16</t>
  </si>
  <si>
    <t>Єлецька, ВУЛ, 16а</t>
  </si>
  <si>
    <t>Єлецька, ВУЛ, 5</t>
  </si>
  <si>
    <t>Жабинського, ВУЛ, 14</t>
  </si>
  <si>
    <t>Жабинського, ВУЛ, 18</t>
  </si>
  <si>
    <t>Жабинського, ВУЛ, 2а</t>
  </si>
  <si>
    <t>Жабинського, ВУЛ, 2б</t>
  </si>
  <si>
    <t>Зої Космодем янської, ВУЛ, 8</t>
  </si>
  <si>
    <t>Івана Мазепи, ВУЛ, 12а</t>
  </si>
  <si>
    <t>Івана Мазепи, ВУЛ, 21а</t>
  </si>
  <si>
    <t>Івана Мазепи, ВУЛ, 2а</t>
  </si>
  <si>
    <t>Івана Мазепи, ВУЛ, 37а</t>
  </si>
  <si>
    <t>Івана Мазепи, ВУЛ, 38а</t>
  </si>
  <si>
    <t>Івана Мазепи, ВУЛ, 4б</t>
  </si>
  <si>
    <t>Івана Мазепи, ВУЛ, 60а</t>
  </si>
  <si>
    <t>Івана Мазепи, ВУЛ, 72а</t>
  </si>
  <si>
    <t>Івана Мазепи, ВУЛ, 78а</t>
  </si>
  <si>
    <t>Івана Мазепи, ВУЛ, 68б</t>
  </si>
  <si>
    <t>Івана Мазепи, ВУЛ, 68а</t>
  </si>
  <si>
    <t>Івана Мазепи, ВУЛ, 43а</t>
  </si>
  <si>
    <t>Кирпоноса, ВУЛ, 14</t>
  </si>
  <si>
    <t>Кирпоноса, ВУЛ, 17</t>
  </si>
  <si>
    <t>Кирпоноса, ВУЛ, 21</t>
  </si>
  <si>
    <t>Кирпоноса, ВУЛ, 26</t>
  </si>
  <si>
    <t>Кирпоноса, ВУЛ, 27</t>
  </si>
  <si>
    <t>Кирпоноса, ВУЛ, 31</t>
  </si>
  <si>
    <t>Кирпоноса, ВУЛ, 4</t>
  </si>
  <si>
    <t>Кирпоноса, ВУЛ, 6</t>
  </si>
  <si>
    <t>Кирпоноса, ВУЛ, 6а</t>
  </si>
  <si>
    <t>Кирпоноса, ВУЛ, 8а</t>
  </si>
  <si>
    <t>Кирпоноса, ВУЛ, 19</t>
  </si>
  <si>
    <t>Кирпоноса, ВУЛ, 35</t>
  </si>
  <si>
    <t>Козацька, ВУЛ, 4а</t>
  </si>
  <si>
    <t>Козацька, ВУЛ, 3а</t>
  </si>
  <si>
    <t>Коцюбинського, ВУЛ, 11</t>
  </si>
  <si>
    <t>Коцюбинського, ВУЛ, 14</t>
  </si>
  <si>
    <t>Коцюбинського, ВУЛ, 22а</t>
  </si>
  <si>
    <t>Коцюбинського, ВУЛ, 22б</t>
  </si>
  <si>
    <t>Коцюбинського, ВУЛ, 22в</t>
  </si>
  <si>
    <t>Коцюбинського, ВУЛ, 28б</t>
  </si>
  <si>
    <t>Коцюбинського, ВУЛ, 37а</t>
  </si>
  <si>
    <t>Коцюбинського, ВУЛ, 39а</t>
  </si>
  <si>
    <t>Коцюбинського, ВУЛ, 9</t>
  </si>
  <si>
    <t>Коцюбинського. провулок, ПРОВ, 4а</t>
  </si>
  <si>
    <t>Коцюбинського. провулок, ПРОВ, 4б</t>
  </si>
  <si>
    <t>Лесi Українки, ВУЛ, 19</t>
  </si>
  <si>
    <t>Лесi Українки, ВУЛ, 24</t>
  </si>
  <si>
    <t>Любецька, ВУЛ, 153а</t>
  </si>
  <si>
    <t>Любецька, ВУЛ, 157а</t>
  </si>
  <si>
    <t>Любецька, ВУЛ, 9а</t>
  </si>
  <si>
    <t>Любецька, ВУЛ, 44в</t>
  </si>
  <si>
    <t>Любецька, ВУЛ, 34а</t>
  </si>
  <si>
    <t>Любецька, ВУЛ, 60б</t>
  </si>
  <si>
    <t>Магiстратська, ВУЛ, 8</t>
  </si>
  <si>
    <t>Малясова, ВУЛ, 21</t>
  </si>
  <si>
    <t>Малясова, ВУЛ, 27</t>
  </si>
  <si>
    <t>Малясова, ВУЛ, 35</t>
  </si>
  <si>
    <t>Малясова, ВУЛ, 35а</t>
  </si>
  <si>
    <t>Малясова, ВУЛ, 37</t>
  </si>
  <si>
    <t>Малясова, ВУЛ, 39</t>
  </si>
  <si>
    <t>Малясова, ВУЛ, 19</t>
  </si>
  <si>
    <t>Марковича, ВУЛ, 11а</t>
  </si>
  <si>
    <t>Миру. проспект, ПРОСП, 46</t>
  </si>
  <si>
    <t>Миру. проспект, ПРОСП, 6а</t>
  </si>
  <si>
    <t>Музична, ВУЛ, 2а</t>
  </si>
  <si>
    <t>Нахiмова, ВУЛ, 1</t>
  </si>
  <si>
    <t>Нахiмова, ВУЛ, 24</t>
  </si>
  <si>
    <t>Олексія Бакуринського, ВУЛ, 14</t>
  </si>
  <si>
    <t>Олексія Бакуринського. провулок, ПРОВ, 5</t>
  </si>
  <si>
    <t>Перемоги, ПРОСП, 20</t>
  </si>
  <si>
    <t>Пирогова, ВУЛ, 22а</t>
  </si>
  <si>
    <t>Пирогова, ВУЛ, 6а</t>
  </si>
  <si>
    <t>Попудренка, ВУЛ, 1</t>
  </si>
  <si>
    <t>Попудренка, ВУЛ, 11</t>
  </si>
  <si>
    <t>Попудренка, ВУЛ, 12а</t>
  </si>
  <si>
    <t>Попудренка, ВУЛ, 15</t>
  </si>
  <si>
    <t>Попудренка, ВУЛ, 17</t>
  </si>
  <si>
    <t>Попудренка, ВУЛ, 2</t>
  </si>
  <si>
    <t>Попудренка, ВУЛ, 20</t>
  </si>
  <si>
    <t>Попудренка, ВУЛ, 20б</t>
  </si>
  <si>
    <t>Попудренка, ВУЛ, 24</t>
  </si>
  <si>
    <t>Попудренка, ВУЛ, 26</t>
  </si>
  <si>
    <t>Попудренка, ВУЛ, 29</t>
  </si>
  <si>
    <t>Попудренка, ВУЛ, 3</t>
  </si>
  <si>
    <t>Попудренка, ВУЛ, 35</t>
  </si>
  <si>
    <t>Попудренка, ВУЛ, 4</t>
  </si>
  <si>
    <t>Попудренка, ВУЛ, 5</t>
  </si>
  <si>
    <t>Попудренка, ВУЛ, 6</t>
  </si>
  <si>
    <t>Попудренка, ВУЛ, 7</t>
  </si>
  <si>
    <t>Попудренка, ВУЛ, 8</t>
  </si>
  <si>
    <t>Попудренка, ВУЛ, 19</t>
  </si>
  <si>
    <t>Привокзальна, ВУЛ, 17а</t>
  </si>
  <si>
    <t>Привокзальна, ВУЛ, 21</t>
  </si>
  <si>
    <t>Промислова, ВУЛ, 2а</t>
  </si>
  <si>
    <t>Промислова, ВУЛ, 42а</t>
  </si>
  <si>
    <t>Промислова, ВУЛ, 42б</t>
  </si>
  <si>
    <t>Реміснича, ВУЛ, 45</t>
  </si>
  <si>
    <t>Реміснича, ВУЛ, 55а</t>
  </si>
  <si>
    <t>Реміснича, ВУЛ, 5а</t>
  </si>
  <si>
    <t>Реміснича, ВУЛ, 5б</t>
  </si>
  <si>
    <t>Реміснича, ВУЛ, 8</t>
  </si>
  <si>
    <t>Реміснича, ВУЛ, 8а</t>
  </si>
  <si>
    <t>Реміснича, ВУЛ, 8б</t>
  </si>
  <si>
    <t>Ринкова, ВУЛ, 11а</t>
  </si>
  <si>
    <t>Ринкова, ВУЛ, 11б</t>
  </si>
  <si>
    <t>Ринкова, ВУЛ, 5б</t>
  </si>
  <si>
    <t>Святомиколаївська, ВУЛ, 3а</t>
  </si>
  <si>
    <t>Слобiдська, ВУЛ, 75а</t>
  </si>
  <si>
    <t>Слобiдська, ВУЛ, 79а</t>
  </si>
  <si>
    <t>Старобiлоуська, ВУЛ, 14б</t>
  </si>
  <si>
    <t>Старобiлоуська, ВУЛ, 14в</t>
  </si>
  <si>
    <t>Старобiлоуська, ВУЛ, 25б</t>
  </si>
  <si>
    <t>Старобiлоуська, ВУЛ, 27а</t>
  </si>
  <si>
    <t>Старобiлоуська, ВУЛ, 14а</t>
  </si>
  <si>
    <t>Старобiлоуська, ВУЛ, 49а</t>
  </si>
  <si>
    <t>Суворова, ВУЛ, 8</t>
  </si>
  <si>
    <t>Толстого, ВУЛ, 100</t>
  </si>
  <si>
    <t>Толстого, ВУЛ, 102</t>
  </si>
  <si>
    <t>Толстого, ВУЛ, 104</t>
  </si>
  <si>
    <t>Толстого, ВУЛ, 106</t>
  </si>
  <si>
    <t>Толстого, ВУЛ, 114</t>
  </si>
  <si>
    <t>Толстого, ВУЛ, 118</t>
  </si>
  <si>
    <t>Толстого, ВУЛ, 118б</t>
  </si>
  <si>
    <t>Толстого, ВУЛ, 12</t>
  </si>
  <si>
    <t>Толстого, ВУЛ, 120</t>
  </si>
  <si>
    <t>Толстого, ВУЛ, 122</t>
  </si>
  <si>
    <t>Толстого, ВУЛ, 125</t>
  </si>
  <si>
    <t>Толстого, ВУЛ, 130</t>
  </si>
  <si>
    <t>Толстого, ВУЛ, 132</t>
  </si>
  <si>
    <t>Толстого, ВУЛ, 134</t>
  </si>
  <si>
    <t>Толстого, ВУЛ, 136</t>
  </si>
  <si>
    <t>Толстого, ВУЛ, 139</t>
  </si>
  <si>
    <t>Толстого, ВУЛ, 140</t>
  </si>
  <si>
    <t>Толстого, ВУЛ, 142</t>
  </si>
  <si>
    <t>Толстого, ВУЛ, 145</t>
  </si>
  <si>
    <t>Толстого, ВУЛ, 152</t>
  </si>
  <si>
    <t>Толстого, ВУЛ, 18</t>
  </si>
  <si>
    <t>Толстого, ВУЛ, 18а</t>
  </si>
  <si>
    <t>Толстого, ВУЛ, 19</t>
  </si>
  <si>
    <t>Толстого, ВУЛ, 2</t>
  </si>
  <si>
    <t>Толстого, ВУЛ, 20</t>
  </si>
  <si>
    <t>Толстого, ВУЛ, 33</t>
  </si>
  <si>
    <t>Толстого, ВУЛ, 45</t>
  </si>
  <si>
    <t>Толстого, ВУЛ, 48</t>
  </si>
  <si>
    <t>Толстого, ВУЛ, 51</t>
  </si>
  <si>
    <t>Толстого, ВУЛ, 55</t>
  </si>
  <si>
    <t>Толстого, ВУЛ, 6</t>
  </si>
  <si>
    <t>Толстого, ВУЛ, 7</t>
  </si>
  <si>
    <t>Толстого, ВУЛ, 8</t>
  </si>
  <si>
    <t>Толстого, ВУЛ, 90</t>
  </si>
  <si>
    <t>Толстого, ВУЛ, 94</t>
  </si>
  <si>
    <t>Толстого, ВУЛ, 96</t>
  </si>
  <si>
    <t>Урочище Святе, ВУЛ, 29</t>
  </si>
  <si>
    <t>Успенська, ВУЛ, 30</t>
  </si>
  <si>
    <t>Успенська, ВУЛ, 34а</t>
  </si>
  <si>
    <t>Успенська, ВУЛ, 52</t>
  </si>
  <si>
    <t>Успенська, ВУЛ, 52а</t>
  </si>
  <si>
    <t>Успенська, ВУЛ, 52б</t>
  </si>
  <si>
    <t>Ушинського, ВУЛ, 6а</t>
  </si>
  <si>
    <t>Хлібопекарська, ВУЛ, 19а</t>
  </si>
  <si>
    <t>Хлібопекарська, ВУЛ, 21</t>
  </si>
  <si>
    <t>В`ячеслава Чорновола, ВУЛ, 15 (1.2)</t>
  </si>
  <si>
    <t>В`ячеслава Чорновола, ВУЛ, 15 (3.4.5)</t>
  </si>
  <si>
    <t>Вокзальний пров. 6</t>
  </si>
  <si>
    <t xml:space="preserve"> Серпень 2025р.</t>
  </si>
  <si>
    <t xml:space="preserve">грудень </t>
  </si>
  <si>
    <t>01.09.2025 року</t>
  </si>
  <si>
    <t>ВСЬОГО</t>
  </si>
  <si>
    <t xml:space="preserve">Наявність коштів станом на 01.09.2025 року  ("-" нема коштів, "+" є кошти) </t>
  </si>
  <si>
    <t>Додаток до рішення виконавчого</t>
  </si>
  <si>
    <t>Додаток</t>
  </si>
  <si>
    <t xml:space="preserve">комітету Чернігівської міської </t>
  </si>
  <si>
    <t>до рішення виконавчого комітету</t>
  </si>
  <si>
    <t>ради</t>
  </si>
  <si>
    <t>Чернігівської міської ради</t>
  </si>
  <si>
    <t>_________________2024 № _________</t>
  </si>
  <si>
    <t>"____" _________ 2024 року №____</t>
  </si>
  <si>
    <t>Перелік багатоквартирних будинків, управителем яких призначено комунальне підприємство "Новозаводське" Чернігівської міської ради відповідно до рішення виконавчого комітету Чернігівської міської ради від 15 лютого 2019 року № 58 та від 29 жовтня 2020 року № 485</t>
  </si>
  <si>
    <t xml:space="preserve">Перелік багатоквартирних будинків, управителем яких призначено </t>
  </si>
  <si>
    <t>комунальне підприємство «Новозаводське» Чернігівської міської ради</t>
  </si>
  <si>
    <t>№ з/п</t>
  </si>
  <si>
    <t>Номер та дата договору</t>
  </si>
  <si>
    <t>Поверховість</t>
  </si>
  <si>
    <t>Ціна послуги з управління багатоквартирним будинком з 04.11.2024 року, грн/м2</t>
  </si>
  <si>
    <t xml:space="preserve">відповідно до рішень виконавчого комітету Чернігівської міської ради </t>
  </si>
  <si>
    <t>від 15 лютого 2019 року № 58 та від 29 жовтня 2020 року № 485</t>
  </si>
  <si>
    <t xml:space="preserve">для квартир першого поверху </t>
  </si>
  <si>
    <t>для квартир другого і вище поверхів</t>
  </si>
  <si>
    <t>для нежитлових приміщень</t>
  </si>
  <si>
    <t>Національної Гвардії 29</t>
  </si>
  <si>
    <t>Конкурс</t>
  </si>
  <si>
    <t>Національної Гвардії 4</t>
  </si>
  <si>
    <t>Національної Гвардії 8</t>
  </si>
  <si>
    <t>вул. Бориса Луговського, 17</t>
  </si>
  <si>
    <t>вул. Варзара, 31</t>
  </si>
  <si>
    <t>вул. Варзара, 72</t>
  </si>
  <si>
    <t>вул. Варзара, 74</t>
  </si>
  <si>
    <t>вул. Український хутір вул. 5</t>
  </si>
  <si>
    <t>пров. Вокзальний, 14А</t>
  </si>
  <si>
    <t>пров. Вокзальний,15</t>
  </si>
  <si>
    <t>пров. Вокзальний,16</t>
  </si>
  <si>
    <t>пров. Вокзальний,24</t>
  </si>
  <si>
    <t>пров. Вокзальний,7</t>
  </si>
  <si>
    <t>вул. Воскресенська, 1</t>
  </si>
  <si>
    <t>вул. Воскресенська, 10</t>
  </si>
  <si>
    <t>вул. Воскресенська, 11</t>
  </si>
  <si>
    <t>вул. Воскресенська, 13Б</t>
  </si>
  <si>
    <t>вул. Воскресенська, 13В</t>
  </si>
  <si>
    <t>вул. Воскресенська, 23</t>
  </si>
  <si>
    <t>вул. Воскресенська, 35А</t>
  </si>
  <si>
    <t>вул. Воскресенська, 6</t>
  </si>
  <si>
    <t>вул. Воскресенська, 9</t>
  </si>
  <si>
    <t>1-й пров. Воскресенський, 3</t>
  </si>
  <si>
    <t>вул. Вячеслава Радченка, 22А</t>
  </si>
  <si>
    <t>вул. Вячеслава Радченка, 22Б</t>
  </si>
  <si>
    <t>вул. Вячеслава Радченка, 22В</t>
  </si>
  <si>
    <t>вул. Вячеслава Радченка, 4</t>
  </si>
  <si>
    <t>вул. Вячеслава Радченка, 6</t>
  </si>
  <si>
    <t>вул. Вячеслава Радченка, 8</t>
  </si>
  <si>
    <t>вул. Громадська, 29А</t>
  </si>
  <si>
    <t>вул. Громадська, 35</t>
  </si>
  <si>
    <t>вул. Василя Симоненка, 17</t>
  </si>
  <si>
    <t>вул. Василя Симоненка, 3</t>
  </si>
  <si>
    <t>вул. Василя Симоненка, 58А</t>
  </si>
  <si>
    <t>вул. Жабинського, 1</t>
  </si>
  <si>
    <t>вул. Жабинського, 10</t>
  </si>
  <si>
    <t>вул. Жабинського, 12</t>
  </si>
  <si>
    <t>вул. Жабинського, 13</t>
  </si>
  <si>
    <t>вул. Жабинського, 20</t>
  </si>
  <si>
    <t>вул. Жабинського, 22</t>
  </si>
  <si>
    <t>вул. Жабинського, 24</t>
  </si>
  <si>
    <t>вул. Жабинського, 26</t>
  </si>
  <si>
    <t>вул. Жабинського, 28</t>
  </si>
  <si>
    <t>вул. Жабинського, 2А</t>
  </si>
  <si>
    <t>вул. Жабинського, 2Б</t>
  </si>
  <si>
    <t>вул. Жабинського, 6</t>
  </si>
  <si>
    <t>вул. Жабинського, 9</t>
  </si>
  <si>
    <t>вул. Вербицьких вул. 8</t>
  </si>
  <si>
    <t>вул. Івана Мазепи, 10</t>
  </si>
  <si>
    <t>вул. Івана Мазепи, 12А</t>
  </si>
  <si>
    <t>вул. Івана Мазепи, 13</t>
  </si>
  <si>
    <t>вул. Івана Мазепи, 2</t>
  </si>
  <si>
    <t>вул. Івана Мазепи, 20</t>
  </si>
  <si>
    <t>вул. Івана Мазепи, 21А</t>
  </si>
  <si>
    <t>вул. Івана Мазепи, 25</t>
  </si>
  <si>
    <t>вул. Івана Мазепи, 27</t>
  </si>
  <si>
    <t>87</t>
  </si>
  <si>
    <t>вул. Івана Мазепи, 29</t>
  </si>
  <si>
    <t>вул. Івана Мазепи, 2А</t>
  </si>
  <si>
    <t>вул. Івана Мазепи, 31</t>
  </si>
  <si>
    <t>вул. Івана Мазепи, 33</t>
  </si>
  <si>
    <t>вул. Івана Мазепи, 37</t>
  </si>
  <si>
    <t>вул. Івана Мазепи, 37А</t>
  </si>
  <si>
    <t>вул. Івана Мазепи, 38</t>
  </si>
  <si>
    <t>вул. Івана Мазепи, 38А</t>
  </si>
  <si>
    <t>вул. Івана Мазепи, 40</t>
  </si>
  <si>
    <t>вул. Івана Мазепи, 41</t>
  </si>
  <si>
    <t>вул. Івана Мазепи, 43</t>
  </si>
  <si>
    <t>вул. Івана Мазепи, 43А</t>
  </si>
  <si>
    <t>вул. Івана Мазепи, 45</t>
  </si>
  <si>
    <t>вул. Івана Мазепи, 46</t>
  </si>
  <si>
    <t>вул. Івана Мазепи, 47</t>
  </si>
  <si>
    <t>вул. Івана Мазепи, 48</t>
  </si>
  <si>
    <t>вул. Івана Мазепи, 49</t>
  </si>
  <si>
    <t>вул. Івана Мазепи, 4Б</t>
  </si>
  <si>
    <t>вул. Івана Мазепи, 51</t>
  </si>
  <si>
    <t>вул. Івана Мазепи, 56</t>
  </si>
  <si>
    <t>вул. Івана Мазепи, 6</t>
  </si>
  <si>
    <t>вул. Івана Рашевського, 10</t>
  </si>
  <si>
    <t>вул. Івана Рашевського, 11</t>
  </si>
  <si>
    <t>вул. Івана Рашевського, 13</t>
  </si>
  <si>
    <t>вул. Івана Рашевського, 2</t>
  </si>
  <si>
    <t>вул. Івана Рашевського, 6</t>
  </si>
  <si>
    <t>вул. Івана Рашевського, 8</t>
  </si>
  <si>
    <t>вул. Івана Рашевського, 9</t>
  </si>
  <si>
    <t>вул. Іллінська, 31</t>
  </si>
  <si>
    <t>вул. Каштанова, 12</t>
  </si>
  <si>
    <t>вул. Княжа, 14</t>
  </si>
  <si>
    <t>вул. Княжа, 17</t>
  </si>
  <si>
    <t>вул. Княжа, 19</t>
  </si>
  <si>
    <t>вул. Княжа, 21</t>
  </si>
  <si>
    <t>вул. Княжа, 26</t>
  </si>
  <si>
    <t>вул. Княжа, 27</t>
  </si>
  <si>
    <t>вул. Княжа, 31</t>
  </si>
  <si>
    <t>вул. Княжа, 35</t>
  </si>
  <si>
    <t>вул. Княжа, 6</t>
  </si>
  <si>
    <t>вул. Княжа, 6А</t>
  </si>
  <si>
    <t>вул. Княжа, 8А</t>
  </si>
  <si>
    <t>вул. Князя Чорного, 11</t>
  </si>
  <si>
    <t>вул. Князя Чорного, 13</t>
  </si>
  <si>
    <t>вул. Князя Чорного, 14</t>
  </si>
  <si>
    <t>вул. Князя Чорного, 16</t>
  </si>
  <si>
    <t>вул. Козацька, 13</t>
  </si>
  <si>
    <t>вул. Козацька, 28</t>
  </si>
  <si>
    <t>вул. Козацька, 30</t>
  </si>
  <si>
    <t>вул. Козацька, 32</t>
  </si>
  <si>
    <t>вул. Козацька, 34</t>
  </si>
  <si>
    <t>вул. Козацька, 36</t>
  </si>
  <si>
    <t>вул. Козацька, 38</t>
  </si>
  <si>
    <t>вул. Козацька, 3А</t>
  </si>
  <si>
    <t>вул. Козацька, 40</t>
  </si>
  <si>
    <t>вул. Козацька, 42</t>
  </si>
  <si>
    <t>вул. Козацька, 44</t>
  </si>
  <si>
    <t>вул. Козацька, 48</t>
  </si>
  <si>
    <t>вул. Козацька, 4А</t>
  </si>
  <si>
    <t>вул. Козацька, 50</t>
  </si>
  <si>
    <t>вул. Коцюбинського, 10</t>
  </si>
  <si>
    <t>вул. Коцюбинського, 22Б</t>
  </si>
  <si>
    <t>вул. Коцюбинського, 22В</t>
  </si>
  <si>
    <t>вул. Коцюбинського, 24</t>
  </si>
  <si>
    <t>вул. Коцюбинського, 25</t>
  </si>
  <si>
    <t>вул. Коцюбинського, 28</t>
  </si>
  <si>
    <t>вул. Коцюбинського, 29</t>
  </si>
  <si>
    <t>вул. Коцюбинського, 30</t>
  </si>
  <si>
    <t>вул. Коцюбинського, 32</t>
  </si>
  <si>
    <t>вул. Коцюбинського, 33</t>
  </si>
  <si>
    <t>вул. Коцюбинського, 37А</t>
  </si>
  <si>
    <t>вул. Коцюбинського, 39А</t>
  </si>
  <si>
    <t>вул. Коцюбинського, 4</t>
  </si>
  <si>
    <t>вул. Коцюбинського, 46</t>
  </si>
  <si>
    <t>вул. Коцюбинського, 47</t>
  </si>
  <si>
    <t>вул. Коцюбинського, 48</t>
  </si>
  <si>
    <t>вул. Коцюбинського, 49</t>
  </si>
  <si>
    <t>вул. Коцюбинського, 50</t>
  </si>
  <si>
    <t>вул. Коцюбинського, 51</t>
  </si>
  <si>
    <t>вул. Коцюбинського, 52</t>
  </si>
  <si>
    <t>пров. Коцюбинського, 4/6</t>
  </si>
  <si>
    <t>пров. Коцюбинського, 4/7</t>
  </si>
  <si>
    <t>пров. Коцюбинського,4А</t>
  </si>
  <si>
    <t>пров. Коцюбинського,4Б</t>
  </si>
  <si>
    <t>пров. Коцюбинського,5</t>
  </si>
  <si>
    <t>вул. Лисенка, 14</t>
  </si>
  <si>
    <t>172</t>
  </si>
  <si>
    <t>вул. Любецька, 11</t>
  </si>
  <si>
    <t>вул. Любецька, 153А</t>
  </si>
  <si>
    <t>вул. Любецька, 157</t>
  </si>
  <si>
    <t>вул. Любецька, 157А</t>
  </si>
  <si>
    <t>вул. Любецька, 17</t>
  </si>
  <si>
    <t>вул. Любецька, 2</t>
  </si>
  <si>
    <t>вул. Любецька, 31</t>
  </si>
  <si>
    <t>вул. Любецька, 34</t>
  </si>
  <si>
    <t>вул. Любецька, 34А</t>
  </si>
  <si>
    <t>вул. Любецька, 42</t>
  </si>
  <si>
    <t>вул. Любецька, 44</t>
  </si>
  <si>
    <t>вул. Любецька, 44В</t>
  </si>
  <si>
    <t>вул. Любецька, 47</t>
  </si>
  <si>
    <t>вул. Любецька, 60Б</t>
  </si>
  <si>
    <t>вул. Любецька, 7</t>
  </si>
  <si>
    <t>вул. Любецька, 9А</t>
  </si>
  <si>
    <t>вул. Магiстратська, 10</t>
  </si>
  <si>
    <t>вул. Магiстратська, 11</t>
  </si>
  <si>
    <t>вул. Магiстратська, 13</t>
  </si>
  <si>
    <t>вул. Магiстратська, 15</t>
  </si>
  <si>
    <t>вул. Магiстратська, 4</t>
  </si>
  <si>
    <t>вул. Магiстратська, 5</t>
  </si>
  <si>
    <t>вул. Магiстратська, 9</t>
  </si>
  <si>
    <t>вул. Пантелеймонівська, 21</t>
  </si>
  <si>
    <t>вул. Пантелеймонівська, 35</t>
  </si>
  <si>
    <t>вул. Пантелеймонівська,35А</t>
  </si>
  <si>
    <t>вул. Пантелеймонівська, 37</t>
  </si>
  <si>
    <t>вул. Пантелеймонівська, 39</t>
  </si>
  <si>
    <t>вул. Марковича, 11</t>
  </si>
  <si>
    <t>вул. Марковича, 11А</t>
  </si>
  <si>
    <t>вул. Межова, 3</t>
  </si>
  <si>
    <t>просп.  Миру, 12</t>
  </si>
  <si>
    <t>просп.  Миру, 16</t>
  </si>
  <si>
    <t>просп.  Миру, 22</t>
  </si>
  <si>
    <t>просп.  Миру, 24</t>
  </si>
  <si>
    <t>просп.  Миру, 26</t>
  </si>
  <si>
    <t>просп.  Миру, 42</t>
  </si>
  <si>
    <t>просп.  Миру, 50</t>
  </si>
  <si>
    <t>просп. Миру, 52</t>
  </si>
  <si>
    <t>просп. Миру, 54</t>
  </si>
  <si>
    <t>просп. Миру, 56</t>
  </si>
  <si>
    <t>просп.  Миру, 6</t>
  </si>
  <si>
    <t>просп. Миру, 80</t>
  </si>
  <si>
    <t>вул. Музична, 10</t>
  </si>
  <si>
    <t>вул. Музична, 12</t>
  </si>
  <si>
    <t>вул. Музична, 14</t>
  </si>
  <si>
    <t>вул. Музична, 16</t>
  </si>
  <si>
    <t>вул. Музична, 18</t>
  </si>
  <si>
    <t>220</t>
  </si>
  <si>
    <t>вул. Музична, 20</t>
  </si>
  <si>
    <t>221</t>
  </si>
  <si>
    <t>вул. Музична, 2А</t>
  </si>
  <si>
    <t>вул. Музична, 3</t>
  </si>
  <si>
    <t>вул. Музична, 4</t>
  </si>
  <si>
    <t>вул. Музична, 5</t>
  </si>
  <si>
    <t>вул. Музична, 7</t>
  </si>
  <si>
    <t>вул. Музична, 8</t>
  </si>
  <si>
    <t>вул. Святославська, 1</t>
  </si>
  <si>
    <t>пров. Олексія Бакуринського, 6</t>
  </si>
  <si>
    <t>просп. Перемоги,  10</t>
  </si>
  <si>
    <t>просп. Перемоги,  14</t>
  </si>
  <si>
    <t>просп. Перемоги,  22</t>
  </si>
  <si>
    <t>просп. Перемоги,  24</t>
  </si>
  <si>
    <t>просп. Перемоги,  25</t>
  </si>
  <si>
    <t>просп. Перемоги,  26</t>
  </si>
  <si>
    <t>просп. Перемоги,  28</t>
  </si>
  <si>
    <t>просп. Перемоги,  29</t>
  </si>
  <si>
    <t>просп. Перемоги,  30</t>
  </si>
  <si>
    <t>просп. Перемоги,  31</t>
  </si>
  <si>
    <t>просп. Перемоги,  32</t>
  </si>
  <si>
    <t>просп. Перемоги,  35</t>
  </si>
  <si>
    <t>241</t>
  </si>
  <si>
    <t>просп. Перемоги,  36</t>
  </si>
  <si>
    <t>просп. Перемоги,  37</t>
  </si>
  <si>
    <t>просп. Перемоги,  38</t>
  </si>
  <si>
    <t>просп. Перемоги,  40</t>
  </si>
  <si>
    <t>просп. Перемоги,  43</t>
  </si>
  <si>
    <t>просп. Перемоги,  44</t>
  </si>
  <si>
    <t>просп. Перемоги,  47</t>
  </si>
  <si>
    <t>просп. Перемоги,  48</t>
  </si>
  <si>
    <t>просп. Перемоги, 55</t>
  </si>
  <si>
    <t>просп. Перемоги,  56</t>
  </si>
  <si>
    <t>просп. Перемоги,  63</t>
  </si>
  <si>
    <t>просп. Перемоги,  67</t>
  </si>
  <si>
    <t>просп. Перемоги,  71</t>
  </si>
  <si>
    <t>просп. Перемоги,  81</t>
  </si>
  <si>
    <t>просп. Перемоги,  82</t>
  </si>
  <si>
    <t>просп. Перемоги,  83</t>
  </si>
  <si>
    <t>просп. Перемоги,  84</t>
  </si>
  <si>
    <t>просп. Перемоги,  85</t>
  </si>
  <si>
    <t>вул. Пирогова, 1</t>
  </si>
  <si>
    <t>вул. Пирогова, 20</t>
  </si>
  <si>
    <t>вул. Пирогова, 22</t>
  </si>
  <si>
    <t>вул. Пирогова, 22А</t>
  </si>
  <si>
    <t>263</t>
  </si>
  <si>
    <t>вул. Пирогова, 5</t>
  </si>
  <si>
    <t>вул. Пирогова, 6</t>
  </si>
  <si>
    <t>вул. Пирогова, 6А</t>
  </si>
  <si>
    <t>вул. Мацієвського Олександра, 1</t>
  </si>
  <si>
    <t>вул. Мацієвського Олександра, 11</t>
  </si>
  <si>
    <t>вул. Мацієвського Олександра, 12А</t>
  </si>
  <si>
    <t>вул. Мацієвського Олександра, 15</t>
  </si>
  <si>
    <t>вул. Мацієвського Олександра, 2</t>
  </si>
  <si>
    <t>вул. Мацієвського Олександра, 20</t>
  </si>
  <si>
    <t>вул. Мацієвського Олександра,  20Б</t>
  </si>
  <si>
    <t>вул. Мацієвського Олександра, 26</t>
  </si>
  <si>
    <t>вул. Мацієвського Олександра, 29</t>
  </si>
  <si>
    <t>вул. Мацієвського Олександра, 3</t>
  </si>
  <si>
    <t>вул. Мацієвського Олександра,  35</t>
  </si>
  <si>
    <t>вул. Мацієвського Олександра, 4</t>
  </si>
  <si>
    <t>вул. Мацієвського Олександра, 5</t>
  </si>
  <si>
    <t>вул. Мацієвського Олександра, 6</t>
  </si>
  <si>
    <t>вул. Мацієвського Олександра, 7</t>
  </si>
  <si>
    <t>вул. Мацієвського Олександра, 8</t>
  </si>
  <si>
    <t>вул. Привокзальна, 14</t>
  </si>
  <si>
    <t>вул. Привокзальна, 15</t>
  </si>
  <si>
    <t>вул. Привокзальна, 16</t>
  </si>
  <si>
    <t>вул. Привокзальна, 17</t>
  </si>
  <si>
    <t>вул. Привокзальна, 17А</t>
  </si>
  <si>
    <t>вул. Привокзальна, 19</t>
  </si>
  <si>
    <t>вул. Промислова, 19</t>
  </si>
  <si>
    <t>вул. Промислова, 2</t>
  </si>
  <si>
    <t>вул. Промислова, 2А</t>
  </si>
  <si>
    <t>вул. Промислова, 42А</t>
  </si>
  <si>
    <t>вул. Рiпкинська, 1</t>
  </si>
  <si>
    <t>вул. Рiпкинська, 3</t>
  </si>
  <si>
    <t>вул. Реміснича, 13</t>
  </si>
  <si>
    <t>вул. Реміснича, 21</t>
  </si>
  <si>
    <t>вул. Реміснича, 22</t>
  </si>
  <si>
    <t>вул. Реміснича, 4</t>
  </si>
  <si>
    <t>вул. Реміснича, 5</t>
  </si>
  <si>
    <t>вул. Реміснича, 53</t>
  </si>
  <si>
    <t>вул. Реміснича, 55</t>
  </si>
  <si>
    <t>вул. Реміснича, 55А</t>
  </si>
  <si>
    <t>вул. Реміснича, 57</t>
  </si>
  <si>
    <t>вул. Реміснича, 58</t>
  </si>
  <si>
    <t>вул. Реміснича, 5А</t>
  </si>
  <si>
    <t>вул. Реміснича, 5Б</t>
  </si>
  <si>
    <t>вул. Реміснича, 6</t>
  </si>
  <si>
    <t>вул. Реміснича, 7</t>
  </si>
  <si>
    <t>вул. Реміснича, 8А</t>
  </si>
  <si>
    <t>вул. Реміснича, 8Б</t>
  </si>
  <si>
    <t>вул. Ринкова, 11А</t>
  </si>
  <si>
    <t>вул. Ринкова, 26</t>
  </si>
  <si>
    <t>вул. Самострова, 11</t>
  </si>
  <si>
    <t>вул. Самострова, 13</t>
  </si>
  <si>
    <t>вул. Самострова, 8</t>
  </si>
  <si>
    <t>вул. Святомиколаївська, 4</t>
  </si>
  <si>
    <t>вул. Святомиколаївська, 9</t>
  </si>
  <si>
    <t>вул. Слобiдська, 52</t>
  </si>
  <si>
    <t>вул. Слобiдська, 54</t>
  </si>
  <si>
    <t>вул. Слобiдська, 56</t>
  </si>
  <si>
    <t>вул. Слобiдська, 75А</t>
  </si>
  <si>
    <t>вул. Слобiдська, 77</t>
  </si>
  <si>
    <t>вул. Слобiдська, 79А</t>
  </si>
  <si>
    <t>вул. Старобiлоуська, 14</t>
  </si>
  <si>
    <t>вул. Старобiлоуська, 14А</t>
  </si>
  <si>
    <t>вул. Старобiлоуська, 14Б</t>
  </si>
  <si>
    <t>вул. Старобiлоуська, 14В</t>
  </si>
  <si>
    <t>вул. Старобiлоуська, 27А</t>
  </si>
  <si>
    <t>вул. Старобiлоуська, 31</t>
  </si>
  <si>
    <t>вул. Старобiлоуська, 33</t>
  </si>
  <si>
    <t>вул. Старобiлоуська, 35</t>
  </si>
  <si>
    <t>вул. Старобiлоуська, 4</t>
  </si>
  <si>
    <t>вул. Старостриженська, 10</t>
  </si>
  <si>
    <t>вул. Старостриженська, 12</t>
  </si>
  <si>
    <t>вул. Старостриженська, 14</t>
  </si>
  <si>
    <t>вул. Старостриженська, 16</t>
  </si>
  <si>
    <t>вул. Старостриженська, 5</t>
  </si>
  <si>
    <t>вул. Старостриженська, 7</t>
  </si>
  <si>
    <t>вул. Троїцька вул. 8</t>
  </si>
  <si>
    <t>вул. Тиха, 1</t>
  </si>
  <si>
    <t>пров. Тихий, 2</t>
  </si>
  <si>
    <t>вул. Олександра Довженка,100</t>
  </si>
  <si>
    <t>вул. Олександра Довженка,102</t>
  </si>
  <si>
    <t>вул. Олександра Довженка,104</t>
  </si>
  <si>
    <t>вул. Олександра Довженка,106</t>
  </si>
  <si>
    <t>вул. Олександра Довженка, 114</t>
  </si>
  <si>
    <t>вул. Олександра Довженка,118</t>
  </si>
  <si>
    <t>вул. Олександра Довженка,118Б</t>
  </si>
  <si>
    <t>вул. Олександра Довженка, 12</t>
  </si>
  <si>
    <t>вул. Олександра Довженка,120</t>
  </si>
  <si>
    <t>вул. Олександра Довженка, 125</t>
  </si>
  <si>
    <t>вул. Олександра Довженка,130</t>
  </si>
  <si>
    <t>вул. Олександра Довженка,132</t>
  </si>
  <si>
    <t>вул. Олександра Довженка,134</t>
  </si>
  <si>
    <t>вул. Олександра Довженка, 139</t>
  </si>
  <si>
    <t>вул. Олександра Довженка,140</t>
  </si>
  <si>
    <t>вул. Олександра Довженка,142</t>
  </si>
  <si>
    <t>вул. Олександра Довженка, 18</t>
  </si>
  <si>
    <t>вул. Олександра Довженка, 18А</t>
  </si>
  <si>
    <t>вул. Олександра Довженка, 19</t>
  </si>
  <si>
    <t>вул. Олександра Довженка, 2</t>
  </si>
  <si>
    <t>вул. Олександра Довженка, 20</t>
  </si>
  <si>
    <t>вул. Олександра Довженка, 33</t>
  </si>
  <si>
    <t>вул. Олександра Довженка, 45</t>
  </si>
  <si>
    <t>вул. Олександра Довженка, 48</t>
  </si>
  <si>
    <t>вул. Олександра Довженка, 51</t>
  </si>
  <si>
    <t>вул. Олександра Довженка, 55</t>
  </si>
  <si>
    <t>вул. Олександра Довженка, 6</t>
  </si>
  <si>
    <t>вул. Олександра Довженка, 8</t>
  </si>
  <si>
    <t>вул. Олександра Довженка, 90</t>
  </si>
  <si>
    <t>вул. Олександра Довженка,94</t>
  </si>
  <si>
    <t>вул. Олександра Довженка,96</t>
  </si>
  <si>
    <t>вул. Успенська, 21</t>
  </si>
  <si>
    <t>вул. Успенська, 34А</t>
  </si>
  <si>
    <t>вул. Успенська, 35</t>
  </si>
  <si>
    <t>вул. Успенська, 52А</t>
  </si>
  <si>
    <t>вул. Успенська, 8</t>
  </si>
  <si>
    <t>вул. Ушинського, 6А</t>
  </si>
  <si>
    <t>вул. Хлібопекарська, 11</t>
  </si>
  <si>
    <t>вул. Хлібопекарська, 14</t>
  </si>
  <si>
    <t>вул. Хлібопекарська, 16</t>
  </si>
  <si>
    <t>вул. Хлібопекарська, 18</t>
  </si>
  <si>
    <t>вул. Хлібопекарська, 19</t>
  </si>
  <si>
    <t>вул. Хлібопекарська, 19А</t>
  </si>
  <si>
    <t>вул. Хлібопекарська, 25</t>
  </si>
  <si>
    <t>вул. Хлібопекарська, 29</t>
  </si>
  <si>
    <t>вул. Хлібопекарська, 3</t>
  </si>
  <si>
    <t>вул. Хлібопекарська, 34</t>
  </si>
  <si>
    <t>вул. Івана Мазепи, 68А</t>
  </si>
  <si>
    <t>вул. Івана Мазепи, 68Б</t>
  </si>
  <si>
    <t>вул. Івана Мазепи, 72А</t>
  </si>
  <si>
    <t>вул. Дмитра Самоквасова, 1</t>
  </si>
  <si>
    <t>вул. Дмитра Самоквасова, 3</t>
  </si>
  <si>
    <t>вул. Дмитра Самоквасова, 5</t>
  </si>
  <si>
    <t>вул. Дмитра Самоквасова, 6</t>
  </si>
  <si>
    <t>вул. Дмитра Самоквасова, 6А</t>
  </si>
  <si>
    <t>вул. Дмитра Самоквасова, 7</t>
  </si>
  <si>
    <t>вул. Дмитра Самоквасова, 7А</t>
  </si>
  <si>
    <t>вул. Дмитра Самоквасова, 9</t>
  </si>
  <si>
    <t>вул. Дмитра Самоквасова, 10</t>
  </si>
  <si>
    <t>вул. Дмитра Самоквасова, 11</t>
  </si>
  <si>
    <t>вул. Дмитра Самоквасова, 13</t>
  </si>
  <si>
    <t>вул. Дмитра Самоквасова, 15</t>
  </si>
  <si>
    <t>вул. Дмитра Самоквасова, 16</t>
  </si>
  <si>
    <t>вул. Дмитра Самоквасова, 17</t>
  </si>
  <si>
    <t>вул. Дмитра Самоквасова, 18</t>
  </si>
  <si>
    <t>вул. Дмитра Самоквасова, 19</t>
  </si>
  <si>
    <t>вул. Дмитра Самоквасова, 21</t>
  </si>
  <si>
    <t>вул. Дмитра Самоквасова, 23</t>
  </si>
  <si>
    <t>вул. Днiпровська, 2</t>
  </si>
  <si>
    <t>вул. Днiпровська, 31</t>
  </si>
  <si>
    <t>вул. Днiпровська, 35</t>
  </si>
  <si>
    <t>вул. Заньковецької, 28</t>
  </si>
  <si>
    <t>вул. Заньковецької, 30</t>
  </si>
  <si>
    <t>вул. Заньковецької, 43</t>
  </si>
  <si>
    <t>вул. Заньковецької, 60</t>
  </si>
  <si>
    <t>вул. Заньковецької, 62</t>
  </si>
  <si>
    <t>вул. Заньковецької, 64</t>
  </si>
  <si>
    <t>вул. Степана Бандери, 10</t>
  </si>
  <si>
    <t>вул. Степана Бандери, 11</t>
  </si>
  <si>
    <t>вул. Степана Бандери, 13</t>
  </si>
  <si>
    <t>вул. Степана Бандери, 16</t>
  </si>
  <si>
    <t>вул. Степана Бандери, 19/2</t>
  </si>
  <si>
    <t>вул. Степана Бандери, 29</t>
  </si>
  <si>
    <t>вул. Степана Бандери, 29А</t>
  </si>
  <si>
    <t>вул. Степана Бандери, 31A</t>
  </si>
  <si>
    <t>вул. Степана Бандери, 31Б</t>
  </si>
  <si>
    <t>вул. Степана Бандери, 31В</t>
  </si>
  <si>
    <t>вул. Текстильникiв, 3</t>
  </si>
  <si>
    <t>вул. Текстильникiв, 4</t>
  </si>
  <si>
    <t>вул. Текстильникiв, 6</t>
  </si>
  <si>
    <t>вул. Текстильникiв, 8</t>
  </si>
  <si>
    <t>вул. Текстильникiв, 9</t>
  </si>
  <si>
    <t>вул. Текстильникiв, 9А</t>
  </si>
  <si>
    <t>вул. Текстильникiв, 11А</t>
  </si>
  <si>
    <t>вул. Текстильникiв, 11Б</t>
  </si>
  <si>
    <t>вул. Текстильникiв, 12</t>
  </si>
  <si>
    <t>вул. Текстильникiв, 13</t>
  </si>
  <si>
    <t>вул. Текстильникiв, 14</t>
  </si>
  <si>
    <t>вул. Текстильникiв, 15</t>
  </si>
  <si>
    <t>вул. Текстильникiв, 15А</t>
  </si>
  <si>
    <t>вул. Текстильникiв, 16</t>
  </si>
  <si>
    <t>вул. Текстильникiв, 17/43</t>
  </si>
  <si>
    <t>вул. Текстильникiв, 18</t>
  </si>
  <si>
    <t>вул. Текстильникiв, 19</t>
  </si>
  <si>
    <t>445</t>
  </si>
  <si>
    <t>вул. Текстильникiв, 20</t>
  </si>
  <si>
    <t>вул. Текстильникiв, 21</t>
  </si>
  <si>
    <t>вул. Текстильникiв, 22</t>
  </si>
  <si>
    <t>вул. Текстильникiв, 23</t>
  </si>
  <si>
    <t>вул. Текстильникiв, 24</t>
  </si>
  <si>
    <t>вул. Текстильникiв, 24А</t>
  </si>
  <si>
    <t>451</t>
  </si>
  <si>
    <t>вул. Текстильникiв, 25А</t>
  </si>
  <si>
    <t>452</t>
  </si>
  <si>
    <t>вул. Текстильникiв, 31</t>
  </si>
  <si>
    <t>453</t>
  </si>
  <si>
    <t>вул. Текстильникiв, 33</t>
  </si>
  <si>
    <t>454</t>
  </si>
  <si>
    <t>вул. Текстильникiв, 34</t>
  </si>
  <si>
    <t>455</t>
  </si>
  <si>
    <t>вул. Текстильникiв, 39</t>
  </si>
  <si>
    <t>456</t>
  </si>
  <si>
    <t>вул. Текстильникiв, 41</t>
  </si>
  <si>
    <t>457</t>
  </si>
  <si>
    <t>вул. Харкiвська, 2</t>
  </si>
  <si>
    <t>458</t>
  </si>
  <si>
    <t>вул. Харкiвська, 6</t>
  </si>
  <si>
    <t>459</t>
  </si>
  <si>
    <t>вул. Харкiвська, 8</t>
  </si>
  <si>
    <t>460</t>
  </si>
  <si>
    <t>вул. Харкiвська, 10</t>
  </si>
  <si>
    <t>461</t>
  </si>
  <si>
    <t>вул. Харкiвська, 12</t>
  </si>
  <si>
    <t>462</t>
  </si>
  <si>
    <t>вул. Народного руху, 2</t>
  </si>
  <si>
    <t>463</t>
  </si>
  <si>
    <t>вул. Народного руху, 4</t>
  </si>
  <si>
    <t>464</t>
  </si>
  <si>
    <t>вул. Народного руху, 11</t>
  </si>
  <si>
    <t>465</t>
  </si>
  <si>
    <t>вул. Народного руху, 12</t>
  </si>
  <si>
    <t>466</t>
  </si>
  <si>
    <t>вул. Христини Алчевської, 1</t>
  </si>
  <si>
    <t>467</t>
  </si>
  <si>
    <t>вул. Христини Алчевської, 2</t>
  </si>
  <si>
    <t>468</t>
  </si>
  <si>
    <t>вул. Христини Алчевської, 3</t>
  </si>
  <si>
    <t>469</t>
  </si>
  <si>
    <t>вул. Христини Алчевської, 4</t>
  </si>
  <si>
    <t>470</t>
  </si>
  <si>
    <t>вул. Христини Алчевської, 5</t>
  </si>
  <si>
    <t>471</t>
  </si>
  <si>
    <t>472</t>
  </si>
  <si>
    <t>473</t>
  </si>
  <si>
    <t>474</t>
  </si>
  <si>
    <t>475</t>
  </si>
  <si>
    <t>476</t>
  </si>
  <si>
    <t>477</t>
  </si>
  <si>
    <t xml:space="preserve">Заступник міського голови -                                       </t>
  </si>
  <si>
    <t>керуючий справами виконкому</t>
  </si>
  <si>
    <t xml:space="preserve">   Сергій ФЕСЕНКО</t>
  </si>
  <si>
    <t xml:space="preserve"> Дмитра Самоквасова, ВУЛ,  1</t>
  </si>
  <si>
    <t xml:space="preserve"> Дмитра Самоквасова, ВУЛ,  2</t>
  </si>
  <si>
    <t xml:space="preserve"> Дмитра Самоквасова, ВУЛ,  3</t>
  </si>
  <si>
    <t xml:space="preserve"> Дмитра Самоквасова, ВУЛ,  4</t>
  </si>
  <si>
    <t xml:space="preserve"> Дмитра Самоквасова, ВУЛ,  5</t>
  </si>
  <si>
    <t xml:space="preserve"> Дмитра Самоквасова, ВУЛ,  6</t>
  </si>
  <si>
    <t>Дмитра Самоквасова. провулок, ПРОВ,  1</t>
  </si>
  <si>
    <t>Дмитра Самоквасова. провулок, ПРОВ,  2</t>
  </si>
  <si>
    <t>Дмитра Самоквасова. провулок, ПРОВ,  3</t>
  </si>
  <si>
    <t>Дмитра Самоквасова. провулок, ПРОВ,  4</t>
  </si>
  <si>
    <t>Дмитра Самоквасова. провулок, ПРОВ,  5</t>
  </si>
  <si>
    <t>Дмитра Самоквасова. провулок, ПРОВ,  6</t>
  </si>
  <si>
    <t xml:space="preserve"> діє з 01.11.2024 до 30.11.2025 рр</t>
  </si>
  <si>
    <t>Звіт про виконання  кошторису на утримання  будинків  та  прибудинкової  території  управителя    КП "Новозаводське"  з ЛИСТОПАДА 2024 року по ВЕРЕСЕНЬ 2025 року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</si>
</sst>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р_._-;\-* #,##0.00_р_._-;_-* &quot;-&quot;??_р_._-;_-@_-"/>
    <numFmt numFmtId="164" formatCode="0.0000"/>
    <numFmt numFmtId="165" formatCode="#,##0.0000"/>
    <numFmt numFmtId="166" formatCode="0.000"/>
    <numFmt numFmtId="167" formatCode="#,##0.000"/>
    <numFmt numFmtId="168" formatCode="0.0%"/>
    <numFmt numFmtId="169" formatCode="#,##0.0"/>
    <numFmt numFmtId="170" formatCode="#,##0.00&quot;₴&quot;"/>
  </numFmts>
  <fonts count="85" x14ac:knownFonts="1">
    <font>
      <sz val="11"/>
      <color theme="1"/>
      <name val="Calibri"/>
      <family val="2"/>
      <charset val="204"/>
      <scheme val="minor"/>
    </font>
    <font>
      <sz val="8"/>
      <color indexed="8"/>
      <name val="MS Sans Serif"/>
      <family val="2"/>
      <charset val="204"/>
    </font>
    <font>
      <b/>
      <u/>
      <sz val="10"/>
      <color indexed="8"/>
      <name val="MS Sans Serif"/>
      <family val="2"/>
      <charset val="204"/>
    </font>
    <font>
      <sz val="12"/>
      <color indexed="8"/>
      <name val="MS Sans Serif"/>
      <family val="2"/>
      <charset val="204"/>
    </font>
    <font>
      <b/>
      <sz val="12"/>
      <color indexed="8"/>
      <name val="MS Sans Serif"/>
      <family val="2"/>
      <charset val="204"/>
    </font>
    <font>
      <b/>
      <sz val="8"/>
      <color indexed="8"/>
      <name val="MS Sans Serif"/>
      <family val="2"/>
      <charset val="204"/>
    </font>
    <font>
      <b/>
      <vertAlign val="superscript"/>
      <sz val="8"/>
      <color indexed="8"/>
      <name val="MS Sans Serif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b/>
      <sz val="12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8"/>
      <color rgb="FFFF0000"/>
      <name val="MS Sans Serif"/>
      <family val="2"/>
      <charset val="204"/>
    </font>
    <font>
      <b/>
      <sz val="8"/>
      <name val="MS Sans Serif"/>
      <family val="2"/>
      <charset val="204"/>
    </font>
    <font>
      <sz val="8"/>
      <name val="MS Sans Serif"/>
      <family val="2"/>
      <charset val="204"/>
    </font>
    <font>
      <b/>
      <sz val="14"/>
      <color indexed="8"/>
      <name val="Arial"/>
      <family val="2"/>
      <charset val="204"/>
    </font>
    <font>
      <sz val="8"/>
      <color rgb="FF00B050"/>
      <name val="MS Sans Serif"/>
      <family val="2"/>
      <charset val="204"/>
    </font>
    <font>
      <sz val="10"/>
      <color rgb="FF0070C0"/>
      <name val="Times New Roman"/>
      <family val="1"/>
      <charset val="204"/>
    </font>
    <font>
      <sz val="8"/>
      <color rgb="FF0070C0"/>
      <name val="MS Sans Serif"/>
      <family val="2"/>
      <charset val="204"/>
    </font>
    <font>
      <b/>
      <sz val="8"/>
      <color rgb="FF00B050"/>
      <name val="MS Sans Serif"/>
      <family val="2"/>
      <charset val="204"/>
    </font>
    <font>
      <b/>
      <sz val="8"/>
      <color rgb="FFFF0000"/>
      <name val="MS Sans Serif"/>
      <family val="2"/>
      <charset val="204"/>
    </font>
    <font>
      <sz val="10"/>
      <name val="Times New Roman"/>
      <family val="1"/>
      <charset val="204"/>
    </font>
    <font>
      <b/>
      <sz val="8"/>
      <color rgb="FF0070C0"/>
      <name val="MS Sans Serif"/>
      <family val="2"/>
      <charset val="204"/>
    </font>
    <font>
      <b/>
      <sz val="12"/>
      <color rgb="FF00B0F0"/>
      <name val="Times New Roman"/>
      <family val="1"/>
      <charset val="204"/>
    </font>
    <font>
      <b/>
      <sz val="11"/>
      <color rgb="FF00B0F0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b/>
      <sz val="10"/>
      <color rgb="FF0070C0"/>
      <name val="MS Sans Serif"/>
      <family val="2"/>
      <charset val="204"/>
    </font>
    <font>
      <sz val="11"/>
      <color rgb="FFFF0000"/>
      <name val="Times New Roman"/>
      <family val="1"/>
      <charset val="204"/>
    </font>
    <font>
      <sz val="10"/>
      <name val="Arial"/>
      <family val="2"/>
      <charset val="204"/>
    </font>
    <font>
      <b/>
      <sz val="13.5"/>
      <color indexed="8"/>
      <name val="MS Sans Serif"/>
      <family val="2"/>
      <charset val="204"/>
    </font>
    <font>
      <b/>
      <sz val="10"/>
      <color indexed="8"/>
      <name val="MS Sans Serif"/>
      <family val="2"/>
      <charset val="204"/>
    </font>
    <font>
      <sz val="8"/>
      <color rgb="FFFF0066"/>
      <name val="MS Sans Serif"/>
      <family val="2"/>
      <charset val="204"/>
    </font>
    <font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0"/>
      <name val="Arial Cyr"/>
      <charset val="204"/>
    </font>
    <font>
      <b/>
      <sz val="12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8"/>
      <color rgb="FF7030A0"/>
      <name val="MS Sans Serif"/>
      <family val="2"/>
      <charset val="204"/>
    </font>
    <font>
      <sz val="14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8"/>
      <color theme="1"/>
      <name val="MS Sans Serif"/>
      <family val="2"/>
      <charset val="204"/>
    </font>
    <font>
      <b/>
      <sz val="14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9"/>
      <name val="Calibri"/>
      <family val="2"/>
      <charset val="204"/>
      <scheme val="minor"/>
    </font>
    <font>
      <b/>
      <sz val="9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8"/>
      <color indexed="63"/>
      <name val="MS Sans Serif"/>
      <family val="2"/>
      <charset val="204"/>
    </font>
    <font>
      <b/>
      <sz val="13.5"/>
      <color rgb="FF0070C0"/>
      <name val="MS Sans Serif"/>
      <family val="2"/>
      <charset val="204"/>
    </font>
    <font>
      <b/>
      <sz val="8"/>
      <color indexed="59"/>
      <name val="MS Sans Serif"/>
      <family val="2"/>
      <charset val="204"/>
    </font>
    <font>
      <sz val="14"/>
      <color theme="1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i/>
      <sz val="11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7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sz val="13"/>
      <color theme="0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double">
        <color indexed="64"/>
      </right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auto="1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2"/>
      </left>
      <right/>
      <top style="thin">
        <color indexed="62"/>
      </top>
      <bottom style="thin">
        <color indexed="62"/>
      </bottom>
      <diagonal/>
    </border>
    <border>
      <left/>
      <right/>
      <top/>
      <bottom style="thin">
        <color indexed="62"/>
      </bottom>
      <diagonal/>
    </border>
    <border>
      <left/>
      <right/>
      <top style="thin">
        <color indexed="62"/>
      </top>
      <bottom style="thin">
        <color indexed="62"/>
      </bottom>
      <diagonal/>
    </border>
  </borders>
  <cellStyleXfs count="22">
    <xf numFmtId="0" fontId="0" fillId="0" borderId="0"/>
    <xf numFmtId="0" fontId="8" fillId="0" borderId="0">
      <alignment horizontal="center" vertical="center"/>
    </xf>
    <xf numFmtId="0" fontId="9" fillId="0" borderId="0">
      <alignment horizontal="left" vertical="top"/>
    </xf>
    <xf numFmtId="0" fontId="11" fillId="0" borderId="0">
      <alignment horizontal="left" vertical="center"/>
    </xf>
    <xf numFmtId="0" fontId="12" fillId="0" borderId="0">
      <alignment horizontal="center" vertical="center" textRotation="90"/>
    </xf>
    <xf numFmtId="0" fontId="13" fillId="0" borderId="0">
      <alignment horizontal="right" vertical="top"/>
    </xf>
    <xf numFmtId="0" fontId="13" fillId="0" borderId="0">
      <alignment horizontal="right" vertical="top"/>
    </xf>
    <xf numFmtId="0" fontId="8" fillId="0" borderId="0">
      <alignment horizontal="right" vertical="center"/>
    </xf>
    <xf numFmtId="0" fontId="13" fillId="0" borderId="0">
      <alignment horizontal="right" vertical="top"/>
    </xf>
    <xf numFmtId="0" fontId="13" fillId="0" borderId="0">
      <alignment horizontal="right" vertical="top"/>
    </xf>
    <xf numFmtId="0" fontId="19" fillId="0" borderId="0">
      <alignment horizontal="center" vertical="center"/>
    </xf>
    <xf numFmtId="0" fontId="40" fillId="0" borderId="0"/>
    <xf numFmtId="0" fontId="40" fillId="0" borderId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" fontId="47" fillId="0" borderId="4" applyFont="0" applyFill="0" applyBorder="0" applyAlignment="0" applyProtection="0"/>
    <xf numFmtId="43" fontId="40" fillId="0" borderId="0" applyFont="0" applyFill="0" applyBorder="0" applyAlignment="0" applyProtection="0"/>
    <xf numFmtId="0" fontId="68" fillId="0" borderId="0"/>
    <xf numFmtId="0" fontId="68" fillId="0" borderId="0"/>
    <xf numFmtId="9" fontId="68" fillId="0" borderId="0" applyFont="0" applyFill="0" applyBorder="0" applyAlignment="0" applyProtection="0"/>
    <xf numFmtId="9" fontId="69" fillId="0" borderId="0" applyFont="0" applyFill="0" applyBorder="0" applyAlignment="0" applyProtection="0"/>
  </cellStyleXfs>
  <cellXfs count="429">
    <xf numFmtId="0" fontId="0" fillId="0" borderId="0" xfId="0"/>
    <xf numFmtId="0" fontId="1" fillId="0" borderId="0" xfId="0" applyFont="1" applyFill="1" applyAlignment="1">
      <alignment vertical="center"/>
    </xf>
    <xf numFmtId="0" fontId="1" fillId="0" borderId="4" xfId="0" applyFont="1" applyFill="1" applyBorder="1" applyAlignment="1">
      <alignment vertical="center" textRotation="90"/>
    </xf>
    <xf numFmtId="0" fontId="1" fillId="0" borderId="4" xfId="0" applyFont="1" applyFill="1" applyBorder="1" applyAlignment="1">
      <alignment vertical="center"/>
    </xf>
    <xf numFmtId="0" fontId="1" fillId="0" borderId="4" xfId="0" applyFont="1" applyFill="1" applyBorder="1" applyAlignment="1">
      <alignment vertical="center" textRotation="90" wrapText="1"/>
    </xf>
    <xf numFmtId="4" fontId="1" fillId="0" borderId="0" xfId="0" applyNumberFormat="1" applyFont="1" applyFill="1" applyAlignment="1">
      <alignment vertical="center"/>
    </xf>
    <xf numFmtId="0" fontId="1" fillId="0" borderId="4" xfId="0" applyNumberFormat="1" applyFont="1" applyFill="1" applyBorder="1" applyAlignment="1" applyProtection="1">
      <alignment vertical="center"/>
    </xf>
    <xf numFmtId="0" fontId="1" fillId="0" borderId="4" xfId="0" applyFont="1" applyFill="1" applyBorder="1" applyAlignment="1">
      <alignment horizontal="center" vertical="center" textRotation="90"/>
    </xf>
    <xf numFmtId="0" fontId="1" fillId="0" borderId="4" xfId="0" applyFont="1" applyFill="1" applyBorder="1" applyAlignment="1">
      <alignment vertical="center" wrapText="1"/>
    </xf>
    <xf numFmtId="0" fontId="7" fillId="0" borderId="0" xfId="0" applyFont="1"/>
    <xf numFmtId="0" fontId="0" fillId="0" borderId="4" xfId="0" applyBorder="1"/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left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left" vertical="center" wrapText="1"/>
    </xf>
    <xf numFmtId="0" fontId="7" fillId="0" borderId="10" xfId="0" applyFont="1" applyBorder="1"/>
    <xf numFmtId="0" fontId="5" fillId="0" borderId="4" xfId="0" applyFont="1" applyFill="1" applyBorder="1" applyAlignment="1">
      <alignment horizontal="center" vertical="center" textRotation="90" wrapText="1"/>
    </xf>
    <xf numFmtId="0" fontId="5" fillId="0" borderId="4" xfId="0" applyFont="1" applyFill="1" applyBorder="1" applyAlignment="1">
      <alignment vertical="center" textRotation="90" wrapText="1"/>
    </xf>
    <xf numFmtId="4" fontId="1" fillId="0" borderId="4" xfId="0" applyNumberFormat="1" applyFont="1" applyFill="1" applyBorder="1" applyAlignment="1">
      <alignment vertical="center"/>
    </xf>
    <xf numFmtId="4" fontId="16" fillId="0" borderId="0" xfId="0" applyNumberFormat="1" applyFont="1" applyFill="1" applyAlignment="1">
      <alignment vertical="center"/>
    </xf>
    <xf numFmtId="4" fontId="1" fillId="4" borderId="4" xfId="0" applyNumberFormat="1" applyFont="1" applyFill="1" applyBorder="1" applyAlignment="1">
      <alignment vertical="center"/>
    </xf>
    <xf numFmtId="0" fontId="1" fillId="4" borderId="4" xfId="0" applyNumberFormat="1" applyFont="1" applyFill="1" applyBorder="1" applyAlignment="1" applyProtection="1">
      <alignment horizontal="left" vertical="center" wrapText="1"/>
    </xf>
    <xf numFmtId="0" fontId="1" fillId="4" borderId="0" xfId="0" applyFont="1" applyFill="1" applyAlignment="1">
      <alignment vertical="center"/>
    </xf>
    <xf numFmtId="4" fontId="20" fillId="0" borderId="0" xfId="0" applyNumberFormat="1" applyFont="1" applyFill="1" applyAlignment="1">
      <alignment vertical="center"/>
    </xf>
    <xf numFmtId="4" fontId="20" fillId="0" borderId="0" xfId="0" applyNumberFormat="1" applyFont="1" applyFill="1" applyBorder="1" applyAlignment="1">
      <alignment vertical="center"/>
    </xf>
    <xf numFmtId="0" fontId="23" fillId="0" borderId="0" xfId="0" applyFont="1" applyFill="1" applyAlignment="1">
      <alignment vertical="center"/>
    </xf>
    <xf numFmtId="4" fontId="23" fillId="0" borderId="0" xfId="0" applyNumberFormat="1" applyFont="1" applyFill="1" applyAlignment="1">
      <alignment vertical="center"/>
    </xf>
    <xf numFmtId="4" fontId="20" fillId="0" borderId="0" xfId="0" applyNumberFormat="1" applyFont="1" applyFill="1" applyBorder="1" applyAlignment="1" applyProtection="1">
      <alignment vertical="center"/>
    </xf>
    <xf numFmtId="0" fontId="23" fillId="0" borderId="0" xfId="0" applyNumberFormat="1" applyFont="1" applyFill="1" applyBorder="1" applyAlignment="1" applyProtection="1">
      <alignment vertical="center"/>
    </xf>
    <xf numFmtId="0" fontId="20" fillId="0" borderId="0" xfId="0" applyFont="1" applyFill="1" applyAlignment="1">
      <alignment vertical="center"/>
    </xf>
    <xf numFmtId="2" fontId="20" fillId="0" borderId="0" xfId="0" applyNumberFormat="1" applyFont="1" applyFill="1" applyAlignment="1">
      <alignment vertical="center"/>
    </xf>
    <xf numFmtId="4" fontId="22" fillId="4" borderId="0" xfId="0" applyNumberFormat="1" applyFont="1" applyFill="1" applyAlignment="1">
      <alignment vertical="center"/>
    </xf>
    <xf numFmtId="0" fontId="27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27" fillId="0" borderId="0" xfId="0" applyFont="1" applyAlignment="1">
      <alignment wrapText="1"/>
    </xf>
    <xf numFmtId="4" fontId="27" fillId="0" borderId="0" xfId="0" applyNumberFormat="1" applyFont="1" applyAlignment="1">
      <alignment wrapText="1"/>
    </xf>
    <xf numFmtId="4" fontId="28" fillId="0" borderId="0" xfId="0" applyNumberFormat="1" applyFont="1" applyAlignment="1">
      <alignment wrapText="1"/>
    </xf>
    <xf numFmtId="0" fontId="28" fillId="0" borderId="0" xfId="0" applyFont="1"/>
    <xf numFmtId="0" fontId="25" fillId="0" borderId="16" xfId="0" applyFont="1" applyBorder="1" applyAlignment="1">
      <alignment horizontal="center" vertical="center"/>
    </xf>
    <xf numFmtId="0" fontId="31" fillId="0" borderId="17" xfId="0" applyFont="1" applyBorder="1" applyAlignment="1">
      <alignment horizontal="center" vertical="center" wrapText="1"/>
    </xf>
    <xf numFmtId="0" fontId="15" fillId="0" borderId="19" xfId="0" applyFont="1" applyFill="1" applyBorder="1" applyAlignment="1">
      <alignment horizontal="center" vertical="center" wrapText="1"/>
    </xf>
    <xf numFmtId="0" fontId="15" fillId="0" borderId="15" xfId="0" applyFont="1" applyFill="1" applyBorder="1" applyAlignment="1">
      <alignment horizontal="center" vertical="center" wrapText="1"/>
    </xf>
    <xf numFmtId="4" fontId="15" fillId="0" borderId="15" xfId="0" applyNumberFormat="1" applyFont="1" applyBorder="1" applyAlignment="1">
      <alignment horizontal="center" vertical="center" wrapText="1"/>
    </xf>
    <xf numFmtId="4" fontId="15" fillId="0" borderId="20" xfId="0" applyNumberFormat="1" applyFont="1" applyBorder="1" applyAlignment="1">
      <alignment horizontal="center" vertical="center" wrapText="1"/>
    </xf>
    <xf numFmtId="3" fontId="10" fillId="0" borderId="14" xfId="0" applyNumberFormat="1" applyFont="1" applyBorder="1" applyAlignment="1">
      <alignment horizontal="center" vertical="center" wrapText="1"/>
    </xf>
    <xf numFmtId="3" fontId="10" fillId="0" borderId="16" xfId="0" applyNumberFormat="1" applyFont="1" applyBorder="1" applyAlignment="1">
      <alignment horizontal="center" vertical="center" wrapText="1"/>
    </xf>
    <xf numFmtId="3" fontId="10" fillId="0" borderId="21" xfId="0" applyNumberFormat="1" applyFont="1" applyBorder="1" applyAlignment="1">
      <alignment horizontal="center" vertical="center" wrapText="1"/>
    </xf>
    <xf numFmtId="0" fontId="25" fillId="0" borderId="29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 wrapText="1"/>
    </xf>
    <xf numFmtId="3" fontId="10" fillId="0" borderId="31" xfId="0" applyNumberFormat="1" applyFont="1" applyBorder="1" applyAlignment="1">
      <alignment horizontal="left" vertical="center" wrapText="1"/>
    </xf>
    <xf numFmtId="166" fontId="15" fillId="0" borderId="32" xfId="0" applyNumberFormat="1" applyFont="1" applyBorder="1" applyAlignment="1">
      <alignment horizontal="center" vertical="center" wrapText="1"/>
    </xf>
    <xf numFmtId="164" fontId="15" fillId="0" borderId="32" xfId="0" applyNumberFormat="1" applyFont="1" applyBorder="1" applyAlignment="1">
      <alignment horizontal="center" vertical="center" wrapText="1"/>
    </xf>
    <xf numFmtId="3" fontId="10" fillId="0" borderId="29" xfId="0" applyNumberFormat="1" applyFont="1" applyBorder="1" applyAlignment="1">
      <alignment horizontal="left" vertical="center" wrapText="1"/>
    </xf>
    <xf numFmtId="166" fontId="15" fillId="0" borderId="30" xfId="0" applyNumberFormat="1" applyFont="1" applyBorder="1" applyAlignment="1">
      <alignment horizontal="center" vertical="center" wrapText="1"/>
    </xf>
    <xf numFmtId="3" fontId="25" fillId="0" borderId="33" xfId="0" applyNumberFormat="1" applyFont="1" applyBorder="1" applyAlignment="1">
      <alignment vertical="center"/>
    </xf>
    <xf numFmtId="2" fontId="32" fillId="0" borderId="34" xfId="0" applyNumberFormat="1" applyFont="1" applyBorder="1" applyAlignment="1">
      <alignment horizontal="center" vertical="center"/>
    </xf>
    <xf numFmtId="167" fontId="15" fillId="0" borderId="10" xfId="0" applyNumberFormat="1" applyFont="1" applyBorder="1" applyAlignment="1">
      <alignment horizontal="center" vertical="center" wrapText="1"/>
    </xf>
    <xf numFmtId="165" fontId="15" fillId="0" borderId="10" xfId="0" applyNumberFormat="1" applyFont="1" applyBorder="1" applyAlignment="1">
      <alignment horizontal="center" vertical="center" wrapText="1"/>
    </xf>
    <xf numFmtId="167" fontId="15" fillId="0" borderId="17" xfId="0" applyNumberFormat="1" applyFont="1" applyBorder="1" applyAlignment="1">
      <alignment horizontal="center" vertical="center" wrapText="1"/>
    </xf>
    <xf numFmtId="4" fontId="15" fillId="0" borderId="18" xfId="0" applyNumberFormat="1" applyFont="1" applyBorder="1" applyAlignment="1">
      <alignment horizontal="center" vertical="center" wrapText="1"/>
    </xf>
    <xf numFmtId="3" fontId="10" fillId="0" borderId="31" xfId="0" applyNumberFormat="1" applyFont="1" applyBorder="1" applyAlignment="1">
      <alignment horizontal="center" vertical="center" wrapText="1"/>
    </xf>
    <xf numFmtId="167" fontId="15" fillId="0" borderId="32" xfId="0" applyNumberFormat="1" applyFont="1" applyBorder="1" applyAlignment="1">
      <alignment horizontal="center" vertical="center" wrapText="1"/>
    </xf>
    <xf numFmtId="3" fontId="25" fillId="0" borderId="31" xfId="0" applyNumberFormat="1" applyFont="1" applyBorder="1" applyAlignment="1">
      <alignment horizontal="center" vertical="center" wrapText="1"/>
    </xf>
    <xf numFmtId="167" fontId="34" fillId="0" borderId="32" xfId="0" applyNumberFormat="1" applyFont="1" applyBorder="1" applyAlignment="1">
      <alignment horizontal="center" vertical="center" wrapText="1"/>
    </xf>
    <xf numFmtId="165" fontId="15" fillId="0" borderId="32" xfId="0" applyNumberFormat="1" applyFont="1" applyBorder="1" applyAlignment="1">
      <alignment horizontal="center" vertical="center" wrapText="1"/>
    </xf>
    <xf numFmtId="3" fontId="10" fillId="0" borderId="29" xfId="0" applyNumberFormat="1" applyFont="1" applyBorder="1" applyAlignment="1">
      <alignment horizontal="center" vertical="center" wrapText="1"/>
    </xf>
    <xf numFmtId="167" fontId="15" fillId="0" borderId="30" xfId="0" applyNumberFormat="1" applyFont="1" applyBorder="1" applyAlignment="1">
      <alignment horizontal="center" vertical="center" wrapText="1"/>
    </xf>
    <xf numFmtId="3" fontId="10" fillId="0" borderId="33" xfId="0" applyNumberFormat="1" applyFont="1" applyBorder="1" applyAlignment="1">
      <alignment horizontal="center" vertical="center" wrapText="1"/>
    </xf>
    <xf numFmtId="4" fontId="15" fillId="0" borderId="34" xfId="0" applyNumberFormat="1" applyFont="1" applyBorder="1" applyAlignment="1">
      <alignment horizontal="center" vertical="center" wrapText="1"/>
    </xf>
    <xf numFmtId="0" fontId="14" fillId="0" borderId="10" xfId="0" applyFont="1" applyBorder="1" applyAlignment="1">
      <alignment horizontal="left" vertical="center" wrapText="1"/>
    </xf>
    <xf numFmtId="0" fontId="15" fillId="0" borderId="10" xfId="0" applyFont="1" applyFill="1" applyBorder="1" applyAlignment="1">
      <alignment horizontal="center" vertical="center" wrapText="1"/>
    </xf>
    <xf numFmtId="0" fontId="31" fillId="0" borderId="35" xfId="0" applyFont="1" applyBorder="1" applyAlignment="1">
      <alignment vertical="center"/>
    </xf>
    <xf numFmtId="0" fontId="31" fillId="0" borderId="37" xfId="0" applyFont="1" applyBorder="1" applyAlignment="1">
      <alignment horizontal="center" vertical="center" wrapText="1"/>
    </xf>
    <xf numFmtId="166" fontId="34" fillId="0" borderId="38" xfId="0" applyNumberFormat="1" applyFont="1" applyBorder="1" applyAlignment="1">
      <alignment horizontal="center" vertical="center" wrapText="1"/>
    </xf>
    <xf numFmtId="164" fontId="34" fillId="0" borderId="38" xfId="0" applyNumberFormat="1" applyFont="1" applyBorder="1" applyAlignment="1">
      <alignment horizontal="center" vertical="center" wrapText="1"/>
    </xf>
    <xf numFmtId="2" fontId="32" fillId="0" borderId="22" xfId="0" applyNumberFormat="1" applyFont="1" applyBorder="1" applyAlignment="1">
      <alignment horizontal="center" vertical="center"/>
    </xf>
    <xf numFmtId="0" fontId="14" fillId="3" borderId="10" xfId="0" applyFont="1" applyFill="1" applyBorder="1" applyAlignment="1">
      <alignment horizontal="center" vertical="center" wrapText="1"/>
    </xf>
    <xf numFmtId="0" fontId="14" fillId="3" borderId="10" xfId="0" applyFont="1" applyFill="1" applyBorder="1" applyAlignment="1">
      <alignment horizontal="left" vertical="center" wrapText="1"/>
    </xf>
    <xf numFmtId="166" fontId="34" fillId="3" borderId="38" xfId="0" applyNumberFormat="1" applyFont="1" applyFill="1" applyBorder="1" applyAlignment="1">
      <alignment horizontal="center" vertical="center" wrapText="1"/>
    </xf>
    <xf numFmtId="3" fontId="10" fillId="3" borderId="31" xfId="0" applyNumberFormat="1" applyFont="1" applyFill="1" applyBorder="1" applyAlignment="1">
      <alignment horizontal="left" vertical="center" wrapText="1"/>
    </xf>
    <xf numFmtId="166" fontId="15" fillId="3" borderId="32" xfId="0" applyNumberFormat="1" applyFont="1" applyFill="1" applyBorder="1" applyAlignment="1">
      <alignment horizontal="center" vertical="center" wrapText="1"/>
    </xf>
    <xf numFmtId="3" fontId="10" fillId="3" borderId="14" xfId="0" applyNumberFormat="1" applyFont="1" applyFill="1" applyBorder="1" applyAlignment="1">
      <alignment horizontal="center" vertical="center" wrapText="1"/>
    </xf>
    <xf numFmtId="167" fontId="15" fillId="3" borderId="10" xfId="0" applyNumberFormat="1" applyFont="1" applyFill="1" applyBorder="1" applyAlignment="1">
      <alignment horizontal="center" vertical="center" wrapText="1"/>
    </xf>
    <xf numFmtId="3" fontId="10" fillId="3" borderId="31" xfId="0" applyNumberFormat="1" applyFont="1" applyFill="1" applyBorder="1" applyAlignment="1">
      <alignment horizontal="center" vertical="center" wrapText="1"/>
    </xf>
    <xf numFmtId="167" fontId="15" fillId="3" borderId="32" xfId="0" applyNumberFormat="1" applyFont="1" applyFill="1" applyBorder="1" applyAlignment="1">
      <alignment horizontal="center" vertical="center" wrapText="1"/>
    </xf>
    <xf numFmtId="0" fontId="36" fillId="0" borderId="19" xfId="0" applyFont="1" applyBorder="1" applyAlignment="1">
      <alignment vertical="center" wrapText="1"/>
    </xf>
    <xf numFmtId="0" fontId="21" fillId="0" borderId="11" xfId="0" applyFont="1" applyBorder="1" applyAlignment="1">
      <alignment horizontal="center" vertical="center"/>
    </xf>
    <xf numFmtId="167" fontId="21" fillId="0" borderId="19" xfId="0" applyNumberFormat="1" applyFont="1" applyBorder="1" applyAlignment="1">
      <alignment horizontal="left" vertical="center" wrapText="1"/>
    </xf>
    <xf numFmtId="165" fontId="21" fillId="0" borderId="19" xfId="0" applyNumberFormat="1" applyFont="1" applyBorder="1" applyAlignment="1">
      <alignment horizontal="left" vertical="center" wrapText="1"/>
    </xf>
    <xf numFmtId="167" fontId="36" fillId="0" borderId="0" xfId="0" applyNumberFormat="1" applyFont="1" applyFill="1" applyBorder="1" applyAlignment="1">
      <alignment horizontal="center" vertical="center" wrapText="1"/>
    </xf>
    <xf numFmtId="0" fontId="32" fillId="0" borderId="36" xfId="0" applyFont="1" applyBorder="1" applyAlignment="1">
      <alignment vertical="center" wrapText="1"/>
    </xf>
    <xf numFmtId="0" fontId="15" fillId="0" borderId="38" xfId="0" applyFont="1" applyBorder="1" applyAlignment="1">
      <alignment vertical="center" wrapText="1"/>
    </xf>
    <xf numFmtId="166" fontId="34" fillId="0" borderId="37" xfId="0" applyNumberFormat="1" applyFont="1" applyBorder="1" applyAlignment="1">
      <alignment horizontal="center" vertical="center" wrapText="1"/>
    </xf>
    <xf numFmtId="3" fontId="25" fillId="3" borderId="31" xfId="0" applyNumberFormat="1" applyFont="1" applyFill="1" applyBorder="1" applyAlignment="1">
      <alignment horizontal="center" vertical="center" wrapText="1"/>
    </xf>
    <xf numFmtId="3" fontId="25" fillId="0" borderId="29" xfId="0" applyNumberFormat="1" applyFont="1" applyBorder="1" applyAlignment="1">
      <alignment horizontal="center" vertical="center" wrapText="1"/>
    </xf>
    <xf numFmtId="3" fontId="25" fillId="0" borderId="33" xfId="0" applyNumberFormat="1" applyFont="1" applyBorder="1" applyAlignment="1">
      <alignment horizontal="center" vertical="center" wrapText="1"/>
    </xf>
    <xf numFmtId="165" fontId="34" fillId="0" borderId="32" xfId="0" applyNumberFormat="1" applyFont="1" applyBorder="1" applyAlignment="1">
      <alignment horizontal="center" vertical="center" wrapText="1"/>
    </xf>
    <xf numFmtId="165" fontId="34" fillId="3" borderId="32" xfId="0" applyNumberFormat="1" applyFont="1" applyFill="1" applyBorder="1" applyAlignment="1">
      <alignment horizontal="center" vertical="center" wrapText="1"/>
    </xf>
    <xf numFmtId="165" fontId="34" fillId="0" borderId="30" xfId="0" applyNumberFormat="1" applyFont="1" applyBorder="1" applyAlignment="1">
      <alignment horizontal="center" vertical="center" wrapText="1"/>
    </xf>
    <xf numFmtId="165" fontId="34" fillId="0" borderId="34" xfId="0" applyNumberFormat="1" applyFont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textRotation="90" wrapText="1"/>
    </xf>
    <xf numFmtId="4" fontId="20" fillId="4" borderId="0" xfId="0" applyNumberFormat="1" applyFont="1" applyFill="1" applyAlignment="1">
      <alignment vertical="center"/>
    </xf>
    <xf numFmtId="4" fontId="23" fillId="4" borderId="0" xfId="0" applyNumberFormat="1" applyFont="1" applyFill="1" applyAlignment="1">
      <alignment vertical="center"/>
    </xf>
    <xf numFmtId="4" fontId="1" fillId="4" borderId="0" xfId="0" applyNumberFormat="1" applyFont="1" applyFill="1" applyAlignment="1">
      <alignment vertical="center"/>
    </xf>
    <xf numFmtId="0" fontId="38" fillId="0" borderId="0" xfId="0" applyNumberFormat="1" applyFont="1" applyFill="1" applyBorder="1" applyAlignment="1" applyProtection="1">
      <alignment horizontal="center" vertical="center"/>
    </xf>
    <xf numFmtId="0" fontId="1" fillId="4" borderId="4" xfId="0" applyFont="1" applyFill="1" applyBorder="1" applyAlignment="1">
      <alignment vertical="center" textRotation="90"/>
    </xf>
    <xf numFmtId="0" fontId="20" fillId="4" borderId="0" xfId="0" applyFont="1" applyFill="1" applyAlignment="1">
      <alignment vertical="center"/>
    </xf>
    <xf numFmtId="0" fontId="1" fillId="4" borderId="4" xfId="0" applyFont="1" applyFill="1" applyBorder="1" applyAlignment="1">
      <alignment horizontal="center" vertical="center" textRotation="90"/>
    </xf>
    <xf numFmtId="0" fontId="5" fillId="6" borderId="44" xfId="0" applyNumberFormat="1" applyFont="1" applyFill="1" applyBorder="1" applyAlignment="1" applyProtection="1">
      <alignment vertical="center" wrapText="1"/>
    </xf>
    <xf numFmtId="0" fontId="5" fillId="6" borderId="44" xfId="0" applyNumberFormat="1" applyFont="1" applyFill="1" applyBorder="1" applyAlignment="1" applyProtection="1">
      <alignment vertical="center" textRotation="90"/>
    </xf>
    <xf numFmtId="4" fontId="1" fillId="6" borderId="4" xfId="0" applyNumberFormat="1" applyFont="1" applyFill="1" applyBorder="1" applyAlignment="1" applyProtection="1">
      <alignment horizontal="right" vertical="center" wrapText="1"/>
    </xf>
    <xf numFmtId="0" fontId="5" fillId="6" borderId="4" xfId="0" applyNumberFormat="1" applyFont="1" applyFill="1" applyBorder="1" applyAlignment="1" applyProtection="1">
      <alignment vertical="center" textRotation="90"/>
    </xf>
    <xf numFmtId="0" fontId="5" fillId="6" borderId="4" xfId="0" applyNumberFormat="1" applyFont="1" applyFill="1" applyBorder="1" applyAlignment="1" applyProtection="1">
      <alignment vertical="center" wrapText="1"/>
    </xf>
    <xf numFmtId="4" fontId="5" fillId="6" borderId="4" xfId="0" applyNumberFormat="1" applyFont="1" applyFill="1" applyBorder="1" applyAlignment="1" applyProtection="1">
      <alignment horizontal="right" vertical="center" wrapText="1"/>
    </xf>
    <xf numFmtId="4" fontId="5" fillId="6" borderId="4" xfId="0" applyNumberFormat="1" applyFont="1" applyFill="1" applyBorder="1" applyAlignment="1">
      <alignment vertical="center"/>
    </xf>
    <xf numFmtId="0" fontId="1" fillId="0" borderId="4" xfId="0" applyFont="1" applyFill="1" applyBorder="1" applyAlignment="1">
      <alignment horizontal="center" vertical="center" textRotation="90" wrapText="1"/>
    </xf>
    <xf numFmtId="0" fontId="1" fillId="4" borderId="4" xfId="0" applyFont="1" applyFill="1" applyBorder="1" applyAlignment="1">
      <alignment horizontal="center" vertical="center" textRotation="90" wrapText="1"/>
    </xf>
    <xf numFmtId="0" fontId="5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vertical="center" textRotation="90"/>
    </xf>
    <xf numFmtId="4" fontId="5" fillId="0" borderId="4" xfId="0" applyNumberFormat="1" applyFont="1" applyFill="1" applyBorder="1" applyAlignment="1">
      <alignment vertical="center"/>
    </xf>
    <xf numFmtId="4" fontId="5" fillId="4" borderId="4" xfId="0" applyNumberFormat="1" applyFont="1" applyFill="1" applyBorder="1" applyAlignment="1">
      <alignment vertical="center"/>
    </xf>
    <xf numFmtId="0" fontId="5" fillId="4" borderId="4" xfId="0" applyFont="1" applyFill="1" applyBorder="1" applyAlignment="1">
      <alignment vertical="center" textRotation="90" wrapText="1"/>
    </xf>
    <xf numFmtId="0" fontId="1" fillId="4" borderId="4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vertical="center" textRotation="90"/>
    </xf>
    <xf numFmtId="4" fontId="1" fillId="4" borderId="4" xfId="0" applyNumberFormat="1" applyFont="1" applyFill="1" applyBorder="1" applyAlignment="1" applyProtection="1">
      <alignment horizontal="right" vertical="center" wrapText="1"/>
    </xf>
    <xf numFmtId="0" fontId="5" fillId="0" borderId="0" xfId="0" applyNumberFormat="1" applyFont="1" applyFill="1" applyBorder="1" applyAlignment="1" applyProtection="1">
      <alignment vertical="center"/>
    </xf>
    <xf numFmtId="4" fontId="5" fillId="0" borderId="0" xfId="0" applyNumberFormat="1" applyFont="1" applyFill="1" applyAlignment="1">
      <alignment vertical="center"/>
    </xf>
    <xf numFmtId="4" fontId="26" fillId="4" borderId="0" xfId="0" applyNumberFormat="1" applyFont="1" applyFill="1" applyAlignment="1">
      <alignment vertical="center"/>
    </xf>
    <xf numFmtId="4" fontId="24" fillId="0" borderId="0" xfId="0" applyNumberFormat="1" applyFont="1" applyFill="1" applyAlignment="1">
      <alignment vertical="center"/>
    </xf>
    <xf numFmtId="0" fontId="5" fillId="0" borderId="0" xfId="0" applyFont="1" applyFill="1" applyAlignment="1">
      <alignment vertical="center"/>
    </xf>
    <xf numFmtId="4" fontId="5" fillId="4" borderId="4" xfId="0" applyNumberFormat="1" applyFont="1" applyFill="1" applyBorder="1" applyAlignment="1" applyProtection="1">
      <alignment horizontal="right" vertical="center" wrapText="1"/>
    </xf>
    <xf numFmtId="0" fontId="1" fillId="6" borderId="4" xfId="0" applyNumberFormat="1" applyFont="1" applyFill="1" applyBorder="1" applyAlignment="1" applyProtection="1">
      <alignment vertical="center" wrapText="1"/>
    </xf>
    <xf numFmtId="0" fontId="1" fillId="6" borderId="4" xfId="0" applyNumberFormat="1" applyFont="1" applyFill="1" applyBorder="1" applyAlignment="1" applyProtection="1">
      <alignment vertical="center" textRotation="90"/>
    </xf>
    <xf numFmtId="0" fontId="1" fillId="0" borderId="10" xfId="0" applyFont="1" applyFill="1" applyBorder="1" applyAlignment="1">
      <alignment vertical="center" textRotation="90"/>
    </xf>
    <xf numFmtId="4" fontId="1" fillId="4" borderId="10" xfId="0" applyNumberFormat="1" applyFont="1" applyFill="1" applyBorder="1" applyAlignment="1">
      <alignment vertical="center"/>
    </xf>
    <xf numFmtId="0" fontId="1" fillId="6" borderId="14" xfId="0" applyNumberFormat="1" applyFont="1" applyFill="1" applyBorder="1" applyAlignment="1" applyProtection="1">
      <alignment vertical="center" wrapText="1"/>
    </xf>
    <xf numFmtId="0" fontId="1" fillId="6" borderId="45" xfId="0" applyNumberFormat="1" applyFont="1" applyFill="1" applyBorder="1" applyAlignment="1" applyProtection="1">
      <alignment vertical="center" wrapText="1"/>
    </xf>
    <xf numFmtId="0" fontId="1" fillId="6" borderId="46" xfId="0" applyNumberFormat="1" applyFont="1" applyFill="1" applyBorder="1" applyAlignment="1" applyProtection="1">
      <alignment vertical="center" textRotation="90"/>
    </xf>
    <xf numFmtId="4" fontId="1" fillId="4" borderId="46" xfId="0" applyNumberFormat="1" applyFont="1" applyFill="1" applyBorder="1" applyAlignment="1">
      <alignment vertical="center"/>
    </xf>
    <xf numFmtId="4" fontId="1" fillId="6" borderId="45" xfId="0" applyNumberFormat="1" applyFont="1" applyFill="1" applyBorder="1" applyAlignment="1" applyProtection="1">
      <alignment horizontal="right" vertical="center" wrapText="1"/>
    </xf>
    <xf numFmtId="0" fontId="43" fillId="0" borderId="0" xfId="0" applyFont="1" applyFill="1" applyAlignment="1">
      <alignment vertical="center"/>
    </xf>
    <xf numFmtId="0" fontId="22" fillId="0" borderId="0" xfId="0" applyFont="1" applyFill="1" applyAlignment="1">
      <alignment vertical="center"/>
    </xf>
    <xf numFmtId="2" fontId="22" fillId="0" borderId="0" xfId="0" applyNumberFormat="1" applyFont="1" applyFill="1" applyAlignment="1">
      <alignment vertical="center"/>
    </xf>
    <xf numFmtId="4" fontId="26" fillId="0" borderId="0" xfId="0" applyNumberFormat="1" applyFont="1" applyFill="1" applyAlignment="1">
      <alignment vertical="center"/>
    </xf>
    <xf numFmtId="4" fontId="22" fillId="0" borderId="0" xfId="0" applyNumberFormat="1" applyFont="1" applyFill="1" applyBorder="1" applyAlignment="1" applyProtection="1">
      <alignment vertical="center"/>
    </xf>
    <xf numFmtId="4" fontId="22" fillId="0" borderId="0" xfId="0" applyNumberFormat="1" applyFont="1" applyFill="1" applyAlignment="1">
      <alignment vertical="center"/>
    </xf>
    <xf numFmtId="4" fontId="43" fillId="0" borderId="0" xfId="0" applyNumberFormat="1" applyFont="1" applyFill="1" applyAlignment="1">
      <alignment vertical="center"/>
    </xf>
    <xf numFmtId="2" fontId="43" fillId="0" borderId="0" xfId="0" applyNumberFormat="1" applyFont="1" applyFill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2" fontId="16" fillId="0" borderId="0" xfId="0" applyNumberFormat="1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4" fontId="16" fillId="0" borderId="0" xfId="0" applyNumberFormat="1" applyFont="1" applyFill="1" applyBorder="1" applyAlignment="1" applyProtection="1">
      <alignment vertical="center"/>
    </xf>
    <xf numFmtId="0" fontId="44" fillId="0" borderId="0" xfId="12" applyFont="1" applyFill="1" applyAlignment="1">
      <alignment vertical="center" wrapText="1"/>
    </xf>
    <xf numFmtId="0" fontId="44" fillId="4" borderId="0" xfId="12" applyFont="1" applyFill="1" applyAlignment="1">
      <alignment vertical="center" wrapText="1"/>
    </xf>
    <xf numFmtId="49" fontId="44" fillId="0" borderId="0" xfId="12" applyNumberFormat="1" applyFont="1" applyFill="1" applyAlignment="1">
      <alignment horizontal="center" vertical="center" wrapText="1"/>
    </xf>
    <xf numFmtId="4" fontId="44" fillId="0" borderId="0" xfId="12" applyNumberFormat="1" applyFont="1" applyFill="1" applyAlignment="1">
      <alignment vertical="center" wrapText="1"/>
    </xf>
    <xf numFmtId="0" fontId="44" fillId="0" borderId="4" xfId="12" applyFont="1" applyFill="1" applyBorder="1" applyAlignment="1">
      <alignment vertical="center" wrapText="1"/>
    </xf>
    <xf numFmtId="0" fontId="29" fillId="0" borderId="4" xfId="12" applyFont="1" applyFill="1" applyBorder="1" applyAlignment="1">
      <alignment vertical="center" wrapText="1"/>
    </xf>
    <xf numFmtId="0" fontId="44" fillId="4" borderId="4" xfId="12" applyFont="1" applyFill="1" applyBorder="1" applyAlignment="1">
      <alignment vertical="center" wrapText="1"/>
    </xf>
    <xf numFmtId="0" fontId="29" fillId="4" borderId="4" xfId="12" applyFont="1" applyFill="1" applyBorder="1" applyAlignment="1">
      <alignment vertical="center" wrapText="1"/>
    </xf>
    <xf numFmtId="0" fontId="29" fillId="0" borderId="0" xfId="12" applyFont="1" applyFill="1" applyAlignment="1">
      <alignment vertical="center" wrapText="1"/>
    </xf>
    <xf numFmtId="16" fontId="44" fillId="0" borderId="4" xfId="12" applyNumberFormat="1" applyFont="1" applyFill="1" applyBorder="1" applyAlignment="1">
      <alignment vertical="center" wrapText="1"/>
    </xf>
    <xf numFmtId="0" fontId="44" fillId="0" borderId="4" xfId="12" applyFont="1" applyFill="1" applyBorder="1" applyAlignment="1">
      <alignment horizontal="left" vertical="center" wrapText="1"/>
    </xf>
    <xf numFmtId="2" fontId="1" fillId="4" borderId="45" xfId="0" applyNumberFormat="1" applyFont="1" applyFill="1" applyBorder="1" applyAlignment="1">
      <alignment vertical="center"/>
    </xf>
    <xf numFmtId="4" fontId="42" fillId="4" borderId="4" xfId="0" applyNumberFormat="1" applyFont="1" applyFill="1" applyBorder="1" applyAlignment="1">
      <alignment vertical="center"/>
    </xf>
    <xf numFmtId="4" fontId="42" fillId="4" borderId="4" xfId="0" applyNumberFormat="1" applyFont="1" applyFill="1" applyBorder="1" applyAlignment="1" applyProtection="1">
      <alignment horizontal="right" vertical="center" wrapText="1"/>
    </xf>
    <xf numFmtId="4" fontId="42" fillId="4" borderId="46" xfId="0" applyNumberFormat="1" applyFont="1" applyFill="1" applyBorder="1" applyAlignment="1">
      <alignment vertical="center"/>
    </xf>
    <xf numFmtId="0" fontId="22" fillId="4" borderId="0" xfId="0" applyFont="1" applyFill="1" applyAlignment="1">
      <alignment horizontal="right" vertical="center"/>
    </xf>
    <xf numFmtId="4" fontId="39" fillId="0" borderId="0" xfId="12" applyNumberFormat="1" applyFont="1" applyFill="1" applyAlignment="1">
      <alignment vertical="center" wrapText="1"/>
    </xf>
    <xf numFmtId="0" fontId="3" fillId="0" borderId="0" xfId="0" applyNumberFormat="1" applyFont="1" applyFill="1" applyBorder="1" applyAlignment="1" applyProtection="1">
      <alignment vertical="center"/>
    </xf>
    <xf numFmtId="4" fontId="32" fillId="4" borderId="0" xfId="12" applyNumberFormat="1" applyFont="1" applyFill="1" applyBorder="1" applyAlignment="1">
      <alignment vertical="center" wrapText="1"/>
    </xf>
    <xf numFmtId="4" fontId="44" fillId="0" borderId="43" xfId="12" applyNumberFormat="1" applyFont="1" applyFill="1" applyBorder="1" applyAlignment="1">
      <alignment horizontal="center" vertical="center" wrapText="1"/>
    </xf>
    <xf numFmtId="4" fontId="44" fillId="0" borderId="43" xfId="12" applyNumberFormat="1" applyFont="1" applyBorder="1" applyAlignment="1">
      <alignment horizontal="center" vertical="center" wrapText="1"/>
    </xf>
    <xf numFmtId="4" fontId="44" fillId="0" borderId="13" xfId="12" applyNumberFormat="1" applyFont="1" applyBorder="1" applyAlignment="1">
      <alignment horizontal="center" vertical="center" wrapText="1"/>
    </xf>
    <xf numFmtId="49" fontId="44" fillId="0" borderId="3" xfId="12" applyNumberFormat="1" applyFont="1" applyFill="1" applyBorder="1" applyAlignment="1">
      <alignment horizontal="center" vertical="center" wrapText="1"/>
    </xf>
    <xf numFmtId="49" fontId="29" fillId="0" borderId="3" xfId="12" applyNumberFormat="1" applyFont="1" applyFill="1" applyBorder="1" applyAlignment="1">
      <alignment horizontal="center" vertical="center" wrapText="1"/>
    </xf>
    <xf numFmtId="49" fontId="29" fillId="0" borderId="3" xfId="12" applyNumberFormat="1" applyFont="1" applyFill="1" applyBorder="1" applyAlignment="1">
      <alignment horizontal="center" vertical="top" wrapText="1"/>
    </xf>
    <xf numFmtId="49" fontId="29" fillId="4" borderId="3" xfId="12" applyNumberFormat="1" applyFont="1" applyFill="1" applyBorder="1" applyAlignment="1">
      <alignment horizontal="center" vertical="top" wrapText="1"/>
    </xf>
    <xf numFmtId="49" fontId="44" fillId="0" borderId="3" xfId="12" applyNumberFormat="1" applyFont="1" applyFill="1" applyBorder="1" applyAlignment="1">
      <alignment horizontal="center" vertical="top" wrapText="1"/>
    </xf>
    <xf numFmtId="49" fontId="44" fillId="4" borderId="3" xfId="12" applyNumberFormat="1" applyFont="1" applyFill="1" applyBorder="1" applyAlignment="1">
      <alignment horizontal="center" vertical="top" wrapText="1"/>
    </xf>
    <xf numFmtId="0" fontId="45" fillId="0" borderId="47" xfId="12" applyFont="1" applyFill="1" applyBorder="1" applyAlignment="1">
      <alignment horizontal="right" vertical="center" wrapText="1"/>
    </xf>
    <xf numFmtId="49" fontId="32" fillId="4" borderId="0" xfId="12" applyNumberFormat="1" applyFont="1" applyFill="1" applyBorder="1" applyAlignment="1">
      <alignment horizontal="center" vertical="center" wrapText="1"/>
    </xf>
    <xf numFmtId="0" fontId="32" fillId="4" borderId="0" xfId="12" applyFont="1" applyFill="1" applyBorder="1" applyAlignment="1">
      <alignment vertical="center" wrapText="1"/>
    </xf>
    <xf numFmtId="168" fontId="32" fillId="4" borderId="0" xfId="12" applyNumberFormat="1" applyFont="1" applyFill="1" applyBorder="1" applyAlignment="1">
      <alignment vertical="center" wrapText="1"/>
    </xf>
    <xf numFmtId="0" fontId="48" fillId="0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0" fontId="49" fillId="0" borderId="0" xfId="0" applyFont="1" applyFill="1" applyAlignment="1">
      <alignment vertical="center"/>
    </xf>
    <xf numFmtId="3" fontId="49" fillId="0" borderId="0" xfId="0" applyNumberFormat="1" applyFont="1" applyFill="1" applyAlignment="1">
      <alignment horizontal="center" vertical="center"/>
    </xf>
    <xf numFmtId="0" fontId="50" fillId="0" borderId="0" xfId="0" applyFont="1" applyFill="1" applyAlignment="1">
      <alignment vertical="center"/>
    </xf>
    <xf numFmtId="3" fontId="50" fillId="0" borderId="0" xfId="0" applyNumberFormat="1" applyFont="1" applyFill="1" applyAlignment="1">
      <alignment horizontal="center" vertical="center"/>
    </xf>
    <xf numFmtId="2" fontId="1" fillId="0" borderId="0" xfId="0" applyNumberFormat="1" applyFont="1" applyFill="1" applyAlignment="1">
      <alignment vertical="center"/>
    </xf>
    <xf numFmtId="0" fontId="52" fillId="0" borderId="0" xfId="0" applyFont="1" applyFill="1" applyAlignment="1">
      <alignment vertical="center"/>
    </xf>
    <xf numFmtId="168" fontId="29" fillId="4" borderId="13" xfId="0" applyNumberFormat="1" applyFont="1" applyFill="1" applyBorder="1" applyAlignment="1">
      <alignment horizontal="center" vertical="center"/>
    </xf>
    <xf numFmtId="49" fontId="29" fillId="0" borderId="53" xfId="12" applyNumberFormat="1" applyFont="1" applyFill="1" applyBorder="1" applyAlignment="1">
      <alignment horizontal="center" vertical="center" wrapText="1"/>
    </xf>
    <xf numFmtId="0" fontId="29" fillId="0" borderId="7" xfId="12" applyFont="1" applyFill="1" applyBorder="1" applyAlignment="1">
      <alignment vertical="center" wrapText="1"/>
    </xf>
    <xf numFmtId="168" fontId="44" fillId="0" borderId="54" xfId="0" applyNumberFormat="1" applyFont="1" applyFill="1" applyBorder="1" applyAlignment="1">
      <alignment horizontal="center" vertical="center"/>
    </xf>
    <xf numFmtId="49" fontId="29" fillId="5" borderId="1" xfId="12" applyNumberFormat="1" applyFont="1" applyFill="1" applyBorder="1" applyAlignment="1">
      <alignment horizontal="center" vertical="center" wrapText="1"/>
    </xf>
    <xf numFmtId="0" fontId="46" fillId="5" borderId="43" xfId="12" applyFont="1" applyFill="1" applyBorder="1" applyAlignment="1">
      <alignment vertical="center" wrapText="1"/>
    </xf>
    <xf numFmtId="0" fontId="1" fillId="6" borderId="10" xfId="0" applyNumberFormat="1" applyFont="1" applyFill="1" applyBorder="1" applyAlignment="1" applyProtection="1">
      <alignment vertical="center" textRotation="90"/>
    </xf>
    <xf numFmtId="4" fontId="1" fillId="4" borderId="14" xfId="0" applyNumberFormat="1" applyFont="1" applyFill="1" applyBorder="1" applyAlignment="1" applyProtection="1">
      <alignment horizontal="right" vertical="center" wrapText="1"/>
    </xf>
    <xf numFmtId="0" fontId="1" fillId="0" borderId="4" xfId="0" applyFont="1" applyFill="1" applyBorder="1" applyAlignment="1">
      <alignment horizontal="left" vertical="center"/>
    </xf>
    <xf numFmtId="168" fontId="1" fillId="4" borderId="0" xfId="0" applyNumberFormat="1" applyFont="1" applyFill="1" applyAlignment="1">
      <alignment vertical="center"/>
    </xf>
    <xf numFmtId="2" fontId="16" fillId="0" borderId="0" xfId="0" applyNumberFormat="1" applyFont="1" applyFill="1" applyAlignment="1">
      <alignment vertical="center"/>
    </xf>
    <xf numFmtId="0" fontId="51" fillId="0" borderId="0" xfId="0" applyFont="1" applyFill="1" applyAlignment="1">
      <alignment vertical="center"/>
    </xf>
    <xf numFmtId="2" fontId="1" fillId="4" borderId="4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17" fontId="1" fillId="0" borderId="4" xfId="0" applyNumberFormat="1" applyFont="1" applyFill="1" applyBorder="1" applyAlignment="1">
      <alignment horizontal="center" vertical="center"/>
    </xf>
    <xf numFmtId="0" fontId="1" fillId="8" borderId="0" xfId="0" applyFont="1" applyFill="1" applyAlignment="1">
      <alignment vertical="center"/>
    </xf>
    <xf numFmtId="0" fontId="7" fillId="7" borderId="4" xfId="0" applyFont="1" applyFill="1" applyBorder="1" applyAlignment="1">
      <alignment horizontal="center"/>
    </xf>
    <xf numFmtId="0" fontId="1" fillId="7" borderId="4" xfId="0" applyNumberFormat="1" applyFont="1" applyFill="1" applyBorder="1" applyAlignment="1" applyProtection="1">
      <alignment vertical="center"/>
    </xf>
    <xf numFmtId="4" fontId="5" fillId="7" borderId="4" xfId="0" applyNumberFormat="1" applyFont="1" applyFill="1" applyBorder="1" applyAlignment="1" applyProtection="1">
      <alignment horizontal="right" vertical="center" wrapText="1"/>
    </xf>
    <xf numFmtId="4" fontId="1" fillId="7" borderId="4" xfId="0" applyNumberFormat="1" applyFont="1" applyFill="1" applyBorder="1" applyAlignment="1" applyProtection="1">
      <alignment horizontal="right" vertical="center" wrapText="1"/>
    </xf>
    <xf numFmtId="4" fontId="54" fillId="7" borderId="45" xfId="0" applyNumberFormat="1" applyFont="1" applyFill="1" applyBorder="1" applyAlignment="1" applyProtection="1">
      <alignment horizontal="right" vertical="center" wrapText="1"/>
    </xf>
    <xf numFmtId="4" fontId="18" fillId="0" borderId="0" xfId="0" applyNumberFormat="1" applyFont="1" applyFill="1" applyAlignment="1">
      <alignment vertical="center"/>
    </xf>
    <xf numFmtId="0" fontId="39" fillId="4" borderId="0" xfId="12" applyFont="1" applyFill="1" applyAlignment="1">
      <alignment vertical="center" wrapText="1"/>
    </xf>
    <xf numFmtId="4" fontId="1" fillId="7" borderId="4" xfId="0" applyNumberFormat="1" applyFont="1" applyFill="1" applyBorder="1" applyAlignment="1">
      <alignment vertical="center"/>
    </xf>
    <xf numFmtId="4" fontId="35" fillId="0" borderId="0" xfId="12" applyNumberFormat="1" applyFont="1" applyFill="1" applyAlignment="1">
      <alignment vertical="center" wrapText="1"/>
    </xf>
    <xf numFmtId="0" fontId="1" fillId="0" borderId="4" xfId="0" applyFont="1" applyFill="1" applyBorder="1" applyAlignment="1">
      <alignment horizontal="center" vertical="center"/>
    </xf>
    <xf numFmtId="4" fontId="39" fillId="0" borderId="47" xfId="12" applyNumberFormat="1" applyFont="1" applyBorder="1" applyAlignment="1">
      <alignment horizontal="center" vertical="center" wrapText="1"/>
    </xf>
    <xf numFmtId="4" fontId="39" fillId="0" borderId="12" xfId="12" applyNumberFormat="1" applyFont="1" applyBorder="1" applyAlignment="1">
      <alignment horizontal="center" vertical="center" wrapText="1"/>
    </xf>
    <xf numFmtId="0" fontId="39" fillId="0" borderId="4" xfId="12" applyFont="1" applyFill="1" applyBorder="1" applyAlignment="1">
      <alignment horizontal="center" vertical="center" wrapText="1"/>
    </xf>
    <xf numFmtId="0" fontId="39" fillId="0" borderId="5" xfId="12" applyFont="1" applyFill="1" applyBorder="1" applyAlignment="1">
      <alignment horizontal="center" vertical="center" wrapText="1"/>
    </xf>
    <xf numFmtId="2" fontId="53" fillId="7" borderId="47" xfId="0" applyNumberFormat="1" applyFont="1" applyFill="1" applyBorder="1" applyAlignment="1" applyProtection="1">
      <alignment horizontal="left" vertical="center" wrapText="1"/>
    </xf>
    <xf numFmtId="1" fontId="53" fillId="7" borderId="47" xfId="11" applyNumberFormat="1" applyFont="1" applyFill="1" applyBorder="1" applyAlignment="1" applyProtection="1">
      <alignment horizontal="center" vertical="center" wrapText="1"/>
    </xf>
    <xf numFmtId="0" fontId="57" fillId="7" borderId="4" xfId="0" applyFont="1" applyFill="1" applyBorder="1" applyAlignment="1">
      <alignment horizontal="center" vertical="center"/>
    </xf>
    <xf numFmtId="4" fontId="5" fillId="7" borderId="4" xfId="0" applyNumberFormat="1" applyFont="1" applyFill="1" applyBorder="1" applyAlignment="1">
      <alignment vertical="center"/>
    </xf>
    <xf numFmtId="168" fontId="16" fillId="0" borderId="4" xfId="0" applyNumberFormat="1" applyFont="1" applyFill="1" applyBorder="1" applyAlignment="1">
      <alignment vertical="center"/>
    </xf>
    <xf numFmtId="2" fontId="58" fillId="7" borderId="4" xfId="0" applyNumberFormat="1" applyFont="1" applyFill="1" applyBorder="1" applyAlignment="1" applyProtection="1">
      <alignment horizontal="left" vertical="center" wrapText="1"/>
    </xf>
    <xf numFmtId="1" fontId="59" fillId="7" borderId="4" xfId="11" applyNumberFormat="1" applyFont="1" applyFill="1" applyBorder="1" applyAlignment="1" applyProtection="1">
      <alignment horizontal="center" vertical="center" wrapText="1"/>
    </xf>
    <xf numFmtId="1" fontId="58" fillId="7" borderId="4" xfId="11" applyNumberFormat="1" applyFont="1" applyFill="1" applyBorder="1" applyAlignment="1" applyProtection="1">
      <alignment horizontal="center" vertical="center" wrapText="1"/>
    </xf>
    <xf numFmtId="2" fontId="53" fillId="7" borderId="4" xfId="0" applyNumberFormat="1" applyFont="1" applyFill="1" applyBorder="1" applyAlignment="1" applyProtection="1">
      <alignment horizontal="left" vertical="center" wrapText="1"/>
    </xf>
    <xf numFmtId="2" fontId="57" fillId="7" borderId="4" xfId="0" applyNumberFormat="1" applyFont="1" applyFill="1" applyBorder="1" applyAlignment="1">
      <alignment horizontal="center" vertical="center"/>
    </xf>
    <xf numFmtId="2" fontId="58" fillId="7" borderId="44" xfId="0" applyNumberFormat="1" applyFont="1" applyFill="1" applyBorder="1" applyAlignment="1" applyProtection="1">
      <alignment horizontal="left" vertical="center" wrapText="1"/>
    </xf>
    <xf numFmtId="1" fontId="59" fillId="7" borderId="44" xfId="11" applyNumberFormat="1" applyFont="1" applyFill="1" applyBorder="1" applyAlignment="1" applyProtection="1">
      <alignment horizontal="center" vertical="center" wrapText="1"/>
    </xf>
    <xf numFmtId="0" fontId="61" fillId="4" borderId="60" xfId="0" applyNumberFormat="1" applyFont="1" applyFill="1" applyBorder="1" applyAlignment="1" applyProtection="1">
      <alignment horizontal="center" vertical="top" wrapText="1"/>
    </xf>
    <xf numFmtId="0" fontId="61" fillId="4" borderId="15" xfId="0" applyNumberFormat="1" applyFont="1" applyFill="1" applyBorder="1" applyAlignment="1" applyProtection="1">
      <alignment horizontal="center" vertical="top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0" fillId="9" borderId="0" xfId="0" applyFill="1" applyBorder="1" applyAlignment="1">
      <alignment wrapText="1"/>
    </xf>
    <xf numFmtId="0" fontId="60" fillId="9" borderId="58" xfId="0" applyNumberFormat="1" applyFont="1" applyFill="1" applyBorder="1" applyAlignment="1" applyProtection="1">
      <alignment horizontal="left" vertical="top" wrapText="1"/>
    </xf>
    <xf numFmtId="0" fontId="60" fillId="4" borderId="58" xfId="0" applyNumberFormat="1" applyFont="1" applyFill="1" applyBorder="1" applyAlignment="1" applyProtection="1">
      <alignment horizontal="left" vertical="top" wrapText="1"/>
    </xf>
    <xf numFmtId="0" fontId="17" fillId="9" borderId="4" xfId="0" applyNumberFormat="1" applyFont="1" applyFill="1" applyBorder="1" applyAlignment="1" applyProtection="1">
      <alignment horizontal="center" vertical="center" wrapText="1"/>
    </xf>
    <xf numFmtId="0" fontId="22" fillId="0" borderId="0" xfId="0" applyFont="1" applyAlignment="1">
      <alignment vertical="center"/>
    </xf>
    <xf numFmtId="0" fontId="22" fillId="0" borderId="0" xfId="0" applyFont="1" applyBorder="1" applyAlignment="1">
      <alignment horizontal="center" vertical="center"/>
    </xf>
    <xf numFmtId="0" fontId="18" fillId="9" borderId="58" xfId="0" applyNumberFormat="1" applyFont="1" applyFill="1" applyBorder="1" applyAlignment="1" applyProtection="1">
      <alignment horizontal="left" vertical="top" wrapText="1"/>
    </xf>
    <xf numFmtId="0" fontId="9" fillId="0" borderId="7" xfId="2" quotePrefix="1" applyBorder="1" applyAlignment="1">
      <alignment horizontal="left" vertical="top" wrapText="1"/>
    </xf>
    <xf numFmtId="0" fontId="18" fillId="9" borderId="58" xfId="0" applyNumberFormat="1" applyFont="1" applyFill="1" applyBorder="1" applyAlignment="1" applyProtection="1">
      <alignment horizontal="right" vertical="top" wrapText="1"/>
    </xf>
    <xf numFmtId="0" fontId="2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18" fillId="0" borderId="0" xfId="0" applyFont="1" applyBorder="1" applyAlignment="1">
      <alignment horizontal="center" vertical="center"/>
    </xf>
    <xf numFmtId="170" fontId="22" fillId="0" borderId="0" xfId="0" applyNumberFormat="1" applyFont="1" applyAlignment="1">
      <alignment vertical="center"/>
    </xf>
    <xf numFmtId="170" fontId="18" fillId="0" borderId="0" xfId="0" applyNumberFormat="1" applyFont="1" applyAlignment="1">
      <alignment vertical="center"/>
    </xf>
    <xf numFmtId="0" fontId="62" fillId="9" borderId="58" xfId="0" applyNumberFormat="1" applyFont="1" applyFill="1" applyBorder="1" applyAlignment="1" applyProtection="1">
      <alignment horizontal="left" vertical="top" wrapText="1"/>
    </xf>
    <xf numFmtId="0" fontId="62" fillId="9" borderId="61" xfId="0" applyNumberFormat="1" applyFont="1" applyFill="1" applyBorder="1" applyAlignment="1" applyProtection="1">
      <alignment horizontal="left" vertical="top" wrapText="1"/>
    </xf>
    <xf numFmtId="0" fontId="22" fillId="0" borderId="0" xfId="0" applyFont="1" applyAlignment="1">
      <alignment vertical="center" wrapText="1"/>
    </xf>
    <xf numFmtId="0" fontId="1" fillId="10" borderId="4" xfId="0" applyFont="1" applyFill="1" applyBorder="1" applyAlignment="1">
      <alignment horizontal="center" vertical="center"/>
    </xf>
    <xf numFmtId="0" fontId="1" fillId="10" borderId="4" xfId="0" applyFont="1" applyFill="1" applyBorder="1" applyAlignment="1">
      <alignment vertical="center" wrapText="1"/>
    </xf>
    <xf numFmtId="0" fontId="5" fillId="10" borderId="4" xfId="0" applyFont="1" applyFill="1" applyBorder="1" applyAlignment="1">
      <alignment horizontal="center" vertical="center"/>
    </xf>
    <xf numFmtId="9" fontId="1" fillId="0" borderId="4" xfId="0" applyNumberFormat="1" applyFont="1" applyFill="1" applyBorder="1" applyAlignment="1">
      <alignment vertical="center"/>
    </xf>
    <xf numFmtId="9" fontId="1" fillId="4" borderId="0" xfId="0" applyNumberFormat="1" applyFont="1" applyFill="1" applyAlignment="1">
      <alignment vertical="center"/>
    </xf>
    <xf numFmtId="4" fontId="5" fillId="2" borderId="4" xfId="0" applyNumberFormat="1" applyFont="1" applyFill="1" applyBorder="1" applyAlignment="1">
      <alignment vertical="center"/>
    </xf>
    <xf numFmtId="4" fontId="43" fillId="2" borderId="4" xfId="0" applyNumberFormat="1" applyFont="1" applyFill="1" applyBorder="1" applyAlignment="1">
      <alignment vertical="center"/>
    </xf>
    <xf numFmtId="4" fontId="1" fillId="2" borderId="4" xfId="0" applyNumberFormat="1" applyFont="1" applyFill="1" applyBorder="1" applyAlignment="1">
      <alignment vertical="center"/>
    </xf>
    <xf numFmtId="2" fontId="1" fillId="0" borderId="0" xfId="0" applyNumberFormat="1" applyFont="1" applyFill="1" applyBorder="1" applyAlignment="1">
      <alignment vertical="center"/>
    </xf>
    <xf numFmtId="0" fontId="63" fillId="0" borderId="4" xfId="0" applyFont="1" applyBorder="1"/>
    <xf numFmtId="4" fontId="65" fillId="0" borderId="4" xfId="12" applyNumberFormat="1" applyFont="1" applyFill="1" applyBorder="1" applyAlignment="1">
      <alignment horizontal="center" vertical="center" wrapText="1"/>
    </xf>
    <xf numFmtId="0" fontId="56" fillId="0" borderId="0" xfId="12" applyFont="1" applyFill="1" applyAlignment="1">
      <alignment horizontal="center" vertical="center" wrapText="1"/>
    </xf>
    <xf numFmtId="0" fontId="67" fillId="0" borderId="0" xfId="12" applyFont="1" applyAlignment="1">
      <alignment horizontal="center" vertical="center" wrapText="1"/>
    </xf>
    <xf numFmtId="0" fontId="66" fillId="4" borderId="0" xfId="12" applyFont="1" applyFill="1" applyBorder="1" applyAlignment="1">
      <alignment horizontal="center" vertical="center"/>
    </xf>
    <xf numFmtId="49" fontId="39" fillId="0" borderId="2" xfId="12" applyNumberFormat="1" applyFont="1" applyFill="1" applyBorder="1" applyAlignment="1">
      <alignment vertical="center" wrapText="1"/>
    </xf>
    <xf numFmtId="4" fontId="39" fillId="0" borderId="47" xfId="12" applyNumberFormat="1" applyFont="1" applyFill="1" applyBorder="1" applyAlignment="1">
      <alignment horizontal="center" vertical="center" wrapText="1"/>
    </xf>
    <xf numFmtId="49" fontId="56" fillId="4" borderId="0" xfId="12" applyNumberFormat="1" applyFont="1" applyFill="1" applyBorder="1" applyAlignment="1">
      <alignment horizontal="center" vertical="center" wrapText="1"/>
    </xf>
    <xf numFmtId="4" fontId="56" fillId="4" borderId="0" xfId="12" applyNumberFormat="1" applyFont="1" applyFill="1" applyBorder="1" applyAlignment="1">
      <alignment vertical="center" wrapText="1"/>
    </xf>
    <xf numFmtId="168" fontId="56" fillId="4" borderId="0" xfId="12" applyNumberFormat="1" applyFont="1" applyFill="1" applyBorder="1" applyAlignment="1">
      <alignment vertical="center" wrapText="1"/>
    </xf>
    <xf numFmtId="0" fontId="64" fillId="4" borderId="0" xfId="12" applyFont="1" applyFill="1" applyBorder="1" applyAlignment="1">
      <alignment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left" vertical="center"/>
    </xf>
    <xf numFmtId="4" fontId="20" fillId="2" borderId="4" xfId="0" applyNumberFormat="1" applyFont="1" applyFill="1" applyBorder="1" applyAlignment="1">
      <alignment vertical="center"/>
    </xf>
    <xf numFmtId="4" fontId="45" fillId="0" borderId="4" xfId="12" applyNumberFormat="1" applyFont="1" applyFill="1" applyBorder="1" applyAlignment="1">
      <alignment horizontal="center" vertical="center" wrapText="1"/>
    </xf>
    <xf numFmtId="4" fontId="44" fillId="0" borderId="7" xfId="12" applyNumberFormat="1" applyFont="1" applyFill="1" applyBorder="1" applyAlignment="1">
      <alignment horizontal="center" vertical="center" wrapText="1"/>
    </xf>
    <xf numFmtId="49" fontId="29" fillId="4" borderId="1" xfId="12" applyNumberFormat="1" applyFont="1" applyFill="1" applyBorder="1" applyAlignment="1">
      <alignment horizontal="center" vertical="center" wrapText="1"/>
    </xf>
    <xf numFmtId="0" fontId="29" fillId="4" borderId="49" xfId="12" applyFont="1" applyFill="1" applyBorder="1" applyAlignment="1">
      <alignment vertical="center" wrapText="1"/>
    </xf>
    <xf numFmtId="4" fontId="29" fillId="4" borderId="43" xfId="12" applyNumberFormat="1" applyFont="1" applyFill="1" applyBorder="1" applyAlignment="1">
      <alignment horizontal="center" vertical="center" wrapText="1"/>
    </xf>
    <xf numFmtId="49" fontId="29" fillId="4" borderId="0" xfId="12" applyNumberFormat="1" applyFont="1" applyFill="1" applyBorder="1" applyAlignment="1">
      <alignment horizontal="center" vertical="center" wrapText="1"/>
    </xf>
    <xf numFmtId="0" fontId="29" fillId="4" borderId="0" xfId="12" applyFont="1" applyFill="1" applyBorder="1" applyAlignment="1">
      <alignment vertical="center" wrapText="1"/>
    </xf>
    <xf numFmtId="4" fontId="29" fillId="4" borderId="0" xfId="12" applyNumberFormat="1" applyFont="1" applyFill="1" applyBorder="1" applyAlignment="1">
      <alignment vertical="center" wrapText="1"/>
    </xf>
    <xf numFmtId="168" fontId="29" fillId="4" borderId="0" xfId="12" applyNumberFormat="1" applyFont="1" applyFill="1" applyBorder="1" applyAlignment="1">
      <alignment vertical="center" wrapText="1"/>
    </xf>
    <xf numFmtId="0" fontId="63" fillId="11" borderId="4" xfId="0" applyFont="1" applyFill="1" applyBorder="1"/>
    <xf numFmtId="0" fontId="70" fillId="4" borderId="4" xfId="12" applyFont="1" applyFill="1" applyBorder="1" applyAlignment="1">
      <alignment vertical="center" wrapText="1"/>
    </xf>
    <xf numFmtId="4" fontId="29" fillId="4" borderId="4" xfId="12" applyNumberFormat="1" applyFont="1" applyFill="1" applyBorder="1" applyAlignment="1">
      <alignment vertical="center" wrapText="1"/>
    </xf>
    <xf numFmtId="3" fontId="46" fillId="4" borderId="4" xfId="12" applyNumberFormat="1" applyFont="1" applyFill="1" applyBorder="1" applyAlignment="1">
      <alignment vertical="center" wrapText="1"/>
    </xf>
    <xf numFmtId="169" fontId="70" fillId="4" borderId="0" xfId="12" applyNumberFormat="1" applyFont="1" applyFill="1" applyBorder="1" applyAlignment="1">
      <alignment vertical="center" wrapText="1"/>
    </xf>
    <xf numFmtId="168" fontId="70" fillId="4" borderId="0" xfId="12" applyNumberFormat="1" applyFont="1" applyFill="1" applyBorder="1" applyAlignment="1">
      <alignment vertical="center" wrapText="1"/>
    </xf>
    <xf numFmtId="49" fontId="44" fillId="0" borderId="3" xfId="12" applyNumberFormat="1" applyFont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 applyProtection="1">
      <alignment vertical="center"/>
    </xf>
    <xf numFmtId="0" fontId="0" fillId="0" borderId="0" xfId="0" applyFont="1"/>
    <xf numFmtId="49" fontId="29" fillId="0" borderId="0" xfId="12" applyNumberFormat="1" applyFont="1" applyFill="1" applyAlignment="1">
      <alignment vertical="center" wrapText="1"/>
    </xf>
    <xf numFmtId="0" fontId="29" fillId="0" borderId="0" xfId="12" applyFont="1" applyFill="1" applyAlignment="1">
      <alignment horizontal="center" vertical="center" wrapText="1"/>
    </xf>
    <xf numFmtId="0" fontId="46" fillId="11" borderId="4" xfId="0" applyFont="1" applyFill="1" applyBorder="1" applyAlignment="1">
      <alignment horizontal="center"/>
    </xf>
    <xf numFmtId="0" fontId="63" fillId="0" borderId="0" xfId="0" applyFont="1"/>
    <xf numFmtId="0" fontId="63" fillId="12" borderId="4" xfId="0" applyFont="1" applyFill="1" applyBorder="1"/>
    <xf numFmtId="168" fontId="65" fillId="0" borderId="5" xfId="0" applyNumberFormat="1" applyFont="1" applyFill="1" applyBorder="1" applyAlignment="1">
      <alignment horizontal="center" vertical="center"/>
    </xf>
    <xf numFmtId="4" fontId="65" fillId="4" borderId="4" xfId="12" applyNumberFormat="1" applyFont="1" applyFill="1" applyBorder="1" applyAlignment="1">
      <alignment horizontal="center" vertical="center" wrapText="1"/>
    </xf>
    <xf numFmtId="4" fontId="46" fillId="5" borderId="43" xfId="12" applyNumberFormat="1" applyFont="1" applyFill="1" applyBorder="1" applyAlignment="1">
      <alignment horizontal="center" vertical="center" wrapText="1"/>
    </xf>
    <xf numFmtId="168" fontId="46" fillId="5" borderId="13" xfId="0" applyNumberFormat="1" applyFont="1" applyFill="1" applyBorder="1" applyAlignment="1">
      <alignment horizontal="center" vertical="center"/>
    </xf>
    <xf numFmtId="168" fontId="29" fillId="4" borderId="4" xfId="12" applyNumberFormat="1" applyFont="1" applyFill="1" applyBorder="1" applyAlignment="1">
      <alignment horizontal="center" vertical="center" wrapText="1"/>
    </xf>
    <xf numFmtId="4" fontId="29" fillId="4" borderId="4" xfId="12" applyNumberFormat="1" applyFont="1" applyFill="1" applyBorder="1" applyAlignment="1">
      <alignment horizontal="center" vertical="center" wrapText="1"/>
    </xf>
    <xf numFmtId="4" fontId="70" fillId="4" borderId="4" xfId="12" applyNumberFormat="1" applyFont="1" applyFill="1" applyBorder="1" applyAlignment="1">
      <alignment horizontal="center" vertical="center" wrapText="1"/>
    </xf>
    <xf numFmtId="0" fontId="73" fillId="0" borderId="0" xfId="12" applyFont="1" applyAlignment="1">
      <alignment vertical="center"/>
    </xf>
    <xf numFmtId="0" fontId="73" fillId="0" borderId="0" xfId="12" applyFont="1" applyAlignment="1">
      <alignment horizontal="center" vertical="center"/>
    </xf>
    <xf numFmtId="0" fontId="74" fillId="0" borderId="0" xfId="12" applyFont="1" applyAlignment="1">
      <alignment vertical="center"/>
    </xf>
    <xf numFmtId="0" fontId="73" fillId="0" borderId="0" xfId="12" applyFont="1" applyAlignment="1">
      <alignment horizontal="left" vertical="center"/>
    </xf>
    <xf numFmtId="0" fontId="3" fillId="0" borderId="0" xfId="12" applyNumberFormat="1" applyFont="1" applyFill="1" applyBorder="1" applyAlignment="1" applyProtection="1">
      <alignment horizontal="center" vertical="center"/>
    </xf>
    <xf numFmtId="0" fontId="74" fillId="0" borderId="0" xfId="12" applyNumberFormat="1" applyFont="1" applyFill="1" applyBorder="1" applyAlignment="1" applyProtection="1">
      <alignment horizontal="center" vertical="center"/>
    </xf>
    <xf numFmtId="0" fontId="44" fillId="0" borderId="0" xfId="12" applyFont="1" applyAlignment="1">
      <alignment horizontal="left" vertical="center"/>
    </xf>
    <xf numFmtId="0" fontId="44" fillId="0" borderId="0" xfId="12" applyFont="1" applyAlignment="1">
      <alignment horizontal="center" vertical="center"/>
    </xf>
    <xf numFmtId="2" fontId="73" fillId="0" borderId="0" xfId="12" applyNumberFormat="1" applyFont="1" applyAlignment="1">
      <alignment vertical="center"/>
    </xf>
    <xf numFmtId="0" fontId="35" fillId="0" borderId="0" xfId="12" applyFont="1" applyAlignment="1">
      <alignment horizontal="right" vertical="center"/>
    </xf>
    <xf numFmtId="0" fontId="77" fillId="0" borderId="4" xfId="12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8" fillId="0" borderId="4" xfId="0" applyFont="1" applyBorder="1" applyAlignment="1">
      <alignment horizontal="center" vertical="center" wrapText="1"/>
    </xf>
    <xf numFmtId="49" fontId="79" fillId="4" borderId="4" xfId="12" applyNumberFormat="1" applyFont="1" applyFill="1" applyBorder="1" applyAlignment="1" applyProtection="1">
      <alignment horizontal="center" vertical="center" wrapText="1"/>
    </xf>
    <xf numFmtId="2" fontId="79" fillId="4" borderId="4" xfId="12" applyNumberFormat="1" applyFont="1" applyFill="1" applyBorder="1" applyAlignment="1" applyProtection="1">
      <alignment horizontal="left" vertical="center" wrapText="1"/>
    </xf>
    <xf numFmtId="1" fontId="33" fillId="4" borderId="4" xfId="12" applyNumberFormat="1" applyFont="1" applyFill="1" applyBorder="1" applyAlignment="1" applyProtection="1">
      <alignment horizontal="center" vertical="center" wrapText="1"/>
    </xf>
    <xf numFmtId="164" fontId="34" fillId="4" borderId="4" xfId="12" applyNumberFormat="1" applyFont="1" applyFill="1" applyBorder="1" applyAlignment="1" applyProtection="1">
      <alignment horizontal="center" vertical="center" wrapText="1"/>
    </xf>
    <xf numFmtId="0" fontId="73" fillId="4" borderId="0" xfId="12" applyFont="1" applyFill="1" applyAlignment="1">
      <alignment vertical="center"/>
    </xf>
    <xf numFmtId="0" fontId="35" fillId="4" borderId="0" xfId="12" applyFont="1" applyFill="1" applyAlignment="1">
      <alignment vertical="center"/>
    </xf>
    <xf numFmtId="164" fontId="73" fillId="4" borderId="0" xfId="12" applyNumberFormat="1" applyFont="1" applyFill="1" applyAlignment="1">
      <alignment vertical="center"/>
    </xf>
    <xf numFmtId="2" fontId="80" fillId="4" borderId="4" xfId="12" applyNumberFormat="1" applyFont="1" applyFill="1" applyBorder="1" applyAlignment="1" applyProtection="1">
      <alignment horizontal="left" vertical="center" wrapText="1"/>
    </xf>
    <xf numFmtId="0" fontId="44" fillId="0" borderId="0" xfId="0" applyFont="1" applyAlignment="1">
      <alignment horizontal="center" vertical="center"/>
    </xf>
    <xf numFmtId="0" fontId="63" fillId="0" borderId="0" xfId="0" applyFont="1" applyAlignment="1">
      <alignment horizontal="right" vertical="center"/>
    </xf>
    <xf numFmtId="0" fontId="63" fillId="0" borderId="0" xfId="0" applyFont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44" fillId="0" borderId="0" xfId="0" applyFont="1" applyAlignment="1">
      <alignment vertical="center"/>
    </xf>
    <xf numFmtId="0" fontId="77" fillId="4" borderId="0" xfId="12" applyFont="1" applyFill="1" applyAlignment="1">
      <alignment horizontal="center" vertical="center"/>
    </xf>
    <xf numFmtId="0" fontId="82" fillId="4" borderId="50" xfId="0" applyFont="1" applyFill="1" applyBorder="1" applyAlignment="1">
      <alignment horizontal="right" wrapText="1"/>
    </xf>
    <xf numFmtId="0" fontId="82" fillId="4" borderId="48" xfId="0" applyFont="1" applyFill="1" applyBorder="1" applyAlignment="1">
      <alignment horizontal="left" wrapText="1"/>
    </xf>
    <xf numFmtId="0" fontId="44" fillId="4" borderId="0" xfId="12" applyFont="1" applyFill="1" applyAlignment="1">
      <alignment horizontal="center" vertical="center" wrapText="1"/>
    </xf>
    <xf numFmtId="0" fontId="83" fillId="4" borderId="0" xfId="12" applyFont="1" applyFill="1" applyAlignment="1">
      <alignment vertical="center" wrapText="1"/>
    </xf>
    <xf numFmtId="4" fontId="83" fillId="4" borderId="4" xfId="12" applyNumberFormat="1" applyFont="1" applyFill="1" applyBorder="1" applyAlignment="1">
      <alignment vertical="center" wrapText="1"/>
    </xf>
    <xf numFmtId="168" fontId="84" fillId="0" borderId="5" xfId="0" applyNumberFormat="1" applyFont="1" applyFill="1" applyBorder="1" applyAlignment="1">
      <alignment horizontal="center" vertical="center"/>
    </xf>
    <xf numFmtId="0" fontId="14" fillId="0" borderId="19" xfId="0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 vertical="center" wrapText="1"/>
    </xf>
    <xf numFmtId="0" fontId="35" fillId="0" borderId="6" xfId="0" applyFont="1" applyBorder="1" applyAlignment="1">
      <alignment horizontal="center" vertical="center" wrapText="1"/>
    </xf>
    <xf numFmtId="0" fontId="35" fillId="0" borderId="15" xfId="0" applyFont="1" applyBorder="1" applyAlignment="1">
      <alignment horizontal="center" vertical="center" wrapText="1"/>
    </xf>
    <xf numFmtId="3" fontId="31" fillId="4" borderId="10" xfId="0" applyNumberFormat="1" applyFont="1" applyFill="1" applyBorder="1" applyAlignment="1">
      <alignment horizontal="center" vertical="center" wrapText="1"/>
    </xf>
    <xf numFmtId="3" fontId="31" fillId="4" borderId="14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2" fillId="0" borderId="25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33" fillId="0" borderId="27" xfId="0" applyFont="1" applyBorder="1" applyAlignment="1">
      <alignment horizontal="center" vertical="center" wrapText="1"/>
    </xf>
    <xf numFmtId="0" fontId="33" fillId="0" borderId="28" xfId="0" applyFont="1" applyBorder="1" applyAlignment="1">
      <alignment horizontal="center" vertical="center" wrapText="1"/>
    </xf>
    <xf numFmtId="0" fontId="37" fillId="0" borderId="27" xfId="0" applyFont="1" applyBorder="1" applyAlignment="1">
      <alignment horizontal="center" vertical="center" wrapText="1"/>
    </xf>
    <xf numFmtId="0" fontId="37" fillId="0" borderId="28" xfId="0" applyFont="1" applyBorder="1" applyAlignment="1">
      <alignment horizontal="center" vertical="center" wrapText="1"/>
    </xf>
    <xf numFmtId="0" fontId="55" fillId="0" borderId="56" xfId="12" applyFont="1" applyFill="1" applyBorder="1" applyAlignment="1">
      <alignment horizontal="left" vertical="center" wrapText="1"/>
    </xf>
    <xf numFmtId="0" fontId="55" fillId="0" borderId="0" xfId="12" applyFont="1" applyFill="1" applyAlignment="1">
      <alignment horizontal="left" vertical="center" wrapText="1"/>
    </xf>
    <xf numFmtId="0" fontId="71" fillId="0" borderId="0" xfId="12" applyFont="1" applyFill="1" applyAlignment="1">
      <alignment horizontal="center" vertical="center" wrapText="1"/>
    </xf>
    <xf numFmtId="0" fontId="72" fillId="4" borderId="0" xfId="12" applyFont="1" applyFill="1" applyBorder="1" applyAlignment="1">
      <alignment horizontal="center" wrapText="1"/>
    </xf>
    <xf numFmtId="0" fontId="72" fillId="4" borderId="57" xfId="12" applyFont="1" applyFill="1" applyBorder="1" applyAlignment="1">
      <alignment horizontal="center" wrapText="1"/>
    </xf>
    <xf numFmtId="0" fontId="70" fillId="4" borderId="17" xfId="12" applyFont="1" applyFill="1" applyBorder="1" applyAlignment="1">
      <alignment horizontal="left" vertical="center" wrapText="1"/>
    </xf>
    <xf numFmtId="0" fontId="70" fillId="4" borderId="16" xfId="12" applyFont="1" applyFill="1" applyBorder="1" applyAlignment="1">
      <alignment horizontal="left" vertical="center" wrapText="1"/>
    </xf>
    <xf numFmtId="0" fontId="70" fillId="4" borderId="55" xfId="12" applyFont="1" applyFill="1" applyBorder="1" applyAlignment="1">
      <alignment horizontal="left" vertical="center" wrapText="1"/>
    </xf>
    <xf numFmtId="0" fontId="70" fillId="4" borderId="20" xfId="12" applyFont="1" applyFill="1" applyBorder="1" applyAlignment="1">
      <alignment horizontal="left" vertical="center" wrapText="1"/>
    </xf>
    <xf numFmtId="0" fontId="0" fillId="4" borderId="51" xfId="0" applyFont="1" applyFill="1" applyBorder="1" applyAlignment="1">
      <alignment horizontal="center" vertical="top" wrapText="1"/>
    </xf>
    <xf numFmtId="0" fontId="0" fillId="4" borderId="52" xfId="0" applyFont="1" applyFill="1" applyBorder="1" applyAlignment="1">
      <alignment horizontal="center" vertical="top" wrapText="1"/>
    </xf>
    <xf numFmtId="4" fontId="46" fillId="0" borderId="41" xfId="12" applyNumberFormat="1" applyFont="1" applyBorder="1" applyAlignment="1">
      <alignment horizontal="center" vertical="center" wrapText="1"/>
    </xf>
    <xf numFmtId="4" fontId="46" fillId="0" borderId="6" xfId="12" applyNumberFormat="1" applyFont="1" applyBorder="1" applyAlignment="1">
      <alignment horizontal="center" vertical="center" wrapText="1"/>
    </xf>
    <xf numFmtId="4" fontId="46" fillId="0" borderId="48" xfId="12" applyNumberFormat="1" applyFont="1" applyBorder="1" applyAlignment="1">
      <alignment horizontal="center" vertical="center" wrapText="1"/>
    </xf>
    <xf numFmtId="49" fontId="44" fillId="0" borderId="40" xfId="12" applyNumberFormat="1" applyFont="1" applyFill="1" applyBorder="1" applyAlignment="1">
      <alignment horizontal="center" vertical="center" wrapText="1"/>
    </xf>
    <xf numFmtId="49" fontId="44" fillId="0" borderId="8" xfId="12" applyNumberFormat="1" applyFont="1" applyFill="1" applyBorder="1" applyAlignment="1">
      <alignment horizontal="center" vertical="center" wrapText="1"/>
    </xf>
    <xf numFmtId="0" fontId="44" fillId="0" borderId="39" xfId="12" applyFont="1" applyFill="1" applyBorder="1" applyAlignment="1">
      <alignment horizontal="center" vertical="center" wrapText="1"/>
    </xf>
    <xf numFmtId="0" fontId="44" fillId="0" borderId="42" xfId="12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Fill="1" applyBorder="1" applyAlignment="1" applyProtection="1">
      <alignment vertical="center"/>
    </xf>
    <xf numFmtId="0" fontId="5" fillId="0" borderId="4" xfId="0" applyNumberFormat="1" applyFont="1" applyFill="1" applyBorder="1" applyAlignment="1" applyProtection="1">
      <alignment horizontal="center" vertical="center" wrapText="1"/>
    </xf>
    <xf numFmtId="0" fontId="5" fillId="0" borderId="44" xfId="0" applyNumberFormat="1" applyFont="1" applyFill="1" applyBorder="1" applyAlignment="1" applyProtection="1">
      <alignment horizontal="center" vertical="center" wrapText="1"/>
    </xf>
    <xf numFmtId="0" fontId="5" fillId="0" borderId="9" xfId="0" applyNumberFormat="1" applyFont="1" applyFill="1" applyBorder="1" applyAlignment="1" applyProtection="1">
      <alignment horizontal="center" vertical="center" wrapText="1"/>
    </xf>
    <xf numFmtId="0" fontId="5" fillId="0" borderId="7" xfId="0" applyNumberFormat="1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5" fillId="6" borderId="4" xfId="0" applyNumberFormat="1" applyFont="1" applyFill="1" applyBorder="1" applyAlignment="1" applyProtection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" fillId="6" borderId="45" xfId="0" applyNumberFormat="1" applyFont="1" applyFill="1" applyBorder="1" applyAlignment="1" applyProtection="1">
      <alignment horizontal="center" vertical="center" wrapText="1"/>
    </xf>
    <xf numFmtId="0" fontId="1" fillId="6" borderId="4" xfId="0" applyNumberFormat="1" applyFont="1" applyFill="1" applyBorder="1" applyAlignment="1" applyProtection="1">
      <alignment horizontal="center" vertical="center" wrapText="1"/>
    </xf>
    <xf numFmtId="0" fontId="1" fillId="6" borderId="46" xfId="0" applyNumberFormat="1" applyFont="1" applyFill="1" applyBorder="1" applyAlignment="1" applyProtection="1">
      <alignment horizontal="center" vertical="center" wrapText="1"/>
    </xf>
    <xf numFmtId="0" fontId="1" fillId="6" borderId="14" xfId="0" applyNumberFormat="1" applyFont="1" applyFill="1" applyBorder="1" applyAlignment="1" applyProtection="1">
      <alignment horizontal="center" vertical="center" wrapText="1"/>
    </xf>
    <xf numFmtId="0" fontId="1" fillId="6" borderId="10" xfId="0" applyNumberFormat="1" applyFont="1" applyFill="1" applyBorder="1" applyAlignment="1" applyProtection="1">
      <alignment horizontal="center" vertical="center" wrapText="1"/>
    </xf>
    <xf numFmtId="0" fontId="41" fillId="6" borderId="4" xfId="0" applyNumberFormat="1" applyFont="1" applyFill="1" applyBorder="1" applyAlignment="1" applyProtection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6" borderId="10" xfId="0" applyFont="1" applyFill="1" applyBorder="1" applyAlignment="1">
      <alignment horizontal="center" vertical="center" wrapText="1"/>
    </xf>
    <xf numFmtId="0" fontId="5" fillId="6" borderId="19" xfId="0" applyFont="1" applyFill="1" applyBorder="1" applyAlignment="1">
      <alignment horizontal="center" vertical="center" wrapText="1"/>
    </xf>
    <xf numFmtId="0" fontId="5" fillId="6" borderId="14" xfId="0" applyFont="1" applyFill="1" applyBorder="1" applyAlignment="1">
      <alignment horizontal="center" vertical="center" wrapText="1"/>
    </xf>
    <xf numFmtId="0" fontId="17" fillId="0" borderId="19" xfId="0" applyFont="1" applyFill="1" applyBorder="1" applyAlignment="1">
      <alignment horizontal="center" vertical="center" wrapText="1"/>
    </xf>
    <xf numFmtId="0" fontId="17" fillId="0" borderId="14" xfId="0" applyFont="1" applyFill="1" applyBorder="1" applyAlignment="1">
      <alignment horizontal="center" vertical="center" wrapText="1"/>
    </xf>
    <xf numFmtId="0" fontId="63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 wrapText="1"/>
    </xf>
    <xf numFmtId="0" fontId="63" fillId="0" borderId="0" xfId="0" applyFont="1" applyAlignment="1">
      <alignment horizontal="center" vertical="center" wrapText="1"/>
    </xf>
    <xf numFmtId="0" fontId="63" fillId="0" borderId="0" xfId="0" applyFont="1" applyAlignment="1">
      <alignment vertical="center" wrapText="1"/>
    </xf>
    <xf numFmtId="0" fontId="75" fillId="0" borderId="0" xfId="0" applyFont="1" applyAlignment="1">
      <alignment vertical="center" wrapText="1"/>
    </xf>
    <xf numFmtId="0" fontId="76" fillId="0" borderId="4" xfId="12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53" fillId="0" borderId="4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77" fillId="0" borderId="4" xfId="12" applyFont="1" applyFill="1" applyBorder="1" applyAlignment="1">
      <alignment horizontal="center" vertical="center" wrapText="1"/>
    </xf>
    <xf numFmtId="0" fontId="73" fillId="0" borderId="4" xfId="12" applyFont="1" applyFill="1" applyBorder="1" applyAlignment="1">
      <alignment horizontal="center" vertical="center" textRotation="90" wrapText="1"/>
    </xf>
    <xf numFmtId="0" fontId="0" fillId="0" borderId="4" xfId="0" applyBorder="1" applyAlignment="1">
      <alignment horizontal="center" vertical="center" wrapText="1"/>
    </xf>
    <xf numFmtId="0" fontId="73" fillId="0" borderId="4" xfId="12" applyFont="1" applyFill="1" applyBorder="1" applyAlignment="1">
      <alignment horizontal="center" vertical="center" wrapText="1"/>
    </xf>
    <xf numFmtId="0" fontId="60" fillId="4" borderId="58" xfId="0" applyNumberFormat="1" applyFont="1" applyFill="1" applyBorder="1" applyAlignment="1" applyProtection="1">
      <alignment horizontal="left" vertical="top" wrapText="1"/>
    </xf>
    <xf numFmtId="0" fontId="60" fillId="4" borderId="59" xfId="0" applyNumberFormat="1" applyFont="1" applyFill="1" applyBorder="1" applyAlignment="1" applyProtection="1">
      <alignment horizontal="left" vertical="top" wrapText="1"/>
    </xf>
  </cellXfs>
  <cellStyles count="22">
    <cellStyle name="S0" xfId="10"/>
    <cellStyle name="S1" xfId="1"/>
    <cellStyle name="S16" xfId="8"/>
    <cellStyle name="S17" xfId="9"/>
    <cellStyle name="S18" xfId="5"/>
    <cellStyle name="S19" xfId="6"/>
    <cellStyle name="S2" xfId="4"/>
    <cellStyle name="S4" xfId="3"/>
    <cellStyle name="S5" xfId="2"/>
    <cellStyle name="S7" xfId="7"/>
    <cellStyle name="Денежный [0] 2" xfId="13"/>
    <cellStyle name="Денежный 2" xfId="14"/>
    <cellStyle name="Обычный" xfId="0" builtinId="0"/>
    <cellStyle name="Обычный 2" xfId="11"/>
    <cellStyle name="Обычный 2 2" xfId="18"/>
    <cellStyle name="Обычный 3" xfId="12"/>
    <cellStyle name="Обычный 4" xfId="19"/>
    <cellStyle name="Процентный 2" xfId="15"/>
    <cellStyle name="Процентный 3" xfId="20"/>
    <cellStyle name="Процентный 4" xfId="21"/>
    <cellStyle name="с раздел" xfId="16"/>
    <cellStyle name="Финансовый 2" xfId="17"/>
  </cellStyles>
  <dxfs count="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0066"/>
      <color rgb="FF008000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3;&#1072;&#1085;&#1086;&#1074;&#1099;&#1081;%20&#1086;&#1090;&#1076;&#1077;&#1083;\&#1055;&#1086;&#1073;&#1091;&#1076;&#1080;&#1085;&#1082;&#1086;&#1074;&#1080;&#1081;%20&#1086;&#1073;&#1083;&#1110;&#1082;%202018\05.2018\&#1047;&#1074;&#1110;&#1090;&#1080;%20&#1046;&#1050;&#1043;\&#1055;&#1086;&#1073;&#1091;&#1076;&#1080;&#1085;&#1082;&#1086;&#1074;&#1080;&#1081;%20&#1086;&#1073;&#1083;&#1110;&#1082;%2001.2018%20&#1088;&#1110;&#108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7;&#1077;&#1088;&#1087;&#1077;&#1085;&#1100;%202025/&#1044;%20&#8470;%203%20&#1050;&#1086;&#1085;&#1082;&#1091;&#1088;&#1089;%20(%20%2011.-08%20.2025-)%20&#1079;&#1074;&#1110;&#1090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7;&#1077;&#1088;&#1087;&#1077;&#1085;&#1100;%202025/&#1057;&#1077;&#1088;&#1087;&#1077;&#1085;&#1100;%20&#1050;&#1054;&#1053;&#1050;&#1059;&#1056;&#1057;%20%20%20&#8470;3%20%202025&#1088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7;&#1077;&#1088;&#1087;&#1077;&#1085;&#1100;%202025/&#1055;.&#1054;%20&#1051;&#1070;&#1058;&#1048;&#1049;%20%20&#1050;&#1086;&#1085;&#1082;&#1091;&#1088;&#1089;.%20&#1044;%20&#8470;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1 м кв."/>
      <sheetName val="Фактичне виконання тарифів"/>
      <sheetName val="2018 рік (по послугам)"/>
      <sheetName val="2018 рік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01-д"/>
      <sheetName val="02-д"/>
      <sheetName val="03-д"/>
      <sheetName val="04-д"/>
      <sheetName val="05-д"/>
      <sheetName val="06-д"/>
      <sheetName val="07-д"/>
      <sheetName val="08-д"/>
      <sheetName val="09-д"/>
      <sheetName val="10-д"/>
      <sheetName val="11-д"/>
      <sheetName val="12-д"/>
    </sheetNames>
    <sheetDataSet>
      <sheetData sheetId="0" refreshError="1"/>
      <sheetData sheetId="1" refreshError="1"/>
      <sheetData sheetId="2">
        <row r="553">
          <cell r="I553">
            <v>477893.72000000044</v>
          </cell>
          <cell r="AL553">
            <v>271277.24999999994</v>
          </cell>
          <cell r="BO553">
            <v>286334.60999999981</v>
          </cell>
          <cell r="CR553">
            <v>9596.85</v>
          </cell>
          <cell r="DU553">
            <v>65741.03</v>
          </cell>
          <cell r="EX553">
            <v>2414.1499999999996</v>
          </cell>
          <cell r="GA553">
            <v>540723.67000000004</v>
          </cell>
          <cell r="HD553">
            <v>22273.159999999996</v>
          </cell>
          <cell r="IG553">
            <v>629.44000000000005</v>
          </cell>
          <cell r="JJ553">
            <v>126931.79999999997</v>
          </cell>
          <cell r="KM553">
            <v>117430.36999999995</v>
          </cell>
          <cell r="LP553">
            <v>716958.40999999968</v>
          </cell>
          <cell r="MS553">
            <v>112646.02000000011</v>
          </cell>
          <cell r="NV553">
            <v>375.04999999999984</v>
          </cell>
          <cell r="OY553">
            <v>240317.22999999986</v>
          </cell>
          <cell r="QB553">
            <v>85643.539999999979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1кв.м"/>
      <sheetName val="дляЖКХ"/>
      <sheetName val="2024рік-2025р (по послугам)"/>
      <sheetName val="Лист1"/>
    </sheetNames>
    <sheetDataSet>
      <sheetData sheetId="0"/>
      <sheetData sheetId="1"/>
      <sheetData sheetId="2">
        <row r="8">
          <cell r="C8" t="str">
            <v>Дмитра Самоквасова, ВУЛ, 1</v>
          </cell>
          <cell r="D8">
            <v>5</v>
          </cell>
          <cell r="E8">
            <v>2075.7800000000002</v>
          </cell>
          <cell r="F8">
            <v>26418.555000000004</v>
          </cell>
          <cell r="G8">
            <v>28347.10081444071</v>
          </cell>
          <cell r="H8">
            <v>1928.5458144407057</v>
          </cell>
          <cell r="I8">
            <v>0</v>
          </cell>
          <cell r="J8">
            <v>1928.5458144407057</v>
          </cell>
          <cell r="K8">
            <v>10786.073</v>
          </cell>
          <cell r="L8">
            <v>1058.3330000000001</v>
          </cell>
          <cell r="M8">
            <v>1080.8599999999999</v>
          </cell>
          <cell r="N8">
            <v>1080.8599999999999</v>
          </cell>
          <cell r="O8">
            <v>1080.8599999999999</v>
          </cell>
          <cell r="P8">
            <v>1080.8599999999999</v>
          </cell>
          <cell r="Q8">
            <v>1080.8599999999999</v>
          </cell>
          <cell r="R8">
            <v>1080.8599999999999</v>
          </cell>
          <cell r="S8">
            <v>1080.8599999999999</v>
          </cell>
          <cell r="T8">
            <v>1080.8599999999999</v>
          </cell>
          <cell r="U8">
            <v>1080.8599999999999</v>
          </cell>
          <cell r="X8">
            <v>11594.234727737567</v>
          </cell>
          <cell r="Y8">
            <v>0</v>
          </cell>
          <cell r="Z8">
            <v>0</v>
          </cell>
          <cell r="AA8">
            <v>5889.8609714315735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5704.3737563059922</v>
          </cell>
          <cell r="AH8">
            <v>0</v>
          </cell>
          <cell r="AL8">
            <v>0</v>
          </cell>
          <cell r="AM8">
            <v>0</v>
          </cell>
          <cell r="AN8">
            <v>2324.3150000000005</v>
          </cell>
          <cell r="AO8">
            <v>228.215</v>
          </cell>
          <cell r="AP8">
            <v>232.9</v>
          </cell>
          <cell r="AQ8">
            <v>232.9</v>
          </cell>
          <cell r="AR8">
            <v>232.9</v>
          </cell>
          <cell r="AS8">
            <v>232.9</v>
          </cell>
          <cell r="AT8">
            <v>232.9</v>
          </cell>
          <cell r="AU8">
            <v>232.9</v>
          </cell>
          <cell r="AV8">
            <v>232.9</v>
          </cell>
          <cell r="AW8">
            <v>232.9</v>
          </cell>
          <cell r="AX8">
            <v>232.9</v>
          </cell>
          <cell r="BA8">
            <v>2543.8252549606259</v>
          </cell>
          <cell r="BB8">
            <v>0</v>
          </cell>
          <cell r="BC8">
            <v>0</v>
          </cell>
          <cell r="BD8">
            <v>1300.5544048560264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1243.2708501045993</v>
          </cell>
          <cell r="BK8">
            <v>0</v>
          </cell>
          <cell r="BO8">
            <v>0</v>
          </cell>
          <cell r="BP8">
            <v>0</v>
          </cell>
          <cell r="BQ8">
            <v>1021.1759999999999</v>
          </cell>
          <cell r="BR8">
            <v>102.006</v>
          </cell>
          <cell r="BS8">
            <v>102.13</v>
          </cell>
          <cell r="BT8">
            <v>102.13</v>
          </cell>
          <cell r="BU8">
            <v>102.13</v>
          </cell>
          <cell r="BV8">
            <v>102.13</v>
          </cell>
          <cell r="BW8">
            <v>102.13</v>
          </cell>
          <cell r="BX8">
            <v>102.13</v>
          </cell>
          <cell r="BY8">
            <v>102.13</v>
          </cell>
          <cell r="BZ8">
            <v>102.13</v>
          </cell>
          <cell r="CA8">
            <v>102.13</v>
          </cell>
          <cell r="CD8">
            <v>1107.5424443596801</v>
          </cell>
          <cell r="CE8">
            <v>102.85890879599999</v>
          </cell>
          <cell r="CF8">
            <v>102.59467595999999</v>
          </cell>
          <cell r="CG8">
            <v>112.71525056568001</v>
          </cell>
          <cell r="CH8">
            <v>115.05540186</v>
          </cell>
          <cell r="CI8">
            <v>112.54200085799999</v>
          </cell>
          <cell r="CJ8">
            <v>114.64410006</v>
          </cell>
          <cell r="CK8">
            <v>111.36960702</v>
          </cell>
          <cell r="CL8">
            <v>111.86071974000001</v>
          </cell>
          <cell r="CM8">
            <v>110.92462542</v>
          </cell>
          <cell r="CN8">
            <v>112.97715408000001</v>
          </cell>
          <cell r="CR8">
            <v>0</v>
          </cell>
          <cell r="CS8">
            <v>0</v>
          </cell>
          <cell r="CT8">
            <v>253.17299999999994</v>
          </cell>
          <cell r="CU8">
            <v>25.292999999999999</v>
          </cell>
          <cell r="CV8">
            <v>25.32</v>
          </cell>
          <cell r="CW8">
            <v>25.32</v>
          </cell>
          <cell r="CX8">
            <v>25.32</v>
          </cell>
          <cell r="CY8">
            <v>25.32</v>
          </cell>
          <cell r="CZ8">
            <v>25.32</v>
          </cell>
          <cell r="DA8">
            <v>25.32</v>
          </cell>
          <cell r="DB8">
            <v>25.32</v>
          </cell>
          <cell r="DC8">
            <v>25.32</v>
          </cell>
          <cell r="DD8">
            <v>25.32</v>
          </cell>
          <cell r="DG8">
            <v>274.98615942851995</v>
          </cell>
          <cell r="DH8">
            <v>25.538221134999997</v>
          </cell>
          <cell r="DI8">
            <v>25.472616349999999</v>
          </cell>
          <cell r="DJ8">
            <v>27.985542321520001</v>
          </cell>
          <cell r="DK8">
            <v>28.566567540000001</v>
          </cell>
          <cell r="DL8">
            <v>27.942526961999999</v>
          </cell>
          <cell r="DM8">
            <v>28.464345980000001</v>
          </cell>
          <cell r="DN8">
            <v>27.651438779999999</v>
          </cell>
          <cell r="DO8">
            <v>27.773374860000001</v>
          </cell>
          <cell r="DP8">
            <v>27.540956380000001</v>
          </cell>
          <cell r="DQ8">
            <v>28.050569119999999</v>
          </cell>
          <cell r="DT8">
            <v>21.813159428520009</v>
          </cell>
          <cell r="DU8">
            <v>0</v>
          </cell>
          <cell r="DV8">
            <v>21.813159428520009</v>
          </cell>
          <cell r="DW8">
            <v>511.66599999999994</v>
          </cell>
          <cell r="DX8">
            <v>50.236000000000004</v>
          </cell>
          <cell r="DY8">
            <v>51.27</v>
          </cell>
          <cell r="DZ8">
            <v>51.27</v>
          </cell>
          <cell r="EA8">
            <v>51.27</v>
          </cell>
          <cell r="EB8">
            <v>51.27</v>
          </cell>
          <cell r="EC8">
            <v>51.27</v>
          </cell>
          <cell r="ED8">
            <v>51.27</v>
          </cell>
          <cell r="EE8">
            <v>51.27</v>
          </cell>
          <cell r="EF8">
            <v>51.27</v>
          </cell>
          <cell r="EG8">
            <v>51.27</v>
          </cell>
          <cell r="EK8">
            <v>555.5656917220914</v>
          </cell>
          <cell r="EL8">
            <v>0</v>
          </cell>
          <cell r="EM8">
            <v>0</v>
          </cell>
          <cell r="EN8">
            <v>284.03814536672451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271.52754635536689</v>
          </cell>
          <cell r="EU8">
            <v>0</v>
          </cell>
          <cell r="EX8">
            <v>43.899691722091461</v>
          </cell>
          <cell r="EY8">
            <v>0</v>
          </cell>
          <cell r="EZ8">
            <v>43.899691722091461</v>
          </cell>
          <cell r="FA8">
            <v>4555.402</v>
          </cell>
          <cell r="FB8">
            <v>447.26199999999994</v>
          </cell>
          <cell r="FC8">
            <v>456.46</v>
          </cell>
          <cell r="FD8">
            <v>456.46</v>
          </cell>
          <cell r="FE8">
            <v>456.46</v>
          </cell>
          <cell r="FF8">
            <v>456.46</v>
          </cell>
          <cell r="FG8">
            <v>456.46</v>
          </cell>
          <cell r="FH8">
            <v>456.46</v>
          </cell>
          <cell r="FI8">
            <v>456.46</v>
          </cell>
          <cell r="FJ8">
            <v>456.46</v>
          </cell>
          <cell r="FK8">
            <v>456.46</v>
          </cell>
          <cell r="FN8">
            <v>5045.1973661063203</v>
          </cell>
          <cell r="FO8">
            <v>0</v>
          </cell>
          <cell r="FP8">
            <v>0</v>
          </cell>
          <cell r="FQ8">
            <v>2563.6764945552254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2481.5208715510948</v>
          </cell>
          <cell r="FX8">
            <v>0</v>
          </cell>
          <cell r="GA8">
            <v>489.79536610632022</v>
          </cell>
          <cell r="GB8">
            <v>0</v>
          </cell>
          <cell r="GC8">
            <v>489.79536610632022</v>
          </cell>
          <cell r="GD8">
            <v>7.0559999999999992</v>
          </cell>
          <cell r="GE8">
            <v>7.0559999999999992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-7.0559999999999992</v>
          </cell>
          <cell r="GW8">
            <v>-7.0559999999999992</v>
          </cell>
          <cell r="GX8">
            <v>0</v>
          </cell>
          <cell r="GY8">
            <v>6959.6940000000022</v>
          </cell>
          <cell r="GZ8">
            <v>693.71400000000006</v>
          </cell>
          <cell r="HA8">
            <v>696.22</v>
          </cell>
          <cell r="HB8">
            <v>696.22</v>
          </cell>
          <cell r="HC8">
            <v>696.22</v>
          </cell>
          <cell r="HD8">
            <v>696.22</v>
          </cell>
          <cell r="HE8">
            <v>696.22</v>
          </cell>
          <cell r="HF8">
            <v>696.22</v>
          </cell>
          <cell r="HG8">
            <v>696.22</v>
          </cell>
          <cell r="HH8">
            <v>696.22</v>
          </cell>
          <cell r="HI8">
            <v>696.22</v>
          </cell>
          <cell r="HL8">
            <v>7225.7491701259059</v>
          </cell>
          <cell r="HM8">
            <v>690.09863829017115</v>
          </cell>
          <cell r="HN8">
            <v>634.45719774239376</v>
          </cell>
          <cell r="HO8">
            <v>729.21654007841164</v>
          </cell>
          <cell r="HP8">
            <v>786.03710231907382</v>
          </cell>
          <cell r="HQ8">
            <v>822.28061820983794</v>
          </cell>
          <cell r="HR8">
            <v>713.28065450721692</v>
          </cell>
          <cell r="HS8">
            <v>648.38191774134771</v>
          </cell>
          <cell r="HT8">
            <v>857.67698344190717</v>
          </cell>
          <cell r="HU8">
            <v>648.06676687518052</v>
          </cell>
          <cell r="HV8">
            <v>696.25275092036543</v>
          </cell>
          <cell r="HY8">
            <v>266.05517012590371</v>
          </cell>
          <cell r="HZ8">
            <v>0</v>
          </cell>
          <cell r="IA8">
            <v>266.05517012590371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E8">
            <v>0</v>
          </cell>
          <cell r="KF8">
            <v>0</v>
          </cell>
          <cell r="KG8">
            <v>0</v>
          </cell>
          <cell r="KH8">
            <v>3059.7139999999999</v>
          </cell>
          <cell r="KI8">
            <v>300.404</v>
          </cell>
          <cell r="KJ8">
            <v>306.58999999999997</v>
          </cell>
          <cell r="KK8">
            <v>306.58999999999997</v>
          </cell>
          <cell r="KL8">
            <v>306.58999999999997</v>
          </cell>
          <cell r="KM8">
            <v>306.58999999999997</v>
          </cell>
          <cell r="KN8">
            <v>306.58999999999997</v>
          </cell>
          <cell r="KO8">
            <v>306.58999999999997</v>
          </cell>
          <cell r="KP8">
            <v>306.58999999999997</v>
          </cell>
          <cell r="KQ8">
            <v>306.58999999999997</v>
          </cell>
          <cell r="KR8">
            <v>306.58999999999997</v>
          </cell>
          <cell r="KU8">
            <v>2555.3484187062236</v>
          </cell>
          <cell r="KV8">
            <v>355.74779892610599</v>
          </cell>
          <cell r="KW8">
            <v>269.63425064520305</v>
          </cell>
          <cell r="KX8">
            <v>397.49795015286804</v>
          </cell>
          <cell r="KY8">
            <v>352.52614656121841</v>
          </cell>
          <cell r="KZ8">
            <v>379.67138923804555</v>
          </cell>
          <cell r="LA8">
            <v>75.22539179855174</v>
          </cell>
          <cell r="LB8">
            <v>4.1682142522920955</v>
          </cell>
          <cell r="LD8">
            <v>419.97212192638233</v>
          </cell>
          <cell r="LE8">
            <v>300.90515520555607</v>
          </cell>
          <cell r="LH8">
            <v>-504.36558129377636</v>
          </cell>
          <cell r="LI8">
            <v>-504.36558129377636</v>
          </cell>
          <cell r="LJ8">
            <v>0</v>
          </cell>
          <cell r="LK8">
            <v>0</v>
          </cell>
          <cell r="LX8">
            <v>0</v>
          </cell>
          <cell r="MJ8">
            <v>0</v>
          </cell>
          <cell r="ML8">
            <v>0</v>
          </cell>
          <cell r="MM8">
            <v>0</v>
          </cell>
          <cell r="MN8">
            <v>29891.649000000001</v>
          </cell>
          <cell r="MO8">
            <v>2841.9690000000001</v>
          </cell>
          <cell r="MP8">
            <v>3005.52</v>
          </cell>
          <cell r="MQ8">
            <v>3005.52</v>
          </cell>
          <cell r="MR8">
            <v>3005.52</v>
          </cell>
          <cell r="MS8">
            <v>3005.52</v>
          </cell>
          <cell r="MT8">
            <v>3005.52</v>
          </cell>
          <cell r="MU8">
            <v>3005.52</v>
          </cell>
          <cell r="MV8">
            <v>3005.52</v>
          </cell>
          <cell r="MW8">
            <v>3005.52</v>
          </cell>
          <cell r="MX8">
            <v>3005.52</v>
          </cell>
          <cell r="NA8">
            <v>1284.8901613090145</v>
          </cell>
          <cell r="NB8">
            <v>465.01083248395332</v>
          </cell>
          <cell r="NC8">
            <v>0</v>
          </cell>
          <cell r="ND8">
            <v>245.29302919770274</v>
          </cell>
          <cell r="NE8">
            <v>0</v>
          </cell>
          <cell r="NF8">
            <v>0</v>
          </cell>
          <cell r="NG8">
            <v>0</v>
          </cell>
          <cell r="NH8">
            <v>0</v>
          </cell>
          <cell r="NI8">
            <v>385.36673481112314</v>
          </cell>
          <cell r="NJ8">
            <v>0</v>
          </cell>
          <cell r="NK8">
            <v>189.21956481623536</v>
          </cell>
          <cell r="NN8">
            <v>-28606.758838690988</v>
          </cell>
          <cell r="NO8">
            <v>-28606.758838690988</v>
          </cell>
          <cell r="NP8">
            <v>0</v>
          </cell>
          <cell r="NQ8">
            <v>16458.778000000002</v>
          </cell>
          <cell r="NR8">
            <v>8105.77</v>
          </cell>
          <cell r="NS8">
            <v>-8353.0080000000016</v>
          </cell>
          <cell r="NT8">
            <v>-8353.0080000000016</v>
          </cell>
          <cell r="NU8">
            <v>0</v>
          </cell>
          <cell r="NV8">
            <v>3744.8870000000006</v>
          </cell>
          <cell r="NW8">
            <v>365.29700000000003</v>
          </cell>
          <cell r="NX8">
            <v>375.51</v>
          </cell>
          <cell r="NY8">
            <v>375.51</v>
          </cell>
          <cell r="NZ8">
            <v>375.51</v>
          </cell>
          <cell r="OA8">
            <v>375.51</v>
          </cell>
          <cell r="OB8">
            <v>375.51</v>
          </cell>
          <cell r="OC8">
            <v>375.51</v>
          </cell>
          <cell r="OD8">
            <v>375.51</v>
          </cell>
          <cell r="OE8">
            <v>375.51</v>
          </cell>
          <cell r="OF8">
            <v>375.51</v>
          </cell>
          <cell r="OI8">
            <v>1749.46</v>
          </cell>
          <cell r="OJ8">
            <v>1749.46</v>
          </cell>
          <cell r="OK8">
            <v>0</v>
          </cell>
          <cell r="OL8">
            <v>0</v>
          </cell>
          <cell r="OM8">
            <v>0</v>
          </cell>
          <cell r="ON8">
            <v>0</v>
          </cell>
          <cell r="OO8">
            <v>0</v>
          </cell>
          <cell r="OP8">
            <v>0</v>
          </cell>
          <cell r="OQ8">
            <v>0</v>
          </cell>
          <cell r="OR8">
            <v>0</v>
          </cell>
          <cell r="OS8">
            <v>0</v>
          </cell>
          <cell r="OV8">
            <v>-1995.4270000000006</v>
          </cell>
          <cell r="OW8">
            <v>-1995.4270000000006</v>
          </cell>
          <cell r="OX8">
            <v>0</v>
          </cell>
          <cell r="OY8">
            <v>5980.4190000000017</v>
          </cell>
          <cell r="OZ8">
            <v>564.48900000000003</v>
          </cell>
          <cell r="PA8">
            <v>601.77</v>
          </cell>
          <cell r="PB8">
            <v>601.77</v>
          </cell>
          <cell r="PC8">
            <v>601.77</v>
          </cell>
          <cell r="PD8">
            <v>601.77</v>
          </cell>
          <cell r="PE8">
            <v>601.77</v>
          </cell>
          <cell r="PF8">
            <v>601.77</v>
          </cell>
          <cell r="PG8">
            <v>601.77</v>
          </cell>
          <cell r="PH8">
            <v>601.77</v>
          </cell>
          <cell r="PI8">
            <v>601.77</v>
          </cell>
          <cell r="PL8">
            <v>2848.53</v>
          </cell>
          <cell r="PM8">
            <v>0</v>
          </cell>
          <cell r="PN8">
            <v>2848.53</v>
          </cell>
          <cell r="PO8">
            <v>0</v>
          </cell>
          <cell r="PP8">
            <v>0</v>
          </cell>
          <cell r="PQ8">
            <v>0</v>
          </cell>
          <cell r="PR8">
            <v>0</v>
          </cell>
          <cell r="PS8">
            <v>0</v>
          </cell>
          <cell r="PT8">
            <v>0</v>
          </cell>
          <cell r="PU8">
            <v>0</v>
          </cell>
          <cell r="PV8">
            <v>0</v>
          </cell>
          <cell r="PY8">
            <v>-3131.8890000000015</v>
          </cell>
          <cell r="PZ8">
            <v>-3131.8890000000015</v>
          </cell>
          <cell r="QA8">
            <v>0</v>
          </cell>
          <cell r="QB8">
            <v>652.36399999999992</v>
          </cell>
          <cell r="QC8">
            <v>63.854000000000006</v>
          </cell>
          <cell r="QD8">
            <v>65.39</v>
          </cell>
          <cell r="QE8">
            <v>65.39</v>
          </cell>
          <cell r="QF8">
            <v>65.39</v>
          </cell>
          <cell r="QG8">
            <v>65.39</v>
          </cell>
          <cell r="QH8">
            <v>65.39</v>
          </cell>
          <cell r="QI8">
            <v>65.39</v>
          </cell>
          <cell r="QJ8">
            <v>65.39</v>
          </cell>
          <cell r="QK8">
            <v>65.39</v>
          </cell>
          <cell r="QL8">
            <v>65.39</v>
          </cell>
          <cell r="QO8">
            <v>0</v>
          </cell>
          <cell r="QP8">
            <v>0</v>
          </cell>
          <cell r="QQ8">
            <v>0</v>
          </cell>
          <cell r="QS8">
            <v>0</v>
          </cell>
          <cell r="QT8">
            <v>0</v>
          </cell>
          <cell r="QU8">
            <v>0</v>
          </cell>
          <cell r="QW8">
            <v>0</v>
          </cell>
          <cell r="RB8">
            <v>-652.36399999999992</v>
          </cell>
          <cell r="RC8">
            <v>-652.36399999999992</v>
          </cell>
          <cell r="RD8">
            <v>0</v>
          </cell>
          <cell r="RE8">
            <v>2894.3650000000002</v>
          </cell>
          <cell r="RF8">
            <v>282.65499999999997</v>
          </cell>
          <cell r="RG8">
            <v>290.19</v>
          </cell>
          <cell r="RH8">
            <v>290.19</v>
          </cell>
          <cell r="RI8">
            <v>290.19</v>
          </cell>
          <cell r="RJ8">
            <v>290.19</v>
          </cell>
          <cell r="RK8">
            <v>290.19</v>
          </cell>
          <cell r="RL8">
            <v>290.19</v>
          </cell>
          <cell r="RM8">
            <v>290.19</v>
          </cell>
          <cell r="RN8">
            <v>290.19</v>
          </cell>
          <cell r="RO8">
            <v>290.19</v>
          </cell>
          <cell r="RR8">
            <v>0</v>
          </cell>
          <cell r="RS8">
            <v>0</v>
          </cell>
          <cell r="RT8">
            <v>0</v>
          </cell>
          <cell r="RV8">
            <v>0</v>
          </cell>
          <cell r="RY8">
            <v>0</v>
          </cell>
          <cell r="RZ8">
            <v>0</v>
          </cell>
          <cell r="SE8">
            <v>-2894.3650000000002</v>
          </cell>
          <cell r="SF8">
            <v>-2894.3650000000002</v>
          </cell>
          <cell r="SG8">
            <v>0</v>
          </cell>
          <cell r="SH8">
            <v>1875.4830000000004</v>
          </cell>
          <cell r="SI8">
            <v>177.273</v>
          </cell>
          <cell r="SJ8">
            <v>188.69</v>
          </cell>
          <cell r="SK8">
            <v>188.69</v>
          </cell>
          <cell r="SL8">
            <v>188.69</v>
          </cell>
          <cell r="SM8">
            <v>188.69</v>
          </cell>
          <cell r="SN8">
            <v>188.69</v>
          </cell>
          <cell r="SO8">
            <v>188.69</v>
          </cell>
          <cell r="SP8">
            <v>188.69</v>
          </cell>
          <cell r="SQ8">
            <v>188.69</v>
          </cell>
          <cell r="SR8">
            <v>188.69</v>
          </cell>
          <cell r="SU8">
            <v>0</v>
          </cell>
          <cell r="SV8">
            <v>0</v>
          </cell>
          <cell r="SW8">
            <v>0</v>
          </cell>
          <cell r="SX8">
            <v>0</v>
          </cell>
          <cell r="SY8">
            <v>0</v>
          </cell>
          <cell r="SZ8">
            <v>0</v>
          </cell>
          <cell r="TA8">
            <v>0</v>
          </cell>
          <cell r="TB8">
            <v>0</v>
          </cell>
          <cell r="TC8">
            <v>0</v>
          </cell>
          <cell r="TD8">
            <v>0</v>
          </cell>
          <cell r="TH8">
            <v>-1875.4830000000004</v>
          </cell>
          <cell r="TI8">
            <v>-1875.4830000000004</v>
          </cell>
          <cell r="TJ8">
            <v>0</v>
          </cell>
          <cell r="TK8">
            <v>1311.2600000000002</v>
          </cell>
          <cell r="TL8">
            <v>128.66</v>
          </cell>
          <cell r="TM8">
            <v>131.4</v>
          </cell>
          <cell r="TN8">
            <v>131.4</v>
          </cell>
          <cell r="TO8">
            <v>131.4</v>
          </cell>
          <cell r="TP8">
            <v>131.4</v>
          </cell>
          <cell r="TQ8">
            <v>131.4</v>
          </cell>
          <cell r="TR8">
            <v>131.4</v>
          </cell>
          <cell r="TS8">
            <v>131.4</v>
          </cell>
          <cell r="TT8">
            <v>131.4</v>
          </cell>
          <cell r="TU8">
            <v>131.4</v>
          </cell>
          <cell r="TX8">
            <v>3507.78</v>
          </cell>
          <cell r="TY8">
            <v>0</v>
          </cell>
          <cell r="TZ8">
            <v>0</v>
          </cell>
          <cell r="UA8">
            <v>3507.78</v>
          </cell>
          <cell r="UB8">
            <v>0</v>
          </cell>
          <cell r="UC8">
            <v>0</v>
          </cell>
          <cell r="UD8">
            <v>0</v>
          </cell>
          <cell r="UE8">
            <v>0</v>
          </cell>
          <cell r="UF8">
            <v>0</v>
          </cell>
          <cell r="UG8">
            <v>0</v>
          </cell>
          <cell r="UH8">
            <v>0</v>
          </cell>
          <cell r="UK8">
            <v>2196.52</v>
          </cell>
          <cell r="UL8">
            <v>0</v>
          </cell>
          <cell r="UM8">
            <v>2196.52</v>
          </cell>
          <cell r="UN8">
            <v>0</v>
          </cell>
          <cell r="UO8">
            <v>0</v>
          </cell>
          <cell r="UP8">
            <v>0</v>
          </cell>
          <cell r="UQ8">
            <v>0</v>
          </cell>
          <cell r="UR8">
            <v>0</v>
          </cell>
          <cell r="US8">
            <v>0</v>
          </cell>
          <cell r="UT8">
            <v>0</v>
          </cell>
          <cell r="UU8">
            <v>0</v>
          </cell>
          <cell r="UV8">
            <v>0</v>
          </cell>
          <cell r="UW8">
            <v>0</v>
          </cell>
          <cell r="UX8">
            <v>0</v>
          </cell>
          <cell r="VA8">
            <v>0</v>
          </cell>
          <cell r="VN8">
            <v>0</v>
          </cell>
          <cell r="VO8">
            <v>0</v>
          </cell>
          <cell r="VP8">
            <v>0</v>
          </cell>
          <cell r="VQ8">
            <v>0</v>
          </cell>
          <cell r="WD8">
            <v>0</v>
          </cell>
          <cell r="WQ8">
            <v>0</v>
          </cell>
          <cell r="WR8">
            <v>0</v>
          </cell>
          <cell r="WS8">
            <v>0</v>
          </cell>
          <cell r="WT8">
            <v>44274.626000000004</v>
          </cell>
          <cell r="WU8">
            <v>4332.4460000000008</v>
          </cell>
          <cell r="WV8">
            <v>4438.0200000000004</v>
          </cell>
          <cell r="WW8">
            <v>4438.0200000000004</v>
          </cell>
          <cell r="WX8">
            <v>4438.0200000000004</v>
          </cell>
          <cell r="WY8">
            <v>4438.0200000000004</v>
          </cell>
          <cell r="WZ8">
            <v>4438.0200000000004</v>
          </cell>
          <cell r="XA8">
            <v>4438.0200000000004</v>
          </cell>
          <cell r="XB8">
            <v>4438.0200000000004</v>
          </cell>
          <cell r="XC8">
            <v>4438.0200000000004</v>
          </cell>
          <cell r="XD8">
            <v>4438.0200000000004</v>
          </cell>
          <cell r="XG8">
            <v>49822.644458319526</v>
          </cell>
          <cell r="XH8">
            <v>4863.7638795901703</v>
          </cell>
          <cell r="XI8">
            <v>3769.0940851049922</v>
          </cell>
          <cell r="XJ8">
            <v>2312.8405967290028</v>
          </cell>
          <cell r="XK8">
            <v>2167.2150526924988</v>
          </cell>
          <cell r="XL8">
            <v>5208.8158407421133</v>
          </cell>
          <cell r="XM8">
            <v>5082.5249215910262</v>
          </cell>
          <cell r="XN8">
            <v>4348.7389325058029</v>
          </cell>
          <cell r="XO8">
            <v>8955.3362756799961</v>
          </cell>
          <cell r="XP8">
            <v>8226.5452549879974</v>
          </cell>
          <cell r="XQ8">
            <v>4887.7696186959238</v>
          </cell>
          <cell r="XT8">
            <v>5548.0184583195223</v>
          </cell>
          <cell r="XU8">
            <v>0</v>
          </cell>
          <cell r="XV8">
            <v>5548.0184583195223</v>
          </cell>
          <cell r="XW8">
            <v>7768.7800000000007</v>
          </cell>
          <cell r="XX8">
            <v>761.11</v>
          </cell>
          <cell r="XY8">
            <v>778.63</v>
          </cell>
          <cell r="XZ8">
            <v>778.63</v>
          </cell>
          <cell r="YA8">
            <v>778.63</v>
          </cell>
          <cell r="YB8">
            <v>778.63</v>
          </cell>
          <cell r="YC8">
            <v>778.63</v>
          </cell>
          <cell r="YD8">
            <v>778.63</v>
          </cell>
          <cell r="YE8">
            <v>778.63</v>
          </cell>
          <cell r="YF8">
            <v>778.63</v>
          </cell>
          <cell r="YG8">
            <v>778.63</v>
          </cell>
          <cell r="YJ8">
            <v>7503.4132327384496</v>
          </cell>
          <cell r="YK8">
            <v>715.95622974807884</v>
          </cell>
          <cell r="YL8">
            <v>511.78494300181069</v>
          </cell>
          <cell r="YM8">
            <v>719.16016749078062</v>
          </cell>
          <cell r="YN8">
            <v>768.29107275235549</v>
          </cell>
          <cell r="YO8">
            <v>1052.957325353055</v>
          </cell>
          <cell r="YP8">
            <v>432.20884608740215</v>
          </cell>
          <cell r="YQ8">
            <v>700.08897500623914</v>
          </cell>
          <cell r="YR8">
            <v>1133.326974674962</v>
          </cell>
          <cell r="YS8">
            <v>702.89076680938081</v>
          </cell>
          <cell r="YT8">
            <v>766.74793181438486</v>
          </cell>
          <cell r="YW8">
            <v>-265.3667672615511</v>
          </cell>
          <cell r="YX8">
            <v>-265.3667672615511</v>
          </cell>
          <cell r="YY8">
            <v>0</v>
          </cell>
          <cell r="YZ8">
            <v>3920.0959999999991</v>
          </cell>
          <cell r="ZA8">
            <v>383.54599999999999</v>
          </cell>
          <cell r="ZB8">
            <v>392.95</v>
          </cell>
          <cell r="ZC8">
            <v>392.95</v>
          </cell>
          <cell r="ZD8">
            <v>392.95</v>
          </cell>
          <cell r="ZE8">
            <v>392.95</v>
          </cell>
          <cell r="ZF8">
            <v>392.95</v>
          </cell>
          <cell r="ZG8">
            <v>392.95</v>
          </cell>
          <cell r="ZH8">
            <v>392.95</v>
          </cell>
          <cell r="ZI8">
            <v>392.95</v>
          </cell>
          <cell r="ZJ8">
            <v>392.95</v>
          </cell>
          <cell r="ZM8">
            <v>5902.2794386805181</v>
          </cell>
          <cell r="ZP8">
            <v>2904.5628980451661</v>
          </cell>
          <cell r="ZQ8">
            <v>2997.7165406353515</v>
          </cell>
          <cell r="ZZ8">
            <v>1982.183438680519</v>
          </cell>
          <cell r="AAA8">
            <v>0</v>
          </cell>
          <cell r="AAB8">
            <v>1982.183438680519</v>
          </cell>
          <cell r="AAC8">
            <v>1095.8130000000001</v>
          </cell>
          <cell r="AAD8">
            <v>109.413</v>
          </cell>
          <cell r="AAE8">
            <v>109.6</v>
          </cell>
          <cell r="AAF8">
            <v>109.6</v>
          </cell>
          <cell r="AAG8">
            <v>109.6</v>
          </cell>
          <cell r="AAH8">
            <v>109.6</v>
          </cell>
          <cell r="AAI8">
            <v>109.6</v>
          </cell>
          <cell r="AAJ8">
            <v>109.6</v>
          </cell>
          <cell r="AAK8">
            <v>109.6</v>
          </cell>
          <cell r="AAL8">
            <v>109.6</v>
          </cell>
          <cell r="AAM8">
            <v>109.6</v>
          </cell>
          <cell r="AAP8">
            <v>1423.4292855040001</v>
          </cell>
          <cell r="AAQ8">
            <v>120.730147776</v>
          </cell>
          <cell r="AAR8">
            <v>120.42000576</v>
          </cell>
          <cell r="AAS8">
            <v>147.72481152</v>
          </cell>
          <cell r="AAT8">
            <v>150.79179456</v>
          </cell>
          <cell r="AAU8">
            <v>147.49772716799998</v>
          </cell>
          <cell r="AAV8">
            <v>150.25274175999999</v>
          </cell>
          <cell r="AAW8">
            <v>145.96118591999999</v>
          </cell>
          <cell r="AAX8">
            <v>146.60483904</v>
          </cell>
          <cell r="AAY8">
            <v>145.37799231999998</v>
          </cell>
          <cell r="AAZ8">
            <v>148.06803968</v>
          </cell>
          <cell r="ABC8">
            <v>327.61628550399996</v>
          </cell>
          <cell r="ABD8">
            <v>0</v>
          </cell>
          <cell r="ABE8">
            <v>327.61628550399996</v>
          </cell>
          <cell r="ABF8">
            <v>242.46199999999999</v>
          </cell>
          <cell r="ABG8">
            <v>24.212</v>
          </cell>
          <cell r="ABH8">
            <v>24.25</v>
          </cell>
          <cell r="ABI8">
            <v>24.25</v>
          </cell>
          <cell r="ABJ8">
            <v>24.25</v>
          </cell>
          <cell r="ABK8">
            <v>24.25</v>
          </cell>
          <cell r="ABL8">
            <v>24.25</v>
          </cell>
          <cell r="ABM8">
            <v>24.25</v>
          </cell>
          <cell r="ABN8">
            <v>24.25</v>
          </cell>
          <cell r="ABO8">
            <v>24.25</v>
          </cell>
          <cell r="ABP8">
            <v>24.25</v>
          </cell>
          <cell r="ABS8">
            <v>0</v>
          </cell>
          <cell r="ABT8">
            <v>0</v>
          </cell>
          <cell r="ACA8">
            <v>0</v>
          </cell>
          <cell r="ACB8">
            <v>0</v>
          </cell>
          <cell r="ACC8">
            <v>0</v>
          </cell>
          <cell r="ACF8">
            <v>-242.46199999999999</v>
          </cell>
          <cell r="ACG8">
            <v>-242.46199999999999</v>
          </cell>
          <cell r="ACH8">
            <v>0</v>
          </cell>
          <cell r="ACI8">
            <v>0</v>
          </cell>
          <cell r="ACJ8">
            <v>3902.81991948</v>
          </cell>
          <cell r="ACK8">
            <v>3902.81991948</v>
          </cell>
          <cell r="ACL8">
            <v>0</v>
          </cell>
          <cell r="ACM8">
            <v>3902.81991948</v>
          </cell>
          <cell r="ACN8">
            <v>0</v>
          </cell>
          <cell r="ACO8">
            <v>0</v>
          </cell>
          <cell r="ACP8">
            <v>0</v>
          </cell>
          <cell r="ACQ8">
            <v>0</v>
          </cell>
          <cell r="ACR8">
            <v>0</v>
          </cell>
          <cell r="ACS8">
            <v>0</v>
          </cell>
          <cell r="ACT8">
            <v>0</v>
          </cell>
          <cell r="ACU8">
            <v>0</v>
          </cell>
          <cell r="ACV8">
            <v>0</v>
          </cell>
          <cell r="ACW8">
            <v>0</v>
          </cell>
          <cell r="ACX8">
            <v>0</v>
          </cell>
          <cell r="ADA8">
            <v>3902.81991948</v>
          </cell>
          <cell r="ADB8">
            <v>385.22448467999999</v>
          </cell>
          <cell r="ADC8">
            <v>396.11844000000002</v>
          </cell>
          <cell r="ADD8">
            <v>397.58465519999999</v>
          </cell>
          <cell r="ADE8">
            <v>369.3136356</v>
          </cell>
          <cell r="ADF8">
            <v>396.97354799999999</v>
          </cell>
          <cell r="ADG8">
            <v>392.25670919999999</v>
          </cell>
          <cell r="ADH8">
            <v>392.83812</v>
          </cell>
          <cell r="ADI8">
            <v>382.73332679999999</v>
          </cell>
          <cell r="ADJ8">
            <v>391.26852000000002</v>
          </cell>
          <cell r="ADK8">
            <v>398.50848000000002</v>
          </cell>
          <cell r="ADN8">
            <v>3902.81991948</v>
          </cell>
          <cell r="ADO8">
            <v>0</v>
          </cell>
          <cell r="ADP8">
            <v>3902.81991948</v>
          </cell>
          <cell r="ADQ8">
            <v>0</v>
          </cell>
          <cell r="ADR8">
            <v>0</v>
          </cell>
          <cell r="ADS8">
            <v>0</v>
          </cell>
          <cell r="ADT8">
            <v>0</v>
          </cell>
          <cell r="ADU8">
            <v>0</v>
          </cell>
          <cell r="ADV8">
            <v>0</v>
          </cell>
          <cell r="ADW8">
            <v>0</v>
          </cell>
          <cell r="ADX8">
            <v>0</v>
          </cell>
          <cell r="ADY8">
            <v>0</v>
          </cell>
          <cell r="ADZ8">
            <v>0</v>
          </cell>
          <cell r="AEA8">
            <v>0</v>
          </cell>
          <cell r="AED8">
            <v>0</v>
          </cell>
          <cell r="AEE8">
            <v>0</v>
          </cell>
          <cell r="AEF8">
            <v>0</v>
          </cell>
          <cell r="AEG8">
            <v>0</v>
          </cell>
          <cell r="AEH8">
            <v>0</v>
          </cell>
          <cell r="AEI8">
            <v>0</v>
          </cell>
          <cell r="AEJ8">
            <v>0</v>
          </cell>
          <cell r="AEK8">
            <v>0</v>
          </cell>
          <cell r="AEL8">
            <v>0</v>
          </cell>
          <cell r="AEM8">
            <v>0</v>
          </cell>
          <cell r="AEN8">
            <v>0</v>
          </cell>
          <cell r="AEQ8">
            <v>0</v>
          </cell>
          <cell r="AER8">
            <v>0</v>
          </cell>
          <cell r="AES8">
            <v>0</v>
          </cell>
          <cell r="AET8">
            <v>63.263000000000005</v>
          </cell>
          <cell r="AEU8">
            <v>63.263000000000005</v>
          </cell>
          <cell r="AEV8">
            <v>0</v>
          </cell>
          <cell r="AEW8">
            <v>0</v>
          </cell>
          <cell r="AEX8">
            <v>0</v>
          </cell>
          <cell r="AEY8">
            <v>0</v>
          </cell>
          <cell r="AFG8">
            <v>0</v>
          </cell>
          <cell r="AFT8">
            <v>-63.263000000000005</v>
          </cell>
          <cell r="AFU8">
            <v>-63.263000000000005</v>
          </cell>
          <cell r="AFV8">
            <v>0</v>
          </cell>
          <cell r="AFW8">
            <v>133193.736</v>
          </cell>
          <cell r="AFX8">
            <v>108847.69572917842</v>
          </cell>
          <cell r="AFY8">
            <v>-24346.040270821584</v>
          </cell>
          <cell r="AFZ8">
            <v>-24346.040270821584</v>
          </cell>
          <cell r="AGA8">
            <v>0</v>
          </cell>
          <cell r="AGB8">
            <v>159832.48319999999</v>
          </cell>
          <cell r="AGC8">
            <v>130617.2348750141</v>
          </cell>
          <cell r="AGD8">
            <v>-29215.248324985892</v>
          </cell>
          <cell r="AGE8">
            <v>-29215.248324985892</v>
          </cell>
          <cell r="AGF8">
            <v>0</v>
          </cell>
          <cell r="AGG8">
            <v>7991.6241599999994</v>
          </cell>
          <cell r="AGH8">
            <v>6530.8617437507055</v>
          </cell>
          <cell r="AGI8">
            <v>-1460.7624162492939</v>
          </cell>
          <cell r="AGJ8">
            <v>-1460.7624162492939</v>
          </cell>
          <cell r="AGK8">
            <v>0</v>
          </cell>
          <cell r="AGL8">
            <v>167824.10735999999</v>
          </cell>
        </row>
        <row r="9">
          <cell r="C9" t="str">
            <v>Дмитра Самоквасова, ВУЛ, 3</v>
          </cell>
          <cell r="D9">
            <v>5</v>
          </cell>
          <cell r="E9">
            <v>1978.61</v>
          </cell>
          <cell r="F9">
            <v>26991.597999999998</v>
          </cell>
          <cell r="G9">
            <v>29658.712592076532</v>
          </cell>
          <cell r="H9">
            <v>2667.1145920765339</v>
          </cell>
          <cell r="I9">
            <v>0</v>
          </cell>
          <cell r="J9">
            <v>2667.1145920765339</v>
          </cell>
          <cell r="K9">
            <v>10427.415999999999</v>
          </cell>
          <cell r="L9">
            <v>1023.2260000000001</v>
          </cell>
          <cell r="M9">
            <v>1044.9100000000001</v>
          </cell>
          <cell r="N9">
            <v>1044.9100000000001</v>
          </cell>
          <cell r="O9">
            <v>1044.9100000000001</v>
          </cell>
          <cell r="P9">
            <v>1044.9100000000001</v>
          </cell>
          <cell r="Q9">
            <v>1044.9100000000001</v>
          </cell>
          <cell r="R9">
            <v>1044.9100000000001</v>
          </cell>
          <cell r="S9">
            <v>1044.9100000000001</v>
          </cell>
          <cell r="T9">
            <v>1044.9100000000001</v>
          </cell>
          <cell r="U9">
            <v>1044.9100000000001</v>
          </cell>
          <cell r="X9">
            <v>11579.414235598048</v>
          </cell>
          <cell r="Y9">
            <v>0</v>
          </cell>
          <cell r="Z9">
            <v>0</v>
          </cell>
          <cell r="AA9">
            <v>0</v>
          </cell>
          <cell r="AB9">
            <v>5794.1587751202096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5785.255460477837</v>
          </cell>
          <cell r="AL9">
            <v>0</v>
          </cell>
          <cell r="AM9">
            <v>0</v>
          </cell>
          <cell r="AN9">
            <v>2033.8969999999997</v>
          </cell>
          <cell r="AO9">
            <v>199.697</v>
          </cell>
          <cell r="AP9">
            <v>203.8</v>
          </cell>
          <cell r="AQ9">
            <v>203.8</v>
          </cell>
          <cell r="AR9">
            <v>203.8</v>
          </cell>
          <cell r="AS9">
            <v>203.8</v>
          </cell>
          <cell r="AT9">
            <v>203.8</v>
          </cell>
          <cell r="AU9">
            <v>203.8</v>
          </cell>
          <cell r="AV9">
            <v>203.8</v>
          </cell>
          <cell r="AW9">
            <v>203.8</v>
          </cell>
          <cell r="AX9">
            <v>203.8</v>
          </cell>
          <cell r="BA9">
            <v>2278.1020752406757</v>
          </cell>
          <cell r="BB9">
            <v>0</v>
          </cell>
          <cell r="BC9">
            <v>0</v>
          </cell>
          <cell r="BD9">
            <v>0</v>
          </cell>
          <cell r="BE9">
            <v>1150.1496077460927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1127.9524674945831</v>
          </cell>
          <cell r="BO9">
            <v>0</v>
          </cell>
          <cell r="BP9">
            <v>0</v>
          </cell>
          <cell r="BQ9">
            <v>1046.5739999999998</v>
          </cell>
          <cell r="BR9">
            <v>104.54400000000001</v>
          </cell>
          <cell r="BS9">
            <v>104.67</v>
          </cell>
          <cell r="BT9">
            <v>104.67</v>
          </cell>
          <cell r="BU9">
            <v>104.67</v>
          </cell>
          <cell r="BV9">
            <v>104.67</v>
          </cell>
          <cell r="BW9">
            <v>104.67</v>
          </cell>
          <cell r="BX9">
            <v>104.67</v>
          </cell>
          <cell r="BY9">
            <v>104.67</v>
          </cell>
          <cell r="BZ9">
            <v>104.67</v>
          </cell>
          <cell r="CA9">
            <v>104.67</v>
          </cell>
          <cell r="CD9">
            <v>1135.2155437630802</v>
          </cell>
          <cell r="CE9">
            <v>105.42927835299999</v>
          </cell>
          <cell r="CF9">
            <v>105.15844252999999</v>
          </cell>
          <cell r="CG9">
            <v>115.53147522707999</v>
          </cell>
          <cell r="CH9">
            <v>117.93009591000001</v>
          </cell>
          <cell r="CI9">
            <v>115.353896823</v>
          </cell>
          <cell r="CJ9">
            <v>117.50851761</v>
          </cell>
          <cell r="CK9">
            <v>114.15221037000001</v>
          </cell>
          <cell r="CL9">
            <v>114.65559369</v>
          </cell>
          <cell r="CM9">
            <v>113.69611077</v>
          </cell>
          <cell r="CN9">
            <v>115.79992247999999</v>
          </cell>
          <cell r="CR9">
            <v>0</v>
          </cell>
          <cell r="CS9">
            <v>0</v>
          </cell>
          <cell r="CT9">
            <v>264.67700000000002</v>
          </cell>
          <cell r="CU9">
            <v>26.446999999999999</v>
          </cell>
          <cell r="CV9">
            <v>26.47</v>
          </cell>
          <cell r="CW9">
            <v>26.47</v>
          </cell>
          <cell r="CX9">
            <v>26.47</v>
          </cell>
          <cell r="CY9">
            <v>26.47</v>
          </cell>
          <cell r="CZ9">
            <v>26.47</v>
          </cell>
          <cell r="DA9">
            <v>26.47</v>
          </cell>
          <cell r="DB9">
            <v>26.47</v>
          </cell>
          <cell r="DC9">
            <v>26.47</v>
          </cell>
          <cell r="DD9">
            <v>26.47</v>
          </cell>
          <cell r="DG9">
            <v>288.01656667212001</v>
          </cell>
          <cell r="DH9">
            <v>26.751700325000002</v>
          </cell>
          <cell r="DI9">
            <v>26.682978250000001</v>
          </cell>
          <cell r="DJ9">
            <v>29.31082451512</v>
          </cell>
          <cell r="DK9">
            <v>29.919364739999999</v>
          </cell>
          <cell r="DL9">
            <v>29.265772121999998</v>
          </cell>
          <cell r="DM9">
            <v>29.812302379999998</v>
          </cell>
          <cell r="DN9">
            <v>28.960899179999998</v>
          </cell>
          <cell r="DO9">
            <v>29.088609659999999</v>
          </cell>
          <cell r="DP9">
            <v>28.84518478</v>
          </cell>
          <cell r="DQ9">
            <v>29.37893072</v>
          </cell>
          <cell r="DT9">
            <v>23.339566672119986</v>
          </cell>
          <cell r="DU9">
            <v>0</v>
          </cell>
          <cell r="DV9">
            <v>23.339566672119986</v>
          </cell>
          <cell r="DW9">
            <v>511.46800000000002</v>
          </cell>
          <cell r="DX9">
            <v>50.218000000000004</v>
          </cell>
          <cell r="DY9">
            <v>51.25</v>
          </cell>
          <cell r="DZ9">
            <v>51.25</v>
          </cell>
          <cell r="EA9">
            <v>51.25</v>
          </cell>
          <cell r="EB9">
            <v>51.25</v>
          </cell>
          <cell r="EC9">
            <v>51.25</v>
          </cell>
          <cell r="ED9">
            <v>51.25</v>
          </cell>
          <cell r="EE9">
            <v>51.25</v>
          </cell>
          <cell r="EF9">
            <v>51.25</v>
          </cell>
          <cell r="EG9">
            <v>51.25</v>
          </cell>
          <cell r="EK9">
            <v>573.13143586484716</v>
          </cell>
          <cell r="EL9">
            <v>0</v>
          </cell>
          <cell r="EM9">
            <v>0</v>
          </cell>
          <cell r="EN9">
            <v>0</v>
          </cell>
          <cell r="EO9">
            <v>289.3579279485391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283.77350791630801</v>
          </cell>
          <cell r="EX9">
            <v>61.663435864847145</v>
          </cell>
          <cell r="EY9">
            <v>0</v>
          </cell>
          <cell r="EZ9">
            <v>61.663435864847145</v>
          </cell>
          <cell r="FA9">
            <v>4219.6850000000004</v>
          </cell>
          <cell r="FB9">
            <v>414.30500000000001</v>
          </cell>
          <cell r="FC9">
            <v>422.82</v>
          </cell>
          <cell r="FD9">
            <v>422.82</v>
          </cell>
          <cell r="FE9">
            <v>422.82</v>
          </cell>
          <cell r="FF9">
            <v>422.82</v>
          </cell>
          <cell r="FG9">
            <v>422.82</v>
          </cell>
          <cell r="FH9">
            <v>422.82</v>
          </cell>
          <cell r="FI9">
            <v>422.82</v>
          </cell>
          <cell r="FJ9">
            <v>422.82</v>
          </cell>
          <cell r="FK9">
            <v>422.82</v>
          </cell>
          <cell r="FN9">
            <v>4793.3224006455494</v>
          </cell>
          <cell r="FO9">
            <v>0</v>
          </cell>
          <cell r="FP9">
            <v>0</v>
          </cell>
          <cell r="FQ9">
            <v>0</v>
          </cell>
          <cell r="FR9">
            <v>2409.5198856715133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2383.8025149740356</v>
          </cell>
          <cell r="GA9">
            <v>573.63740064554895</v>
          </cell>
          <cell r="GB9">
            <v>0</v>
          </cell>
          <cell r="GC9">
            <v>573.63740064554895</v>
          </cell>
          <cell r="GD9">
            <v>8.8699999999999992</v>
          </cell>
          <cell r="GE9">
            <v>8.8699999999999992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-8.8699999999999992</v>
          </cell>
          <cell r="GW9">
            <v>-8.8699999999999992</v>
          </cell>
          <cell r="GX9">
            <v>0</v>
          </cell>
          <cell r="GY9">
            <v>8479.0110000000004</v>
          </cell>
          <cell r="GZ9">
            <v>828.92100000000005</v>
          </cell>
          <cell r="HA9">
            <v>850.01</v>
          </cell>
          <cell r="HB9">
            <v>850.01</v>
          </cell>
          <cell r="HC9">
            <v>850.01</v>
          </cell>
          <cell r="HD9">
            <v>850.01</v>
          </cell>
          <cell r="HE9">
            <v>850.01</v>
          </cell>
          <cell r="HF9">
            <v>850.01</v>
          </cell>
          <cell r="HG9">
            <v>850.01</v>
          </cell>
          <cell r="HH9">
            <v>850.01</v>
          </cell>
          <cell r="HI9">
            <v>850.01</v>
          </cell>
          <cell r="HL9">
            <v>9011.5103342922066</v>
          </cell>
          <cell r="HM9">
            <v>657.79421070986098</v>
          </cell>
          <cell r="HN9">
            <v>604.75741939178408</v>
          </cell>
          <cell r="HO9">
            <v>2819.0889663542421</v>
          </cell>
          <cell r="HP9">
            <v>749.24166868335874</v>
          </cell>
          <cell r="HQ9">
            <v>783.78857778578038</v>
          </cell>
          <cell r="HR9">
            <v>679.89104616795828</v>
          </cell>
          <cell r="HS9">
            <v>618.0303048792299</v>
          </cell>
          <cell r="HT9">
            <v>817.52799246933273</v>
          </cell>
          <cell r="HU9">
            <v>617.72990664082931</v>
          </cell>
          <cell r="HV9">
            <v>663.66024120983161</v>
          </cell>
          <cell r="HY9">
            <v>532.49933429220619</v>
          </cell>
          <cell r="HZ9">
            <v>0</v>
          </cell>
          <cell r="IA9">
            <v>532.49933429220619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E9">
            <v>0</v>
          </cell>
          <cell r="KF9">
            <v>0</v>
          </cell>
          <cell r="KG9">
            <v>0</v>
          </cell>
          <cell r="KH9">
            <v>3060.7060000000001</v>
          </cell>
          <cell r="KI9">
            <v>300.49600000000004</v>
          </cell>
          <cell r="KJ9">
            <v>306.69</v>
          </cell>
          <cell r="KK9">
            <v>306.69</v>
          </cell>
          <cell r="KL9">
            <v>306.69</v>
          </cell>
          <cell r="KM9">
            <v>306.69</v>
          </cell>
          <cell r="KN9">
            <v>306.69</v>
          </cell>
          <cell r="KO9">
            <v>306.69</v>
          </cell>
          <cell r="KP9">
            <v>306.69</v>
          </cell>
          <cell r="KQ9">
            <v>306.69</v>
          </cell>
          <cell r="KR9">
            <v>306.69</v>
          </cell>
          <cell r="KU9">
            <v>2555.3484187062236</v>
          </cell>
          <cell r="KV9">
            <v>355.74779892610599</v>
          </cell>
          <cell r="KW9">
            <v>269.63425064520305</v>
          </cell>
          <cell r="KX9">
            <v>397.49795015286804</v>
          </cell>
          <cell r="KY9">
            <v>352.52614656121841</v>
          </cell>
          <cell r="KZ9">
            <v>379.67138923804555</v>
          </cell>
          <cell r="LA9">
            <v>75.22539179855174</v>
          </cell>
          <cell r="LB9">
            <v>4.1682142522920955</v>
          </cell>
          <cell r="LD9">
            <v>419.97212192638233</v>
          </cell>
          <cell r="LE9">
            <v>300.90515520555607</v>
          </cell>
          <cell r="LH9">
            <v>-505.35758129377655</v>
          </cell>
          <cell r="LI9">
            <v>-505.35758129377655</v>
          </cell>
          <cell r="LJ9">
            <v>0</v>
          </cell>
          <cell r="LK9">
            <v>0</v>
          </cell>
          <cell r="LX9">
            <v>0</v>
          </cell>
          <cell r="MJ9">
            <v>0</v>
          </cell>
          <cell r="ML9">
            <v>0</v>
          </cell>
          <cell r="MM9">
            <v>0</v>
          </cell>
          <cell r="MN9">
            <v>35381.071649999998</v>
          </cell>
          <cell r="MO9">
            <v>3400.5616500000001</v>
          </cell>
          <cell r="MP9">
            <v>3553.39</v>
          </cell>
          <cell r="MQ9">
            <v>3553.39</v>
          </cell>
          <cell r="MR9">
            <v>3553.39</v>
          </cell>
          <cell r="MS9">
            <v>3553.39</v>
          </cell>
          <cell r="MT9">
            <v>3553.39</v>
          </cell>
          <cell r="MU9">
            <v>3553.39</v>
          </cell>
          <cell r="MV9">
            <v>3553.39</v>
          </cell>
          <cell r="MW9">
            <v>3553.39</v>
          </cell>
          <cell r="MX9">
            <v>3553.39</v>
          </cell>
          <cell r="NA9">
            <v>4888.9104168645899</v>
          </cell>
          <cell r="NB9">
            <v>433.1904326183452</v>
          </cell>
          <cell r="NC9">
            <v>0</v>
          </cell>
          <cell r="ND9">
            <v>228.51407706837233</v>
          </cell>
          <cell r="NE9">
            <v>0</v>
          </cell>
          <cell r="NF9">
            <v>0</v>
          </cell>
          <cell r="NG9">
            <v>0</v>
          </cell>
          <cell r="NH9">
            <v>0</v>
          </cell>
          <cell r="NI9">
            <v>3503.2173381595198</v>
          </cell>
          <cell r="NJ9">
            <v>547.70214740694314</v>
          </cell>
          <cell r="NK9">
            <v>176.28642161140925</v>
          </cell>
          <cell r="NN9">
            <v>-30492.161233135408</v>
          </cell>
          <cell r="NO9">
            <v>-30492.161233135408</v>
          </cell>
          <cell r="NP9">
            <v>0</v>
          </cell>
          <cell r="NQ9">
            <v>15573.251</v>
          </cell>
          <cell r="NR9">
            <v>23705.200000000001</v>
          </cell>
          <cell r="NS9">
            <v>8131.9490000000005</v>
          </cell>
          <cell r="NT9">
            <v>0</v>
          </cell>
          <cell r="NU9">
            <v>8131.9490000000005</v>
          </cell>
          <cell r="NV9">
            <v>3603.0419999999999</v>
          </cell>
          <cell r="NW9">
            <v>351.43200000000002</v>
          </cell>
          <cell r="NX9">
            <v>361.29</v>
          </cell>
          <cell r="NY9">
            <v>361.29</v>
          </cell>
          <cell r="NZ9">
            <v>361.29</v>
          </cell>
          <cell r="OA9">
            <v>361.29</v>
          </cell>
          <cell r="OB9">
            <v>361.29</v>
          </cell>
          <cell r="OC9">
            <v>361.29</v>
          </cell>
          <cell r="OD9">
            <v>361.29</v>
          </cell>
          <cell r="OE9">
            <v>361.29</v>
          </cell>
          <cell r="OF9">
            <v>361.29</v>
          </cell>
          <cell r="OI9">
            <v>13882.609999999999</v>
          </cell>
          <cell r="OJ9">
            <v>743.31</v>
          </cell>
          <cell r="OK9">
            <v>0</v>
          </cell>
          <cell r="OL9">
            <v>0</v>
          </cell>
          <cell r="OM9">
            <v>0</v>
          </cell>
          <cell r="ON9">
            <v>4708.74</v>
          </cell>
          <cell r="OO9">
            <v>0</v>
          </cell>
          <cell r="OP9">
            <v>0</v>
          </cell>
          <cell r="OQ9">
            <v>6938.74</v>
          </cell>
          <cell r="OR9">
            <v>1491.82</v>
          </cell>
          <cell r="OS9">
            <v>0</v>
          </cell>
          <cell r="OV9">
            <v>10279.567999999999</v>
          </cell>
          <cell r="OW9">
            <v>0</v>
          </cell>
          <cell r="OX9">
            <v>10279.567999999999</v>
          </cell>
          <cell r="OY9">
            <v>5234.3589999999995</v>
          </cell>
          <cell r="OZ9">
            <v>494.05900000000003</v>
          </cell>
          <cell r="PA9">
            <v>526.70000000000005</v>
          </cell>
          <cell r="PB9">
            <v>526.70000000000005</v>
          </cell>
          <cell r="PC9">
            <v>526.70000000000005</v>
          </cell>
          <cell r="PD9">
            <v>526.70000000000005</v>
          </cell>
          <cell r="PE9">
            <v>526.70000000000005</v>
          </cell>
          <cell r="PF9">
            <v>526.70000000000005</v>
          </cell>
          <cell r="PG9">
            <v>526.70000000000005</v>
          </cell>
          <cell r="PH9">
            <v>526.70000000000005</v>
          </cell>
          <cell r="PI9">
            <v>526.70000000000005</v>
          </cell>
          <cell r="PL9">
            <v>5371.53</v>
          </cell>
          <cell r="PM9">
            <v>0</v>
          </cell>
          <cell r="PN9">
            <v>0</v>
          </cell>
          <cell r="PO9">
            <v>0</v>
          </cell>
          <cell r="PP9">
            <v>0</v>
          </cell>
          <cell r="PQ9">
            <v>0</v>
          </cell>
          <cell r="PR9">
            <v>0</v>
          </cell>
          <cell r="PS9">
            <v>0</v>
          </cell>
          <cell r="PT9">
            <v>5371.53</v>
          </cell>
          <cell r="PU9">
            <v>0</v>
          </cell>
          <cell r="PV9">
            <v>0</v>
          </cell>
          <cell r="PY9">
            <v>137.17100000000028</v>
          </cell>
          <cell r="PZ9">
            <v>0</v>
          </cell>
          <cell r="QA9">
            <v>137.17100000000028</v>
          </cell>
          <cell r="QB9">
            <v>661.34199999999998</v>
          </cell>
          <cell r="QC9">
            <v>64.731999999999999</v>
          </cell>
          <cell r="QD9">
            <v>66.290000000000006</v>
          </cell>
          <cell r="QE9">
            <v>66.290000000000006</v>
          </cell>
          <cell r="QF9">
            <v>66.290000000000006</v>
          </cell>
          <cell r="QG9">
            <v>66.290000000000006</v>
          </cell>
          <cell r="QH9">
            <v>66.290000000000006</v>
          </cell>
          <cell r="QI9">
            <v>66.290000000000006</v>
          </cell>
          <cell r="QJ9">
            <v>66.290000000000006</v>
          </cell>
          <cell r="QK9">
            <v>66.290000000000006</v>
          </cell>
          <cell r="QL9">
            <v>66.290000000000006</v>
          </cell>
          <cell r="QO9">
            <v>4451.0600000000004</v>
          </cell>
          <cell r="QP9">
            <v>0</v>
          </cell>
          <cell r="QQ9">
            <v>0</v>
          </cell>
          <cell r="QS9">
            <v>0</v>
          </cell>
          <cell r="QT9">
            <v>4451.0600000000004</v>
          </cell>
          <cell r="QU9">
            <v>0</v>
          </cell>
          <cell r="QW9">
            <v>0</v>
          </cell>
          <cell r="RB9">
            <v>3789.7180000000003</v>
          </cell>
          <cell r="RC9">
            <v>0</v>
          </cell>
          <cell r="RD9">
            <v>3789.7180000000003</v>
          </cell>
          <cell r="RE9">
            <v>3013.5999999999995</v>
          </cell>
          <cell r="RF9">
            <v>294.33999999999997</v>
          </cell>
          <cell r="RG9">
            <v>302.14</v>
          </cell>
          <cell r="RH9">
            <v>302.14</v>
          </cell>
          <cell r="RI9">
            <v>302.14</v>
          </cell>
          <cell r="RJ9">
            <v>302.14</v>
          </cell>
          <cell r="RK9">
            <v>302.14</v>
          </cell>
          <cell r="RL9">
            <v>302.14</v>
          </cell>
          <cell r="RM9">
            <v>302.14</v>
          </cell>
          <cell r="RN9">
            <v>302.14</v>
          </cell>
          <cell r="RO9">
            <v>302.14</v>
          </cell>
          <cell r="RR9">
            <v>0</v>
          </cell>
          <cell r="RS9">
            <v>0</v>
          </cell>
          <cell r="RT9">
            <v>0</v>
          </cell>
          <cell r="RV9">
            <v>0</v>
          </cell>
          <cell r="RY9">
            <v>0</v>
          </cell>
          <cell r="RZ9">
            <v>0</v>
          </cell>
          <cell r="SE9">
            <v>-3013.5999999999995</v>
          </cell>
          <cell r="SF9">
            <v>-3013.5999999999995</v>
          </cell>
          <cell r="SG9">
            <v>0</v>
          </cell>
          <cell r="SH9">
            <v>1876.1709999999998</v>
          </cell>
          <cell r="SI9">
            <v>177.33099999999999</v>
          </cell>
          <cell r="SJ9">
            <v>188.76</v>
          </cell>
          <cell r="SK9">
            <v>188.76</v>
          </cell>
          <cell r="SL9">
            <v>188.76</v>
          </cell>
          <cell r="SM9">
            <v>188.76</v>
          </cell>
          <cell r="SN9">
            <v>188.76</v>
          </cell>
          <cell r="SO9">
            <v>188.76</v>
          </cell>
          <cell r="SP9">
            <v>188.76</v>
          </cell>
          <cell r="SQ9">
            <v>188.76</v>
          </cell>
          <cell r="SR9">
            <v>188.76</v>
          </cell>
          <cell r="SU9">
            <v>0</v>
          </cell>
          <cell r="SV9">
            <v>0</v>
          </cell>
          <cell r="SW9">
            <v>0</v>
          </cell>
          <cell r="SX9">
            <v>0</v>
          </cell>
          <cell r="SY9">
            <v>0</v>
          </cell>
          <cell r="SZ9">
            <v>0</v>
          </cell>
          <cell r="TA9">
            <v>0</v>
          </cell>
          <cell r="TB9">
            <v>0</v>
          </cell>
          <cell r="TC9">
            <v>0</v>
          </cell>
          <cell r="TD9">
            <v>0</v>
          </cell>
          <cell r="TH9">
            <v>-1876.1709999999998</v>
          </cell>
          <cell r="TI9">
            <v>-1876.1709999999998</v>
          </cell>
          <cell r="TJ9">
            <v>0</v>
          </cell>
          <cell r="TK9">
            <v>1184.7370000000001</v>
          </cell>
          <cell r="TL9">
            <v>116.25700000000001</v>
          </cell>
          <cell r="TM9">
            <v>118.72</v>
          </cell>
          <cell r="TN9">
            <v>118.72</v>
          </cell>
          <cell r="TO9">
            <v>118.72</v>
          </cell>
          <cell r="TP9">
            <v>118.72</v>
          </cell>
          <cell r="TQ9">
            <v>118.72</v>
          </cell>
          <cell r="TR9">
            <v>118.72</v>
          </cell>
          <cell r="TS9">
            <v>118.72</v>
          </cell>
          <cell r="TT9">
            <v>118.72</v>
          </cell>
          <cell r="TU9">
            <v>118.72</v>
          </cell>
          <cell r="TX9">
            <v>0</v>
          </cell>
          <cell r="TY9">
            <v>0</v>
          </cell>
          <cell r="TZ9">
            <v>0</v>
          </cell>
          <cell r="UA9">
            <v>0</v>
          </cell>
          <cell r="UB9">
            <v>0</v>
          </cell>
          <cell r="UC9">
            <v>0</v>
          </cell>
          <cell r="UD9">
            <v>0</v>
          </cell>
          <cell r="UE9">
            <v>0</v>
          </cell>
          <cell r="UF9">
            <v>0</v>
          </cell>
          <cell r="UG9">
            <v>0</v>
          </cell>
          <cell r="UH9">
            <v>0</v>
          </cell>
          <cell r="UK9">
            <v>-1184.7370000000001</v>
          </cell>
          <cell r="UL9">
            <v>-1184.7370000000001</v>
          </cell>
          <cell r="UM9">
            <v>0</v>
          </cell>
          <cell r="UN9">
            <v>0</v>
          </cell>
          <cell r="UO9">
            <v>0</v>
          </cell>
          <cell r="UP9">
            <v>0</v>
          </cell>
          <cell r="UQ9">
            <v>0</v>
          </cell>
          <cell r="UR9">
            <v>0</v>
          </cell>
          <cell r="US9">
            <v>0</v>
          </cell>
          <cell r="UT9">
            <v>0</v>
          </cell>
          <cell r="UU9">
            <v>0</v>
          </cell>
          <cell r="UV9">
            <v>0</v>
          </cell>
          <cell r="UW9">
            <v>0</v>
          </cell>
          <cell r="UX9">
            <v>0</v>
          </cell>
          <cell r="VA9">
            <v>0</v>
          </cell>
          <cell r="VN9">
            <v>0</v>
          </cell>
          <cell r="VO9">
            <v>0</v>
          </cell>
          <cell r="VP9">
            <v>0</v>
          </cell>
          <cell r="VQ9">
            <v>0</v>
          </cell>
          <cell r="WD9">
            <v>0</v>
          </cell>
          <cell r="WQ9">
            <v>0</v>
          </cell>
          <cell r="WR9">
            <v>0</v>
          </cell>
          <cell r="WS9">
            <v>0</v>
          </cell>
          <cell r="WT9">
            <v>31576.613000000001</v>
          </cell>
          <cell r="WU9">
            <v>3089.9929999999999</v>
          </cell>
          <cell r="WV9">
            <v>3165.18</v>
          </cell>
          <cell r="WW9">
            <v>3165.18</v>
          </cell>
          <cell r="WX9">
            <v>3165.18</v>
          </cell>
          <cell r="WY9">
            <v>3165.18</v>
          </cell>
          <cell r="WZ9">
            <v>3165.18</v>
          </cell>
          <cell r="XA9">
            <v>3165.18</v>
          </cell>
          <cell r="XB9">
            <v>3165.18</v>
          </cell>
          <cell r="XC9">
            <v>3165.18</v>
          </cell>
          <cell r="XD9">
            <v>3165.18</v>
          </cell>
          <cell r="XG9">
            <v>33857.065541279677</v>
          </cell>
          <cell r="XH9">
            <v>3094.7423956835491</v>
          </cell>
          <cell r="XI9">
            <v>2513.1843590296321</v>
          </cell>
          <cell r="XJ9">
            <v>1470.6309274488622</v>
          </cell>
          <cell r="XK9">
            <v>1303.3529843511942</v>
          </cell>
          <cell r="XL9">
            <v>3405.1121043512603</v>
          </cell>
          <cell r="XM9">
            <v>3272.2283267386301</v>
          </cell>
          <cell r="XN9">
            <v>2966.4503473932841</v>
          </cell>
          <cell r="XO9">
            <v>6553.0115367670714</v>
          </cell>
          <cell r="XP9">
            <v>6124.66779262404</v>
          </cell>
          <cell r="XQ9">
            <v>3153.6847668921519</v>
          </cell>
          <cell r="XT9">
            <v>2280.4525412796756</v>
          </cell>
          <cell r="XU9">
            <v>0</v>
          </cell>
          <cell r="XV9">
            <v>2280.4525412796756</v>
          </cell>
          <cell r="XW9">
            <v>7752.4880000000012</v>
          </cell>
          <cell r="XX9">
            <v>759.39799999999991</v>
          </cell>
          <cell r="XY9">
            <v>777.01</v>
          </cell>
          <cell r="XZ9">
            <v>777.01</v>
          </cell>
          <cell r="YA9">
            <v>777.01</v>
          </cell>
          <cell r="YB9">
            <v>777.01</v>
          </cell>
          <cell r="YC9">
            <v>777.01</v>
          </cell>
          <cell r="YD9">
            <v>777.01</v>
          </cell>
          <cell r="YE9">
            <v>777.01</v>
          </cell>
          <cell r="YF9">
            <v>777.01</v>
          </cell>
          <cell r="YG9">
            <v>777.01</v>
          </cell>
          <cell r="YJ9">
            <v>6646.5393737761624</v>
          </cell>
          <cell r="YK9">
            <v>604.6726392474593</v>
          </cell>
          <cell r="YL9">
            <v>432.23641244228708</v>
          </cell>
          <cell r="YM9">
            <v>607.37857769783875</v>
          </cell>
          <cell r="YN9">
            <v>648.87289385678423</v>
          </cell>
          <cell r="YO9">
            <v>889.28072864896137</v>
          </cell>
          <cell r="YP9">
            <v>619.23375796096605</v>
          </cell>
          <cell r="YQ9">
            <v>591.27168761982136</v>
          </cell>
          <cell r="YR9">
            <v>1012.3615430970284</v>
          </cell>
          <cell r="YS9">
            <v>593.63798708595459</v>
          </cell>
          <cell r="YT9">
            <v>647.59314611906132</v>
          </cell>
          <cell r="YW9">
            <v>-1105.9486262238388</v>
          </cell>
          <cell r="YX9">
            <v>-1105.9486262238388</v>
          </cell>
          <cell r="YY9">
            <v>0</v>
          </cell>
          <cell r="YZ9">
            <v>3637.8739999999998</v>
          </cell>
          <cell r="ZA9">
            <v>355.93400000000003</v>
          </cell>
          <cell r="ZB9">
            <v>364.66</v>
          </cell>
          <cell r="ZC9">
            <v>364.66</v>
          </cell>
          <cell r="ZD9">
            <v>364.66</v>
          </cell>
          <cell r="ZE9">
            <v>364.66</v>
          </cell>
          <cell r="ZF9">
            <v>364.66</v>
          </cell>
          <cell r="ZG9">
            <v>364.66</v>
          </cell>
          <cell r="ZH9">
            <v>364.66</v>
          </cell>
          <cell r="ZI9">
            <v>364.66</v>
          </cell>
          <cell r="ZJ9">
            <v>364.66</v>
          </cell>
          <cell r="ZM9">
            <v>4107.030829029638</v>
          </cell>
          <cell r="ZP9">
            <v>2022.8979244113334</v>
          </cell>
          <cell r="ZQ9">
            <v>2084.1329046183046</v>
          </cell>
          <cell r="ZZ9">
            <v>469.15682902963817</v>
          </cell>
          <cell r="AAA9">
            <v>0</v>
          </cell>
          <cell r="AAB9">
            <v>469.15682902963817</v>
          </cell>
          <cell r="AAC9">
            <v>1095.923</v>
          </cell>
          <cell r="AAD9">
            <v>109.43300000000001</v>
          </cell>
          <cell r="AAE9">
            <v>109.61</v>
          </cell>
          <cell r="AAF9">
            <v>109.61</v>
          </cell>
          <cell r="AAG9">
            <v>109.61</v>
          </cell>
          <cell r="AAH9">
            <v>109.61</v>
          </cell>
          <cell r="AAI9">
            <v>109.61</v>
          </cell>
          <cell r="AAJ9">
            <v>109.61</v>
          </cell>
          <cell r="AAK9">
            <v>109.61</v>
          </cell>
          <cell r="AAL9">
            <v>109.61</v>
          </cell>
          <cell r="AAM9">
            <v>109.61</v>
          </cell>
          <cell r="AAP9">
            <v>1423.4292855040001</v>
          </cell>
          <cell r="AAQ9">
            <v>120.730147776</v>
          </cell>
          <cell r="AAR9">
            <v>120.42000576</v>
          </cell>
          <cell r="AAS9">
            <v>147.72481152</v>
          </cell>
          <cell r="AAT9">
            <v>150.79179456</v>
          </cell>
          <cell r="AAU9">
            <v>147.49772716799998</v>
          </cell>
          <cell r="AAV9">
            <v>150.25274175999999</v>
          </cell>
          <cell r="AAW9">
            <v>145.96118591999999</v>
          </cell>
          <cell r="AAX9">
            <v>146.60483904</v>
          </cell>
          <cell r="AAY9">
            <v>145.37799231999998</v>
          </cell>
          <cell r="AAZ9">
            <v>148.06803968</v>
          </cell>
          <cell r="ABC9">
            <v>327.50628550400006</v>
          </cell>
          <cell r="ABD9">
            <v>0</v>
          </cell>
          <cell r="ABE9">
            <v>327.50628550400006</v>
          </cell>
          <cell r="ABF9">
            <v>242.56799999999998</v>
          </cell>
          <cell r="ABG9">
            <v>24.228000000000002</v>
          </cell>
          <cell r="ABH9">
            <v>24.26</v>
          </cell>
          <cell r="ABI9">
            <v>24.26</v>
          </cell>
          <cell r="ABJ9">
            <v>24.26</v>
          </cell>
          <cell r="ABK9">
            <v>24.26</v>
          </cell>
          <cell r="ABL9">
            <v>24.26</v>
          </cell>
          <cell r="ABM9">
            <v>24.26</v>
          </cell>
          <cell r="ABN9">
            <v>24.26</v>
          </cell>
          <cell r="ABO9">
            <v>24.26</v>
          </cell>
          <cell r="ABP9">
            <v>24.26</v>
          </cell>
          <cell r="ABS9">
            <v>0</v>
          </cell>
          <cell r="ABT9">
            <v>0</v>
          </cell>
          <cell r="ACA9">
            <v>0</v>
          </cell>
          <cell r="ACB9">
            <v>0</v>
          </cell>
          <cell r="ACC9">
            <v>0</v>
          </cell>
          <cell r="ACF9">
            <v>-242.56799999999998</v>
          </cell>
          <cell r="ACG9">
            <v>-242.56799999999998</v>
          </cell>
          <cell r="ACH9">
            <v>0</v>
          </cell>
          <cell r="ACI9">
            <v>444.30599999999998</v>
          </cell>
          <cell r="ACJ9">
            <v>409.949590032</v>
          </cell>
          <cell r="ACK9">
            <v>-34.35640996799998</v>
          </cell>
          <cell r="ACL9">
            <v>-34.35640996799998</v>
          </cell>
          <cell r="ACM9">
            <v>0</v>
          </cell>
          <cell r="ACN9">
            <v>444.30599999999998</v>
          </cell>
          <cell r="ACO9">
            <v>88.176000000000002</v>
          </cell>
          <cell r="ACP9">
            <v>39.57</v>
          </cell>
          <cell r="ACQ9">
            <v>39.57</v>
          </cell>
          <cell r="ACR9">
            <v>39.57</v>
          </cell>
          <cell r="ACS9">
            <v>39.57</v>
          </cell>
          <cell r="ACT9">
            <v>39.57</v>
          </cell>
          <cell r="ACU9">
            <v>39.57</v>
          </cell>
          <cell r="ACV9">
            <v>39.57</v>
          </cell>
          <cell r="ACW9">
            <v>39.57</v>
          </cell>
          <cell r="ACX9">
            <v>39.57</v>
          </cell>
          <cell r="ADA9">
            <v>409.949590032</v>
          </cell>
          <cell r="ADB9">
            <v>43.685250840000002</v>
          </cell>
          <cell r="ADC9">
            <v>47.534212800000006</v>
          </cell>
          <cell r="ADD9">
            <v>63.613544832000002</v>
          </cell>
          <cell r="ADE9">
            <v>48.700699200000003</v>
          </cell>
          <cell r="ADF9">
            <v>27.788148360000001</v>
          </cell>
          <cell r="ADG9">
            <v>44.482719600000003</v>
          </cell>
          <cell r="ADH9">
            <v>31.4270496</v>
          </cell>
          <cell r="ADI9">
            <v>31.565635200000003</v>
          </cell>
          <cell r="ADJ9">
            <v>31.301481600000002</v>
          </cell>
          <cell r="ADK9">
            <v>39.850847999999999</v>
          </cell>
          <cell r="ADN9">
            <v>-34.35640996799998</v>
          </cell>
          <cell r="ADO9">
            <v>-34.35640996799998</v>
          </cell>
          <cell r="ADP9">
            <v>0</v>
          </cell>
          <cell r="ADQ9">
            <v>0</v>
          </cell>
          <cell r="ADR9">
            <v>0</v>
          </cell>
          <cell r="ADS9">
            <v>0</v>
          </cell>
          <cell r="ADT9">
            <v>0</v>
          </cell>
          <cell r="ADU9">
            <v>0</v>
          </cell>
          <cell r="ADV9">
            <v>0</v>
          </cell>
          <cell r="ADW9">
            <v>0</v>
          </cell>
          <cell r="ADX9">
            <v>0</v>
          </cell>
          <cell r="ADY9">
            <v>0</v>
          </cell>
          <cell r="ADZ9">
            <v>0</v>
          </cell>
          <cell r="AEA9">
            <v>0</v>
          </cell>
          <cell r="AED9">
            <v>0</v>
          </cell>
          <cell r="AEE9">
            <v>0</v>
          </cell>
          <cell r="AEF9">
            <v>0</v>
          </cell>
          <cell r="AEG9">
            <v>0</v>
          </cell>
          <cell r="AEH9">
            <v>0</v>
          </cell>
          <cell r="AEI9">
            <v>0</v>
          </cell>
          <cell r="AEJ9">
            <v>0</v>
          </cell>
          <cell r="AEK9">
            <v>0</v>
          </cell>
          <cell r="AEL9">
            <v>0</v>
          </cell>
          <cell r="AEM9">
            <v>0</v>
          </cell>
          <cell r="AEN9">
            <v>0</v>
          </cell>
          <cell r="AEQ9">
            <v>0</v>
          </cell>
          <cell r="AER9">
            <v>0</v>
          </cell>
          <cell r="AES9">
            <v>0</v>
          </cell>
          <cell r="AET9">
            <v>0</v>
          </cell>
          <cell r="AEU9">
            <v>0</v>
          </cell>
          <cell r="AEV9">
            <v>0</v>
          </cell>
          <cell r="AEW9">
            <v>0</v>
          </cell>
          <cell r="AEX9">
            <v>0</v>
          </cell>
          <cell r="AEY9">
            <v>0</v>
          </cell>
          <cell r="AFG9">
            <v>0</v>
          </cell>
          <cell r="AFT9">
            <v>0</v>
          </cell>
          <cell r="AFU9">
            <v>0</v>
          </cell>
          <cell r="AFV9">
            <v>0</v>
          </cell>
          <cell r="AFW9">
            <v>125756.39864999997</v>
          </cell>
          <cell r="AFX9">
            <v>107252.18604726883</v>
          </cell>
          <cell r="AFY9">
            <v>-18504.212602731146</v>
          </cell>
          <cell r="AFZ9">
            <v>-18504.212602731146</v>
          </cell>
          <cell r="AGA9">
            <v>0</v>
          </cell>
          <cell r="AGB9">
            <v>150907.67837999997</v>
          </cell>
          <cell r="AGC9">
            <v>128702.62325672258</v>
          </cell>
          <cell r="AGD9">
            <v>-22205.055123277387</v>
          </cell>
          <cell r="AGE9">
            <v>-22205.055123277387</v>
          </cell>
          <cell r="AGF9">
            <v>0</v>
          </cell>
          <cell r="AGG9">
            <v>7545.383918999999</v>
          </cell>
          <cell r="AGH9">
            <v>6435.1311628361291</v>
          </cell>
          <cell r="AGI9">
            <v>-1110.2527561638699</v>
          </cell>
          <cell r="AGJ9">
            <v>-1110.2527561638699</v>
          </cell>
          <cell r="AGK9">
            <v>0</v>
          </cell>
          <cell r="AGL9">
            <v>158453.06229899995</v>
          </cell>
        </row>
        <row r="10">
          <cell r="C10" t="str">
            <v>Дмитра Самоквасова, ВУЛ, 5</v>
          </cell>
          <cell r="D10">
            <v>5</v>
          </cell>
          <cell r="E10">
            <v>3437.1</v>
          </cell>
          <cell r="F10">
            <v>41974.931999999993</v>
          </cell>
          <cell r="G10">
            <v>38428.919038661355</v>
          </cell>
          <cell r="H10">
            <v>-3546.012961338638</v>
          </cell>
          <cell r="I10">
            <v>-3546.012961338638</v>
          </cell>
          <cell r="J10">
            <v>0</v>
          </cell>
          <cell r="K10">
            <v>14712.760999999997</v>
          </cell>
          <cell r="L10">
            <v>1444.0609999999999</v>
          </cell>
          <cell r="M10">
            <v>1474.3</v>
          </cell>
          <cell r="N10">
            <v>1474.3</v>
          </cell>
          <cell r="O10">
            <v>1474.3</v>
          </cell>
          <cell r="P10">
            <v>1474.3</v>
          </cell>
          <cell r="Q10">
            <v>1474.3</v>
          </cell>
          <cell r="R10">
            <v>1474.3</v>
          </cell>
          <cell r="S10">
            <v>1474.3</v>
          </cell>
          <cell r="T10">
            <v>1474.3</v>
          </cell>
          <cell r="U10">
            <v>1474.3</v>
          </cell>
          <cell r="X10">
            <v>18045.348412578001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8220.6388151532446</v>
          </cell>
          <cell r="AD10">
            <v>0</v>
          </cell>
          <cell r="AE10">
            <v>9824.709597424755</v>
          </cell>
          <cell r="AF10">
            <v>0</v>
          </cell>
          <cell r="AG10">
            <v>0</v>
          </cell>
          <cell r="AH10">
            <v>0</v>
          </cell>
          <cell r="AL10">
            <v>0</v>
          </cell>
          <cell r="AM10">
            <v>0</v>
          </cell>
          <cell r="AN10">
            <v>2623.7080000000005</v>
          </cell>
          <cell r="AO10">
            <v>257.60799999999995</v>
          </cell>
          <cell r="AP10">
            <v>262.89999999999998</v>
          </cell>
          <cell r="AQ10">
            <v>262.89999999999998</v>
          </cell>
          <cell r="AR10">
            <v>262.89999999999998</v>
          </cell>
          <cell r="AS10">
            <v>262.89999999999998</v>
          </cell>
          <cell r="AT10">
            <v>262.89999999999998</v>
          </cell>
          <cell r="AU10">
            <v>262.89999999999998</v>
          </cell>
          <cell r="AV10">
            <v>262.89999999999998</v>
          </cell>
          <cell r="AW10">
            <v>262.89999999999998</v>
          </cell>
          <cell r="AX10">
            <v>262.89999999999998</v>
          </cell>
          <cell r="BA10">
            <v>1474.9906309060489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1474.9906309060489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O10">
            <v>0</v>
          </cell>
          <cell r="BP10">
            <v>0</v>
          </cell>
          <cell r="BQ10">
            <v>1920.8800000000006</v>
          </cell>
          <cell r="BR10">
            <v>191.89</v>
          </cell>
          <cell r="BS10">
            <v>192.11</v>
          </cell>
          <cell r="BT10">
            <v>192.11</v>
          </cell>
          <cell r="BU10">
            <v>192.11</v>
          </cell>
          <cell r="BV10">
            <v>192.11</v>
          </cell>
          <cell r="BW10">
            <v>192.11</v>
          </cell>
          <cell r="BX10">
            <v>192.11</v>
          </cell>
          <cell r="BY10">
            <v>192.11</v>
          </cell>
          <cell r="BZ10">
            <v>192.11</v>
          </cell>
          <cell r="CA10">
            <v>192.11</v>
          </cell>
          <cell r="CD10">
            <v>2085.2224603244799</v>
          </cell>
          <cell r="CE10">
            <v>193.62715220800001</v>
          </cell>
          <cell r="CF10">
            <v>193.12974608000002</v>
          </cell>
          <cell r="CG10">
            <v>212.22185526848</v>
          </cell>
          <cell r="CH10">
            <v>216.62792496</v>
          </cell>
          <cell r="CI10">
            <v>211.89565828799999</v>
          </cell>
          <cell r="CJ10">
            <v>215.85352015999999</v>
          </cell>
          <cell r="CK10">
            <v>209.68825871999999</v>
          </cell>
          <cell r="CL10">
            <v>210.61293264</v>
          </cell>
          <cell r="CM10">
            <v>208.85044112</v>
          </cell>
          <cell r="CN10">
            <v>212.71497088000001</v>
          </cell>
          <cell r="CR10">
            <v>0</v>
          </cell>
          <cell r="CS10">
            <v>0</v>
          </cell>
          <cell r="CT10">
            <v>432.93300000000005</v>
          </cell>
          <cell r="CU10">
            <v>43.23299999999999</v>
          </cell>
          <cell r="CV10">
            <v>43.3</v>
          </cell>
          <cell r="CW10">
            <v>43.3</v>
          </cell>
          <cell r="CX10">
            <v>43.3</v>
          </cell>
          <cell r="CY10">
            <v>43.3</v>
          </cell>
          <cell r="CZ10">
            <v>43.3</v>
          </cell>
          <cell r="DA10">
            <v>43.3</v>
          </cell>
          <cell r="DB10">
            <v>43.3</v>
          </cell>
          <cell r="DC10">
            <v>43.3</v>
          </cell>
          <cell r="DD10">
            <v>43.3</v>
          </cell>
          <cell r="DG10">
            <v>468.03524603064</v>
          </cell>
          <cell r="DH10">
            <v>43.464618259999995</v>
          </cell>
          <cell r="DI10">
            <v>43.352962599999998</v>
          </cell>
          <cell r="DJ10">
            <v>47.63285084164</v>
          </cell>
          <cell r="DK10">
            <v>48.621786030000003</v>
          </cell>
          <cell r="DL10">
            <v>47.559636459000004</v>
          </cell>
          <cell r="DM10">
            <v>48.447799610000004</v>
          </cell>
          <cell r="DN10">
            <v>47.064189210000002</v>
          </cell>
          <cell r="DO10">
            <v>47.271730770000005</v>
          </cell>
          <cell r="DP10">
            <v>46.87614241</v>
          </cell>
          <cell r="DQ10">
            <v>47.743529840000001</v>
          </cell>
          <cell r="DT10">
            <v>35.102246030639947</v>
          </cell>
          <cell r="DU10">
            <v>0</v>
          </cell>
          <cell r="DV10">
            <v>35.102246030639947</v>
          </cell>
          <cell r="DW10">
            <v>682.51899999999989</v>
          </cell>
          <cell r="DX10">
            <v>67.009</v>
          </cell>
          <cell r="DY10">
            <v>68.39</v>
          </cell>
          <cell r="DZ10">
            <v>68.39</v>
          </cell>
          <cell r="EA10">
            <v>68.39</v>
          </cell>
          <cell r="EB10">
            <v>68.39</v>
          </cell>
          <cell r="EC10">
            <v>68.39</v>
          </cell>
          <cell r="ED10">
            <v>68.39</v>
          </cell>
          <cell r="EE10">
            <v>68.39</v>
          </cell>
          <cell r="EF10">
            <v>68.39</v>
          </cell>
          <cell r="EG10">
            <v>68.39</v>
          </cell>
          <cell r="EK10">
            <v>382.31503238195353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382.31503238195353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X10">
            <v>-300.20396761804636</v>
          </cell>
          <cell r="EY10">
            <v>-300.20396761804636</v>
          </cell>
          <cell r="EZ10">
            <v>0</v>
          </cell>
          <cell r="FA10">
            <v>6855.9839999999986</v>
          </cell>
          <cell r="FB10">
            <v>673.16399999999999</v>
          </cell>
          <cell r="FC10">
            <v>686.98</v>
          </cell>
          <cell r="FD10">
            <v>686.98</v>
          </cell>
          <cell r="FE10">
            <v>686.98</v>
          </cell>
          <cell r="FF10">
            <v>686.98</v>
          </cell>
          <cell r="FG10">
            <v>686.98</v>
          </cell>
          <cell r="FH10">
            <v>686.98</v>
          </cell>
          <cell r="FI10">
            <v>686.98</v>
          </cell>
          <cell r="FJ10">
            <v>686.98</v>
          </cell>
          <cell r="FK10">
            <v>686.98</v>
          </cell>
          <cell r="FN10">
            <v>4010.2705511753775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4010.2705511753775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GA10">
            <v>-2845.7134488246211</v>
          </cell>
          <cell r="GB10">
            <v>-2845.7134488246211</v>
          </cell>
          <cell r="GC10">
            <v>0</v>
          </cell>
          <cell r="GD10">
            <v>8.8699999999999992</v>
          </cell>
          <cell r="GE10">
            <v>8.8699999999999992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-8.8699999999999992</v>
          </cell>
          <cell r="GW10">
            <v>-8.8699999999999992</v>
          </cell>
          <cell r="GX10">
            <v>0</v>
          </cell>
          <cell r="GY10">
            <v>14737.276999999998</v>
          </cell>
          <cell r="GZ10">
            <v>1440.7670000000001</v>
          </cell>
          <cell r="HA10">
            <v>1477.39</v>
          </cell>
          <cell r="HB10">
            <v>1477.39</v>
          </cell>
          <cell r="HC10">
            <v>1477.39</v>
          </cell>
          <cell r="HD10">
            <v>1477.39</v>
          </cell>
          <cell r="HE10">
            <v>1477.39</v>
          </cell>
          <cell r="HF10">
            <v>1477.39</v>
          </cell>
          <cell r="HG10">
            <v>1477.39</v>
          </cell>
          <cell r="HH10">
            <v>1477.39</v>
          </cell>
          <cell r="HI10">
            <v>1477.39</v>
          </cell>
          <cell r="HL10">
            <v>11962.736705264857</v>
          </cell>
          <cell r="HM10">
            <v>1142.506903596721</v>
          </cell>
          <cell r="HN10">
            <v>1050.3885795997217</v>
          </cell>
          <cell r="HO10">
            <v>1207.2693453224663</v>
          </cell>
          <cell r="HP10">
            <v>1301.3397883348566</v>
          </cell>
          <cell r="HQ10">
            <v>1361.3434817465861</v>
          </cell>
          <cell r="HR10">
            <v>1180.8863642965543</v>
          </cell>
          <cell r="HS10">
            <v>1073.441934361982</v>
          </cell>
          <cell r="HT10">
            <v>1419.9446575727957</v>
          </cell>
          <cell r="HU10">
            <v>1072.9201799050213</v>
          </cell>
          <cell r="HV10">
            <v>1152.6954705281521</v>
          </cell>
          <cell r="HY10">
            <v>-2774.5402947351413</v>
          </cell>
          <cell r="HZ10">
            <v>-2774.5402947351413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4578.6549999999997</v>
          </cell>
          <cell r="KI10">
            <v>449.54500000000002</v>
          </cell>
          <cell r="KJ10">
            <v>458.79</v>
          </cell>
          <cell r="KK10">
            <v>458.79</v>
          </cell>
          <cell r="KL10">
            <v>458.79</v>
          </cell>
          <cell r="KM10">
            <v>458.79</v>
          </cell>
          <cell r="KN10">
            <v>458.79</v>
          </cell>
          <cell r="KO10">
            <v>458.79</v>
          </cell>
          <cell r="KP10">
            <v>458.79</v>
          </cell>
          <cell r="KQ10">
            <v>458.79</v>
          </cell>
          <cell r="KR10">
            <v>458.79</v>
          </cell>
          <cell r="KU10">
            <v>3825.2064849717735</v>
          </cell>
          <cell r="KV10">
            <v>532.51369991818763</v>
          </cell>
          <cell r="KW10">
            <v>403.6290696224396</v>
          </cell>
          <cell r="KX10">
            <v>595.03467164542644</v>
          </cell>
          <cell r="KY10">
            <v>527.71411722956407</v>
          </cell>
          <cell r="KZ10">
            <v>568.34919611922737</v>
          </cell>
          <cell r="LA10">
            <v>112.60867204732882</v>
          </cell>
          <cell r="LB10">
            <v>6.2396095325940069</v>
          </cell>
          <cell r="LD10">
            <v>628.67738959306121</v>
          </cell>
          <cell r="LE10">
            <v>450.44005926394379</v>
          </cell>
          <cell r="LH10">
            <v>-753.44851502822621</v>
          </cell>
          <cell r="LI10">
            <v>-753.44851502822621</v>
          </cell>
          <cell r="LJ10">
            <v>0</v>
          </cell>
          <cell r="LK10">
            <v>0</v>
          </cell>
          <cell r="LX10">
            <v>0</v>
          </cell>
          <cell r="MJ10">
            <v>0</v>
          </cell>
          <cell r="ML10">
            <v>0</v>
          </cell>
          <cell r="MM10">
            <v>0</v>
          </cell>
          <cell r="MN10">
            <v>67729.741000000009</v>
          </cell>
          <cell r="MO10">
            <v>6588.5110000000004</v>
          </cell>
          <cell r="MP10">
            <v>6793.47</v>
          </cell>
          <cell r="MQ10">
            <v>6793.47</v>
          </cell>
          <cell r="MR10">
            <v>6793.47</v>
          </cell>
          <cell r="MS10">
            <v>6793.47</v>
          </cell>
          <cell r="MT10">
            <v>6793.47</v>
          </cell>
          <cell r="MU10">
            <v>6793.47</v>
          </cell>
          <cell r="MV10">
            <v>6793.47</v>
          </cell>
          <cell r="MW10">
            <v>6793.47</v>
          </cell>
          <cell r="MX10">
            <v>6793.47</v>
          </cell>
          <cell r="NA10">
            <v>50784.257258886057</v>
          </cell>
          <cell r="NB10">
            <v>771.03965238017042</v>
          </cell>
          <cell r="NC10">
            <v>41.964884715862674</v>
          </cell>
          <cell r="ND10">
            <v>3415.6118850556118</v>
          </cell>
          <cell r="NE10">
            <v>0</v>
          </cell>
          <cell r="NF10">
            <v>0</v>
          </cell>
          <cell r="NG10">
            <v>0</v>
          </cell>
          <cell r="NH10">
            <v>10673.418219252633</v>
          </cell>
          <cell r="NI10">
            <v>22718.727494945844</v>
          </cell>
          <cell r="NJ10">
            <v>0</v>
          </cell>
          <cell r="NK10">
            <v>13163.495122535935</v>
          </cell>
          <cell r="NN10">
            <v>-16945.483741113952</v>
          </cell>
          <cell r="NO10">
            <v>-16945.483741113952</v>
          </cell>
          <cell r="NP10">
            <v>0</v>
          </cell>
          <cell r="NQ10">
            <v>21900.452000000001</v>
          </cell>
          <cell r="NR10">
            <v>11964.87</v>
          </cell>
          <cell r="NS10">
            <v>-9935.5820000000003</v>
          </cell>
          <cell r="NT10">
            <v>-9935.5820000000003</v>
          </cell>
          <cell r="NU10">
            <v>0</v>
          </cell>
          <cell r="NV10">
            <v>4365.9180000000006</v>
          </cell>
          <cell r="NW10">
            <v>425.53800000000001</v>
          </cell>
          <cell r="NX10">
            <v>437.82</v>
          </cell>
          <cell r="NY10">
            <v>437.82</v>
          </cell>
          <cell r="NZ10">
            <v>437.82</v>
          </cell>
          <cell r="OA10">
            <v>437.82</v>
          </cell>
          <cell r="OB10">
            <v>437.82</v>
          </cell>
          <cell r="OC10">
            <v>437.82</v>
          </cell>
          <cell r="OD10">
            <v>437.82</v>
          </cell>
          <cell r="OE10">
            <v>437.82</v>
          </cell>
          <cell r="OF10">
            <v>437.82</v>
          </cell>
          <cell r="OI10">
            <v>7691.52</v>
          </cell>
          <cell r="OJ10">
            <v>0</v>
          </cell>
          <cell r="OK10">
            <v>0</v>
          </cell>
          <cell r="OL10">
            <v>0</v>
          </cell>
          <cell r="OM10">
            <v>0</v>
          </cell>
          <cell r="ON10">
            <v>0</v>
          </cell>
          <cell r="OO10">
            <v>1878.3</v>
          </cell>
          <cell r="OP10">
            <v>3305.84</v>
          </cell>
          <cell r="OQ10">
            <v>0</v>
          </cell>
          <cell r="OR10">
            <v>2507.38</v>
          </cell>
          <cell r="OS10">
            <v>0</v>
          </cell>
          <cell r="OV10">
            <v>3325.6019999999999</v>
          </cell>
          <cell r="OW10">
            <v>0</v>
          </cell>
          <cell r="OX10">
            <v>3325.6019999999999</v>
          </cell>
          <cell r="OY10">
            <v>6752.0960000000005</v>
          </cell>
          <cell r="OZ10">
            <v>637.31599999999992</v>
          </cell>
          <cell r="PA10">
            <v>679.42</v>
          </cell>
          <cell r="PB10">
            <v>679.42</v>
          </cell>
          <cell r="PC10">
            <v>679.42</v>
          </cell>
          <cell r="PD10">
            <v>679.42</v>
          </cell>
          <cell r="PE10">
            <v>679.42</v>
          </cell>
          <cell r="PF10">
            <v>679.42</v>
          </cell>
          <cell r="PG10">
            <v>679.42</v>
          </cell>
          <cell r="PH10">
            <v>679.42</v>
          </cell>
          <cell r="PI10">
            <v>679.42</v>
          </cell>
          <cell r="PL10">
            <v>2555.84</v>
          </cell>
          <cell r="PM10">
            <v>0</v>
          </cell>
          <cell r="PN10">
            <v>0</v>
          </cell>
          <cell r="PO10">
            <v>0</v>
          </cell>
          <cell r="PP10">
            <v>0</v>
          </cell>
          <cell r="PQ10">
            <v>0</v>
          </cell>
          <cell r="PR10">
            <v>0</v>
          </cell>
          <cell r="PS10">
            <v>0</v>
          </cell>
          <cell r="PT10">
            <v>2555.84</v>
          </cell>
          <cell r="PU10">
            <v>0</v>
          </cell>
          <cell r="PV10">
            <v>0</v>
          </cell>
          <cell r="PY10">
            <v>-4196.2560000000003</v>
          </cell>
          <cell r="PZ10">
            <v>-4196.2560000000003</v>
          </cell>
          <cell r="QA10">
            <v>0</v>
          </cell>
          <cell r="QB10">
            <v>1131.4389999999999</v>
          </cell>
          <cell r="QC10">
            <v>110.749</v>
          </cell>
          <cell r="QD10">
            <v>113.41</v>
          </cell>
          <cell r="QE10">
            <v>113.41</v>
          </cell>
          <cell r="QF10">
            <v>113.41</v>
          </cell>
          <cell r="QG10">
            <v>113.41</v>
          </cell>
          <cell r="QH10">
            <v>113.41</v>
          </cell>
          <cell r="QI10">
            <v>113.41</v>
          </cell>
          <cell r="QJ10">
            <v>113.41</v>
          </cell>
          <cell r="QK10">
            <v>113.41</v>
          </cell>
          <cell r="QL10">
            <v>113.41</v>
          </cell>
          <cell r="QO10">
            <v>0</v>
          </cell>
          <cell r="QP10">
            <v>0</v>
          </cell>
          <cell r="QQ10">
            <v>0</v>
          </cell>
          <cell r="QS10">
            <v>0</v>
          </cell>
          <cell r="QT10">
            <v>0</v>
          </cell>
          <cell r="QU10">
            <v>0</v>
          </cell>
          <cell r="QW10">
            <v>0</v>
          </cell>
          <cell r="RB10">
            <v>-1131.4389999999999</v>
          </cell>
          <cell r="RC10">
            <v>-1131.4389999999999</v>
          </cell>
          <cell r="RD10">
            <v>0</v>
          </cell>
          <cell r="RE10">
            <v>5449.6419999999998</v>
          </cell>
          <cell r="RF10">
            <v>531.86199999999997</v>
          </cell>
          <cell r="RG10">
            <v>546.41999999999996</v>
          </cell>
          <cell r="RH10">
            <v>546.41999999999996</v>
          </cell>
          <cell r="RI10">
            <v>546.41999999999996</v>
          </cell>
          <cell r="RJ10">
            <v>546.41999999999996</v>
          </cell>
          <cell r="RK10">
            <v>546.41999999999996</v>
          </cell>
          <cell r="RL10">
            <v>546.41999999999996</v>
          </cell>
          <cell r="RM10">
            <v>546.41999999999996</v>
          </cell>
          <cell r="RN10">
            <v>546.41999999999996</v>
          </cell>
          <cell r="RO10">
            <v>546.41999999999996</v>
          </cell>
          <cell r="RR10">
            <v>0</v>
          </cell>
          <cell r="RS10">
            <v>0</v>
          </cell>
          <cell r="RT10">
            <v>0</v>
          </cell>
          <cell r="RV10">
            <v>0</v>
          </cell>
          <cell r="RY10">
            <v>0</v>
          </cell>
          <cell r="RZ10">
            <v>0</v>
          </cell>
          <cell r="SE10">
            <v>-5449.6419999999998</v>
          </cell>
          <cell r="SF10">
            <v>-5449.6419999999998</v>
          </cell>
          <cell r="SG10">
            <v>0</v>
          </cell>
          <cell r="SH10">
            <v>2500.3719999999998</v>
          </cell>
          <cell r="SI10">
            <v>236.33199999999999</v>
          </cell>
          <cell r="SJ10">
            <v>251.56</v>
          </cell>
          <cell r="SK10">
            <v>251.56</v>
          </cell>
          <cell r="SL10">
            <v>251.56</v>
          </cell>
          <cell r="SM10">
            <v>251.56</v>
          </cell>
          <cell r="SN10">
            <v>251.56</v>
          </cell>
          <cell r="SO10">
            <v>251.56</v>
          </cell>
          <cell r="SP10">
            <v>251.56</v>
          </cell>
          <cell r="SQ10">
            <v>251.56</v>
          </cell>
          <cell r="SR10">
            <v>251.56</v>
          </cell>
          <cell r="SU10">
            <v>0</v>
          </cell>
          <cell r="SV10">
            <v>0</v>
          </cell>
          <cell r="SW10">
            <v>0</v>
          </cell>
          <cell r="SX10">
            <v>0</v>
          </cell>
          <cell r="SY10">
            <v>0</v>
          </cell>
          <cell r="SZ10">
            <v>0</v>
          </cell>
          <cell r="TA10">
            <v>0</v>
          </cell>
          <cell r="TB10">
            <v>0</v>
          </cell>
          <cell r="TC10">
            <v>0</v>
          </cell>
          <cell r="TD10">
            <v>0</v>
          </cell>
          <cell r="TH10">
            <v>-2500.3719999999998</v>
          </cell>
          <cell r="TI10">
            <v>-2500.3719999999998</v>
          </cell>
          <cell r="TJ10">
            <v>0</v>
          </cell>
          <cell r="TK10">
            <v>1649.5759999999998</v>
          </cell>
          <cell r="TL10">
            <v>161.876</v>
          </cell>
          <cell r="TM10">
            <v>165.3</v>
          </cell>
          <cell r="TN10">
            <v>165.3</v>
          </cell>
          <cell r="TO10">
            <v>165.3</v>
          </cell>
          <cell r="TP10">
            <v>165.3</v>
          </cell>
          <cell r="TQ10">
            <v>165.3</v>
          </cell>
          <cell r="TR10">
            <v>165.3</v>
          </cell>
          <cell r="TS10">
            <v>165.3</v>
          </cell>
          <cell r="TT10">
            <v>165.3</v>
          </cell>
          <cell r="TU10">
            <v>165.3</v>
          </cell>
          <cell r="TX10">
            <v>1717.51</v>
          </cell>
          <cell r="TY10">
            <v>205.02</v>
          </cell>
          <cell r="TZ10">
            <v>0</v>
          </cell>
          <cell r="UA10">
            <v>0</v>
          </cell>
          <cell r="UB10">
            <v>1512.49</v>
          </cell>
          <cell r="UC10">
            <v>0</v>
          </cell>
          <cell r="UD10">
            <v>0</v>
          </cell>
          <cell r="UE10">
            <v>0</v>
          </cell>
          <cell r="UF10">
            <v>0</v>
          </cell>
          <cell r="UG10">
            <v>0</v>
          </cell>
          <cell r="UH10">
            <v>0</v>
          </cell>
          <cell r="UK10">
            <v>67.934000000000196</v>
          </cell>
          <cell r="UL10">
            <v>0</v>
          </cell>
          <cell r="UM10">
            <v>67.934000000000196</v>
          </cell>
          <cell r="UN10">
            <v>51.408999999999992</v>
          </cell>
          <cell r="UO10">
            <v>5.0590000000000011</v>
          </cell>
          <cell r="UP10">
            <v>5.15</v>
          </cell>
          <cell r="UQ10">
            <v>5.15</v>
          </cell>
          <cell r="UR10">
            <v>5.15</v>
          </cell>
          <cell r="US10">
            <v>5.15</v>
          </cell>
          <cell r="UT10">
            <v>5.15</v>
          </cell>
          <cell r="UU10">
            <v>5.15</v>
          </cell>
          <cell r="UV10">
            <v>5.15</v>
          </cell>
          <cell r="UW10">
            <v>5.15</v>
          </cell>
          <cell r="UX10">
            <v>5.15</v>
          </cell>
          <cell r="VA10">
            <v>0</v>
          </cell>
          <cell r="VN10">
            <v>-51.408999999999992</v>
          </cell>
          <cell r="VO10">
            <v>-51.408999999999992</v>
          </cell>
          <cell r="VP10">
            <v>0</v>
          </cell>
          <cell r="VQ10">
            <v>0</v>
          </cell>
          <cell r="WD10">
            <v>0</v>
          </cell>
          <cell r="WQ10">
            <v>0</v>
          </cell>
          <cell r="WR10">
            <v>0</v>
          </cell>
          <cell r="WS10">
            <v>0</v>
          </cell>
          <cell r="WT10">
            <v>55790.940999999992</v>
          </cell>
          <cell r="WU10">
            <v>5459.5209999999997</v>
          </cell>
          <cell r="WV10">
            <v>5592.38</v>
          </cell>
          <cell r="WW10">
            <v>5592.38</v>
          </cell>
          <cell r="WX10">
            <v>5592.38</v>
          </cell>
          <cell r="WY10">
            <v>5592.38</v>
          </cell>
          <cell r="WZ10">
            <v>5592.38</v>
          </cell>
          <cell r="XA10">
            <v>5592.38</v>
          </cell>
          <cell r="XB10">
            <v>5592.38</v>
          </cell>
          <cell r="XC10">
            <v>5592.38</v>
          </cell>
          <cell r="XD10">
            <v>5592.38</v>
          </cell>
          <cell r="XG10">
            <v>61303.757218312458</v>
          </cell>
          <cell r="XH10">
            <v>6090.3790717397005</v>
          </cell>
          <cell r="XI10">
            <v>4733.3651072505781</v>
          </cell>
          <cell r="XJ10">
            <v>2634.8350631006238</v>
          </cell>
          <cell r="XK10">
            <v>2366.9629339636608</v>
          </cell>
          <cell r="XL10">
            <v>6096.1607301722206</v>
          </cell>
          <cell r="XM10">
            <v>5858.3888415512702</v>
          </cell>
          <cell r="XN10">
            <v>4896.8369784597671</v>
          </cell>
          <cell r="XO10">
            <v>12107.596241749303</v>
          </cell>
          <cell r="XP10">
            <v>10866.999567998786</v>
          </cell>
          <cell r="XQ10">
            <v>5652.2326823265503</v>
          </cell>
          <cell r="XT10">
            <v>5512.8162183124659</v>
          </cell>
          <cell r="XU10">
            <v>0</v>
          </cell>
          <cell r="XV10">
            <v>5512.8162183124659</v>
          </cell>
          <cell r="XW10">
            <v>19345.311000000002</v>
          </cell>
          <cell r="XX10">
            <v>1894.941</v>
          </cell>
          <cell r="XY10">
            <v>1938.93</v>
          </cell>
          <cell r="XZ10">
            <v>1938.93</v>
          </cell>
          <cell r="YA10">
            <v>1938.93</v>
          </cell>
          <cell r="YB10">
            <v>1938.93</v>
          </cell>
          <cell r="YC10">
            <v>1938.93</v>
          </cell>
          <cell r="YD10">
            <v>1938.93</v>
          </cell>
          <cell r="YE10">
            <v>1938.93</v>
          </cell>
          <cell r="YF10">
            <v>1938.93</v>
          </cell>
          <cell r="YG10">
            <v>1938.93</v>
          </cell>
          <cell r="YJ10">
            <v>17195.851079384382</v>
          </cell>
          <cell r="YK10">
            <v>1466.5795198862731</v>
          </cell>
          <cell r="YL10">
            <v>1048.350841582482</v>
          </cell>
          <cell r="YM10">
            <v>2129.3890387610486</v>
          </cell>
          <cell r="YN10">
            <v>1573.7832925995051</v>
          </cell>
          <cell r="YO10">
            <v>2156.8801139752363</v>
          </cell>
          <cell r="YP10">
            <v>1501.9006921744538</v>
          </cell>
          <cell r="YQ10">
            <v>2072.9204103964148</v>
          </cell>
          <cell r="YR10">
            <v>1594.1741614224211</v>
          </cell>
          <cell r="YS10">
            <v>2081.2163436588435</v>
          </cell>
          <cell r="YT10">
            <v>1570.6566649277022</v>
          </cell>
          <cell r="YW10">
            <v>-2149.4599206156199</v>
          </cell>
          <cell r="YX10">
            <v>-2149.4599206156199</v>
          </cell>
          <cell r="YY10">
            <v>0</v>
          </cell>
          <cell r="YZ10">
            <v>6966.4979999999996</v>
          </cell>
          <cell r="ZA10">
            <v>681.61800000000005</v>
          </cell>
          <cell r="ZB10">
            <v>698.32</v>
          </cell>
          <cell r="ZC10">
            <v>698.32</v>
          </cell>
          <cell r="ZD10">
            <v>698.32</v>
          </cell>
          <cell r="ZE10">
            <v>698.32</v>
          </cell>
          <cell r="ZF10">
            <v>698.32</v>
          </cell>
          <cell r="ZG10">
            <v>698.32</v>
          </cell>
          <cell r="ZH10">
            <v>698.32</v>
          </cell>
          <cell r="ZI10">
            <v>698.32</v>
          </cell>
          <cell r="ZJ10">
            <v>698.32</v>
          </cell>
          <cell r="ZM10">
            <v>7682.1890010653788</v>
          </cell>
          <cell r="ZP10">
            <v>3606.0728683107777</v>
          </cell>
          <cell r="ZQ10">
            <v>4076.1161327546006</v>
          </cell>
          <cell r="ZZ10">
            <v>715.69100106537917</v>
          </cell>
          <cell r="AAA10">
            <v>0</v>
          </cell>
          <cell r="AAB10">
            <v>715.69100106537917</v>
          </cell>
          <cell r="AAC10">
            <v>1346.8600000000004</v>
          </cell>
          <cell r="AAD10">
            <v>134.47000000000003</v>
          </cell>
          <cell r="AAE10">
            <v>134.71</v>
          </cell>
          <cell r="AAF10">
            <v>134.71</v>
          </cell>
          <cell r="AAG10">
            <v>134.71</v>
          </cell>
          <cell r="AAH10">
            <v>134.71</v>
          </cell>
          <cell r="AAI10">
            <v>134.71</v>
          </cell>
          <cell r="AAJ10">
            <v>134.71</v>
          </cell>
          <cell r="AAK10">
            <v>134.71</v>
          </cell>
          <cell r="AAL10">
            <v>134.71</v>
          </cell>
          <cell r="AAM10">
            <v>134.71</v>
          </cell>
          <cell r="AAP10">
            <v>1709.0516092399998</v>
          </cell>
          <cell r="AAQ10">
            <v>144.95560506000001</v>
          </cell>
          <cell r="AAR10">
            <v>144.58323060000001</v>
          </cell>
          <cell r="AAS10">
            <v>177.36696119999999</v>
          </cell>
          <cell r="AAT10">
            <v>181.04935860000001</v>
          </cell>
          <cell r="AAU10">
            <v>177.09431057999998</v>
          </cell>
          <cell r="AAV10">
            <v>180.4021406</v>
          </cell>
          <cell r="AAW10">
            <v>175.24945019999998</v>
          </cell>
          <cell r="AAX10">
            <v>176.0222574</v>
          </cell>
          <cell r="AAY10">
            <v>174.5492342</v>
          </cell>
          <cell r="AAZ10">
            <v>177.7790608</v>
          </cell>
          <cell r="ABC10">
            <v>362.19160923999948</v>
          </cell>
          <cell r="ABD10">
            <v>0</v>
          </cell>
          <cell r="ABE10">
            <v>362.19160923999948</v>
          </cell>
          <cell r="ABF10">
            <v>297.97500000000002</v>
          </cell>
          <cell r="ABG10">
            <v>29.774999999999999</v>
          </cell>
          <cell r="ABH10">
            <v>29.8</v>
          </cell>
          <cell r="ABI10">
            <v>29.8</v>
          </cell>
          <cell r="ABJ10">
            <v>29.8</v>
          </cell>
          <cell r="ABK10">
            <v>29.8</v>
          </cell>
          <cell r="ABL10">
            <v>29.8</v>
          </cell>
          <cell r="ABM10">
            <v>29.8</v>
          </cell>
          <cell r="ABN10">
            <v>29.8</v>
          </cell>
          <cell r="ABO10">
            <v>29.8</v>
          </cell>
          <cell r="ABP10">
            <v>29.8</v>
          </cell>
          <cell r="ABS10">
            <v>0</v>
          </cell>
          <cell r="ABT10">
            <v>0</v>
          </cell>
          <cell r="ACA10">
            <v>0</v>
          </cell>
          <cell r="ACB10">
            <v>0</v>
          </cell>
          <cell r="ACC10">
            <v>0</v>
          </cell>
          <cell r="ACF10">
            <v>-297.97500000000002</v>
          </cell>
          <cell r="ACG10">
            <v>-297.97500000000002</v>
          </cell>
          <cell r="ACH10">
            <v>0</v>
          </cell>
          <cell r="ACI10">
            <v>7378.9570000000012</v>
          </cell>
          <cell r="ACJ10">
            <v>4522.721189328</v>
          </cell>
          <cell r="ACK10">
            <v>-2856.2358106720012</v>
          </cell>
          <cell r="ACL10">
            <v>-2856.2358106720012</v>
          </cell>
          <cell r="ACM10">
            <v>0</v>
          </cell>
          <cell r="ACN10">
            <v>7378.9570000000012</v>
          </cell>
          <cell r="ACO10">
            <v>713.64700000000005</v>
          </cell>
          <cell r="ACP10">
            <v>740.59</v>
          </cell>
          <cell r="ACQ10">
            <v>740.59</v>
          </cell>
          <cell r="ACR10">
            <v>740.59</v>
          </cell>
          <cell r="ACS10">
            <v>740.59</v>
          </cell>
          <cell r="ACT10">
            <v>740.59</v>
          </cell>
          <cell r="ACU10">
            <v>740.59</v>
          </cell>
          <cell r="ACV10">
            <v>740.59</v>
          </cell>
          <cell r="ACW10">
            <v>740.59</v>
          </cell>
          <cell r="ACX10">
            <v>740.59</v>
          </cell>
          <cell r="ADA10">
            <v>4522.721189328</v>
          </cell>
          <cell r="ADB10">
            <v>305.79675587999998</v>
          </cell>
          <cell r="ADC10">
            <v>400.07962440000006</v>
          </cell>
          <cell r="ADD10">
            <v>35.782618968000001</v>
          </cell>
          <cell r="ADE10">
            <v>661.51783080000007</v>
          </cell>
          <cell r="ADF10">
            <v>2326.2649912799998</v>
          </cell>
          <cell r="ADG10">
            <v>210.28194720000002</v>
          </cell>
          <cell r="ADH10">
            <v>223.91772840000002</v>
          </cell>
          <cell r="ADI10">
            <v>153.8824716</v>
          </cell>
          <cell r="ADJ10">
            <v>109.5551856</v>
          </cell>
          <cell r="ADK10">
            <v>95.642035200000009</v>
          </cell>
          <cell r="ADN10">
            <v>-2856.2358106720012</v>
          </cell>
          <cell r="ADO10">
            <v>-2856.2358106720012</v>
          </cell>
          <cell r="ADP10">
            <v>0</v>
          </cell>
          <cell r="ADQ10">
            <v>0</v>
          </cell>
          <cell r="ADR10">
            <v>0</v>
          </cell>
          <cell r="ADS10">
            <v>0</v>
          </cell>
          <cell r="ADT10">
            <v>0</v>
          </cell>
          <cell r="ADU10">
            <v>0</v>
          </cell>
          <cell r="ADV10">
            <v>0</v>
          </cell>
          <cell r="ADW10">
            <v>0</v>
          </cell>
          <cell r="ADX10">
            <v>0</v>
          </cell>
          <cell r="ADY10">
            <v>0</v>
          </cell>
          <cell r="ADZ10">
            <v>0</v>
          </cell>
          <cell r="AEA10">
            <v>0</v>
          </cell>
          <cell r="AED10">
            <v>0</v>
          </cell>
          <cell r="AEE10">
            <v>0</v>
          </cell>
          <cell r="AEF10">
            <v>0</v>
          </cell>
          <cell r="AEG10">
            <v>0</v>
          </cell>
          <cell r="AEH10">
            <v>0</v>
          </cell>
          <cell r="AEI10">
            <v>0</v>
          </cell>
          <cell r="AEJ10">
            <v>0</v>
          </cell>
          <cell r="AEK10">
            <v>0</v>
          </cell>
          <cell r="AEL10">
            <v>0</v>
          </cell>
          <cell r="AEM10">
            <v>0</v>
          </cell>
          <cell r="AEN10">
            <v>0</v>
          </cell>
          <cell r="AEQ10">
            <v>0</v>
          </cell>
          <cell r="AER10">
            <v>0</v>
          </cell>
          <cell r="AES10">
            <v>0</v>
          </cell>
          <cell r="AET10">
            <v>0</v>
          </cell>
          <cell r="AEU10">
            <v>0</v>
          </cell>
          <cell r="AEV10">
            <v>0</v>
          </cell>
          <cell r="AEW10">
            <v>0</v>
          </cell>
          <cell r="AEX10">
            <v>0</v>
          </cell>
          <cell r="AEY10">
            <v>0</v>
          </cell>
          <cell r="AFG10">
            <v>0</v>
          </cell>
          <cell r="AFT10">
            <v>0</v>
          </cell>
          <cell r="AFU10">
            <v>0</v>
          </cell>
          <cell r="AFV10">
            <v>0</v>
          </cell>
          <cell r="AFW10">
            <v>227310.32199999999</v>
          </cell>
          <cell r="AFX10">
            <v>197416.82287984941</v>
          </cell>
          <cell r="AFY10">
            <v>-29893.499120150576</v>
          </cell>
          <cell r="AFZ10">
            <v>-29893.499120150576</v>
          </cell>
          <cell r="AGA10">
            <v>0</v>
          </cell>
          <cell r="AGB10">
            <v>272772.38639999996</v>
          </cell>
          <cell r="AGC10">
            <v>236900.18745581928</v>
          </cell>
          <cell r="AGD10">
            <v>-35872.19894418068</v>
          </cell>
          <cell r="AGE10">
            <v>-35872.19894418068</v>
          </cell>
          <cell r="AGF10">
            <v>0</v>
          </cell>
          <cell r="AGG10">
            <v>13638.619319999998</v>
          </cell>
          <cell r="AGH10">
            <v>11845.009372790964</v>
          </cell>
          <cell r="AGI10">
            <v>-1793.6099472090336</v>
          </cell>
          <cell r="AGJ10">
            <v>-1793.6099472090336</v>
          </cell>
          <cell r="AGK10">
            <v>0</v>
          </cell>
          <cell r="AGL10">
            <v>286411.00571999996</v>
          </cell>
        </row>
        <row r="11">
          <cell r="C11" t="str">
            <v>Дмитра Самоквасова, ВУЛ, 6</v>
          </cell>
          <cell r="D11">
            <v>3</v>
          </cell>
          <cell r="E11">
            <v>790.63</v>
          </cell>
          <cell r="F11">
            <v>10882.381000000001</v>
          </cell>
          <cell r="G11">
            <v>6673.4735522172341</v>
          </cell>
          <cell r="H11">
            <v>-4208.9074477827671</v>
          </cell>
          <cell r="I11">
            <v>-4208.9074477827671</v>
          </cell>
          <cell r="J11">
            <v>0</v>
          </cell>
          <cell r="K11">
            <v>2946.1060000000007</v>
          </cell>
          <cell r="L11">
            <v>288.40600000000001</v>
          </cell>
          <cell r="M11">
            <v>295.3</v>
          </cell>
          <cell r="N11">
            <v>295.3</v>
          </cell>
          <cell r="O11">
            <v>295.3</v>
          </cell>
          <cell r="P11">
            <v>295.3</v>
          </cell>
          <cell r="Q11">
            <v>295.3</v>
          </cell>
          <cell r="R11">
            <v>295.3</v>
          </cell>
          <cell r="S11">
            <v>295.3</v>
          </cell>
          <cell r="T11">
            <v>295.3</v>
          </cell>
          <cell r="U11">
            <v>295.3</v>
          </cell>
          <cell r="X11">
            <v>1506.7270427535991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1506.7270427535991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L11">
            <v>0</v>
          </cell>
          <cell r="AM11">
            <v>0</v>
          </cell>
          <cell r="AN11">
            <v>322.75300000000004</v>
          </cell>
          <cell r="AO11">
            <v>31.693000000000001</v>
          </cell>
          <cell r="AP11">
            <v>32.340000000000003</v>
          </cell>
          <cell r="AQ11">
            <v>32.340000000000003</v>
          </cell>
          <cell r="AR11">
            <v>32.340000000000003</v>
          </cell>
          <cell r="AS11">
            <v>32.340000000000003</v>
          </cell>
          <cell r="AT11">
            <v>32.340000000000003</v>
          </cell>
          <cell r="AU11">
            <v>32.340000000000003</v>
          </cell>
          <cell r="AV11">
            <v>32.340000000000003</v>
          </cell>
          <cell r="AW11">
            <v>32.340000000000003</v>
          </cell>
          <cell r="AX11">
            <v>32.340000000000003</v>
          </cell>
          <cell r="BA11">
            <v>179.39389514891585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179.39389514891585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O11">
            <v>0</v>
          </cell>
          <cell r="BP11">
            <v>0</v>
          </cell>
          <cell r="BQ11">
            <v>423.75399999999996</v>
          </cell>
          <cell r="BR11">
            <v>42.334000000000003</v>
          </cell>
          <cell r="BS11">
            <v>42.38</v>
          </cell>
          <cell r="BT11">
            <v>42.38</v>
          </cell>
          <cell r="BU11">
            <v>42.38</v>
          </cell>
          <cell r="BV11">
            <v>42.38</v>
          </cell>
          <cell r="BW11">
            <v>42.38</v>
          </cell>
          <cell r="BX11">
            <v>42.38</v>
          </cell>
          <cell r="BY11">
            <v>42.38</v>
          </cell>
          <cell r="BZ11">
            <v>42.38</v>
          </cell>
          <cell r="CA11">
            <v>42.38</v>
          </cell>
          <cell r="CD11">
            <v>213.23937127999997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43.516680739999998</v>
          </cell>
          <cell r="CK11">
            <v>42.273746580000001</v>
          </cell>
          <cell r="CL11">
            <v>42.460163460000004</v>
          </cell>
          <cell r="CM11">
            <v>42.104840180000004</v>
          </cell>
          <cell r="CN11">
            <v>42.883940320000001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3775.5820000000003</v>
          </cell>
          <cell r="FB11">
            <v>370.702</v>
          </cell>
          <cell r="FC11">
            <v>378.32</v>
          </cell>
          <cell r="FD11">
            <v>378.32</v>
          </cell>
          <cell r="FE11">
            <v>378.32</v>
          </cell>
          <cell r="FF11">
            <v>378.32</v>
          </cell>
          <cell r="FG11">
            <v>378.32</v>
          </cell>
          <cell r="FH11">
            <v>378.32</v>
          </cell>
          <cell r="FI11">
            <v>378.32</v>
          </cell>
          <cell r="FJ11">
            <v>378.32</v>
          </cell>
          <cell r="FK11">
            <v>378.32</v>
          </cell>
          <cell r="FN11">
            <v>2021.9458330121529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2021.9458330121529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GA11">
            <v>-1753.6361669878474</v>
          </cell>
          <cell r="GB11">
            <v>-1753.6361669878474</v>
          </cell>
          <cell r="GC11">
            <v>0</v>
          </cell>
          <cell r="GD11">
            <v>1.04</v>
          </cell>
          <cell r="GE11">
            <v>1.04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-1.04</v>
          </cell>
          <cell r="GW11">
            <v>-1.04</v>
          </cell>
          <cell r="GX11">
            <v>0</v>
          </cell>
          <cell r="GY11">
            <v>3413.1459999999997</v>
          </cell>
          <cell r="GZ11">
            <v>333.52600000000001</v>
          </cell>
          <cell r="HA11">
            <v>342.18</v>
          </cell>
          <cell r="HB11">
            <v>342.18</v>
          </cell>
          <cell r="HC11">
            <v>342.18</v>
          </cell>
          <cell r="HD11">
            <v>342.18</v>
          </cell>
          <cell r="HE11">
            <v>342.18</v>
          </cell>
          <cell r="HF11">
            <v>342.18</v>
          </cell>
          <cell r="HG11">
            <v>342.18</v>
          </cell>
          <cell r="HH11">
            <v>342.18</v>
          </cell>
          <cell r="HI11">
            <v>342.18</v>
          </cell>
          <cell r="HL11">
            <v>2752.1674100225664</v>
          </cell>
          <cell r="HM11">
            <v>262.84706779685609</v>
          </cell>
          <cell r="HN11">
            <v>241.65417060144557</v>
          </cell>
          <cell r="HO11">
            <v>277.74642451617922</v>
          </cell>
          <cell r="HP11">
            <v>299.38842950916245</v>
          </cell>
          <cell r="HQ11">
            <v>313.19298055441521</v>
          </cell>
          <cell r="HR11">
            <v>271.67671134370738</v>
          </cell>
          <cell r="HS11">
            <v>246.95786433236739</v>
          </cell>
          <cell r="HT11">
            <v>326.67486603526135</v>
          </cell>
          <cell r="HU11">
            <v>246.83782862081915</v>
          </cell>
          <cell r="HV11">
            <v>265.19106671235318</v>
          </cell>
          <cell r="HY11">
            <v>-660.97858997743333</v>
          </cell>
          <cell r="HZ11">
            <v>-660.97858997743333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450.4899999999999</v>
          </cell>
          <cell r="KI11">
            <v>44.23</v>
          </cell>
          <cell r="KJ11">
            <v>45.14</v>
          </cell>
          <cell r="KK11">
            <v>45.14</v>
          </cell>
          <cell r="KL11">
            <v>45.14</v>
          </cell>
          <cell r="KM11">
            <v>45.14</v>
          </cell>
          <cell r="KN11">
            <v>45.14</v>
          </cell>
          <cell r="KO11">
            <v>45.14</v>
          </cell>
          <cell r="KP11">
            <v>45.14</v>
          </cell>
          <cell r="KQ11">
            <v>45.14</v>
          </cell>
          <cell r="KR11">
            <v>45.14</v>
          </cell>
          <cell r="KU11">
            <v>376.21671052981628</v>
          </cell>
          <cell r="KV11">
            <v>52.381029163896272</v>
          </cell>
          <cell r="KW11">
            <v>39.696838822498258</v>
          </cell>
          <cell r="KX11">
            <v>58.521541761603245</v>
          </cell>
          <cell r="KY11">
            <v>51.900578607022929</v>
          </cell>
          <cell r="KZ11">
            <v>55.89703054427158</v>
          </cell>
          <cell r="LA11">
            <v>11.075040527828866</v>
          </cell>
          <cell r="LB11">
            <v>0.61366435812565079</v>
          </cell>
          <cell r="LD11">
            <v>61.830296389131149</v>
          </cell>
          <cell r="LE11">
            <v>44.300690355438284</v>
          </cell>
          <cell r="LH11">
            <v>-74.273289470183613</v>
          </cell>
          <cell r="LI11">
            <v>-74.273289470183613</v>
          </cell>
          <cell r="LJ11">
            <v>0</v>
          </cell>
          <cell r="LK11">
            <v>0</v>
          </cell>
          <cell r="LX11">
            <v>0</v>
          </cell>
          <cell r="MJ11">
            <v>0</v>
          </cell>
          <cell r="ML11">
            <v>0</v>
          </cell>
          <cell r="MM11">
            <v>0</v>
          </cell>
          <cell r="MN11">
            <v>7395.7599999999984</v>
          </cell>
          <cell r="MO11">
            <v>769.68999999999994</v>
          </cell>
          <cell r="MP11">
            <v>736.23</v>
          </cell>
          <cell r="MQ11">
            <v>736.23</v>
          </cell>
          <cell r="MR11">
            <v>736.23</v>
          </cell>
          <cell r="MS11">
            <v>736.23</v>
          </cell>
          <cell r="MT11">
            <v>736.23</v>
          </cell>
          <cell r="MU11">
            <v>736.23</v>
          </cell>
          <cell r="MV11">
            <v>736.23</v>
          </cell>
          <cell r="MW11">
            <v>736.23</v>
          </cell>
          <cell r="MX11">
            <v>736.23</v>
          </cell>
          <cell r="NA11">
            <v>147.71177746966222</v>
          </cell>
          <cell r="NB11">
            <v>0</v>
          </cell>
          <cell r="NC11">
            <v>0</v>
          </cell>
          <cell r="ND11">
            <v>0</v>
          </cell>
          <cell r="NE11">
            <v>0</v>
          </cell>
          <cell r="NF11">
            <v>0</v>
          </cell>
          <cell r="NG11">
            <v>0</v>
          </cell>
          <cell r="NH11">
            <v>0</v>
          </cell>
          <cell r="NI11">
            <v>0</v>
          </cell>
          <cell r="NJ11">
            <v>0</v>
          </cell>
          <cell r="NK11">
            <v>147.71177746966222</v>
          </cell>
          <cell r="NN11">
            <v>-7248.0482225303358</v>
          </cell>
          <cell r="NO11">
            <v>-7248.0482225303358</v>
          </cell>
          <cell r="NP11">
            <v>0</v>
          </cell>
          <cell r="NQ11">
            <v>3371.8719999999998</v>
          </cell>
          <cell r="NR11">
            <v>0</v>
          </cell>
          <cell r="NS11">
            <v>-3371.8719999999998</v>
          </cell>
          <cell r="NT11">
            <v>-3371.8719999999998</v>
          </cell>
          <cell r="NU11">
            <v>0</v>
          </cell>
          <cell r="NV11">
            <v>1225.145</v>
          </cell>
          <cell r="NW11">
            <v>117.96499999999999</v>
          </cell>
          <cell r="NX11">
            <v>123.02</v>
          </cell>
          <cell r="NY11">
            <v>123.02</v>
          </cell>
          <cell r="NZ11">
            <v>123.02</v>
          </cell>
          <cell r="OA11">
            <v>123.02</v>
          </cell>
          <cell r="OB11">
            <v>123.02</v>
          </cell>
          <cell r="OC11">
            <v>123.02</v>
          </cell>
          <cell r="OD11">
            <v>123.02</v>
          </cell>
          <cell r="OE11">
            <v>123.02</v>
          </cell>
          <cell r="OF11">
            <v>123.02</v>
          </cell>
          <cell r="OI11">
            <v>0</v>
          </cell>
          <cell r="OJ11">
            <v>0</v>
          </cell>
          <cell r="OK11">
            <v>0</v>
          </cell>
          <cell r="OL11">
            <v>0</v>
          </cell>
          <cell r="OM11">
            <v>0</v>
          </cell>
          <cell r="ON11">
            <v>0</v>
          </cell>
          <cell r="OO11">
            <v>0</v>
          </cell>
          <cell r="OP11">
            <v>0</v>
          </cell>
          <cell r="OQ11">
            <v>0</v>
          </cell>
          <cell r="OR11">
            <v>0</v>
          </cell>
          <cell r="OS11">
            <v>0</v>
          </cell>
          <cell r="OV11">
            <v>-1225.145</v>
          </cell>
          <cell r="OW11">
            <v>-1225.145</v>
          </cell>
          <cell r="OX11">
            <v>0</v>
          </cell>
          <cell r="OY11">
            <v>831.31799999999987</v>
          </cell>
          <cell r="OZ11">
            <v>78.468000000000018</v>
          </cell>
          <cell r="PA11">
            <v>83.65</v>
          </cell>
          <cell r="PB11">
            <v>83.65</v>
          </cell>
          <cell r="PC11">
            <v>83.65</v>
          </cell>
          <cell r="PD11">
            <v>83.65</v>
          </cell>
          <cell r="PE11">
            <v>83.65</v>
          </cell>
          <cell r="PF11">
            <v>83.65</v>
          </cell>
          <cell r="PG11">
            <v>83.65</v>
          </cell>
          <cell r="PH11">
            <v>83.65</v>
          </cell>
          <cell r="PI11">
            <v>83.65</v>
          </cell>
          <cell r="PL11">
            <v>0</v>
          </cell>
          <cell r="PM11">
            <v>0</v>
          </cell>
          <cell r="PN11">
            <v>0</v>
          </cell>
          <cell r="PO11">
            <v>0</v>
          </cell>
          <cell r="PP11">
            <v>0</v>
          </cell>
          <cell r="PQ11">
            <v>0</v>
          </cell>
          <cell r="PR11">
            <v>0</v>
          </cell>
          <cell r="PS11">
            <v>0</v>
          </cell>
          <cell r="PT11">
            <v>0</v>
          </cell>
          <cell r="PU11">
            <v>0</v>
          </cell>
          <cell r="PV11">
            <v>0</v>
          </cell>
          <cell r="PY11">
            <v>-831.31799999999987</v>
          </cell>
          <cell r="PZ11">
            <v>-831.31799999999987</v>
          </cell>
          <cell r="QA11">
            <v>0</v>
          </cell>
          <cell r="QB11">
            <v>402.25199999999995</v>
          </cell>
          <cell r="QC11">
            <v>39.372000000000007</v>
          </cell>
          <cell r="QD11">
            <v>40.32</v>
          </cell>
          <cell r="QE11">
            <v>40.32</v>
          </cell>
          <cell r="QF11">
            <v>40.32</v>
          </cell>
          <cell r="QG11">
            <v>40.32</v>
          </cell>
          <cell r="QH11">
            <v>40.32</v>
          </cell>
          <cell r="QI11">
            <v>40.32</v>
          </cell>
          <cell r="QJ11">
            <v>40.32</v>
          </cell>
          <cell r="QK11">
            <v>40.32</v>
          </cell>
          <cell r="QL11">
            <v>40.32</v>
          </cell>
          <cell r="QO11">
            <v>0</v>
          </cell>
          <cell r="QP11">
            <v>0</v>
          </cell>
          <cell r="QQ11">
            <v>0</v>
          </cell>
          <cell r="QS11">
            <v>0</v>
          </cell>
          <cell r="QT11">
            <v>0</v>
          </cell>
          <cell r="QU11">
            <v>0</v>
          </cell>
          <cell r="QW11">
            <v>0</v>
          </cell>
          <cell r="RB11">
            <v>-402.25199999999995</v>
          </cell>
          <cell r="RC11">
            <v>-402.25199999999995</v>
          </cell>
          <cell r="RD11">
            <v>0</v>
          </cell>
          <cell r="RE11">
            <v>0</v>
          </cell>
          <cell r="RF11">
            <v>0</v>
          </cell>
          <cell r="RG11">
            <v>0</v>
          </cell>
          <cell r="RH11">
            <v>0</v>
          </cell>
          <cell r="RI11">
            <v>0</v>
          </cell>
          <cell r="RJ11">
            <v>0</v>
          </cell>
          <cell r="RK11">
            <v>0</v>
          </cell>
          <cell r="RL11">
            <v>0</v>
          </cell>
          <cell r="RM11">
            <v>0</v>
          </cell>
          <cell r="RN11">
            <v>0</v>
          </cell>
          <cell r="RO11">
            <v>0</v>
          </cell>
          <cell r="RR11">
            <v>0</v>
          </cell>
          <cell r="RS11">
            <v>0</v>
          </cell>
          <cell r="RT11">
            <v>0</v>
          </cell>
          <cell r="RV11">
            <v>0</v>
          </cell>
          <cell r="RY11">
            <v>0</v>
          </cell>
          <cell r="RZ11">
            <v>0</v>
          </cell>
          <cell r="SE11">
            <v>0</v>
          </cell>
          <cell r="SF11">
            <v>0</v>
          </cell>
          <cell r="SG11">
            <v>0</v>
          </cell>
          <cell r="SH11">
            <v>0</v>
          </cell>
          <cell r="SI11">
            <v>0</v>
          </cell>
          <cell r="SJ11">
            <v>0</v>
          </cell>
          <cell r="SK11">
            <v>0</v>
          </cell>
          <cell r="SL11">
            <v>0</v>
          </cell>
          <cell r="SM11">
            <v>0</v>
          </cell>
          <cell r="SN11">
            <v>0</v>
          </cell>
          <cell r="SO11">
            <v>0</v>
          </cell>
          <cell r="SP11">
            <v>0</v>
          </cell>
          <cell r="SQ11">
            <v>0</v>
          </cell>
          <cell r="SR11">
            <v>0</v>
          </cell>
          <cell r="SU11">
            <v>0</v>
          </cell>
          <cell r="SV11">
            <v>0</v>
          </cell>
          <cell r="SW11">
            <v>0</v>
          </cell>
          <cell r="SX11">
            <v>0</v>
          </cell>
          <cell r="SY11">
            <v>0</v>
          </cell>
          <cell r="SZ11">
            <v>0</v>
          </cell>
          <cell r="TA11">
            <v>0</v>
          </cell>
          <cell r="TB11">
            <v>0</v>
          </cell>
          <cell r="TC11">
            <v>0</v>
          </cell>
          <cell r="TD11">
            <v>0</v>
          </cell>
          <cell r="TH11">
            <v>0</v>
          </cell>
          <cell r="TI11">
            <v>0</v>
          </cell>
          <cell r="TJ11">
            <v>0</v>
          </cell>
          <cell r="TK11">
            <v>889.5010000000002</v>
          </cell>
          <cell r="TL11">
            <v>88.951000000000008</v>
          </cell>
          <cell r="TM11">
            <v>88.95</v>
          </cell>
          <cell r="TN11">
            <v>88.95</v>
          </cell>
          <cell r="TO11">
            <v>88.95</v>
          </cell>
          <cell r="TP11">
            <v>88.95</v>
          </cell>
          <cell r="TQ11">
            <v>88.95</v>
          </cell>
          <cell r="TR11">
            <v>88.95</v>
          </cell>
          <cell r="TS11">
            <v>88.95</v>
          </cell>
          <cell r="TT11">
            <v>88.95</v>
          </cell>
          <cell r="TU11">
            <v>88.95</v>
          </cell>
          <cell r="TX11">
            <v>0</v>
          </cell>
          <cell r="TY11">
            <v>0</v>
          </cell>
          <cell r="TZ11">
            <v>0</v>
          </cell>
          <cell r="UA11">
            <v>0</v>
          </cell>
          <cell r="UB11">
            <v>0</v>
          </cell>
          <cell r="UC11">
            <v>0</v>
          </cell>
          <cell r="UD11">
            <v>0</v>
          </cell>
          <cell r="UE11">
            <v>0</v>
          </cell>
          <cell r="UF11">
            <v>0</v>
          </cell>
          <cell r="UG11">
            <v>0</v>
          </cell>
          <cell r="UH11">
            <v>0</v>
          </cell>
          <cell r="UK11">
            <v>-889.5010000000002</v>
          </cell>
          <cell r="UL11">
            <v>-889.5010000000002</v>
          </cell>
          <cell r="UM11">
            <v>0</v>
          </cell>
          <cell r="UN11">
            <v>23.656000000000006</v>
          </cell>
          <cell r="UO11">
            <v>2.3260000000000001</v>
          </cell>
          <cell r="UP11">
            <v>2.37</v>
          </cell>
          <cell r="UQ11">
            <v>2.37</v>
          </cell>
          <cell r="UR11">
            <v>2.37</v>
          </cell>
          <cell r="US11">
            <v>2.37</v>
          </cell>
          <cell r="UT11">
            <v>2.37</v>
          </cell>
          <cell r="UU11">
            <v>2.37</v>
          </cell>
          <cell r="UV11">
            <v>2.37</v>
          </cell>
          <cell r="UW11">
            <v>2.37</v>
          </cell>
          <cell r="UX11">
            <v>2.37</v>
          </cell>
          <cell r="VA11">
            <v>0</v>
          </cell>
          <cell r="VN11">
            <v>-23.656000000000006</v>
          </cell>
          <cell r="VO11">
            <v>-23.656000000000006</v>
          </cell>
          <cell r="VP11">
            <v>0</v>
          </cell>
          <cell r="VQ11">
            <v>0</v>
          </cell>
          <cell r="WD11">
            <v>0</v>
          </cell>
          <cell r="WQ11">
            <v>0</v>
          </cell>
          <cell r="WR11">
            <v>0</v>
          </cell>
          <cell r="WS11">
            <v>0</v>
          </cell>
          <cell r="WT11">
            <v>13656.692999999999</v>
          </cell>
          <cell r="WU11">
            <v>1326.693</v>
          </cell>
          <cell r="WV11">
            <v>1370</v>
          </cell>
          <cell r="WW11">
            <v>1370</v>
          </cell>
          <cell r="WX11">
            <v>1370</v>
          </cell>
          <cell r="WY11">
            <v>1370</v>
          </cell>
          <cell r="WZ11">
            <v>1370</v>
          </cell>
          <cell r="XA11">
            <v>1370</v>
          </cell>
          <cell r="XB11">
            <v>1370</v>
          </cell>
          <cell r="XC11">
            <v>1370</v>
          </cell>
          <cell r="XD11">
            <v>1370</v>
          </cell>
          <cell r="XG11">
            <v>14999.781183063546</v>
          </cell>
          <cell r="XH11">
            <v>1481.1885412012489</v>
          </cell>
          <cell r="XI11">
            <v>1195.2585111251624</v>
          </cell>
          <cell r="XJ11">
            <v>716.96331029591943</v>
          </cell>
          <cell r="XK11">
            <v>655.77086173966745</v>
          </cell>
          <cell r="XL11">
            <v>1619.7683481552649</v>
          </cell>
          <cell r="XM11">
            <v>1579.195579492776</v>
          </cell>
          <cell r="XN11">
            <v>1327.5547505073164</v>
          </cell>
          <cell r="XO11">
            <v>2561.8322340690511</v>
          </cell>
          <cell r="XP11">
            <v>2350.9438360680856</v>
          </cell>
          <cell r="XQ11">
            <v>1511.3052104090527</v>
          </cell>
          <cell r="XT11">
            <v>1343.0881830635462</v>
          </cell>
          <cell r="XU11">
            <v>0</v>
          </cell>
          <cell r="XV11">
            <v>1343.0881830635462</v>
          </cell>
          <cell r="XW11">
            <v>4543.2639999999992</v>
          </cell>
          <cell r="XX11">
            <v>416.85399999999998</v>
          </cell>
          <cell r="XY11">
            <v>458.49</v>
          </cell>
          <cell r="XZ11">
            <v>458.49</v>
          </cell>
          <cell r="YA11">
            <v>458.49</v>
          </cell>
          <cell r="YB11">
            <v>458.49</v>
          </cell>
          <cell r="YC11">
            <v>458.49</v>
          </cell>
          <cell r="YD11">
            <v>458.49</v>
          </cell>
          <cell r="YE11">
            <v>458.49</v>
          </cell>
          <cell r="YF11">
            <v>458.49</v>
          </cell>
          <cell r="YG11">
            <v>458.49</v>
          </cell>
          <cell r="YJ11">
            <v>3145.8456131940002</v>
          </cell>
          <cell r="YK11">
            <v>294.06508474541681</v>
          </cell>
          <cell r="YL11">
            <v>210.20570306122073</v>
          </cell>
          <cell r="YM11">
            <v>295.38103980618666</v>
          </cell>
          <cell r="YN11">
            <v>315.56060277255364</v>
          </cell>
          <cell r="YO11">
            <v>432.4910464832198</v>
          </cell>
          <cell r="YP11">
            <v>307.13593627195615</v>
          </cell>
          <cell r="YQ11">
            <v>287.54791872818976</v>
          </cell>
          <cell r="YR11">
            <v>319.64919291522006</v>
          </cell>
          <cell r="YS11">
            <v>368.87374864177468</v>
          </cell>
          <cell r="YT11">
            <v>314.93533976826143</v>
          </cell>
          <cell r="YW11">
            <v>-1397.418386805999</v>
          </cell>
          <cell r="YX11">
            <v>-1397.418386805999</v>
          </cell>
          <cell r="YY11">
            <v>0</v>
          </cell>
          <cell r="YZ11">
            <v>1985.431</v>
          </cell>
          <cell r="ZA11">
            <v>194.43100000000001</v>
          </cell>
          <cell r="ZB11">
            <v>199</v>
          </cell>
          <cell r="ZC11">
            <v>199</v>
          </cell>
          <cell r="ZD11">
            <v>199</v>
          </cell>
          <cell r="ZE11">
            <v>199</v>
          </cell>
          <cell r="ZF11">
            <v>199</v>
          </cell>
          <cell r="ZG11">
            <v>199</v>
          </cell>
          <cell r="ZH11">
            <v>199</v>
          </cell>
          <cell r="ZI11">
            <v>199</v>
          </cell>
          <cell r="ZJ11">
            <v>199</v>
          </cell>
          <cell r="ZM11">
            <v>1877.14290154628</v>
          </cell>
          <cell r="ZP11">
            <v>924.24632569842959</v>
          </cell>
          <cell r="ZQ11">
            <v>952.89657584785039</v>
          </cell>
          <cell r="ZZ11">
            <v>-108.28809845372007</v>
          </cell>
          <cell r="AAA11">
            <v>-108.28809845372007</v>
          </cell>
          <cell r="AAB11">
            <v>0</v>
          </cell>
          <cell r="AAC11">
            <v>455.32800000000009</v>
          </cell>
          <cell r="AAD11">
            <v>45.467999999999996</v>
          </cell>
          <cell r="AAE11">
            <v>45.54</v>
          </cell>
          <cell r="AAF11">
            <v>45.54</v>
          </cell>
          <cell r="AAG11">
            <v>45.54</v>
          </cell>
          <cell r="AAH11">
            <v>45.54</v>
          </cell>
          <cell r="AAI11">
            <v>45.54</v>
          </cell>
          <cell r="AAJ11">
            <v>45.54</v>
          </cell>
          <cell r="AAK11">
            <v>45.54</v>
          </cell>
          <cell r="AAL11">
            <v>45.54</v>
          </cell>
          <cell r="AAM11">
            <v>45.54</v>
          </cell>
          <cell r="AAP11">
            <v>971.58413401999996</v>
          </cell>
          <cell r="AAQ11">
            <v>82.40626863</v>
          </cell>
          <cell r="AAR11">
            <v>82.194576300000008</v>
          </cell>
          <cell r="AAS11">
            <v>100.83190259999999</v>
          </cell>
          <cell r="AAT11">
            <v>102.9253203</v>
          </cell>
          <cell r="AAU11">
            <v>100.67690259</v>
          </cell>
          <cell r="AAV11">
            <v>102.5573813</v>
          </cell>
          <cell r="AAW11">
            <v>99.628112099999996</v>
          </cell>
          <cell r="AAX11">
            <v>100.0674477</v>
          </cell>
          <cell r="AAY11">
            <v>99.230044100000001</v>
          </cell>
          <cell r="AAZ11">
            <v>101.0661784</v>
          </cell>
          <cell r="ABC11">
            <v>516.25613401999988</v>
          </cell>
          <cell r="ABD11">
            <v>0</v>
          </cell>
          <cell r="ABE11">
            <v>516.25613401999988</v>
          </cell>
          <cell r="ABF11">
            <v>100.88600000000001</v>
          </cell>
          <cell r="ABG11">
            <v>10.075999999999999</v>
          </cell>
          <cell r="ABH11">
            <v>10.09</v>
          </cell>
          <cell r="ABI11">
            <v>10.09</v>
          </cell>
          <cell r="ABJ11">
            <v>10.09</v>
          </cell>
          <cell r="ABK11">
            <v>10.09</v>
          </cell>
          <cell r="ABL11">
            <v>10.09</v>
          </cell>
          <cell r="ABM11">
            <v>10.09</v>
          </cell>
          <cell r="ABN11">
            <v>10.09</v>
          </cell>
          <cell r="ABO11">
            <v>10.09</v>
          </cell>
          <cell r="ABP11">
            <v>10.09</v>
          </cell>
          <cell r="ABS11">
            <v>3948.8850000000002</v>
          </cell>
          <cell r="ABT11">
            <v>0</v>
          </cell>
          <cell r="ACA11">
            <v>0</v>
          </cell>
          <cell r="ACB11">
            <v>1956.3425999999999</v>
          </cell>
          <cell r="ACC11">
            <v>1992.5424</v>
          </cell>
          <cell r="ACF11">
            <v>3847.9990000000003</v>
          </cell>
          <cell r="ACG11">
            <v>0</v>
          </cell>
          <cell r="ACH11">
            <v>3847.9990000000003</v>
          </cell>
          <cell r="ACI11">
            <v>8860.862000000001</v>
          </cell>
          <cell r="ACJ11">
            <v>0</v>
          </cell>
          <cell r="ACK11">
            <v>-8860.862000000001</v>
          </cell>
          <cell r="ACL11">
            <v>-8860.862000000001</v>
          </cell>
          <cell r="ACM11">
            <v>0</v>
          </cell>
          <cell r="ACN11">
            <v>8860.862000000001</v>
          </cell>
          <cell r="ACO11">
            <v>836.55200000000002</v>
          </cell>
          <cell r="ACP11">
            <v>891.59</v>
          </cell>
          <cell r="ACQ11">
            <v>891.59</v>
          </cell>
          <cell r="ACR11">
            <v>891.59</v>
          </cell>
          <cell r="ACS11">
            <v>891.59</v>
          </cell>
          <cell r="ACT11">
            <v>891.59</v>
          </cell>
          <cell r="ACU11">
            <v>891.59</v>
          </cell>
          <cell r="ACV11">
            <v>891.59</v>
          </cell>
          <cell r="ACW11">
            <v>891.59</v>
          </cell>
          <cell r="ACX11">
            <v>891.59</v>
          </cell>
          <cell r="ADA11">
            <v>0</v>
          </cell>
          <cell r="ADB11">
            <v>0</v>
          </cell>
          <cell r="ADC11">
            <v>0</v>
          </cell>
          <cell r="ADD11">
            <v>0</v>
          </cell>
          <cell r="ADE11">
            <v>0</v>
          </cell>
          <cell r="ADF11">
            <v>0</v>
          </cell>
          <cell r="ADG11">
            <v>0</v>
          </cell>
          <cell r="ADH11">
            <v>0</v>
          </cell>
          <cell r="ADI11">
            <v>0</v>
          </cell>
          <cell r="ADJ11">
            <v>0</v>
          </cell>
          <cell r="ADK11">
            <v>0</v>
          </cell>
          <cell r="ADN11">
            <v>-8860.862000000001</v>
          </cell>
          <cell r="ADO11">
            <v>-8860.862000000001</v>
          </cell>
          <cell r="ADP11">
            <v>0</v>
          </cell>
          <cell r="ADQ11">
            <v>0</v>
          </cell>
          <cell r="ADR11">
            <v>0</v>
          </cell>
          <cell r="ADS11">
            <v>0</v>
          </cell>
          <cell r="ADT11">
            <v>0</v>
          </cell>
          <cell r="ADU11">
            <v>0</v>
          </cell>
          <cell r="ADV11">
            <v>0</v>
          </cell>
          <cell r="ADW11">
            <v>0</v>
          </cell>
          <cell r="ADX11">
            <v>0</v>
          </cell>
          <cell r="ADY11">
            <v>0</v>
          </cell>
          <cell r="ADZ11">
            <v>0</v>
          </cell>
          <cell r="AEA11">
            <v>0</v>
          </cell>
          <cell r="AED11">
            <v>0</v>
          </cell>
          <cell r="AEE11">
            <v>0</v>
          </cell>
          <cell r="AEF11">
            <v>0</v>
          </cell>
          <cell r="AEG11">
            <v>0</v>
          </cell>
          <cell r="AEH11">
            <v>0</v>
          </cell>
          <cell r="AEI11">
            <v>0</v>
          </cell>
          <cell r="AEJ11">
            <v>0</v>
          </cell>
          <cell r="AEK11">
            <v>0</v>
          </cell>
          <cell r="AEL11">
            <v>0</v>
          </cell>
          <cell r="AEM11">
            <v>0</v>
          </cell>
          <cell r="AEN11">
            <v>0</v>
          </cell>
          <cell r="AEQ11">
            <v>0</v>
          </cell>
          <cell r="AER11">
            <v>0</v>
          </cell>
          <cell r="AES11">
            <v>0</v>
          </cell>
          <cell r="AET11">
            <v>0</v>
          </cell>
          <cell r="AEU11">
            <v>0</v>
          </cell>
          <cell r="AEV11">
            <v>0</v>
          </cell>
          <cell r="AEW11">
            <v>0</v>
          </cell>
          <cell r="AEX11">
            <v>0</v>
          </cell>
          <cell r="AEY11">
            <v>0</v>
          </cell>
          <cell r="AFG11">
            <v>0</v>
          </cell>
          <cell r="AFT11">
            <v>0</v>
          </cell>
          <cell r="AFU11">
            <v>0</v>
          </cell>
          <cell r="AFV11">
            <v>0</v>
          </cell>
          <cell r="AFW11">
            <v>51702.96699999999</v>
          </cell>
          <cell r="AFX11">
            <v>32140.640872040538</v>
          </cell>
          <cell r="AFY11">
            <v>-19562.326127959452</v>
          </cell>
          <cell r="AFZ11">
            <v>-19562.326127959452</v>
          </cell>
          <cell r="AGA11">
            <v>0</v>
          </cell>
          <cell r="AGB11">
            <v>62043.560399999988</v>
          </cell>
          <cell r="AGC11">
            <v>38568.769046448644</v>
          </cell>
          <cell r="AGD11">
            <v>-23474.791353551343</v>
          </cell>
          <cell r="AGE11">
            <v>-23474.791353551343</v>
          </cell>
          <cell r="AGF11">
            <v>0</v>
          </cell>
          <cell r="AGG11">
            <v>3102.1780199999994</v>
          </cell>
          <cell r="AGH11">
            <v>1928.4384523224323</v>
          </cell>
          <cell r="AGI11">
            <v>-1173.739567677567</v>
          </cell>
          <cell r="AGJ11">
            <v>-1173.739567677567</v>
          </cell>
          <cell r="AGK11">
            <v>0</v>
          </cell>
          <cell r="AGL11">
            <v>65145.738419999987</v>
          </cell>
        </row>
        <row r="12">
          <cell r="C12" t="str">
            <v>Дмитра Самоквасова, ВУЛ, 6а</v>
          </cell>
          <cell r="D12">
            <v>9</v>
          </cell>
          <cell r="E12">
            <v>4249.3999999999996</v>
          </cell>
          <cell r="F12">
            <v>47937.087999999989</v>
          </cell>
          <cell r="G12">
            <v>36987.343122275393</v>
          </cell>
          <cell r="H12">
            <v>-10949.744877724595</v>
          </cell>
          <cell r="I12">
            <v>-10949.744877724595</v>
          </cell>
          <cell r="J12">
            <v>0</v>
          </cell>
          <cell r="K12">
            <v>18378.161999999997</v>
          </cell>
          <cell r="L12">
            <v>1802.5920000000001</v>
          </cell>
          <cell r="M12">
            <v>1841.73</v>
          </cell>
          <cell r="N12">
            <v>1841.73</v>
          </cell>
          <cell r="O12">
            <v>1841.73</v>
          </cell>
          <cell r="P12">
            <v>1841.73</v>
          </cell>
          <cell r="Q12">
            <v>1841.73</v>
          </cell>
          <cell r="R12">
            <v>1841.73</v>
          </cell>
          <cell r="S12">
            <v>1841.73</v>
          </cell>
          <cell r="T12">
            <v>1841.73</v>
          </cell>
          <cell r="U12">
            <v>1841.73</v>
          </cell>
          <cell r="X12">
            <v>9850.8233154439768</v>
          </cell>
          <cell r="Y12">
            <v>9850.8233154439768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L12">
            <v>0</v>
          </cell>
          <cell r="AM12">
            <v>0</v>
          </cell>
          <cell r="AN12">
            <v>3159.4689999999996</v>
          </cell>
          <cell r="AO12">
            <v>310.24899999999997</v>
          </cell>
          <cell r="AP12">
            <v>316.58</v>
          </cell>
          <cell r="AQ12">
            <v>316.58</v>
          </cell>
          <cell r="AR12">
            <v>316.58</v>
          </cell>
          <cell r="AS12">
            <v>316.58</v>
          </cell>
          <cell r="AT12">
            <v>316.58</v>
          </cell>
          <cell r="AU12">
            <v>316.58</v>
          </cell>
          <cell r="AV12">
            <v>316.58</v>
          </cell>
          <cell r="AW12">
            <v>316.58</v>
          </cell>
          <cell r="AX12">
            <v>316.58</v>
          </cell>
          <cell r="BA12">
            <v>3455.6804417578433</v>
          </cell>
          <cell r="BB12">
            <v>1730.1334412206584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1725.5470005371851</v>
          </cell>
          <cell r="BI12">
            <v>0</v>
          </cell>
          <cell r="BJ12">
            <v>0</v>
          </cell>
          <cell r="BK12">
            <v>0</v>
          </cell>
          <cell r="BO12">
            <v>0</v>
          </cell>
          <cell r="BP12">
            <v>0</v>
          </cell>
          <cell r="BQ12">
            <v>2109.6200000000003</v>
          </cell>
          <cell r="BR12">
            <v>208.82000000000002</v>
          </cell>
          <cell r="BS12">
            <v>211.2</v>
          </cell>
          <cell r="BT12">
            <v>211.2</v>
          </cell>
          <cell r="BU12">
            <v>211.2</v>
          </cell>
          <cell r="BV12">
            <v>211.2</v>
          </cell>
          <cell r="BW12">
            <v>211.2</v>
          </cell>
          <cell r="BX12">
            <v>211.2</v>
          </cell>
          <cell r="BY12">
            <v>211.2</v>
          </cell>
          <cell r="BZ12">
            <v>211.2</v>
          </cell>
          <cell r="CA12">
            <v>211.2</v>
          </cell>
          <cell r="CD12">
            <v>2249.0430301326801</v>
          </cell>
          <cell r="CE12">
            <v>190.90233984500003</v>
          </cell>
          <cell r="CF12">
            <v>190.41193345000002</v>
          </cell>
          <cell r="CG12">
            <v>233.37115027467999</v>
          </cell>
          <cell r="CH12">
            <v>238.21631361000001</v>
          </cell>
          <cell r="CI12">
            <v>233.012445633</v>
          </cell>
          <cell r="CJ12">
            <v>237.36473431000002</v>
          </cell>
          <cell r="CK12">
            <v>230.58506427</v>
          </cell>
          <cell r="CL12">
            <v>231.60188798999999</v>
          </cell>
          <cell r="CM12">
            <v>229.66375267000001</v>
          </cell>
          <cell r="CN12">
            <v>233.91340808000001</v>
          </cell>
          <cell r="CR12">
            <v>0</v>
          </cell>
          <cell r="CS12">
            <v>0</v>
          </cell>
          <cell r="CT12">
            <v>509.81500000000005</v>
          </cell>
          <cell r="CU12">
            <v>50.905000000000001</v>
          </cell>
          <cell r="CV12">
            <v>50.99</v>
          </cell>
          <cell r="CW12">
            <v>50.99</v>
          </cell>
          <cell r="CX12">
            <v>50.99</v>
          </cell>
          <cell r="CY12">
            <v>50.99</v>
          </cell>
          <cell r="CZ12">
            <v>50.99</v>
          </cell>
          <cell r="DA12">
            <v>50.99</v>
          </cell>
          <cell r="DB12">
            <v>50.99</v>
          </cell>
          <cell r="DC12">
            <v>50.99</v>
          </cell>
          <cell r="DD12">
            <v>50.99</v>
          </cell>
          <cell r="DG12">
            <v>552.02628545435994</v>
          </cell>
          <cell r="DH12">
            <v>51.263979962999997</v>
          </cell>
          <cell r="DI12">
            <v>51.132288629999998</v>
          </cell>
          <cell r="DJ12">
            <v>56.180920990359994</v>
          </cell>
          <cell r="DK12">
            <v>57.347327969999995</v>
          </cell>
          <cell r="DL12">
            <v>56.094567740999999</v>
          </cell>
          <cell r="DM12">
            <v>57.14211839</v>
          </cell>
          <cell r="DN12">
            <v>55.51020879</v>
          </cell>
          <cell r="DO12">
            <v>55.754995229999999</v>
          </cell>
          <cell r="DP12">
            <v>55.28841559</v>
          </cell>
          <cell r="DQ12">
            <v>56.311462159999998</v>
          </cell>
          <cell r="DT12">
            <v>42.211285454359881</v>
          </cell>
          <cell r="DU12">
            <v>0</v>
          </cell>
          <cell r="DV12">
            <v>42.211285454359881</v>
          </cell>
          <cell r="DW12">
            <v>750.57100000000003</v>
          </cell>
          <cell r="DX12">
            <v>73.680999999999997</v>
          </cell>
          <cell r="DY12">
            <v>75.209999999999994</v>
          </cell>
          <cell r="DZ12">
            <v>75.209999999999994</v>
          </cell>
          <cell r="EA12">
            <v>75.209999999999994</v>
          </cell>
          <cell r="EB12">
            <v>75.209999999999994</v>
          </cell>
          <cell r="EC12">
            <v>75.209999999999994</v>
          </cell>
          <cell r="ED12">
            <v>75.209999999999994</v>
          </cell>
          <cell r="EE12">
            <v>75.209999999999994</v>
          </cell>
          <cell r="EF12">
            <v>75.209999999999994</v>
          </cell>
          <cell r="EG12">
            <v>75.209999999999994</v>
          </cell>
          <cell r="EK12">
            <v>816.64078778887961</v>
          </cell>
          <cell r="EL12">
            <v>408.86232399996095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407.7784637889186</v>
          </cell>
          <cell r="ES12">
            <v>0</v>
          </cell>
          <cell r="ET12">
            <v>0</v>
          </cell>
          <cell r="EU12">
            <v>0</v>
          </cell>
          <cell r="EX12">
            <v>66.06978778887958</v>
          </cell>
          <cell r="EY12">
            <v>0</v>
          </cell>
          <cell r="EZ12">
            <v>66.06978778887958</v>
          </cell>
          <cell r="FA12">
            <v>4796.5109999999995</v>
          </cell>
          <cell r="FB12">
            <v>470.93099999999998</v>
          </cell>
          <cell r="FC12">
            <v>480.62</v>
          </cell>
          <cell r="FD12">
            <v>480.62</v>
          </cell>
          <cell r="FE12">
            <v>480.62</v>
          </cell>
          <cell r="FF12">
            <v>480.62</v>
          </cell>
          <cell r="FG12">
            <v>480.62</v>
          </cell>
          <cell r="FH12">
            <v>480.62</v>
          </cell>
          <cell r="FI12">
            <v>480.62</v>
          </cell>
          <cell r="FJ12">
            <v>480.62</v>
          </cell>
          <cell r="FK12">
            <v>480.62</v>
          </cell>
          <cell r="FN12">
            <v>5270.7037163845507</v>
          </cell>
          <cell r="FO12">
            <v>2649.5100762222314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2621.1936401623198</v>
          </cell>
          <cell r="FV12">
            <v>0</v>
          </cell>
          <cell r="FW12">
            <v>0</v>
          </cell>
          <cell r="FX12">
            <v>0</v>
          </cell>
          <cell r="GA12">
            <v>474.1927163845512</v>
          </cell>
          <cell r="GB12">
            <v>0</v>
          </cell>
          <cell r="GC12">
            <v>474.1927163845512</v>
          </cell>
          <cell r="GD12">
            <v>5.4819999999999993</v>
          </cell>
          <cell r="GE12">
            <v>5.4819999999999993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-5.4819999999999993</v>
          </cell>
          <cell r="GW12">
            <v>-5.4819999999999993</v>
          </cell>
          <cell r="GX12">
            <v>0</v>
          </cell>
          <cell r="GY12">
            <v>18227.457999999999</v>
          </cell>
          <cell r="GZ12">
            <v>1781.9379999999999</v>
          </cell>
          <cell r="HA12">
            <v>1827.28</v>
          </cell>
          <cell r="HB12">
            <v>1827.28</v>
          </cell>
          <cell r="HC12">
            <v>1827.28</v>
          </cell>
          <cell r="HD12">
            <v>1827.28</v>
          </cell>
          <cell r="HE12">
            <v>1827.28</v>
          </cell>
          <cell r="HF12">
            <v>1827.28</v>
          </cell>
          <cell r="HG12">
            <v>1827.28</v>
          </cell>
          <cell r="HH12">
            <v>1827.28</v>
          </cell>
          <cell r="HI12">
            <v>1827.28</v>
          </cell>
          <cell r="HL12">
            <v>14792.425545313103</v>
          </cell>
          <cell r="HM12">
            <v>1412.7576927295195</v>
          </cell>
          <cell r="HN12">
            <v>1298.8495224957858</v>
          </cell>
          <cell r="HO12">
            <v>1492.8391674759416</v>
          </cell>
          <cell r="HP12">
            <v>1609.1612147264659</v>
          </cell>
          <cell r="HQ12">
            <v>1683.3582976436355</v>
          </cell>
          <cell r="HR12">
            <v>1460.2155051731968</v>
          </cell>
          <cell r="HS12">
            <v>1327.3559623090389</v>
          </cell>
          <cell r="HT12">
            <v>1755.821108757375</v>
          </cell>
          <cell r="HU12">
            <v>1326.7107910453321</v>
          </cell>
          <cell r="HV12">
            <v>1425.3562829568127</v>
          </cell>
          <cell r="HY12">
            <v>-3435.032454686896</v>
          </cell>
          <cell r="HZ12">
            <v>-3435.032454686896</v>
          </cell>
          <cell r="IA12">
            <v>0</v>
          </cell>
          <cell r="IB12">
            <v>56375.090000000004</v>
          </cell>
          <cell r="IC12">
            <v>5548.8499999999995</v>
          </cell>
          <cell r="ID12">
            <v>5647.36</v>
          </cell>
          <cell r="IE12">
            <v>5647.36</v>
          </cell>
          <cell r="IF12">
            <v>5647.36</v>
          </cell>
          <cell r="IG12">
            <v>5647.36</v>
          </cell>
          <cell r="IH12">
            <v>5647.36</v>
          </cell>
          <cell r="II12">
            <v>5647.36</v>
          </cell>
          <cell r="IJ12">
            <v>5647.36</v>
          </cell>
          <cell r="IK12">
            <v>5647.36</v>
          </cell>
          <cell r="IL12">
            <v>5647.36</v>
          </cell>
          <cell r="IO12">
            <v>55527.610919627623</v>
          </cell>
          <cell r="IP12">
            <v>3770.6096776673508</v>
          </cell>
          <cell r="IQ12">
            <v>4333.4265172462283</v>
          </cell>
          <cell r="IR12">
            <v>5815.2342830983907</v>
          </cell>
          <cell r="IS12">
            <v>5602.1078293130186</v>
          </cell>
          <cell r="IT12">
            <v>6480.7846753739386</v>
          </cell>
          <cell r="IU12">
            <v>5341.4082587136618</v>
          </cell>
          <cell r="IV12">
            <v>5254.6888816219498</v>
          </cell>
          <cell r="IW12">
            <v>5858.3001424689555</v>
          </cell>
          <cell r="IX12">
            <v>6694.6158605310984</v>
          </cell>
          <cell r="IY12">
            <v>6376.4347935930309</v>
          </cell>
          <cell r="JB12">
            <v>-847.47908037238085</v>
          </cell>
          <cell r="JC12">
            <v>-847.47908037238085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R12">
            <v>592.09888891487424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107.8775120928978</v>
          </cell>
          <cell r="JY12">
            <v>100.44806073792749</v>
          </cell>
          <cell r="JZ12">
            <v>115.60921176208733</v>
          </cell>
          <cell r="KA12">
            <v>137.3503362690571</v>
          </cell>
          <cell r="KB12">
            <v>130.81376805290449</v>
          </cell>
          <cell r="KE12">
            <v>592.09888891487424</v>
          </cell>
          <cell r="KF12">
            <v>0</v>
          </cell>
          <cell r="KG12">
            <v>592.09888891487424</v>
          </cell>
          <cell r="KH12">
            <v>4393.6190000000006</v>
          </cell>
          <cell r="KI12">
            <v>431.36900000000003</v>
          </cell>
          <cell r="KJ12">
            <v>440.25</v>
          </cell>
          <cell r="KK12">
            <v>440.25</v>
          </cell>
          <cell r="KL12">
            <v>440.25</v>
          </cell>
          <cell r="KM12">
            <v>440.25</v>
          </cell>
          <cell r="KN12">
            <v>440.25</v>
          </cell>
          <cell r="KO12">
            <v>440.25</v>
          </cell>
          <cell r="KP12">
            <v>440.25</v>
          </cell>
          <cell r="KQ12">
            <v>440.25</v>
          </cell>
          <cell r="KR12">
            <v>440.25</v>
          </cell>
          <cell r="KU12">
            <v>3670.1325238409554</v>
          </cell>
          <cell r="KV12">
            <v>510.93181665752655</v>
          </cell>
          <cell r="KW12">
            <v>387.26517334967485</v>
          </cell>
          <cell r="KX12">
            <v>570.91082532629832</v>
          </cell>
          <cell r="KY12">
            <v>506.3195752455195</v>
          </cell>
          <cell r="KZ12">
            <v>545.30723013619263</v>
          </cell>
          <cell r="LA12">
            <v>108.04330060240297</v>
          </cell>
          <cell r="LB12">
            <v>5.986643800295707</v>
          </cell>
          <cell r="LD12">
            <v>603.18960299246646</v>
          </cell>
          <cell r="LE12">
            <v>432.17835573057823</v>
          </cell>
          <cell r="LH12">
            <v>-723.4864761590452</v>
          </cell>
          <cell r="LI12">
            <v>-723.4864761590452</v>
          </cell>
          <cell r="LJ12">
            <v>0</v>
          </cell>
          <cell r="LK12">
            <v>0</v>
          </cell>
          <cell r="LX12">
            <v>0</v>
          </cell>
          <cell r="MJ12">
            <v>0</v>
          </cell>
          <cell r="ML12">
            <v>0</v>
          </cell>
          <cell r="MM12">
            <v>0</v>
          </cell>
          <cell r="MN12">
            <v>46652.781000000003</v>
          </cell>
          <cell r="MO12">
            <v>4689.8310000000001</v>
          </cell>
          <cell r="MP12">
            <v>4662.55</v>
          </cell>
          <cell r="MQ12">
            <v>4662.55</v>
          </cell>
          <cell r="MR12">
            <v>4662.55</v>
          </cell>
          <cell r="MS12">
            <v>4662.55</v>
          </cell>
          <cell r="MT12">
            <v>4662.55</v>
          </cell>
          <cell r="MU12">
            <v>4662.55</v>
          </cell>
          <cell r="MV12">
            <v>4662.55</v>
          </cell>
          <cell r="MW12">
            <v>4662.55</v>
          </cell>
          <cell r="MX12">
            <v>4662.55</v>
          </cell>
          <cell r="NA12">
            <v>108138.3709156527</v>
          </cell>
          <cell r="NB12">
            <v>5403.0204003896961</v>
          </cell>
          <cell r="NC12">
            <v>0</v>
          </cell>
          <cell r="ND12">
            <v>62010.551332901254</v>
          </cell>
          <cell r="NE12">
            <v>0</v>
          </cell>
          <cell r="NF12">
            <v>22043.741149215228</v>
          </cell>
          <cell r="NG12">
            <v>13446.647417088754</v>
          </cell>
          <cell r="NH12">
            <v>4347.7015766262693</v>
          </cell>
          <cell r="NI12">
            <v>510.206418575133</v>
          </cell>
          <cell r="NJ12">
            <v>0</v>
          </cell>
          <cell r="NK12">
            <v>376.50262085636075</v>
          </cell>
          <cell r="NN12">
            <v>61485.589915652701</v>
          </cell>
          <cell r="NO12">
            <v>0</v>
          </cell>
          <cell r="NP12">
            <v>61485.589915652701</v>
          </cell>
          <cell r="NQ12">
            <v>25284.549000000006</v>
          </cell>
          <cell r="NR12">
            <v>42044.28</v>
          </cell>
          <cell r="NS12">
            <v>16759.730999999992</v>
          </cell>
          <cell r="NT12">
            <v>0</v>
          </cell>
          <cell r="NU12">
            <v>16759.730999999992</v>
          </cell>
          <cell r="NV12">
            <v>5517.3389999999999</v>
          </cell>
          <cell r="NW12">
            <v>533.94899999999996</v>
          </cell>
          <cell r="NX12">
            <v>553.71</v>
          </cell>
          <cell r="NY12">
            <v>553.71</v>
          </cell>
          <cell r="NZ12">
            <v>553.71</v>
          </cell>
          <cell r="OA12">
            <v>553.71</v>
          </cell>
          <cell r="OB12">
            <v>553.71</v>
          </cell>
          <cell r="OC12">
            <v>553.71</v>
          </cell>
          <cell r="OD12">
            <v>553.71</v>
          </cell>
          <cell r="OE12">
            <v>553.71</v>
          </cell>
          <cell r="OF12">
            <v>553.71</v>
          </cell>
          <cell r="OI12">
            <v>7937.22</v>
          </cell>
          <cell r="OJ12">
            <v>0</v>
          </cell>
          <cell r="OK12">
            <v>0</v>
          </cell>
          <cell r="OL12">
            <v>0</v>
          </cell>
          <cell r="OM12">
            <v>0</v>
          </cell>
          <cell r="ON12">
            <v>0</v>
          </cell>
          <cell r="OO12">
            <v>0</v>
          </cell>
          <cell r="OP12">
            <v>0</v>
          </cell>
          <cell r="OQ12">
            <v>6023.75</v>
          </cell>
          <cell r="OR12">
            <v>0</v>
          </cell>
          <cell r="OS12">
            <v>1913.47</v>
          </cell>
          <cell r="OV12">
            <v>2419.8810000000003</v>
          </cell>
          <cell r="OW12">
            <v>0</v>
          </cell>
          <cell r="OX12">
            <v>2419.8810000000003</v>
          </cell>
          <cell r="OY12">
            <v>8259.2139999999999</v>
          </cell>
          <cell r="OZ12">
            <v>774.63400000000001</v>
          </cell>
          <cell r="PA12">
            <v>831.62</v>
          </cell>
          <cell r="PB12">
            <v>831.62</v>
          </cell>
          <cell r="PC12">
            <v>831.62</v>
          </cell>
          <cell r="PD12">
            <v>831.62</v>
          </cell>
          <cell r="PE12">
            <v>831.62</v>
          </cell>
          <cell r="PF12">
            <v>831.62</v>
          </cell>
          <cell r="PG12">
            <v>831.62</v>
          </cell>
          <cell r="PH12">
            <v>831.62</v>
          </cell>
          <cell r="PI12">
            <v>831.62</v>
          </cell>
          <cell r="PL12">
            <v>10394.35</v>
          </cell>
          <cell r="PM12">
            <v>2723.61</v>
          </cell>
          <cell r="PN12">
            <v>2724.86</v>
          </cell>
          <cell r="PO12">
            <v>0</v>
          </cell>
          <cell r="PP12">
            <v>0</v>
          </cell>
          <cell r="PQ12">
            <v>0</v>
          </cell>
          <cell r="PR12">
            <v>0</v>
          </cell>
          <cell r="PS12">
            <v>0</v>
          </cell>
          <cell r="PT12">
            <v>4945.88</v>
          </cell>
          <cell r="PU12">
            <v>0</v>
          </cell>
          <cell r="PV12">
            <v>0</v>
          </cell>
          <cell r="PY12">
            <v>2135.1360000000004</v>
          </cell>
          <cell r="PZ12">
            <v>0</v>
          </cell>
          <cell r="QA12">
            <v>2135.1360000000004</v>
          </cell>
          <cell r="QB12">
            <v>1305.826</v>
          </cell>
          <cell r="QC12">
            <v>127.90600000000001</v>
          </cell>
          <cell r="QD12">
            <v>130.88</v>
          </cell>
          <cell r="QE12">
            <v>130.88</v>
          </cell>
          <cell r="QF12">
            <v>130.88</v>
          </cell>
          <cell r="QG12">
            <v>130.88</v>
          </cell>
          <cell r="QH12">
            <v>130.88</v>
          </cell>
          <cell r="QI12">
            <v>130.88</v>
          </cell>
          <cell r="QJ12">
            <v>130.88</v>
          </cell>
          <cell r="QK12">
            <v>130.88</v>
          </cell>
          <cell r="QL12">
            <v>130.88</v>
          </cell>
          <cell r="QO12">
            <v>0</v>
          </cell>
          <cell r="QP12">
            <v>0</v>
          </cell>
          <cell r="QQ12">
            <v>0</v>
          </cell>
          <cell r="QS12">
            <v>0</v>
          </cell>
          <cell r="QT12">
            <v>0</v>
          </cell>
          <cell r="QU12">
            <v>0</v>
          </cell>
          <cell r="QW12">
            <v>0</v>
          </cell>
          <cell r="RB12">
            <v>-1305.826</v>
          </cell>
          <cell r="RC12">
            <v>-1305.826</v>
          </cell>
          <cell r="RD12">
            <v>0</v>
          </cell>
          <cell r="RE12">
            <v>6542.4250000000011</v>
          </cell>
          <cell r="RF12">
            <v>633.47500000000002</v>
          </cell>
          <cell r="RG12">
            <v>656.55</v>
          </cell>
          <cell r="RH12">
            <v>656.55</v>
          </cell>
          <cell r="RI12">
            <v>656.55</v>
          </cell>
          <cell r="RJ12">
            <v>656.55</v>
          </cell>
          <cell r="RK12">
            <v>656.55</v>
          </cell>
          <cell r="RL12">
            <v>656.55</v>
          </cell>
          <cell r="RM12">
            <v>656.55</v>
          </cell>
          <cell r="RN12">
            <v>656.55</v>
          </cell>
          <cell r="RO12">
            <v>656.55</v>
          </cell>
          <cell r="RR12">
            <v>0</v>
          </cell>
          <cell r="RS12">
            <v>0</v>
          </cell>
          <cell r="RT12">
            <v>0</v>
          </cell>
          <cell r="RV12">
            <v>0</v>
          </cell>
          <cell r="RY12">
            <v>0</v>
          </cell>
          <cell r="RZ12">
            <v>0</v>
          </cell>
          <cell r="SE12">
            <v>-6542.4250000000011</v>
          </cell>
          <cell r="SF12">
            <v>-6542.4250000000011</v>
          </cell>
          <cell r="SG12">
            <v>0</v>
          </cell>
          <cell r="SH12">
            <v>2752.2139999999999</v>
          </cell>
          <cell r="SI12">
            <v>258.584</v>
          </cell>
          <cell r="SJ12">
            <v>277.07</v>
          </cell>
          <cell r="SK12">
            <v>277.07</v>
          </cell>
          <cell r="SL12">
            <v>277.07</v>
          </cell>
          <cell r="SM12">
            <v>277.07</v>
          </cell>
          <cell r="SN12">
            <v>277.07</v>
          </cell>
          <cell r="SO12">
            <v>277.07</v>
          </cell>
          <cell r="SP12">
            <v>277.07</v>
          </cell>
          <cell r="SQ12">
            <v>277.07</v>
          </cell>
          <cell r="SR12">
            <v>277.07</v>
          </cell>
          <cell r="SU12">
            <v>0</v>
          </cell>
          <cell r="SV12">
            <v>0</v>
          </cell>
          <cell r="SW12">
            <v>0</v>
          </cell>
          <cell r="SX12">
            <v>0</v>
          </cell>
          <cell r="SY12">
            <v>0</v>
          </cell>
          <cell r="SZ12">
            <v>0</v>
          </cell>
          <cell r="TA12">
            <v>0</v>
          </cell>
          <cell r="TB12">
            <v>0</v>
          </cell>
          <cell r="TC12">
            <v>0</v>
          </cell>
          <cell r="TD12">
            <v>0</v>
          </cell>
          <cell r="TH12">
            <v>-2752.2139999999999</v>
          </cell>
          <cell r="TI12">
            <v>-2752.2139999999999</v>
          </cell>
          <cell r="TJ12">
            <v>0</v>
          </cell>
          <cell r="TK12">
            <v>886.27399999999989</v>
          </cell>
          <cell r="TL12">
            <v>86.984000000000009</v>
          </cell>
          <cell r="TM12">
            <v>88.81</v>
          </cell>
          <cell r="TN12">
            <v>88.81</v>
          </cell>
          <cell r="TO12">
            <v>88.81</v>
          </cell>
          <cell r="TP12">
            <v>88.81</v>
          </cell>
          <cell r="TQ12">
            <v>88.81</v>
          </cell>
          <cell r="TR12">
            <v>88.81</v>
          </cell>
          <cell r="TS12">
            <v>88.81</v>
          </cell>
          <cell r="TT12">
            <v>88.81</v>
          </cell>
          <cell r="TU12">
            <v>88.81</v>
          </cell>
          <cell r="TX12">
            <v>23712.71</v>
          </cell>
          <cell r="TY12">
            <v>0</v>
          </cell>
          <cell r="TZ12">
            <v>7182.56</v>
          </cell>
          <cell r="UA12">
            <v>2896.08</v>
          </cell>
          <cell r="UB12">
            <v>0</v>
          </cell>
          <cell r="UC12">
            <v>0</v>
          </cell>
          <cell r="UD12">
            <v>0</v>
          </cell>
          <cell r="UE12">
            <v>0</v>
          </cell>
          <cell r="UF12">
            <v>0</v>
          </cell>
          <cell r="UG12">
            <v>11670.2</v>
          </cell>
          <cell r="UH12">
            <v>1963.87</v>
          </cell>
          <cell r="UK12">
            <v>22826.435999999998</v>
          </cell>
          <cell r="UL12">
            <v>0</v>
          </cell>
          <cell r="UM12">
            <v>22826.435999999998</v>
          </cell>
          <cell r="UN12">
            <v>21.256999999999994</v>
          </cell>
          <cell r="UO12">
            <v>2.0869999999999997</v>
          </cell>
          <cell r="UP12">
            <v>2.13</v>
          </cell>
          <cell r="UQ12">
            <v>2.13</v>
          </cell>
          <cell r="UR12">
            <v>2.13</v>
          </cell>
          <cell r="US12">
            <v>2.13</v>
          </cell>
          <cell r="UT12">
            <v>2.13</v>
          </cell>
          <cell r="UU12">
            <v>2.13</v>
          </cell>
          <cell r="UV12">
            <v>2.13</v>
          </cell>
          <cell r="UW12">
            <v>2.13</v>
          </cell>
          <cell r="UX12">
            <v>2.13</v>
          </cell>
          <cell r="VA12">
            <v>0</v>
          </cell>
          <cell r="VN12">
            <v>-21.256999999999994</v>
          </cell>
          <cell r="VO12">
            <v>-21.256999999999994</v>
          </cell>
          <cell r="VP12">
            <v>0</v>
          </cell>
          <cell r="VQ12">
            <v>0</v>
          </cell>
          <cell r="WD12">
            <v>0</v>
          </cell>
          <cell r="WQ12">
            <v>0</v>
          </cell>
          <cell r="WR12">
            <v>0</v>
          </cell>
          <cell r="WS12">
            <v>0</v>
          </cell>
          <cell r="WT12">
            <v>78452.964999999997</v>
          </cell>
          <cell r="WU12">
            <v>7545.8349999999991</v>
          </cell>
          <cell r="WV12">
            <v>7878.57</v>
          </cell>
          <cell r="WW12">
            <v>7878.57</v>
          </cell>
          <cell r="WX12">
            <v>7878.57</v>
          </cell>
          <cell r="WY12">
            <v>7878.57</v>
          </cell>
          <cell r="WZ12">
            <v>7878.57</v>
          </cell>
          <cell r="XA12">
            <v>7878.57</v>
          </cell>
          <cell r="XB12">
            <v>7878.57</v>
          </cell>
          <cell r="XC12">
            <v>7878.57</v>
          </cell>
          <cell r="XD12">
            <v>7878.57</v>
          </cell>
          <cell r="XG12">
            <v>58752.911844812807</v>
          </cell>
          <cell r="XH12">
            <v>6119.9671935670503</v>
          </cell>
          <cell r="XI12">
            <v>4354.6994953779385</v>
          </cell>
          <cell r="XJ12">
            <v>2955.7117122884119</v>
          </cell>
          <cell r="XK12">
            <v>3072.6341116072331</v>
          </cell>
          <cell r="XL12">
            <v>6234.6380309333035</v>
          </cell>
          <cell r="XM12">
            <v>6116.8732217665456</v>
          </cell>
          <cell r="XN12">
            <v>5679.0359879978005</v>
          </cell>
          <cell r="XO12">
            <v>9766.7746487826025</v>
          </cell>
          <cell r="XP12">
            <v>8434.2803235499196</v>
          </cell>
          <cell r="XQ12">
            <v>6018.2971189419959</v>
          </cell>
          <cell r="XT12">
            <v>-19700.05315518719</v>
          </cell>
          <cell r="XU12">
            <v>-19700.05315518719</v>
          </cell>
          <cell r="XV12">
            <v>0</v>
          </cell>
          <cell r="XW12">
            <v>46781.996999999996</v>
          </cell>
          <cell r="XX12">
            <v>4482.5370000000003</v>
          </cell>
          <cell r="XY12">
            <v>4699.9399999999996</v>
          </cell>
          <cell r="XZ12">
            <v>4699.9399999999996</v>
          </cell>
          <cell r="YA12">
            <v>4699.9399999999996</v>
          </cell>
          <cell r="YB12">
            <v>4699.9399999999996</v>
          </cell>
          <cell r="YC12">
            <v>4699.9399999999996</v>
          </cell>
          <cell r="YD12">
            <v>4699.9399999999996</v>
          </cell>
          <cell r="YE12">
            <v>4699.9399999999996</v>
          </cell>
          <cell r="YF12">
            <v>4699.9399999999996</v>
          </cell>
          <cell r="YG12">
            <v>4699.9399999999996</v>
          </cell>
          <cell r="YJ12">
            <v>28102.543784118479</v>
          </cell>
          <cell r="YK12">
            <v>2641.9557324955749</v>
          </cell>
          <cell r="YL12">
            <v>1888.5416563025349</v>
          </cell>
          <cell r="YM12">
            <v>2653.7786084399168</v>
          </cell>
          <cell r="YN12">
            <v>2835.0769496027388</v>
          </cell>
          <cell r="YO12">
            <v>3885.5121919620688</v>
          </cell>
          <cell r="YP12">
            <v>2759.3331066856058</v>
          </cell>
          <cell r="YQ12">
            <v>2902.8257019042003</v>
          </cell>
          <cell r="YR12">
            <v>2871.8098863762216</v>
          </cell>
          <cell r="YS12">
            <v>2834.2679100234491</v>
          </cell>
          <cell r="YT12">
            <v>2829.4420403261715</v>
          </cell>
          <cell r="YW12">
            <v>-18679.453215881516</v>
          </cell>
          <cell r="YX12">
            <v>-18679.453215881516</v>
          </cell>
          <cell r="YY12">
            <v>0</v>
          </cell>
          <cell r="YZ12">
            <v>3251.5810000000001</v>
          </cell>
          <cell r="ZA12">
            <v>318.12099999999998</v>
          </cell>
          <cell r="ZB12">
            <v>325.94</v>
          </cell>
          <cell r="ZC12">
            <v>325.94</v>
          </cell>
          <cell r="ZD12">
            <v>325.94</v>
          </cell>
          <cell r="ZE12">
            <v>325.94</v>
          </cell>
          <cell r="ZF12">
            <v>325.94</v>
          </cell>
          <cell r="ZG12">
            <v>325.94</v>
          </cell>
          <cell r="ZH12">
            <v>325.94</v>
          </cell>
          <cell r="ZI12">
            <v>325.94</v>
          </cell>
          <cell r="ZJ12">
            <v>325.94</v>
          </cell>
          <cell r="ZM12">
            <v>6287.9796675748339</v>
          </cell>
          <cell r="ZP12">
            <v>2960.3202616061335</v>
          </cell>
          <cell r="ZQ12">
            <v>3327.6594059687004</v>
          </cell>
          <cell r="ZZ12">
            <v>3036.3986675748338</v>
          </cell>
          <cell r="AAA12">
            <v>0</v>
          </cell>
          <cell r="AAB12">
            <v>3036.3986675748338</v>
          </cell>
          <cell r="AAC12">
            <v>1346.8450000000003</v>
          </cell>
          <cell r="AAD12">
            <v>134.45500000000001</v>
          </cell>
          <cell r="AAE12">
            <v>134.71</v>
          </cell>
          <cell r="AAF12">
            <v>134.71</v>
          </cell>
          <cell r="AAG12">
            <v>134.71</v>
          </cell>
          <cell r="AAH12">
            <v>134.71</v>
          </cell>
          <cell r="AAI12">
            <v>134.71</v>
          </cell>
          <cell r="AAJ12">
            <v>134.71</v>
          </cell>
          <cell r="AAK12">
            <v>134.71</v>
          </cell>
          <cell r="AAL12">
            <v>134.71</v>
          </cell>
          <cell r="AAM12">
            <v>134.71</v>
          </cell>
          <cell r="AAP12">
            <v>1685.63994336</v>
          </cell>
          <cell r="AAQ12">
            <v>142.96991184000001</v>
          </cell>
          <cell r="AAR12">
            <v>142.60263839999999</v>
          </cell>
          <cell r="AAS12">
            <v>174.93727680000001</v>
          </cell>
          <cell r="AAT12">
            <v>178.56923040000001</v>
          </cell>
          <cell r="AAU12">
            <v>174.66836112000001</v>
          </cell>
          <cell r="AAV12">
            <v>177.93087840000001</v>
          </cell>
          <cell r="AAW12">
            <v>172.84877280000001</v>
          </cell>
          <cell r="AAX12">
            <v>173.6109936</v>
          </cell>
          <cell r="AAY12">
            <v>172.15814879999999</v>
          </cell>
          <cell r="AAZ12">
            <v>175.34373120000001</v>
          </cell>
          <cell r="ABC12">
            <v>338.79494335999971</v>
          </cell>
          <cell r="ABD12">
            <v>0</v>
          </cell>
          <cell r="ABE12">
            <v>338.79494335999971</v>
          </cell>
          <cell r="ABF12">
            <v>293.35499999999996</v>
          </cell>
          <cell r="ABG12">
            <v>29.294999999999998</v>
          </cell>
          <cell r="ABH12">
            <v>29.34</v>
          </cell>
          <cell r="ABI12">
            <v>29.34</v>
          </cell>
          <cell r="ABJ12">
            <v>29.34</v>
          </cell>
          <cell r="ABK12">
            <v>29.34</v>
          </cell>
          <cell r="ABL12">
            <v>29.34</v>
          </cell>
          <cell r="ABM12">
            <v>29.34</v>
          </cell>
          <cell r="ABN12">
            <v>29.34</v>
          </cell>
          <cell r="ABO12">
            <v>29.34</v>
          </cell>
          <cell r="ABP12">
            <v>29.34</v>
          </cell>
          <cell r="ABS12">
            <v>0</v>
          </cell>
          <cell r="ABT12">
            <v>0</v>
          </cell>
          <cell r="ACA12">
            <v>0</v>
          </cell>
          <cell r="ACB12">
            <v>0</v>
          </cell>
          <cell r="ACC12">
            <v>0</v>
          </cell>
          <cell r="ACF12">
            <v>-293.35499999999996</v>
          </cell>
          <cell r="ACG12">
            <v>-293.35499999999996</v>
          </cell>
          <cell r="ACH12">
            <v>0</v>
          </cell>
          <cell r="ACI12">
            <v>26565.448000000004</v>
          </cell>
          <cell r="ACJ12">
            <v>32806.792490544001</v>
          </cell>
          <cell r="ACK12">
            <v>6241.3444905439974</v>
          </cell>
          <cell r="ACL12">
            <v>0</v>
          </cell>
          <cell r="ACM12">
            <v>6241.3444905439974</v>
          </cell>
          <cell r="ACN12">
            <v>12977.225999999999</v>
          </cell>
          <cell r="ACO12">
            <v>1251.2160000000001</v>
          </cell>
          <cell r="ACP12">
            <v>1302.8900000000001</v>
          </cell>
          <cell r="ACQ12">
            <v>1302.8900000000001</v>
          </cell>
          <cell r="ACR12">
            <v>1302.8900000000001</v>
          </cell>
          <cell r="ACS12">
            <v>1302.8900000000001</v>
          </cell>
          <cell r="ACT12">
            <v>1302.8900000000001</v>
          </cell>
          <cell r="ACU12">
            <v>1302.8900000000001</v>
          </cell>
          <cell r="ACV12">
            <v>1302.8900000000001</v>
          </cell>
          <cell r="ACW12">
            <v>1302.8900000000001</v>
          </cell>
          <cell r="ACX12">
            <v>1302.8900000000001</v>
          </cell>
          <cell r="ADA12">
            <v>19536.667664688001</v>
          </cell>
          <cell r="ADB12">
            <v>2184.2625419999999</v>
          </cell>
          <cell r="ADC12">
            <v>1481.4829656000002</v>
          </cell>
          <cell r="ADD12">
            <v>2162.8605242880003</v>
          </cell>
          <cell r="ADE12">
            <v>2159.0643312000002</v>
          </cell>
          <cell r="ADF12">
            <v>1587.894192</v>
          </cell>
          <cell r="ADG12">
            <v>2406.1107419999998</v>
          </cell>
          <cell r="ADH12">
            <v>2093.8271795999999</v>
          </cell>
          <cell r="ADI12">
            <v>1838.6982504000002</v>
          </cell>
          <cell r="ADJ12">
            <v>1721.581488</v>
          </cell>
          <cell r="ADK12">
            <v>1900.8854496000001</v>
          </cell>
          <cell r="ADN12">
            <v>6559.4416646880018</v>
          </cell>
          <cell r="ADO12">
            <v>0</v>
          </cell>
          <cell r="ADP12">
            <v>6559.4416646880018</v>
          </cell>
          <cell r="ADQ12">
            <v>13588.222000000003</v>
          </cell>
          <cell r="ADR12">
            <v>1357.7620000000002</v>
          </cell>
          <cell r="ADS12">
            <v>1358.94</v>
          </cell>
          <cell r="ADT12">
            <v>1358.94</v>
          </cell>
          <cell r="ADU12">
            <v>1358.94</v>
          </cell>
          <cell r="ADV12">
            <v>1358.94</v>
          </cell>
          <cell r="ADW12">
            <v>1358.94</v>
          </cell>
          <cell r="ADX12">
            <v>1358.94</v>
          </cell>
          <cell r="ADY12">
            <v>1358.94</v>
          </cell>
          <cell r="ADZ12">
            <v>1358.94</v>
          </cell>
          <cell r="AEA12">
            <v>1358.94</v>
          </cell>
          <cell r="AED12">
            <v>13270.124825856003</v>
          </cell>
          <cell r="AEE12">
            <v>1560.75487092</v>
          </cell>
          <cell r="AEF12">
            <v>1117.0540008</v>
          </cell>
          <cell r="AEG12">
            <v>1463.1115311359999</v>
          </cell>
          <cell r="AEH12">
            <v>1525.9552416000001</v>
          </cell>
          <cell r="AEI12">
            <v>2084.1111270000001</v>
          </cell>
          <cell r="AEJ12">
            <v>1358.7448896000001</v>
          </cell>
          <cell r="AEK12">
            <v>1178.5143600000001</v>
          </cell>
          <cell r="AEL12">
            <v>943.02335159999996</v>
          </cell>
          <cell r="AEM12">
            <v>942.95713320000004</v>
          </cell>
          <cell r="AEN12">
            <v>1095.89832</v>
          </cell>
          <cell r="AEQ12">
            <v>-318.09717414400075</v>
          </cell>
          <cell r="AER12">
            <v>-318.09717414400075</v>
          </cell>
          <cell r="AES12">
            <v>0</v>
          </cell>
          <cell r="AET12">
            <v>0</v>
          </cell>
          <cell r="AEU12">
            <v>0</v>
          </cell>
          <cell r="AEV12">
            <v>0</v>
          </cell>
          <cell r="AEW12">
            <v>0</v>
          </cell>
          <cell r="AEX12">
            <v>0</v>
          </cell>
          <cell r="AEY12">
            <v>0</v>
          </cell>
          <cell r="AFG12">
            <v>0</v>
          </cell>
          <cell r="AFT12">
            <v>0</v>
          </cell>
          <cell r="AFU12">
            <v>0</v>
          </cell>
          <cell r="AFV12">
            <v>0</v>
          </cell>
          <cell r="AFW12">
            <v>337335.31799999997</v>
          </cell>
          <cell r="AFX12">
            <v>374595.70410072163</v>
          </cell>
          <cell r="AFY12">
            <v>37260.386100721662</v>
          </cell>
          <cell r="AFZ12">
            <v>0</v>
          </cell>
          <cell r="AGA12">
            <v>37260.386100721662</v>
          </cell>
          <cell r="AGB12">
            <v>404802.38159999996</v>
          </cell>
          <cell r="AGC12">
            <v>449514.84492086596</v>
          </cell>
          <cell r="AGD12">
            <v>44712.463320865994</v>
          </cell>
          <cell r="AGE12">
            <v>0</v>
          </cell>
          <cell r="AGF12">
            <v>44712.463320865994</v>
          </cell>
          <cell r="AGG12">
            <v>20240.11908</v>
          </cell>
          <cell r="AGH12">
            <v>22475.742246043301</v>
          </cell>
          <cell r="AGI12">
            <v>2235.6231660433004</v>
          </cell>
          <cell r="AGJ12">
            <v>0</v>
          </cell>
          <cell r="AGK12">
            <v>2235.6231660433004</v>
          </cell>
          <cell r="AGL12">
            <v>425042.50067999994</v>
          </cell>
        </row>
        <row r="13">
          <cell r="C13" t="str">
            <v>Дмитра Самоквасова, ВУЛ, 7</v>
          </cell>
          <cell r="D13">
            <v>5</v>
          </cell>
          <cell r="E13">
            <v>2914.53</v>
          </cell>
          <cell r="F13">
            <v>35894.353999999992</v>
          </cell>
          <cell r="G13">
            <v>32887.748012706841</v>
          </cell>
          <cell r="H13">
            <v>-3006.605987293151</v>
          </cell>
          <cell r="I13">
            <v>-3006.605987293151</v>
          </cell>
          <cell r="J13">
            <v>0</v>
          </cell>
          <cell r="K13">
            <v>12843.282999999999</v>
          </cell>
          <cell r="L13">
            <v>1260.5530000000001</v>
          </cell>
          <cell r="M13">
            <v>1286.97</v>
          </cell>
          <cell r="N13">
            <v>1286.97</v>
          </cell>
          <cell r="O13">
            <v>1286.97</v>
          </cell>
          <cell r="P13">
            <v>1286.97</v>
          </cell>
          <cell r="Q13">
            <v>1286.97</v>
          </cell>
          <cell r="R13">
            <v>1286.97</v>
          </cell>
          <cell r="S13">
            <v>1286.97</v>
          </cell>
          <cell r="T13">
            <v>1286.97</v>
          </cell>
          <cell r="U13">
            <v>1286.97</v>
          </cell>
          <cell r="X13">
            <v>11990.492035735901</v>
          </cell>
          <cell r="Y13">
            <v>0</v>
          </cell>
          <cell r="Z13">
            <v>5067.6099999999997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6922.8820357359</v>
          </cell>
          <cell r="AH13">
            <v>0</v>
          </cell>
          <cell r="AL13">
            <v>0</v>
          </cell>
          <cell r="AM13">
            <v>0</v>
          </cell>
          <cell r="AN13">
            <v>2438.2860000000001</v>
          </cell>
          <cell r="AO13">
            <v>239.40600000000001</v>
          </cell>
          <cell r="AP13">
            <v>244.32</v>
          </cell>
          <cell r="AQ13">
            <v>244.32</v>
          </cell>
          <cell r="AR13">
            <v>244.32</v>
          </cell>
          <cell r="AS13">
            <v>244.32</v>
          </cell>
          <cell r="AT13">
            <v>244.32</v>
          </cell>
          <cell r="AU13">
            <v>244.32</v>
          </cell>
          <cell r="AV13">
            <v>244.32</v>
          </cell>
          <cell r="AW13">
            <v>244.32</v>
          </cell>
          <cell r="AX13">
            <v>244.32</v>
          </cell>
          <cell r="BA13">
            <v>2261.2836132303628</v>
          </cell>
          <cell r="BB13">
            <v>0</v>
          </cell>
          <cell r="BC13">
            <v>958.82094980177044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1302.4626634285926</v>
          </cell>
          <cell r="BK13">
            <v>0</v>
          </cell>
          <cell r="BO13">
            <v>0</v>
          </cell>
          <cell r="BP13">
            <v>0</v>
          </cell>
          <cell r="BQ13">
            <v>1570.1289999999999</v>
          </cell>
          <cell r="BR13">
            <v>156.85900000000001</v>
          </cell>
          <cell r="BS13">
            <v>157.03</v>
          </cell>
          <cell r="BT13">
            <v>157.03</v>
          </cell>
          <cell r="BU13">
            <v>157.03</v>
          </cell>
          <cell r="BV13">
            <v>157.03</v>
          </cell>
          <cell r="BW13">
            <v>157.03</v>
          </cell>
          <cell r="BX13">
            <v>157.03</v>
          </cell>
          <cell r="BY13">
            <v>157.03</v>
          </cell>
          <cell r="BZ13">
            <v>157.03</v>
          </cell>
          <cell r="CA13">
            <v>157.03</v>
          </cell>
          <cell r="CD13">
            <v>1887.2198854329201</v>
          </cell>
          <cell r="CE13">
            <v>0</v>
          </cell>
          <cell r="CF13">
            <v>1097.0672848329198</v>
          </cell>
          <cell r="CG13">
            <v>0</v>
          </cell>
          <cell r="CH13">
            <v>0</v>
          </cell>
          <cell r="CI13">
            <v>0</v>
          </cell>
          <cell r="CJ13">
            <v>161.24985855</v>
          </cell>
          <cell r="CK13">
            <v>156.64420035000001</v>
          </cell>
          <cell r="CL13">
            <v>157.33496295</v>
          </cell>
          <cell r="CM13">
            <v>156.01832235000001</v>
          </cell>
          <cell r="CN13">
            <v>158.90525640000001</v>
          </cell>
          <cell r="CR13">
            <v>0</v>
          </cell>
          <cell r="CS13">
            <v>0</v>
          </cell>
          <cell r="CT13">
            <v>380.69599999999997</v>
          </cell>
          <cell r="CU13">
            <v>38.065999999999995</v>
          </cell>
          <cell r="CV13">
            <v>38.07</v>
          </cell>
          <cell r="CW13">
            <v>38.07</v>
          </cell>
          <cell r="CX13">
            <v>38.07</v>
          </cell>
          <cell r="CY13">
            <v>38.07</v>
          </cell>
          <cell r="CZ13">
            <v>38.07</v>
          </cell>
          <cell r="DA13">
            <v>38.07</v>
          </cell>
          <cell r="DB13">
            <v>38.07</v>
          </cell>
          <cell r="DC13">
            <v>38.07</v>
          </cell>
          <cell r="DD13">
            <v>38.07</v>
          </cell>
          <cell r="DG13">
            <v>460.97032741445986</v>
          </cell>
          <cell r="DH13">
            <v>0</v>
          </cell>
          <cell r="DI13">
            <v>267.49179221445985</v>
          </cell>
          <cell r="DJ13">
            <v>0</v>
          </cell>
          <cell r="DK13">
            <v>0</v>
          </cell>
          <cell r="DL13">
            <v>0</v>
          </cell>
          <cell r="DM13">
            <v>39.483889550000001</v>
          </cell>
          <cell r="DN13">
            <v>38.356277550000001</v>
          </cell>
          <cell r="DO13">
            <v>38.52541935</v>
          </cell>
          <cell r="DP13">
            <v>38.203023549999997</v>
          </cell>
          <cell r="DQ13">
            <v>38.909925199999996</v>
          </cell>
          <cell r="DT13">
            <v>80.27432741445989</v>
          </cell>
          <cell r="DU13">
            <v>0</v>
          </cell>
          <cell r="DV13">
            <v>80.27432741445989</v>
          </cell>
          <cell r="DW13">
            <v>342.00299999999999</v>
          </cell>
          <cell r="DX13">
            <v>33.573</v>
          </cell>
          <cell r="DY13">
            <v>34.270000000000003</v>
          </cell>
          <cell r="DZ13">
            <v>34.270000000000003</v>
          </cell>
          <cell r="EA13">
            <v>34.270000000000003</v>
          </cell>
          <cell r="EB13">
            <v>34.270000000000003</v>
          </cell>
          <cell r="EC13">
            <v>34.270000000000003</v>
          </cell>
          <cell r="ED13">
            <v>34.270000000000003</v>
          </cell>
          <cell r="EE13">
            <v>34.270000000000003</v>
          </cell>
          <cell r="EF13">
            <v>34.270000000000003</v>
          </cell>
          <cell r="EG13">
            <v>34.270000000000003</v>
          </cell>
          <cell r="EK13">
            <v>315.38804406505324</v>
          </cell>
          <cell r="EL13">
            <v>0</v>
          </cell>
          <cell r="EM13">
            <v>133.72964903530243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181.65839502975084</v>
          </cell>
          <cell r="EU13">
            <v>0</v>
          </cell>
          <cell r="EX13">
            <v>-26.614955934946749</v>
          </cell>
          <cell r="EY13">
            <v>-26.614955934946749</v>
          </cell>
          <cell r="EZ13">
            <v>0</v>
          </cell>
          <cell r="FA13">
            <v>5803.491</v>
          </cell>
          <cell r="FB13">
            <v>569.81100000000004</v>
          </cell>
          <cell r="FC13">
            <v>581.52</v>
          </cell>
          <cell r="FD13">
            <v>581.52</v>
          </cell>
          <cell r="FE13">
            <v>581.52</v>
          </cell>
          <cell r="FF13">
            <v>581.52</v>
          </cell>
          <cell r="FG13">
            <v>581.52</v>
          </cell>
          <cell r="FH13">
            <v>581.52</v>
          </cell>
          <cell r="FI13">
            <v>581.52</v>
          </cell>
          <cell r="FJ13">
            <v>581.52</v>
          </cell>
          <cell r="FK13">
            <v>581.52</v>
          </cell>
          <cell r="FN13">
            <v>5774.514385084587</v>
          </cell>
          <cell r="FO13">
            <v>0</v>
          </cell>
          <cell r="FP13">
            <v>2298.023300216837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3476.4910848677505</v>
          </cell>
          <cell r="FW13">
            <v>0</v>
          </cell>
          <cell r="FX13">
            <v>0</v>
          </cell>
          <cell r="GA13">
            <v>-28.976614915412938</v>
          </cell>
          <cell r="GB13">
            <v>-28.976614915412938</v>
          </cell>
          <cell r="GC13">
            <v>0</v>
          </cell>
          <cell r="GD13">
            <v>8.8699999999999992</v>
          </cell>
          <cell r="GE13">
            <v>8.8699999999999992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-8.8699999999999992</v>
          </cell>
          <cell r="GW13">
            <v>-8.8699999999999992</v>
          </cell>
          <cell r="GX13">
            <v>0</v>
          </cell>
          <cell r="GY13">
            <v>12507.595999999998</v>
          </cell>
          <cell r="GZ13">
            <v>1222.7659999999998</v>
          </cell>
          <cell r="HA13">
            <v>1253.8699999999999</v>
          </cell>
          <cell r="HB13">
            <v>1253.8699999999999</v>
          </cell>
          <cell r="HC13">
            <v>1253.8699999999999</v>
          </cell>
          <cell r="HD13">
            <v>1253.8699999999999</v>
          </cell>
          <cell r="HE13">
            <v>1253.8699999999999</v>
          </cell>
          <cell r="HF13">
            <v>1253.8699999999999</v>
          </cell>
          <cell r="HG13">
            <v>1253.8699999999999</v>
          </cell>
          <cell r="HH13">
            <v>1253.8699999999999</v>
          </cell>
          <cell r="HI13">
            <v>1253.8699999999999</v>
          </cell>
          <cell r="HL13">
            <v>10197.87972174356</v>
          </cell>
          <cell r="HM13">
            <v>973.95339136849043</v>
          </cell>
          <cell r="HN13">
            <v>895.42524087625691</v>
          </cell>
          <cell r="HO13">
            <v>1029.1614601806139</v>
          </cell>
          <cell r="HP13">
            <v>1109.3537344776219</v>
          </cell>
          <cell r="HQ13">
            <v>1160.5051109017047</v>
          </cell>
          <cell r="HR13">
            <v>1006.6707480775143</v>
          </cell>
          <cell r="HS13">
            <v>915.07754493012351</v>
          </cell>
          <cell r="HT13">
            <v>1210.4608825074963</v>
          </cell>
          <cell r="HU13">
            <v>914.63276466558534</v>
          </cell>
          <cell r="HV13">
            <v>982.63884375815474</v>
          </cell>
          <cell r="HY13">
            <v>-2309.7162782564374</v>
          </cell>
          <cell r="HZ13">
            <v>-2309.7162782564374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3099.13</v>
          </cell>
          <cell r="KI13">
            <v>304.27000000000004</v>
          </cell>
          <cell r="KJ13">
            <v>310.54000000000002</v>
          </cell>
          <cell r="KK13">
            <v>310.54000000000002</v>
          </cell>
          <cell r="KL13">
            <v>310.54000000000002</v>
          </cell>
          <cell r="KM13">
            <v>310.54000000000002</v>
          </cell>
          <cell r="KN13">
            <v>310.54000000000002</v>
          </cell>
          <cell r="KO13">
            <v>310.54000000000002</v>
          </cell>
          <cell r="KP13">
            <v>310.54000000000002</v>
          </cell>
          <cell r="KQ13">
            <v>310.54000000000002</v>
          </cell>
          <cell r="KR13">
            <v>310.54000000000002</v>
          </cell>
          <cell r="KU13">
            <v>2588.8502457254149</v>
          </cell>
          <cell r="KV13">
            <v>360.40460409395706</v>
          </cell>
          <cell r="KW13">
            <v>273.17016793027284</v>
          </cell>
          <cell r="KX13">
            <v>402.7106405635339</v>
          </cell>
          <cell r="KY13">
            <v>357.14908779395176</v>
          </cell>
          <cell r="KZ13">
            <v>384.65030651076165</v>
          </cell>
          <cell r="LA13">
            <v>76.211879095696517</v>
          </cell>
          <cell r="LB13">
            <v>4.2228751894218792</v>
          </cell>
          <cell r="LD13">
            <v>425.47953310138519</v>
          </cell>
          <cell r="LE13">
            <v>304.8511514464339</v>
          </cell>
          <cell r="LH13">
            <v>-510.27975427458523</v>
          </cell>
          <cell r="LI13">
            <v>-510.27975427458523</v>
          </cell>
          <cell r="LJ13">
            <v>0</v>
          </cell>
          <cell r="LK13">
            <v>0</v>
          </cell>
          <cell r="LX13">
            <v>0</v>
          </cell>
          <cell r="MJ13">
            <v>0</v>
          </cell>
          <cell r="ML13">
            <v>0</v>
          </cell>
          <cell r="MM13">
            <v>0</v>
          </cell>
          <cell r="MN13">
            <v>47619.142240000001</v>
          </cell>
          <cell r="MO13">
            <v>4525.8822399999999</v>
          </cell>
          <cell r="MP13">
            <v>4788.1400000000003</v>
          </cell>
          <cell r="MQ13">
            <v>4788.1400000000003</v>
          </cell>
          <cell r="MR13">
            <v>4788.1400000000003</v>
          </cell>
          <cell r="MS13">
            <v>4788.1400000000003</v>
          </cell>
          <cell r="MT13">
            <v>4788.1400000000003</v>
          </cell>
          <cell r="MU13">
            <v>4788.1400000000003</v>
          </cell>
          <cell r="MV13">
            <v>4788.1400000000003</v>
          </cell>
          <cell r="MW13">
            <v>4788.1400000000003</v>
          </cell>
          <cell r="MX13">
            <v>4788.1400000000003</v>
          </cell>
          <cell r="NA13">
            <v>4275.3439650473383</v>
          </cell>
          <cell r="NB13">
            <v>229.41592720508865</v>
          </cell>
          <cell r="NC13">
            <v>34.508831487692781</v>
          </cell>
          <cell r="ND13">
            <v>0</v>
          </cell>
          <cell r="NE13">
            <v>0</v>
          </cell>
          <cell r="NF13">
            <v>0</v>
          </cell>
          <cell r="NG13">
            <v>2721.8099492371125</v>
          </cell>
          <cell r="NH13">
            <v>649.64928713397512</v>
          </cell>
          <cell r="NI13">
            <v>492.24819251380717</v>
          </cell>
          <cell r="NJ13">
            <v>0</v>
          </cell>
          <cell r="NK13">
            <v>147.71177746966222</v>
          </cell>
          <cell r="NN13">
            <v>-43343.798274952664</v>
          </cell>
          <cell r="NO13">
            <v>-43343.798274952664</v>
          </cell>
          <cell r="NP13">
            <v>0</v>
          </cell>
          <cell r="NQ13">
            <v>19967.906999999999</v>
          </cell>
          <cell r="NR13">
            <v>6255.16</v>
          </cell>
          <cell r="NS13">
            <v>-13712.746999999999</v>
          </cell>
          <cell r="NT13">
            <v>-13712.746999999999</v>
          </cell>
          <cell r="NU13">
            <v>0</v>
          </cell>
          <cell r="NV13">
            <v>3596.1730000000007</v>
          </cell>
          <cell r="NW13">
            <v>350.50299999999993</v>
          </cell>
          <cell r="NX13">
            <v>360.63</v>
          </cell>
          <cell r="NY13">
            <v>360.63</v>
          </cell>
          <cell r="NZ13">
            <v>360.63</v>
          </cell>
          <cell r="OA13">
            <v>360.63</v>
          </cell>
          <cell r="OB13">
            <v>360.63</v>
          </cell>
          <cell r="OC13">
            <v>360.63</v>
          </cell>
          <cell r="OD13">
            <v>360.63</v>
          </cell>
          <cell r="OE13">
            <v>360.63</v>
          </cell>
          <cell r="OF13">
            <v>360.63</v>
          </cell>
          <cell r="OI13">
            <v>0</v>
          </cell>
          <cell r="OJ13">
            <v>0</v>
          </cell>
          <cell r="OK13">
            <v>0</v>
          </cell>
          <cell r="OL13">
            <v>0</v>
          </cell>
          <cell r="OM13">
            <v>0</v>
          </cell>
          <cell r="ON13">
            <v>0</v>
          </cell>
          <cell r="OO13">
            <v>0</v>
          </cell>
          <cell r="OP13">
            <v>0</v>
          </cell>
          <cell r="OQ13">
            <v>0</v>
          </cell>
          <cell r="OR13">
            <v>0</v>
          </cell>
          <cell r="OS13">
            <v>0</v>
          </cell>
          <cell r="OV13">
            <v>-3596.1730000000007</v>
          </cell>
          <cell r="OW13">
            <v>-3596.1730000000007</v>
          </cell>
          <cell r="OX13">
            <v>0</v>
          </cell>
          <cell r="OY13">
            <v>6277.0559999999996</v>
          </cell>
          <cell r="OZ13">
            <v>592.476</v>
          </cell>
          <cell r="PA13">
            <v>631.62</v>
          </cell>
          <cell r="PB13">
            <v>631.62</v>
          </cell>
          <cell r="PC13">
            <v>631.62</v>
          </cell>
          <cell r="PD13">
            <v>631.62</v>
          </cell>
          <cell r="PE13">
            <v>631.62</v>
          </cell>
          <cell r="PF13">
            <v>631.62</v>
          </cell>
          <cell r="PG13">
            <v>631.62</v>
          </cell>
          <cell r="PH13">
            <v>631.62</v>
          </cell>
          <cell r="PI13">
            <v>631.62</v>
          </cell>
          <cell r="PL13">
            <v>6255.16</v>
          </cell>
          <cell r="PM13">
            <v>0</v>
          </cell>
          <cell r="PN13">
            <v>1978.55</v>
          </cell>
          <cell r="PO13">
            <v>0</v>
          </cell>
          <cell r="PP13">
            <v>0</v>
          </cell>
          <cell r="PQ13">
            <v>0</v>
          </cell>
          <cell r="PR13">
            <v>0</v>
          </cell>
          <cell r="PS13">
            <v>4276.6099999999997</v>
          </cell>
          <cell r="PT13">
            <v>0</v>
          </cell>
          <cell r="PU13">
            <v>0</v>
          </cell>
          <cell r="PV13">
            <v>0</v>
          </cell>
          <cell r="PY13">
            <v>-21.895999999999731</v>
          </cell>
          <cell r="PZ13">
            <v>-21.895999999999731</v>
          </cell>
          <cell r="QA13">
            <v>0</v>
          </cell>
          <cell r="QB13">
            <v>888.50799999999981</v>
          </cell>
          <cell r="QC13">
            <v>86.967999999999989</v>
          </cell>
          <cell r="QD13">
            <v>89.06</v>
          </cell>
          <cell r="QE13">
            <v>89.06</v>
          </cell>
          <cell r="QF13">
            <v>89.06</v>
          </cell>
          <cell r="QG13">
            <v>89.06</v>
          </cell>
          <cell r="QH13">
            <v>89.06</v>
          </cell>
          <cell r="QI13">
            <v>89.06</v>
          </cell>
          <cell r="QJ13">
            <v>89.06</v>
          </cell>
          <cell r="QK13">
            <v>89.06</v>
          </cell>
          <cell r="QL13">
            <v>89.06</v>
          </cell>
          <cell r="QO13">
            <v>0</v>
          </cell>
          <cell r="QP13">
            <v>0</v>
          </cell>
          <cell r="QQ13">
            <v>0</v>
          </cell>
          <cell r="QS13">
            <v>0</v>
          </cell>
          <cell r="QT13">
            <v>0</v>
          </cell>
          <cell r="QU13">
            <v>0</v>
          </cell>
          <cell r="QW13">
            <v>0</v>
          </cell>
          <cell r="RB13">
            <v>-888.50799999999981</v>
          </cell>
          <cell r="RC13">
            <v>-888.50799999999981</v>
          </cell>
          <cell r="RD13">
            <v>0</v>
          </cell>
          <cell r="RE13">
            <v>6103.360999999999</v>
          </cell>
          <cell r="RF13">
            <v>595.45100000000002</v>
          </cell>
          <cell r="RG13">
            <v>611.99</v>
          </cell>
          <cell r="RH13">
            <v>611.99</v>
          </cell>
          <cell r="RI13">
            <v>611.99</v>
          </cell>
          <cell r="RJ13">
            <v>611.99</v>
          </cell>
          <cell r="RK13">
            <v>611.99</v>
          </cell>
          <cell r="RL13">
            <v>611.99</v>
          </cell>
          <cell r="RM13">
            <v>611.99</v>
          </cell>
          <cell r="RN13">
            <v>611.99</v>
          </cell>
          <cell r="RO13">
            <v>611.99</v>
          </cell>
          <cell r="RR13">
            <v>0</v>
          </cell>
          <cell r="RS13">
            <v>0</v>
          </cell>
          <cell r="RT13">
            <v>0</v>
          </cell>
          <cell r="RV13">
            <v>0</v>
          </cell>
          <cell r="RY13">
            <v>0</v>
          </cell>
          <cell r="RZ13">
            <v>0</v>
          </cell>
          <cell r="SE13">
            <v>-6103.360999999999</v>
          </cell>
          <cell r="SF13">
            <v>-6103.360999999999</v>
          </cell>
          <cell r="SG13">
            <v>0</v>
          </cell>
          <cell r="SH13">
            <v>1252.1660000000002</v>
          </cell>
          <cell r="SI13">
            <v>118.346</v>
          </cell>
          <cell r="SJ13">
            <v>125.98</v>
          </cell>
          <cell r="SK13">
            <v>125.98</v>
          </cell>
          <cell r="SL13">
            <v>125.98</v>
          </cell>
          <cell r="SM13">
            <v>125.98</v>
          </cell>
          <cell r="SN13">
            <v>125.98</v>
          </cell>
          <cell r="SO13">
            <v>125.98</v>
          </cell>
          <cell r="SP13">
            <v>125.98</v>
          </cell>
          <cell r="SQ13">
            <v>125.98</v>
          </cell>
          <cell r="SR13">
            <v>125.98</v>
          </cell>
          <cell r="SU13">
            <v>0</v>
          </cell>
          <cell r="SV13">
            <v>0</v>
          </cell>
          <cell r="SW13">
            <v>0</v>
          </cell>
          <cell r="SX13">
            <v>0</v>
          </cell>
          <cell r="SY13">
            <v>0</v>
          </cell>
          <cell r="SZ13">
            <v>0</v>
          </cell>
          <cell r="TA13">
            <v>0</v>
          </cell>
          <cell r="TB13">
            <v>0</v>
          </cell>
          <cell r="TC13">
            <v>0</v>
          </cell>
          <cell r="TD13">
            <v>0</v>
          </cell>
          <cell r="TH13">
            <v>-1252.1660000000002</v>
          </cell>
          <cell r="TI13">
            <v>-1252.1660000000002</v>
          </cell>
          <cell r="TJ13">
            <v>0</v>
          </cell>
          <cell r="TK13">
            <v>1850.6430000000003</v>
          </cell>
          <cell r="TL13">
            <v>181.59299999999999</v>
          </cell>
          <cell r="TM13">
            <v>185.45</v>
          </cell>
          <cell r="TN13">
            <v>185.45</v>
          </cell>
          <cell r="TO13">
            <v>185.45</v>
          </cell>
          <cell r="TP13">
            <v>185.45</v>
          </cell>
          <cell r="TQ13">
            <v>185.45</v>
          </cell>
          <cell r="TR13">
            <v>185.45</v>
          </cell>
          <cell r="TS13">
            <v>185.45</v>
          </cell>
          <cell r="TT13">
            <v>185.45</v>
          </cell>
          <cell r="TU13">
            <v>185.45</v>
          </cell>
          <cell r="TX13">
            <v>0</v>
          </cell>
          <cell r="TY13">
            <v>0</v>
          </cell>
          <cell r="TZ13">
            <v>0</v>
          </cell>
          <cell r="UA13">
            <v>0</v>
          </cell>
          <cell r="UB13">
            <v>0</v>
          </cell>
          <cell r="UC13">
            <v>0</v>
          </cell>
          <cell r="UD13">
            <v>0</v>
          </cell>
          <cell r="UE13">
            <v>0</v>
          </cell>
          <cell r="UF13">
            <v>0</v>
          </cell>
          <cell r="UG13">
            <v>0</v>
          </cell>
          <cell r="UH13">
            <v>0</v>
          </cell>
          <cell r="UK13">
            <v>-1850.6430000000003</v>
          </cell>
          <cell r="UL13">
            <v>-1850.6430000000003</v>
          </cell>
          <cell r="UM13">
            <v>0</v>
          </cell>
          <cell r="UN13">
            <v>0</v>
          </cell>
          <cell r="UO13">
            <v>0</v>
          </cell>
          <cell r="UP13">
            <v>0</v>
          </cell>
          <cell r="UQ13">
            <v>0</v>
          </cell>
          <cell r="UR13">
            <v>0</v>
          </cell>
          <cell r="US13">
            <v>0</v>
          </cell>
          <cell r="UT13">
            <v>0</v>
          </cell>
          <cell r="UU13">
            <v>0</v>
          </cell>
          <cell r="UV13">
            <v>0</v>
          </cell>
          <cell r="UW13">
            <v>0</v>
          </cell>
          <cell r="UX13">
            <v>0</v>
          </cell>
          <cell r="VA13">
            <v>0</v>
          </cell>
          <cell r="VN13">
            <v>0</v>
          </cell>
          <cell r="VO13">
            <v>0</v>
          </cell>
          <cell r="VP13">
            <v>0</v>
          </cell>
          <cell r="VQ13">
            <v>0</v>
          </cell>
          <cell r="WD13">
            <v>0</v>
          </cell>
          <cell r="WQ13">
            <v>0</v>
          </cell>
          <cell r="WR13">
            <v>0</v>
          </cell>
          <cell r="WS13">
            <v>0</v>
          </cell>
          <cell r="WT13">
            <v>38602.062999999995</v>
          </cell>
          <cell r="WU13">
            <v>3777.2830000000004</v>
          </cell>
          <cell r="WV13">
            <v>3869.42</v>
          </cell>
          <cell r="WW13">
            <v>3869.42</v>
          </cell>
          <cell r="WX13">
            <v>3869.42</v>
          </cell>
          <cell r="WY13">
            <v>3869.42</v>
          </cell>
          <cell r="WZ13">
            <v>3869.42</v>
          </cell>
          <cell r="XA13">
            <v>3869.42</v>
          </cell>
          <cell r="XB13">
            <v>3869.42</v>
          </cell>
          <cell r="XC13">
            <v>3869.42</v>
          </cell>
          <cell r="XD13">
            <v>3869.42</v>
          </cell>
          <cell r="XG13">
            <v>45297.855653826649</v>
          </cell>
          <cell r="XH13">
            <v>4452.755722963052</v>
          </cell>
          <cell r="XI13">
            <v>3718.0742896978641</v>
          </cell>
          <cell r="XJ13">
            <v>2109.6503473438465</v>
          </cell>
          <cell r="XK13">
            <v>1797.1942925285341</v>
          </cell>
          <cell r="XL13">
            <v>5040.6872442620515</v>
          </cell>
          <cell r="XM13">
            <v>4782.7726786398925</v>
          </cell>
          <cell r="XN13">
            <v>4116.7944936362537</v>
          </cell>
          <cell r="XO13">
            <v>7633.1614172503132</v>
          </cell>
          <cell r="XP13">
            <v>7072.721620128209</v>
          </cell>
          <cell r="XQ13">
            <v>4574.0435473766365</v>
          </cell>
          <cell r="XT13">
            <v>6695.7926538266547</v>
          </cell>
          <cell r="XU13">
            <v>0</v>
          </cell>
          <cell r="XV13">
            <v>6695.7926538266547</v>
          </cell>
          <cell r="XW13">
            <v>14292.050000000003</v>
          </cell>
          <cell r="XX13">
            <v>1400</v>
          </cell>
          <cell r="XY13">
            <v>1432.45</v>
          </cell>
          <cell r="XZ13">
            <v>1432.45</v>
          </cell>
          <cell r="YA13">
            <v>1432.45</v>
          </cell>
          <cell r="YB13">
            <v>1432.45</v>
          </cell>
          <cell r="YC13">
            <v>1432.45</v>
          </cell>
          <cell r="YD13">
            <v>1432.45</v>
          </cell>
          <cell r="YE13">
            <v>1432.45</v>
          </cell>
          <cell r="YF13">
            <v>1432.45</v>
          </cell>
          <cell r="YG13">
            <v>1432.45</v>
          </cell>
          <cell r="YJ13">
            <v>12975.91898320888</v>
          </cell>
          <cell r="YK13">
            <v>1129.5412401472031</v>
          </cell>
          <cell r="YL13">
            <v>807.42673251176086</v>
          </cell>
          <cell r="YM13">
            <v>1134.5959902295078</v>
          </cell>
          <cell r="YN13">
            <v>1212.1082477570958</v>
          </cell>
          <cell r="YO13">
            <v>2150.0222249196613</v>
          </cell>
          <cell r="YP13">
            <v>1491.6668035017799</v>
          </cell>
          <cell r="YQ13">
            <v>1423.9298312651272</v>
          </cell>
          <cell r="YR13">
            <v>1227.8130404025715</v>
          </cell>
          <cell r="YS13">
            <v>1189.103325703976</v>
          </cell>
          <cell r="YT13">
            <v>1209.7115467701954</v>
          </cell>
          <cell r="YW13">
            <v>-1316.1310167911233</v>
          </cell>
          <cell r="YX13">
            <v>-1316.1310167911233</v>
          </cell>
          <cell r="YY13">
            <v>0</v>
          </cell>
          <cell r="YZ13">
            <v>6350.8649999999998</v>
          </cell>
          <cell r="ZA13">
            <v>621.375</v>
          </cell>
          <cell r="ZB13">
            <v>636.61</v>
          </cell>
          <cell r="ZC13">
            <v>636.61</v>
          </cell>
          <cell r="ZD13">
            <v>636.61</v>
          </cell>
          <cell r="ZE13">
            <v>636.61</v>
          </cell>
          <cell r="ZF13">
            <v>636.61</v>
          </cell>
          <cell r="ZG13">
            <v>636.61</v>
          </cell>
          <cell r="ZH13">
            <v>636.61</v>
          </cell>
          <cell r="ZI13">
            <v>636.61</v>
          </cell>
          <cell r="ZJ13">
            <v>636.61</v>
          </cell>
          <cell r="ZM13">
            <v>6247.5093460650496</v>
          </cell>
          <cell r="ZP13">
            <v>3078.865133548466</v>
          </cell>
          <cell r="ZQ13">
            <v>3168.6442125165836</v>
          </cell>
          <cell r="ZZ13">
            <v>-103.35565393495017</v>
          </cell>
          <cell r="AAA13">
            <v>-103.35565393495017</v>
          </cell>
          <cell r="AAB13">
            <v>0</v>
          </cell>
          <cell r="AAC13">
            <v>1449.867</v>
          </cell>
          <cell r="AAD13">
            <v>144.77700000000002</v>
          </cell>
          <cell r="AAE13">
            <v>145.01</v>
          </cell>
          <cell r="AAF13">
            <v>145.01</v>
          </cell>
          <cell r="AAG13">
            <v>145.01</v>
          </cell>
          <cell r="AAH13">
            <v>145.01</v>
          </cell>
          <cell r="AAI13">
            <v>145.01</v>
          </cell>
          <cell r="AAJ13">
            <v>145.01</v>
          </cell>
          <cell r="AAK13">
            <v>145.01</v>
          </cell>
          <cell r="AAL13">
            <v>145.01</v>
          </cell>
          <cell r="AAM13">
            <v>145.01</v>
          </cell>
          <cell r="AAP13">
            <v>1638.8166116</v>
          </cell>
          <cell r="AAQ13">
            <v>138.99852540000001</v>
          </cell>
          <cell r="AAR13">
            <v>138.64145400000001</v>
          </cell>
          <cell r="AAS13">
            <v>170.07790800000001</v>
          </cell>
          <cell r="AAT13">
            <v>173.60897399999999</v>
          </cell>
          <cell r="AAU13">
            <v>169.81646219999999</v>
          </cell>
          <cell r="AAV13">
            <v>172.98835399999999</v>
          </cell>
          <cell r="AAW13">
            <v>168.04741799999999</v>
          </cell>
          <cell r="AAX13">
            <v>168.788466</v>
          </cell>
          <cell r="AAY13">
            <v>167.375978</v>
          </cell>
          <cell r="AAZ13">
            <v>170.473072</v>
          </cell>
          <cell r="ABC13">
            <v>188.94961160000003</v>
          </cell>
          <cell r="ABD13">
            <v>0</v>
          </cell>
          <cell r="ABE13">
            <v>188.94961160000003</v>
          </cell>
          <cell r="ABF13">
            <v>320.85500000000002</v>
          </cell>
          <cell r="ABG13">
            <v>32.045000000000002</v>
          </cell>
          <cell r="ABH13">
            <v>32.090000000000003</v>
          </cell>
          <cell r="ABI13">
            <v>32.090000000000003</v>
          </cell>
          <cell r="ABJ13">
            <v>32.090000000000003</v>
          </cell>
          <cell r="ABK13">
            <v>32.090000000000003</v>
          </cell>
          <cell r="ABL13">
            <v>32.090000000000003</v>
          </cell>
          <cell r="ABM13">
            <v>32.090000000000003</v>
          </cell>
          <cell r="ABN13">
            <v>32.090000000000003</v>
          </cell>
          <cell r="ABO13">
            <v>32.090000000000003</v>
          </cell>
          <cell r="ABP13">
            <v>32.090000000000003</v>
          </cell>
          <cell r="ABS13">
            <v>0</v>
          </cell>
          <cell r="ABT13">
            <v>0</v>
          </cell>
          <cell r="ACA13">
            <v>0</v>
          </cell>
          <cell r="ACB13">
            <v>0</v>
          </cell>
          <cell r="ACC13">
            <v>0</v>
          </cell>
          <cell r="ACF13">
            <v>-320.85500000000002</v>
          </cell>
          <cell r="ACG13">
            <v>-320.85500000000002</v>
          </cell>
          <cell r="ACH13">
            <v>0</v>
          </cell>
          <cell r="ACI13">
            <v>17446.006000000001</v>
          </cell>
          <cell r="ACJ13">
            <v>8284.214598120001</v>
          </cell>
          <cell r="ACK13">
            <v>-9161.7914018800002</v>
          </cell>
          <cell r="ACL13">
            <v>-9161.7914018800002</v>
          </cell>
          <cell r="ACM13">
            <v>0</v>
          </cell>
          <cell r="ACN13">
            <v>17446.006000000001</v>
          </cell>
          <cell r="ACO13">
            <v>1774.6659999999999</v>
          </cell>
          <cell r="ACP13">
            <v>1741.26</v>
          </cell>
          <cell r="ACQ13">
            <v>1741.26</v>
          </cell>
          <cell r="ACR13">
            <v>1741.26</v>
          </cell>
          <cell r="ACS13">
            <v>1741.26</v>
          </cell>
          <cell r="ACT13">
            <v>1741.26</v>
          </cell>
          <cell r="ACU13">
            <v>1741.26</v>
          </cell>
          <cell r="ACV13">
            <v>1741.26</v>
          </cell>
          <cell r="ACW13">
            <v>1741.26</v>
          </cell>
          <cell r="ACX13">
            <v>1741.26</v>
          </cell>
          <cell r="ADA13">
            <v>8284.214598120001</v>
          </cell>
          <cell r="ADB13">
            <v>972.98967779999998</v>
          </cell>
          <cell r="ADC13">
            <v>938.80070280000007</v>
          </cell>
          <cell r="ADD13">
            <v>675.89391383999998</v>
          </cell>
          <cell r="ADE13">
            <v>896.90454360000001</v>
          </cell>
          <cell r="ADF13">
            <v>579.58138008000003</v>
          </cell>
          <cell r="ADG13">
            <v>889.65439200000003</v>
          </cell>
          <cell r="ADH13">
            <v>1072.4480676000001</v>
          </cell>
          <cell r="ADI13">
            <v>793.08658439999999</v>
          </cell>
          <cell r="ADJ13">
            <v>735.58481760000006</v>
          </cell>
          <cell r="ADK13">
            <v>729.27051840000013</v>
          </cell>
          <cell r="ADN13">
            <v>-9161.7914018800002</v>
          </cell>
          <cell r="ADO13">
            <v>-9161.7914018800002</v>
          </cell>
          <cell r="ADP13">
            <v>0</v>
          </cell>
          <cell r="ADQ13">
            <v>0</v>
          </cell>
          <cell r="ADR13">
            <v>0</v>
          </cell>
          <cell r="ADS13">
            <v>0</v>
          </cell>
          <cell r="ADT13">
            <v>0</v>
          </cell>
          <cell r="ADU13">
            <v>0</v>
          </cell>
          <cell r="ADV13">
            <v>0</v>
          </cell>
          <cell r="ADW13">
            <v>0</v>
          </cell>
          <cell r="ADX13">
            <v>0</v>
          </cell>
          <cell r="ADY13">
            <v>0</v>
          </cell>
          <cell r="ADZ13">
            <v>0</v>
          </cell>
          <cell r="AEA13">
            <v>0</v>
          </cell>
          <cell r="AED13">
            <v>0</v>
          </cell>
          <cell r="AEE13">
            <v>0</v>
          </cell>
          <cell r="AEF13">
            <v>0</v>
          </cell>
          <cell r="AEG13">
            <v>0</v>
          </cell>
          <cell r="AEH13">
            <v>0</v>
          </cell>
          <cell r="AEI13">
            <v>0</v>
          </cell>
          <cell r="AEJ13">
            <v>0</v>
          </cell>
          <cell r="AEK13">
            <v>0</v>
          </cell>
          <cell r="AEL13">
            <v>0</v>
          </cell>
          <cell r="AEM13">
            <v>0</v>
          </cell>
          <cell r="AEN13">
            <v>0</v>
          </cell>
          <cell r="AEQ13">
            <v>0</v>
          </cell>
          <cell r="AER13">
            <v>0</v>
          </cell>
          <cell r="AES13">
            <v>0</v>
          </cell>
          <cell r="AET13">
            <v>0</v>
          </cell>
          <cell r="AEU13">
            <v>0</v>
          </cell>
          <cell r="AEV13">
            <v>0</v>
          </cell>
          <cell r="AEW13">
            <v>0</v>
          </cell>
          <cell r="AEX13">
            <v>0</v>
          </cell>
          <cell r="AEY13">
            <v>0</v>
          </cell>
          <cell r="AFG13">
            <v>0</v>
          </cell>
          <cell r="AFT13">
            <v>0</v>
          </cell>
          <cell r="AFU13">
            <v>0</v>
          </cell>
          <cell r="AFV13">
            <v>0</v>
          </cell>
          <cell r="AFW13">
            <v>185042.23923999997</v>
          </cell>
          <cell r="AFX13">
            <v>120451.41741630017</v>
          </cell>
          <cell r="AFY13">
            <v>-64590.821823699793</v>
          </cell>
          <cell r="AFZ13">
            <v>-64590.821823699793</v>
          </cell>
          <cell r="AGA13">
            <v>0</v>
          </cell>
          <cell r="AGB13">
            <v>222050.68708799995</v>
          </cell>
          <cell r="AGC13">
            <v>144541.70089956021</v>
          </cell>
          <cell r="AGD13">
            <v>-77508.98618843974</v>
          </cell>
          <cell r="AGE13">
            <v>-77508.98618843974</v>
          </cell>
          <cell r="AGF13">
            <v>0</v>
          </cell>
          <cell r="AGG13">
            <v>11102.534354399999</v>
          </cell>
          <cell r="AGH13">
            <v>7227.085044978011</v>
          </cell>
          <cell r="AGI13">
            <v>-3875.4493094219879</v>
          </cell>
          <cell r="AGJ13">
            <v>-3875.4493094219879</v>
          </cell>
          <cell r="AGK13">
            <v>0</v>
          </cell>
          <cell r="AGL13">
            <v>233153.22144239995</v>
          </cell>
        </row>
        <row r="14">
          <cell r="C14" t="str">
            <v>Дмитра Самоквасова, ВУЛ, 7а</v>
          </cell>
          <cell r="D14">
            <v>9</v>
          </cell>
          <cell r="E14">
            <v>4260.3999999999996</v>
          </cell>
          <cell r="F14">
            <v>50399.485000000001</v>
          </cell>
          <cell r="G14">
            <v>50197.262302978706</v>
          </cell>
          <cell r="H14">
            <v>-202.22269702129415</v>
          </cell>
          <cell r="I14">
            <v>-202.22269702129415</v>
          </cell>
          <cell r="J14">
            <v>0</v>
          </cell>
          <cell r="K14">
            <v>19272.433000000001</v>
          </cell>
          <cell r="L14">
            <v>1891.2729999999999</v>
          </cell>
          <cell r="M14">
            <v>1931.24</v>
          </cell>
          <cell r="N14">
            <v>1931.24</v>
          </cell>
          <cell r="O14">
            <v>1931.24</v>
          </cell>
          <cell r="P14">
            <v>1931.24</v>
          </cell>
          <cell r="Q14">
            <v>1931.24</v>
          </cell>
          <cell r="R14">
            <v>1931.24</v>
          </cell>
          <cell r="S14">
            <v>1931.24</v>
          </cell>
          <cell r="T14">
            <v>1931.24</v>
          </cell>
          <cell r="U14">
            <v>1931.24</v>
          </cell>
          <cell r="X14">
            <v>21264.249803893548</v>
          </cell>
          <cell r="Y14">
            <v>0</v>
          </cell>
          <cell r="Z14">
            <v>0</v>
          </cell>
          <cell r="AA14">
            <v>10582.550681545461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10681.699122348087</v>
          </cell>
          <cell r="AL14">
            <v>0</v>
          </cell>
          <cell r="AM14">
            <v>0</v>
          </cell>
          <cell r="AN14">
            <v>3065.5100000000007</v>
          </cell>
          <cell r="AO14">
            <v>300.98</v>
          </cell>
          <cell r="AP14">
            <v>307.17</v>
          </cell>
          <cell r="AQ14">
            <v>307.17</v>
          </cell>
          <cell r="AR14">
            <v>307.17</v>
          </cell>
          <cell r="AS14">
            <v>307.17</v>
          </cell>
          <cell r="AT14">
            <v>307.17</v>
          </cell>
          <cell r="AU14">
            <v>307.17</v>
          </cell>
          <cell r="AV14">
            <v>307.17</v>
          </cell>
          <cell r="AW14">
            <v>307.17</v>
          </cell>
          <cell r="AX14">
            <v>307.17</v>
          </cell>
          <cell r="BA14">
            <v>3399.7228998118044</v>
          </cell>
          <cell r="BB14">
            <v>0</v>
          </cell>
          <cell r="BC14">
            <v>0</v>
          </cell>
          <cell r="BD14">
            <v>1701.6893130692133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1698.0335867425908</v>
          </cell>
          <cell r="BO14">
            <v>0</v>
          </cell>
          <cell r="BP14">
            <v>0</v>
          </cell>
          <cell r="BQ14">
            <v>2779.6260000000002</v>
          </cell>
          <cell r="BR14">
            <v>275.73599999999993</v>
          </cell>
          <cell r="BS14">
            <v>278.20999999999998</v>
          </cell>
          <cell r="BT14">
            <v>278.20999999999998</v>
          </cell>
          <cell r="BU14">
            <v>278.20999999999998</v>
          </cell>
          <cell r="BV14">
            <v>278.20999999999998</v>
          </cell>
          <cell r="BW14">
            <v>278.20999999999998</v>
          </cell>
          <cell r="BX14">
            <v>278.20999999999998</v>
          </cell>
          <cell r="BY14">
            <v>278.20999999999998</v>
          </cell>
          <cell r="BZ14">
            <v>278.20999999999998</v>
          </cell>
          <cell r="CA14">
            <v>278.20999999999998</v>
          </cell>
          <cell r="CD14">
            <v>2976.1189809076805</v>
          </cell>
          <cell r="CE14">
            <v>258.42694095399997</v>
          </cell>
          <cell r="CF14">
            <v>257.76307154</v>
          </cell>
          <cell r="CG14">
            <v>307.36607275068002</v>
          </cell>
          <cell r="CH14">
            <v>313.74749061</v>
          </cell>
          <cell r="CI14">
            <v>306.893633733</v>
          </cell>
          <cell r="CJ14">
            <v>312.62590131000002</v>
          </cell>
          <cell r="CK14">
            <v>303.69660327000003</v>
          </cell>
          <cell r="CL14">
            <v>305.03583099000002</v>
          </cell>
          <cell r="CM14">
            <v>302.48317166999999</v>
          </cell>
          <cell r="CN14">
            <v>308.08026408000001</v>
          </cell>
          <cell r="CR14">
            <v>0</v>
          </cell>
          <cell r="CS14">
            <v>0</v>
          </cell>
          <cell r="CT14">
            <v>481.4369999999999</v>
          </cell>
          <cell r="CU14">
            <v>48.087000000000003</v>
          </cell>
          <cell r="CV14">
            <v>48.15</v>
          </cell>
          <cell r="CW14">
            <v>48.15</v>
          </cell>
          <cell r="CX14">
            <v>48.15</v>
          </cell>
          <cell r="CY14">
            <v>48.15</v>
          </cell>
          <cell r="CZ14">
            <v>48.15</v>
          </cell>
          <cell r="DA14">
            <v>48.15</v>
          </cell>
          <cell r="DB14">
            <v>48.15</v>
          </cell>
          <cell r="DC14">
            <v>48.15</v>
          </cell>
          <cell r="DD14">
            <v>48.15</v>
          </cell>
          <cell r="DG14">
            <v>521.65872675096</v>
          </cell>
          <cell r="DH14">
            <v>48.450914568000002</v>
          </cell>
          <cell r="DI14">
            <v>48.326449680000003</v>
          </cell>
          <cell r="DJ14">
            <v>53.088595871960003</v>
          </cell>
          <cell r="DK14">
            <v>54.19080117</v>
          </cell>
          <cell r="DL14">
            <v>53.006995701000001</v>
          </cell>
          <cell r="DM14">
            <v>53.996886789999998</v>
          </cell>
          <cell r="DN14">
            <v>52.454801189999998</v>
          </cell>
          <cell r="DO14">
            <v>52.686114029999999</v>
          </cell>
          <cell r="DP14">
            <v>52.245215989999998</v>
          </cell>
          <cell r="DQ14">
            <v>53.211951759999998</v>
          </cell>
          <cell r="DT14">
            <v>40.221726750960102</v>
          </cell>
          <cell r="DU14">
            <v>0</v>
          </cell>
          <cell r="DV14">
            <v>40.221726750960102</v>
          </cell>
          <cell r="DW14">
            <v>374.15400000000005</v>
          </cell>
          <cell r="DX14">
            <v>36.744</v>
          </cell>
          <cell r="DY14">
            <v>37.49</v>
          </cell>
          <cell r="DZ14">
            <v>37.49</v>
          </cell>
          <cell r="EA14">
            <v>37.49</v>
          </cell>
          <cell r="EB14">
            <v>37.49</v>
          </cell>
          <cell r="EC14">
            <v>37.49</v>
          </cell>
          <cell r="ED14">
            <v>37.49</v>
          </cell>
          <cell r="EE14">
            <v>37.49</v>
          </cell>
          <cell r="EF14">
            <v>37.49</v>
          </cell>
          <cell r="EG14">
            <v>37.49</v>
          </cell>
          <cell r="EK14">
            <v>414.9333478958456</v>
          </cell>
          <cell r="EL14">
            <v>0</v>
          </cell>
          <cell r="EM14">
            <v>0</v>
          </cell>
          <cell r="EN14">
            <v>207.68976312436428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207.2435847714813</v>
          </cell>
          <cell r="EX14">
            <v>40.779347895845547</v>
          </cell>
          <cell r="EY14">
            <v>0</v>
          </cell>
          <cell r="EZ14">
            <v>40.779347895845547</v>
          </cell>
          <cell r="FA14">
            <v>6139.6279999999997</v>
          </cell>
          <cell r="FB14">
            <v>602.82800000000009</v>
          </cell>
          <cell r="FC14">
            <v>615.20000000000005</v>
          </cell>
          <cell r="FD14">
            <v>615.20000000000005</v>
          </cell>
          <cell r="FE14">
            <v>615.20000000000005</v>
          </cell>
          <cell r="FF14">
            <v>615.20000000000005</v>
          </cell>
          <cell r="FG14">
            <v>615.20000000000005</v>
          </cell>
          <cell r="FH14">
            <v>615.20000000000005</v>
          </cell>
          <cell r="FI14">
            <v>615.20000000000005</v>
          </cell>
          <cell r="FJ14">
            <v>615.20000000000005</v>
          </cell>
          <cell r="FK14">
            <v>615.20000000000005</v>
          </cell>
          <cell r="FN14">
            <v>6790.2103137501772</v>
          </cell>
          <cell r="FO14">
            <v>0</v>
          </cell>
          <cell r="FP14">
            <v>0</v>
          </cell>
          <cell r="FQ14">
            <v>3456.9112625410389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3333.2990512091383</v>
          </cell>
          <cell r="FX14">
            <v>0</v>
          </cell>
          <cell r="GA14">
            <v>650.58231375017749</v>
          </cell>
          <cell r="GB14">
            <v>0</v>
          </cell>
          <cell r="GC14">
            <v>650.58231375017749</v>
          </cell>
          <cell r="GD14">
            <v>8.1849999999999987</v>
          </cell>
          <cell r="GE14">
            <v>8.1849999999999987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-8.1849999999999987</v>
          </cell>
          <cell r="GW14">
            <v>-8.1849999999999987</v>
          </cell>
          <cell r="GX14">
            <v>0</v>
          </cell>
          <cell r="GY14">
            <v>18278.511999999999</v>
          </cell>
          <cell r="GZ14">
            <v>1786.912</v>
          </cell>
          <cell r="HA14">
            <v>1832.4</v>
          </cell>
          <cell r="HB14">
            <v>1832.4</v>
          </cell>
          <cell r="HC14">
            <v>1832.4</v>
          </cell>
          <cell r="HD14">
            <v>1832.4</v>
          </cell>
          <cell r="HE14">
            <v>1832.4</v>
          </cell>
          <cell r="HF14">
            <v>1832.4</v>
          </cell>
          <cell r="HG14">
            <v>1832.4</v>
          </cell>
          <cell r="HH14">
            <v>1832.4</v>
          </cell>
          <cell r="HI14">
            <v>1832.4</v>
          </cell>
          <cell r="HL14">
            <v>14830.368229968688</v>
          </cell>
          <cell r="HM14">
            <v>1416.3814270160829</v>
          </cell>
          <cell r="HN14">
            <v>1302.1810814545345</v>
          </cell>
          <cell r="HO14">
            <v>1496.6683113576894</v>
          </cell>
          <cell r="HP14">
            <v>1613.2887255490377</v>
          </cell>
          <cell r="HQ14">
            <v>1687.676124551346</v>
          </cell>
          <cell r="HR14">
            <v>1463.9609691116334</v>
          </cell>
          <cell r="HS14">
            <v>1330.7606405039248</v>
          </cell>
          <cell r="HT14">
            <v>1760.3248033297846</v>
          </cell>
          <cell r="HU14">
            <v>1330.1138143709925</v>
          </cell>
          <cell r="HV14">
            <v>1429.0123327236627</v>
          </cell>
          <cell r="HY14">
            <v>-3448.1437700313109</v>
          </cell>
          <cell r="HZ14">
            <v>-3448.1437700313109</v>
          </cell>
          <cell r="IA14">
            <v>0</v>
          </cell>
          <cell r="IB14">
            <v>28188.932000000001</v>
          </cell>
          <cell r="IC14">
            <v>2774.5520000000001</v>
          </cell>
          <cell r="ID14">
            <v>2823.82</v>
          </cell>
          <cell r="IE14">
            <v>2823.82</v>
          </cell>
          <cell r="IF14">
            <v>2823.82</v>
          </cell>
          <cell r="IG14">
            <v>2823.82</v>
          </cell>
          <cell r="IH14">
            <v>2823.82</v>
          </cell>
          <cell r="II14">
            <v>2823.82</v>
          </cell>
          <cell r="IJ14">
            <v>2823.82</v>
          </cell>
          <cell r="IK14">
            <v>2823.82</v>
          </cell>
          <cell r="IL14">
            <v>2823.82</v>
          </cell>
          <cell r="IO14">
            <v>27765.174834007357</v>
          </cell>
          <cell r="IP14">
            <v>1885.3911391353713</v>
          </cell>
          <cell r="IQ14">
            <v>2166.8206857594073</v>
          </cell>
          <cell r="IR14">
            <v>2907.7613032105091</v>
          </cell>
          <cell r="IS14">
            <v>2801.192792839608</v>
          </cell>
          <cell r="IT14">
            <v>3240.5529985717999</v>
          </cell>
          <cell r="IU14">
            <v>2670.8365447077595</v>
          </cell>
          <cell r="IV14">
            <v>2627.4747063586692</v>
          </cell>
          <cell r="IW14">
            <v>2929.2953005132822</v>
          </cell>
          <cell r="IX14">
            <v>3347.4738920991276</v>
          </cell>
          <cell r="IY14">
            <v>3188.3754708118258</v>
          </cell>
          <cell r="JB14">
            <v>-423.75716599264342</v>
          </cell>
          <cell r="JC14">
            <v>-423.75716599264342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6590.3929999999991</v>
          </cell>
          <cell r="KI14">
            <v>647.06299999999999</v>
          </cell>
          <cell r="KJ14">
            <v>660.37</v>
          </cell>
          <cell r="KK14">
            <v>660.37</v>
          </cell>
          <cell r="KL14">
            <v>660.37</v>
          </cell>
          <cell r="KM14">
            <v>660.37</v>
          </cell>
          <cell r="KN14">
            <v>660.37</v>
          </cell>
          <cell r="KO14">
            <v>660.37</v>
          </cell>
          <cell r="KP14">
            <v>660.37</v>
          </cell>
          <cell r="KQ14">
            <v>660.37</v>
          </cell>
          <cell r="KR14">
            <v>660.37</v>
          </cell>
          <cell r="KU14">
            <v>5505.2148437102878</v>
          </cell>
          <cell r="KV14">
            <v>766.41378293514447</v>
          </cell>
          <cell r="KW14">
            <v>580.89776002451231</v>
          </cell>
          <cell r="KX14">
            <v>856.36623798944754</v>
          </cell>
          <cell r="KY14">
            <v>759.47936286827905</v>
          </cell>
          <cell r="KZ14">
            <v>817.96084520428906</v>
          </cell>
          <cell r="LA14">
            <v>162.06495090360451</v>
          </cell>
          <cell r="LB14">
            <v>8.9799657004435591</v>
          </cell>
          <cell r="LD14">
            <v>904.78440448869969</v>
          </cell>
          <cell r="LE14">
            <v>648.26753359586735</v>
          </cell>
          <cell r="LH14">
            <v>-1085.1781562897113</v>
          </cell>
          <cell r="LI14">
            <v>-1085.1781562897113</v>
          </cell>
          <cell r="LJ14">
            <v>0</v>
          </cell>
          <cell r="LK14">
            <v>0</v>
          </cell>
          <cell r="LX14">
            <v>0</v>
          </cell>
          <cell r="MJ14">
            <v>0</v>
          </cell>
          <cell r="ML14">
            <v>0</v>
          </cell>
          <cell r="MM14">
            <v>0</v>
          </cell>
          <cell r="MN14">
            <v>95739.543999999994</v>
          </cell>
          <cell r="MO14">
            <v>9355.2040000000015</v>
          </cell>
          <cell r="MP14">
            <v>9598.26</v>
          </cell>
          <cell r="MQ14">
            <v>9598.26</v>
          </cell>
          <cell r="MR14">
            <v>9598.26</v>
          </cell>
          <cell r="MS14">
            <v>9598.26</v>
          </cell>
          <cell r="MT14">
            <v>9598.26</v>
          </cell>
          <cell r="MU14">
            <v>9598.26</v>
          </cell>
          <cell r="MV14">
            <v>9598.26</v>
          </cell>
          <cell r="MW14">
            <v>9598.26</v>
          </cell>
          <cell r="MX14">
            <v>9598.26</v>
          </cell>
          <cell r="NA14">
            <v>195415.47729970672</v>
          </cell>
          <cell r="NB14">
            <v>25503.486337094753</v>
          </cell>
          <cell r="NC14">
            <v>0</v>
          </cell>
          <cell r="ND14">
            <v>1923.8628823647932</v>
          </cell>
          <cell r="NE14">
            <v>123441.46680245305</v>
          </cell>
          <cell r="NF14">
            <v>14412.656409498768</v>
          </cell>
          <cell r="NG14">
            <v>6092.32</v>
          </cell>
          <cell r="NH14">
            <v>19347.234675424952</v>
          </cell>
          <cell r="NI14">
            <v>2614.0081603504045</v>
          </cell>
          <cell r="NJ14">
            <v>0</v>
          </cell>
          <cell r="NK14">
            <v>2080.4420325199749</v>
          </cell>
          <cell r="NN14">
            <v>99675.933299706725</v>
          </cell>
          <cell r="NO14">
            <v>0</v>
          </cell>
          <cell r="NP14">
            <v>99675.933299706725</v>
          </cell>
          <cell r="NQ14">
            <v>23756.941999999995</v>
          </cell>
          <cell r="NR14">
            <v>44136.124000000003</v>
          </cell>
          <cell r="NS14">
            <v>20379.182000000008</v>
          </cell>
          <cell r="NT14">
            <v>0</v>
          </cell>
          <cell r="NU14">
            <v>20379.182000000008</v>
          </cell>
          <cell r="NV14">
            <v>5382.66</v>
          </cell>
          <cell r="NW14">
            <v>524.54999999999995</v>
          </cell>
          <cell r="NX14">
            <v>539.79</v>
          </cell>
          <cell r="NY14">
            <v>539.79</v>
          </cell>
          <cell r="NZ14">
            <v>539.79</v>
          </cell>
          <cell r="OA14">
            <v>539.79</v>
          </cell>
          <cell r="OB14">
            <v>539.79</v>
          </cell>
          <cell r="OC14">
            <v>539.79</v>
          </cell>
          <cell r="OD14">
            <v>539.79</v>
          </cell>
          <cell r="OE14">
            <v>539.79</v>
          </cell>
          <cell r="OF14">
            <v>539.79</v>
          </cell>
          <cell r="OI14">
            <v>16341.460000000003</v>
          </cell>
          <cell r="OJ14">
            <v>0</v>
          </cell>
          <cell r="OK14">
            <v>1732.62</v>
          </cell>
          <cell r="OL14">
            <v>4087.41</v>
          </cell>
          <cell r="OM14">
            <v>0</v>
          </cell>
          <cell r="ON14">
            <v>1942.15</v>
          </cell>
          <cell r="OO14">
            <v>3618.04</v>
          </cell>
          <cell r="OP14">
            <v>3892.29</v>
          </cell>
          <cell r="OQ14">
            <v>0</v>
          </cell>
          <cell r="OR14">
            <v>0</v>
          </cell>
          <cell r="OS14">
            <v>1068.95</v>
          </cell>
          <cell r="OV14">
            <v>10958.800000000003</v>
          </cell>
          <cell r="OW14">
            <v>0</v>
          </cell>
          <cell r="OX14">
            <v>10958.800000000003</v>
          </cell>
          <cell r="OY14">
            <v>7955.5979999999981</v>
          </cell>
          <cell r="OZ14">
            <v>750.82799999999997</v>
          </cell>
          <cell r="PA14">
            <v>800.53</v>
          </cell>
          <cell r="PB14">
            <v>800.53</v>
          </cell>
          <cell r="PC14">
            <v>800.53</v>
          </cell>
          <cell r="PD14">
            <v>800.53</v>
          </cell>
          <cell r="PE14">
            <v>800.53</v>
          </cell>
          <cell r="PF14">
            <v>800.53</v>
          </cell>
          <cell r="PG14">
            <v>800.53</v>
          </cell>
          <cell r="PH14">
            <v>800.53</v>
          </cell>
          <cell r="PI14">
            <v>800.53</v>
          </cell>
          <cell r="PL14">
            <v>8470.8040000000001</v>
          </cell>
          <cell r="PM14">
            <v>0</v>
          </cell>
          <cell r="PN14">
            <v>2481.7139999999999</v>
          </cell>
          <cell r="PO14">
            <v>0</v>
          </cell>
          <cell r="PP14">
            <v>0</v>
          </cell>
          <cell r="PQ14">
            <v>0</v>
          </cell>
          <cell r="PR14">
            <v>0</v>
          </cell>
          <cell r="PS14">
            <v>0</v>
          </cell>
          <cell r="PT14">
            <v>5989.09</v>
          </cell>
          <cell r="PU14">
            <v>0</v>
          </cell>
          <cell r="PV14">
            <v>0</v>
          </cell>
          <cell r="PY14">
            <v>515.20600000000195</v>
          </cell>
          <cell r="PZ14">
            <v>0</v>
          </cell>
          <cell r="QA14">
            <v>515.20600000000195</v>
          </cell>
          <cell r="QB14">
            <v>1449.4779999999998</v>
          </cell>
          <cell r="QC14">
            <v>141.958</v>
          </cell>
          <cell r="QD14">
            <v>145.28</v>
          </cell>
          <cell r="QE14">
            <v>145.28</v>
          </cell>
          <cell r="QF14">
            <v>145.28</v>
          </cell>
          <cell r="QG14">
            <v>145.28</v>
          </cell>
          <cell r="QH14">
            <v>145.28</v>
          </cell>
          <cell r="QI14">
            <v>145.28</v>
          </cell>
          <cell r="QJ14">
            <v>145.28</v>
          </cell>
          <cell r="QK14">
            <v>145.28</v>
          </cell>
          <cell r="QL14">
            <v>145.28</v>
          </cell>
          <cell r="QO14">
            <v>879.53</v>
          </cell>
          <cell r="QP14">
            <v>0</v>
          </cell>
          <cell r="QQ14">
            <v>0</v>
          </cell>
          <cell r="QS14">
            <v>0</v>
          </cell>
          <cell r="QT14">
            <v>0</v>
          </cell>
          <cell r="QU14">
            <v>879.53</v>
          </cell>
          <cell r="QW14">
            <v>0</v>
          </cell>
          <cell r="RB14">
            <v>-569.94799999999987</v>
          </cell>
          <cell r="RC14">
            <v>-569.94799999999987</v>
          </cell>
          <cell r="RD14">
            <v>0</v>
          </cell>
          <cell r="RE14">
            <v>5730.8389999999999</v>
          </cell>
          <cell r="RF14">
            <v>558.26900000000001</v>
          </cell>
          <cell r="RG14">
            <v>574.73</v>
          </cell>
          <cell r="RH14">
            <v>574.73</v>
          </cell>
          <cell r="RI14">
            <v>574.73</v>
          </cell>
          <cell r="RJ14">
            <v>574.73</v>
          </cell>
          <cell r="RK14">
            <v>574.73</v>
          </cell>
          <cell r="RL14">
            <v>574.73</v>
          </cell>
          <cell r="RM14">
            <v>574.73</v>
          </cell>
          <cell r="RN14">
            <v>574.73</v>
          </cell>
          <cell r="RO14">
            <v>574.73</v>
          </cell>
          <cell r="RR14">
            <v>3506.02</v>
          </cell>
          <cell r="RS14">
            <v>0</v>
          </cell>
          <cell r="RT14">
            <v>0</v>
          </cell>
          <cell r="RV14">
            <v>3506.02</v>
          </cell>
          <cell r="RY14">
            <v>0</v>
          </cell>
          <cell r="RZ14">
            <v>0</v>
          </cell>
          <cell r="SE14">
            <v>-2224.819</v>
          </cell>
          <cell r="SF14">
            <v>-2224.819</v>
          </cell>
          <cell r="SG14">
            <v>0</v>
          </cell>
          <cell r="SH14">
            <v>1376.2150000000001</v>
          </cell>
          <cell r="SI14">
            <v>130.07500000000002</v>
          </cell>
          <cell r="SJ14">
            <v>138.46</v>
          </cell>
          <cell r="SK14">
            <v>138.46</v>
          </cell>
          <cell r="SL14">
            <v>138.46</v>
          </cell>
          <cell r="SM14">
            <v>138.46</v>
          </cell>
          <cell r="SN14">
            <v>138.46</v>
          </cell>
          <cell r="SO14">
            <v>138.46</v>
          </cell>
          <cell r="SP14">
            <v>138.46</v>
          </cell>
          <cell r="SQ14">
            <v>138.46</v>
          </cell>
          <cell r="SR14">
            <v>138.46</v>
          </cell>
          <cell r="SU14">
            <v>0</v>
          </cell>
          <cell r="SV14">
            <v>0</v>
          </cell>
          <cell r="SW14">
            <v>0</v>
          </cell>
          <cell r="SX14">
            <v>0</v>
          </cell>
          <cell r="SY14">
            <v>0</v>
          </cell>
          <cell r="SZ14">
            <v>0</v>
          </cell>
          <cell r="TA14">
            <v>0</v>
          </cell>
          <cell r="TB14">
            <v>0</v>
          </cell>
          <cell r="TC14">
            <v>0</v>
          </cell>
          <cell r="TD14">
            <v>0</v>
          </cell>
          <cell r="TH14">
            <v>-1376.2150000000001</v>
          </cell>
          <cell r="TI14">
            <v>-1376.2150000000001</v>
          </cell>
          <cell r="TJ14">
            <v>0</v>
          </cell>
          <cell r="TK14">
            <v>1768.624</v>
          </cell>
          <cell r="TL14">
            <v>173.554</v>
          </cell>
          <cell r="TM14">
            <v>177.23</v>
          </cell>
          <cell r="TN14">
            <v>177.23</v>
          </cell>
          <cell r="TO14">
            <v>177.23</v>
          </cell>
          <cell r="TP14">
            <v>177.23</v>
          </cell>
          <cell r="TQ14">
            <v>177.23</v>
          </cell>
          <cell r="TR14">
            <v>177.23</v>
          </cell>
          <cell r="TS14">
            <v>177.23</v>
          </cell>
          <cell r="TT14">
            <v>177.23</v>
          </cell>
          <cell r="TU14">
            <v>177.23</v>
          </cell>
          <cell r="TX14">
            <v>14938.31</v>
          </cell>
          <cell r="TY14">
            <v>10962.88</v>
          </cell>
          <cell r="TZ14">
            <v>0</v>
          </cell>
          <cell r="UA14">
            <v>0</v>
          </cell>
          <cell r="UB14">
            <v>0</v>
          </cell>
          <cell r="UC14">
            <v>0</v>
          </cell>
          <cell r="UD14">
            <v>0</v>
          </cell>
          <cell r="UE14">
            <v>3975.43</v>
          </cell>
          <cell r="UF14">
            <v>0</v>
          </cell>
          <cell r="UG14">
            <v>0</v>
          </cell>
          <cell r="UH14">
            <v>0</v>
          </cell>
          <cell r="UK14">
            <v>13169.686</v>
          </cell>
          <cell r="UL14">
            <v>0</v>
          </cell>
          <cell r="UM14">
            <v>13169.686</v>
          </cell>
          <cell r="UN14">
            <v>93.528000000000006</v>
          </cell>
          <cell r="UO14">
            <v>9.1980000000000004</v>
          </cell>
          <cell r="UP14">
            <v>9.3699999999999992</v>
          </cell>
          <cell r="UQ14">
            <v>9.3699999999999992</v>
          </cell>
          <cell r="UR14">
            <v>9.3699999999999992</v>
          </cell>
          <cell r="US14">
            <v>9.3699999999999992</v>
          </cell>
          <cell r="UT14">
            <v>9.3699999999999992</v>
          </cell>
          <cell r="UU14">
            <v>9.3699999999999992</v>
          </cell>
          <cell r="UV14">
            <v>9.3699999999999992</v>
          </cell>
          <cell r="UW14">
            <v>9.3699999999999992</v>
          </cell>
          <cell r="UX14">
            <v>9.3699999999999992</v>
          </cell>
          <cell r="VA14">
            <v>0</v>
          </cell>
          <cell r="VN14">
            <v>-93.528000000000006</v>
          </cell>
          <cell r="VO14">
            <v>-93.528000000000006</v>
          </cell>
          <cell r="VP14">
            <v>0</v>
          </cell>
          <cell r="VQ14">
            <v>0</v>
          </cell>
          <cell r="WD14">
            <v>0</v>
          </cell>
          <cell r="WQ14">
            <v>0</v>
          </cell>
          <cell r="WR14">
            <v>0</v>
          </cell>
          <cell r="WS14">
            <v>0</v>
          </cell>
          <cell r="WT14">
            <v>68950.407999999981</v>
          </cell>
          <cell r="WU14">
            <v>6749.3379999999988</v>
          </cell>
          <cell r="WV14">
            <v>6911.23</v>
          </cell>
          <cell r="WW14">
            <v>6911.23</v>
          </cell>
          <cell r="WX14">
            <v>6911.23</v>
          </cell>
          <cell r="WY14">
            <v>6911.23</v>
          </cell>
          <cell r="WZ14">
            <v>6911.23</v>
          </cell>
          <cell r="XA14">
            <v>6911.23</v>
          </cell>
          <cell r="XB14">
            <v>6911.23</v>
          </cell>
          <cell r="XC14">
            <v>6911.23</v>
          </cell>
          <cell r="XD14">
            <v>6911.23</v>
          </cell>
          <cell r="XG14">
            <v>56181.906512044523</v>
          </cell>
          <cell r="XH14">
            <v>5804.4664489603301</v>
          </cell>
          <cell r="XI14">
            <v>4138.5761197911397</v>
          </cell>
          <cell r="XJ14">
            <v>2808.3790231673843</v>
          </cell>
          <cell r="XK14">
            <v>2920.9507992958188</v>
          </cell>
          <cell r="XL14">
            <v>5918.2757193840653</v>
          </cell>
          <cell r="XM14">
            <v>5711.2759399195565</v>
          </cell>
          <cell r="XN14">
            <v>5391.2531019303306</v>
          </cell>
          <cell r="XO14">
            <v>9397.4076503594151</v>
          </cell>
          <cell r="XP14">
            <v>8378.2380052249027</v>
          </cell>
          <cell r="XQ14">
            <v>5713.0837040115812</v>
          </cell>
          <cell r="XT14">
            <v>-12768.501487955458</v>
          </cell>
          <cell r="XU14">
            <v>-12768.501487955458</v>
          </cell>
          <cell r="XV14">
            <v>0</v>
          </cell>
          <cell r="XW14">
            <v>26388.424000000003</v>
          </cell>
          <cell r="XX14">
            <v>2584.6840000000002</v>
          </cell>
          <cell r="XY14">
            <v>2644.86</v>
          </cell>
          <cell r="XZ14">
            <v>2644.86</v>
          </cell>
          <cell r="YA14">
            <v>2644.86</v>
          </cell>
          <cell r="YB14">
            <v>2644.86</v>
          </cell>
          <cell r="YC14">
            <v>2644.86</v>
          </cell>
          <cell r="YD14">
            <v>2644.86</v>
          </cell>
          <cell r="YE14">
            <v>2644.86</v>
          </cell>
          <cell r="YF14">
            <v>2644.86</v>
          </cell>
          <cell r="YG14">
            <v>2644.86</v>
          </cell>
          <cell r="YJ14">
            <v>21872.716616878726</v>
          </cell>
          <cell r="YK14">
            <v>2060.363444863548</v>
          </cell>
          <cell r="YL14">
            <v>1472.803705561073</v>
          </cell>
          <cell r="YM14">
            <v>2069.5836680146258</v>
          </cell>
          <cell r="YN14">
            <v>2210.9715308587301</v>
          </cell>
          <cell r="YO14">
            <v>3030.1508786059676</v>
          </cell>
          <cell r="YP14">
            <v>2109.9463527286975</v>
          </cell>
          <cell r="YQ14">
            <v>2014.7010003144903</v>
          </cell>
          <cell r="YR14">
            <v>2594.6996556006807</v>
          </cell>
          <cell r="YS14">
            <v>2102.9389849962836</v>
          </cell>
          <cell r="YT14">
            <v>2206.5573953346325</v>
          </cell>
          <cell r="YW14">
            <v>-4515.7073831212765</v>
          </cell>
          <cell r="YX14">
            <v>-4515.7073831212765</v>
          </cell>
          <cell r="YY14">
            <v>0</v>
          </cell>
          <cell r="YZ14">
            <v>2796.7109999999998</v>
          </cell>
          <cell r="ZA14">
            <v>273.65099999999995</v>
          </cell>
          <cell r="ZB14">
            <v>280.33999999999997</v>
          </cell>
          <cell r="ZC14">
            <v>280.33999999999997</v>
          </cell>
          <cell r="ZD14">
            <v>280.33999999999997</v>
          </cell>
          <cell r="ZE14">
            <v>280.33999999999997</v>
          </cell>
          <cell r="ZF14">
            <v>280.33999999999997</v>
          </cell>
          <cell r="ZG14">
            <v>280.33999999999997</v>
          </cell>
          <cell r="ZH14">
            <v>280.33999999999997</v>
          </cell>
          <cell r="ZI14">
            <v>280.33999999999997</v>
          </cell>
          <cell r="ZJ14">
            <v>280.33999999999997</v>
          </cell>
          <cell r="ZM14">
            <v>5723.4963722093307</v>
          </cell>
          <cell r="ZP14">
            <v>2807.7071765797946</v>
          </cell>
          <cell r="ZQ14">
            <v>2915.7891956295366</v>
          </cell>
          <cell r="ZZ14">
            <v>2926.7853722093309</v>
          </cell>
          <cell r="AAA14">
            <v>0</v>
          </cell>
          <cell r="AAB14">
            <v>2926.7853722093309</v>
          </cell>
          <cell r="AAC14">
            <v>1350.4019999999998</v>
          </cell>
          <cell r="AAD14">
            <v>134.86199999999999</v>
          </cell>
          <cell r="AAE14">
            <v>135.06</v>
          </cell>
          <cell r="AAF14">
            <v>135.06</v>
          </cell>
          <cell r="AAG14">
            <v>135.06</v>
          </cell>
          <cell r="AAH14">
            <v>135.06</v>
          </cell>
          <cell r="AAI14">
            <v>135.06</v>
          </cell>
          <cell r="AAJ14">
            <v>135.06</v>
          </cell>
          <cell r="AAK14">
            <v>135.06</v>
          </cell>
          <cell r="AAL14">
            <v>135.06</v>
          </cell>
          <cell r="AAM14">
            <v>135.06</v>
          </cell>
          <cell r="AAP14">
            <v>1706.710442652</v>
          </cell>
          <cell r="AAQ14">
            <v>144.75703573800001</v>
          </cell>
          <cell r="AAR14">
            <v>144.38517138</v>
          </cell>
          <cell r="AAS14">
            <v>177.12399275999999</v>
          </cell>
          <cell r="AAT14">
            <v>180.80134577999999</v>
          </cell>
          <cell r="AAU14">
            <v>176.85171563399999</v>
          </cell>
          <cell r="AAV14">
            <v>180.15501437999998</v>
          </cell>
          <cell r="AAW14">
            <v>175.00938245999998</v>
          </cell>
          <cell r="AAX14">
            <v>175.78113102</v>
          </cell>
          <cell r="AAY14">
            <v>174.31012565999998</v>
          </cell>
          <cell r="AAZ14">
            <v>177.53552783999999</v>
          </cell>
          <cell r="ABC14">
            <v>356.30844265200017</v>
          </cell>
          <cell r="ABD14">
            <v>0</v>
          </cell>
          <cell r="ABE14">
            <v>356.30844265200017</v>
          </cell>
          <cell r="ABF14">
            <v>298.05899999999997</v>
          </cell>
          <cell r="ABG14">
            <v>29.768999999999998</v>
          </cell>
          <cell r="ABH14">
            <v>29.81</v>
          </cell>
          <cell r="ABI14">
            <v>29.81</v>
          </cell>
          <cell r="ABJ14">
            <v>29.81</v>
          </cell>
          <cell r="ABK14">
            <v>29.81</v>
          </cell>
          <cell r="ABL14">
            <v>29.81</v>
          </cell>
          <cell r="ABM14">
            <v>29.81</v>
          </cell>
          <cell r="ABN14">
            <v>29.81</v>
          </cell>
          <cell r="ABO14">
            <v>29.81</v>
          </cell>
          <cell r="ABP14">
            <v>29.81</v>
          </cell>
          <cell r="ABS14">
            <v>0</v>
          </cell>
          <cell r="ABT14">
            <v>0</v>
          </cell>
          <cell r="ACA14">
            <v>0</v>
          </cell>
          <cell r="ACB14">
            <v>0</v>
          </cell>
          <cell r="ACC14">
            <v>0</v>
          </cell>
          <cell r="ACF14">
            <v>-298.05899999999997</v>
          </cell>
          <cell r="ACG14">
            <v>-298.05899999999997</v>
          </cell>
          <cell r="ACH14">
            <v>0</v>
          </cell>
          <cell r="ACI14">
            <v>25447.961000000003</v>
          </cell>
          <cell r="ACJ14">
            <v>25836.788601287997</v>
          </cell>
          <cell r="ACK14">
            <v>388.82760128799418</v>
          </cell>
          <cell r="ACL14">
            <v>0</v>
          </cell>
          <cell r="ACM14">
            <v>388.82760128799418</v>
          </cell>
          <cell r="ACN14">
            <v>15683.323999999999</v>
          </cell>
          <cell r="ACO14">
            <v>1507.694</v>
          </cell>
          <cell r="ACP14">
            <v>1575.07</v>
          </cell>
          <cell r="ACQ14">
            <v>1575.07</v>
          </cell>
          <cell r="ACR14">
            <v>1575.07</v>
          </cell>
          <cell r="ACS14">
            <v>1575.07</v>
          </cell>
          <cell r="ACT14">
            <v>1575.07</v>
          </cell>
          <cell r="ACU14">
            <v>1575.07</v>
          </cell>
          <cell r="ACV14">
            <v>1575.07</v>
          </cell>
          <cell r="ACW14">
            <v>1575.07</v>
          </cell>
          <cell r="ACX14">
            <v>1575.07</v>
          </cell>
          <cell r="ADA14">
            <v>12238.005819239999</v>
          </cell>
          <cell r="ADB14">
            <v>1612.3828946400001</v>
          </cell>
          <cell r="ADC14">
            <v>918.99478080000006</v>
          </cell>
          <cell r="ADD14">
            <v>1312.0293621599999</v>
          </cell>
          <cell r="ADE14">
            <v>1018.6562916</v>
          </cell>
          <cell r="ADF14">
            <v>1163.1324956399999</v>
          </cell>
          <cell r="ADG14">
            <v>1419.4031436</v>
          </cell>
          <cell r="ADH14">
            <v>1818.8404955999999</v>
          </cell>
          <cell r="ADI14">
            <v>580.01854680000008</v>
          </cell>
          <cell r="ADJ14">
            <v>1318.5749124000001</v>
          </cell>
          <cell r="ADK14">
            <v>1075.972896</v>
          </cell>
          <cell r="ADN14">
            <v>-3445.3181807599994</v>
          </cell>
          <cell r="ADO14">
            <v>-3445.3181807599994</v>
          </cell>
          <cell r="ADP14">
            <v>0</v>
          </cell>
          <cell r="ADQ14">
            <v>9764.6370000000024</v>
          </cell>
          <cell r="ADR14">
            <v>942.20699999999988</v>
          </cell>
          <cell r="ADS14">
            <v>980.27</v>
          </cell>
          <cell r="ADT14">
            <v>980.27</v>
          </cell>
          <cell r="ADU14">
            <v>980.27</v>
          </cell>
          <cell r="ADV14">
            <v>980.27</v>
          </cell>
          <cell r="ADW14">
            <v>980.27</v>
          </cell>
          <cell r="ADX14">
            <v>980.27</v>
          </cell>
          <cell r="ADY14">
            <v>980.27</v>
          </cell>
          <cell r="ADZ14">
            <v>980.27</v>
          </cell>
          <cell r="AEA14">
            <v>980.27</v>
          </cell>
          <cell r="AED14">
            <v>13598.782782048</v>
          </cell>
          <cell r="AEE14">
            <v>1453.5274370400002</v>
          </cell>
          <cell r="AEF14">
            <v>990.29610000000002</v>
          </cell>
          <cell r="AEG14">
            <v>1606.2420070080002</v>
          </cell>
          <cell r="AEH14">
            <v>1481.312934</v>
          </cell>
          <cell r="AEI14">
            <v>1310.0127084000001</v>
          </cell>
          <cell r="AEJ14">
            <v>1015.0147836</v>
          </cell>
          <cell r="AEK14">
            <v>836.7451956000001</v>
          </cell>
          <cell r="AEL14">
            <v>2391.0968663999997</v>
          </cell>
          <cell r="AEM14">
            <v>1295.0988012000003</v>
          </cell>
          <cell r="AEN14">
            <v>1219.4359488000002</v>
          </cell>
          <cell r="AEQ14">
            <v>3834.1457820479973</v>
          </cell>
          <cell r="AER14">
            <v>0</v>
          </cell>
          <cell r="AES14">
            <v>3834.1457820479973</v>
          </cell>
          <cell r="AET14">
            <v>0</v>
          </cell>
          <cell r="AEU14">
            <v>0</v>
          </cell>
          <cell r="AEV14">
            <v>0</v>
          </cell>
          <cell r="AEW14">
            <v>0</v>
          </cell>
          <cell r="AEX14">
            <v>0</v>
          </cell>
          <cell r="AEY14">
            <v>0</v>
          </cell>
          <cell r="AFG14">
            <v>0</v>
          </cell>
          <cell r="AFT14">
            <v>0</v>
          </cell>
          <cell r="AFU14">
            <v>0</v>
          </cell>
          <cell r="AFV14">
            <v>0</v>
          </cell>
          <cell r="AFW14">
            <v>329907.261</v>
          </cell>
          <cell r="AFX14">
            <v>434340.87182547571</v>
          </cell>
          <cell r="AFY14">
            <v>104433.61082547571</v>
          </cell>
          <cell r="AFZ14">
            <v>0</v>
          </cell>
          <cell r="AGA14">
            <v>104433.61082547571</v>
          </cell>
          <cell r="AGB14">
            <v>395888.7132</v>
          </cell>
          <cell r="AGC14">
            <v>521209.04619057081</v>
          </cell>
          <cell r="AGD14">
            <v>125320.33299057081</v>
          </cell>
          <cell r="AGE14">
            <v>0</v>
          </cell>
          <cell r="AGF14">
            <v>125320.33299057081</v>
          </cell>
          <cell r="AGG14">
            <v>19794.435660000003</v>
          </cell>
          <cell r="AGH14">
            <v>26060.45230952854</v>
          </cell>
          <cell r="AGI14">
            <v>6266.0166495285375</v>
          </cell>
          <cell r="AGJ14">
            <v>0</v>
          </cell>
          <cell r="AGK14">
            <v>6266.0166495285375</v>
          </cell>
          <cell r="AGL14">
            <v>415683.14886000002</v>
          </cell>
        </row>
        <row r="15">
          <cell r="C15" t="str">
            <v>Дмитра Самоквасова, ВУЛ, 9</v>
          </cell>
          <cell r="D15">
            <v>5</v>
          </cell>
          <cell r="E15">
            <v>3306.5</v>
          </cell>
          <cell r="F15">
            <v>50024.257999999994</v>
          </cell>
          <cell r="G15">
            <v>51433.328667000089</v>
          </cell>
          <cell r="H15">
            <v>1409.0706670000945</v>
          </cell>
          <cell r="I15">
            <v>0</v>
          </cell>
          <cell r="J15">
            <v>1409.0706670000945</v>
          </cell>
          <cell r="K15">
            <v>20586.173999999995</v>
          </cell>
          <cell r="L15">
            <v>2020.1639999999998</v>
          </cell>
          <cell r="M15">
            <v>2062.89</v>
          </cell>
          <cell r="N15">
            <v>2062.89</v>
          </cell>
          <cell r="O15">
            <v>2062.89</v>
          </cell>
          <cell r="P15">
            <v>2062.89</v>
          </cell>
          <cell r="Q15">
            <v>2062.89</v>
          </cell>
          <cell r="R15">
            <v>2062.89</v>
          </cell>
          <cell r="S15">
            <v>2062.89</v>
          </cell>
          <cell r="T15">
            <v>2062.89</v>
          </cell>
          <cell r="U15">
            <v>2062.89</v>
          </cell>
          <cell r="X15">
            <v>22863.372975212995</v>
          </cell>
          <cell r="Y15">
            <v>0</v>
          </cell>
          <cell r="Z15">
            <v>0</v>
          </cell>
          <cell r="AA15">
            <v>0</v>
          </cell>
          <cell r="AB15">
            <v>11480.166559797566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11383.206415415427</v>
          </cell>
          <cell r="AL15">
            <v>0</v>
          </cell>
          <cell r="AM15">
            <v>0</v>
          </cell>
          <cell r="AN15">
            <v>3766.3259999999991</v>
          </cell>
          <cell r="AO15">
            <v>369.81600000000003</v>
          </cell>
          <cell r="AP15">
            <v>377.39</v>
          </cell>
          <cell r="AQ15">
            <v>377.39</v>
          </cell>
          <cell r="AR15">
            <v>377.39</v>
          </cell>
          <cell r="AS15">
            <v>377.39</v>
          </cell>
          <cell r="AT15">
            <v>377.39</v>
          </cell>
          <cell r="AU15">
            <v>377.39</v>
          </cell>
          <cell r="AV15">
            <v>377.39</v>
          </cell>
          <cell r="AW15">
            <v>377.39</v>
          </cell>
          <cell r="AX15">
            <v>377.39</v>
          </cell>
          <cell r="BA15">
            <v>4184.35267821054</v>
          </cell>
          <cell r="BB15">
            <v>0</v>
          </cell>
          <cell r="BC15">
            <v>0</v>
          </cell>
          <cell r="BD15">
            <v>0</v>
          </cell>
          <cell r="BE15">
            <v>2112.5618750014623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2071.7908032090772</v>
          </cell>
          <cell r="BO15">
            <v>0</v>
          </cell>
          <cell r="BP15">
            <v>0</v>
          </cell>
          <cell r="BQ15">
            <v>1901.5940000000005</v>
          </cell>
          <cell r="BR15">
            <v>189.97400000000002</v>
          </cell>
          <cell r="BS15">
            <v>190.18</v>
          </cell>
          <cell r="BT15">
            <v>190.18</v>
          </cell>
          <cell r="BU15">
            <v>190.18</v>
          </cell>
          <cell r="BV15">
            <v>190.18</v>
          </cell>
          <cell r="BW15">
            <v>190.18</v>
          </cell>
          <cell r="BX15">
            <v>190.18</v>
          </cell>
          <cell r="BY15">
            <v>190.18</v>
          </cell>
          <cell r="BZ15">
            <v>190.18</v>
          </cell>
          <cell r="CA15">
            <v>190.18</v>
          </cell>
          <cell r="CD15">
            <v>2065.2128668836799</v>
          </cell>
          <cell r="CE15">
            <v>191.79590179400003</v>
          </cell>
          <cell r="CF15">
            <v>191.30319994000001</v>
          </cell>
          <cell r="CG15">
            <v>210.17871188667999</v>
          </cell>
          <cell r="CH15">
            <v>214.54236261</v>
          </cell>
          <cell r="CI15">
            <v>209.85565533300002</v>
          </cell>
          <cell r="CJ15">
            <v>213.77541331</v>
          </cell>
          <cell r="CK15">
            <v>207.66950727</v>
          </cell>
          <cell r="CL15">
            <v>208.58527899000001</v>
          </cell>
          <cell r="CM15">
            <v>206.83975566999999</v>
          </cell>
          <cell r="CN15">
            <v>210.66708008000001</v>
          </cell>
          <cell r="CR15">
            <v>0</v>
          </cell>
          <cell r="CS15">
            <v>0</v>
          </cell>
          <cell r="CT15">
            <v>403.45100000000008</v>
          </cell>
          <cell r="CU15">
            <v>40.300999999999995</v>
          </cell>
          <cell r="CV15">
            <v>40.35</v>
          </cell>
          <cell r="CW15">
            <v>40.35</v>
          </cell>
          <cell r="CX15">
            <v>40.35</v>
          </cell>
          <cell r="CY15">
            <v>40.35</v>
          </cell>
          <cell r="CZ15">
            <v>40.35</v>
          </cell>
          <cell r="DA15">
            <v>40.35</v>
          </cell>
          <cell r="DB15">
            <v>40.35</v>
          </cell>
          <cell r="DC15">
            <v>40.35</v>
          </cell>
          <cell r="DD15">
            <v>40.35</v>
          </cell>
          <cell r="DG15">
            <v>437.64565240824004</v>
          </cell>
          <cell r="DH15">
            <v>40.640521236000005</v>
          </cell>
          <cell r="DI15">
            <v>40.536120360000005</v>
          </cell>
          <cell r="DJ15">
            <v>44.540525723239995</v>
          </cell>
          <cell r="DK15">
            <v>45.465259230000001</v>
          </cell>
          <cell r="DL15">
            <v>44.472064418999999</v>
          </cell>
          <cell r="DM15">
            <v>45.302568010000002</v>
          </cell>
          <cell r="DN15">
            <v>44.00878161</v>
          </cell>
          <cell r="DO15">
            <v>44.202849569999998</v>
          </cell>
          <cell r="DP15">
            <v>43.832942809999999</v>
          </cell>
          <cell r="DQ15">
            <v>44.644019439999994</v>
          </cell>
          <cell r="DT15">
            <v>34.194652408239961</v>
          </cell>
          <cell r="DU15">
            <v>0</v>
          </cell>
          <cell r="DV15">
            <v>34.194652408239961</v>
          </cell>
          <cell r="DW15">
            <v>544.61099999999999</v>
          </cell>
          <cell r="DX15">
            <v>53.481000000000002</v>
          </cell>
          <cell r="DY15">
            <v>54.57</v>
          </cell>
          <cell r="DZ15">
            <v>54.57</v>
          </cell>
          <cell r="EA15">
            <v>54.57</v>
          </cell>
          <cell r="EB15">
            <v>54.57</v>
          </cell>
          <cell r="EC15">
            <v>54.57</v>
          </cell>
          <cell r="ED15">
            <v>54.57</v>
          </cell>
          <cell r="EE15">
            <v>54.57</v>
          </cell>
          <cell r="EF15">
            <v>54.57</v>
          </cell>
          <cell r="EG15">
            <v>54.57</v>
          </cell>
          <cell r="EK15">
            <v>605.65448129994434</v>
          </cell>
          <cell r="EL15">
            <v>0</v>
          </cell>
          <cell r="EM15">
            <v>0</v>
          </cell>
          <cell r="EN15">
            <v>0</v>
          </cell>
          <cell r="EO15">
            <v>305.77789804401141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299.87658325593287</v>
          </cell>
          <cell r="EX15">
            <v>61.043481299944347</v>
          </cell>
          <cell r="EY15">
            <v>0</v>
          </cell>
          <cell r="EZ15">
            <v>61.043481299944347</v>
          </cell>
          <cell r="FA15">
            <v>8615.2240000000002</v>
          </cell>
          <cell r="FB15">
            <v>845.88400000000001</v>
          </cell>
          <cell r="FC15">
            <v>863.26</v>
          </cell>
          <cell r="FD15">
            <v>863.26</v>
          </cell>
          <cell r="FE15">
            <v>863.26</v>
          </cell>
          <cell r="FF15">
            <v>863.26</v>
          </cell>
          <cell r="FG15">
            <v>863.26</v>
          </cell>
          <cell r="FH15">
            <v>863.26</v>
          </cell>
          <cell r="FI15">
            <v>863.26</v>
          </cell>
          <cell r="FJ15">
            <v>863.26</v>
          </cell>
          <cell r="FK15">
            <v>863.26</v>
          </cell>
          <cell r="FN15">
            <v>9763.7478571726915</v>
          </cell>
          <cell r="FO15">
            <v>0</v>
          </cell>
          <cell r="FP15">
            <v>0</v>
          </cell>
          <cell r="FQ15">
            <v>0</v>
          </cell>
          <cell r="FR15">
            <v>4921.7721576659796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4841.9756995067119</v>
          </cell>
          <cell r="GA15">
            <v>1148.5238571726914</v>
          </cell>
          <cell r="GB15">
            <v>0</v>
          </cell>
          <cell r="GC15">
            <v>1148.5238571726914</v>
          </cell>
          <cell r="GD15">
            <v>19.86</v>
          </cell>
          <cell r="GE15">
            <v>19.86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-19.86</v>
          </cell>
          <cell r="GW15">
            <v>-19.86</v>
          </cell>
          <cell r="GX15">
            <v>0</v>
          </cell>
          <cell r="GY15">
            <v>14187.017999999996</v>
          </cell>
          <cell r="GZ15">
            <v>1386.9479999999999</v>
          </cell>
          <cell r="HA15">
            <v>1422.23</v>
          </cell>
          <cell r="HB15">
            <v>1422.23</v>
          </cell>
          <cell r="HC15">
            <v>1422.23</v>
          </cell>
          <cell r="HD15">
            <v>1422.23</v>
          </cell>
          <cell r="HE15">
            <v>1422.23</v>
          </cell>
          <cell r="HF15">
            <v>1422.23</v>
          </cell>
          <cell r="HG15">
            <v>1422.23</v>
          </cell>
          <cell r="HH15">
            <v>1422.23</v>
          </cell>
          <cell r="HI15">
            <v>1422.23</v>
          </cell>
          <cell r="HL15">
            <v>11513.342155811997</v>
          </cell>
          <cell r="HM15">
            <v>1099.587261725588</v>
          </cell>
          <cell r="HN15">
            <v>1010.9294730332535</v>
          </cell>
          <cell r="HO15">
            <v>1161.9168246680026</v>
          </cell>
          <cell r="HP15">
            <v>1252.4533986840302</v>
          </cell>
          <cell r="HQ15">
            <v>1310.2029813992999</v>
          </cell>
          <cell r="HR15">
            <v>1136.5249519614893</v>
          </cell>
          <cell r="HS15">
            <v>1033.1168008794318</v>
          </cell>
          <cell r="HT15">
            <v>1366.6027337839787</v>
          </cell>
          <cell r="HU15">
            <v>1032.614646754309</v>
          </cell>
          <cell r="HV15">
            <v>1109.3930829226163</v>
          </cell>
          <cell r="HY15">
            <v>-2673.6758441879992</v>
          </cell>
          <cell r="HZ15">
            <v>-2673.6758441879992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6925.097999999999</v>
          </cell>
          <cell r="KI15">
            <v>679.90800000000002</v>
          </cell>
          <cell r="KJ15">
            <v>693.91</v>
          </cell>
          <cell r="KK15">
            <v>693.91</v>
          </cell>
          <cell r="KL15">
            <v>693.91</v>
          </cell>
          <cell r="KM15">
            <v>693.91</v>
          </cell>
          <cell r="KN15">
            <v>693.91</v>
          </cell>
          <cell r="KO15">
            <v>693.91</v>
          </cell>
          <cell r="KP15">
            <v>693.91</v>
          </cell>
          <cell r="KQ15">
            <v>693.91</v>
          </cell>
          <cell r="KR15">
            <v>693.91</v>
          </cell>
          <cell r="KU15">
            <v>5782.8279206206425</v>
          </cell>
          <cell r="KV15">
            <v>805.04920787945298</v>
          </cell>
          <cell r="KW15">
            <v>610.19242357814255</v>
          </cell>
          <cell r="KX15">
            <v>899.55277191502205</v>
          </cell>
          <cell r="KY15">
            <v>797.77989343016827</v>
          </cell>
          <cell r="KZ15">
            <v>859.21059586487274</v>
          </cell>
          <cell r="LA15">
            <v>170.23788345262372</v>
          </cell>
          <cell r="LB15">
            <v>9.4328252086408959</v>
          </cell>
          <cell r="LD15">
            <v>950.41266567695027</v>
          </cell>
          <cell r="LE15">
            <v>680.95965361476919</v>
          </cell>
          <cell r="LH15">
            <v>-1142.2700793793565</v>
          </cell>
          <cell r="LI15">
            <v>-1142.2700793793565</v>
          </cell>
          <cell r="LJ15">
            <v>0</v>
          </cell>
          <cell r="LK15">
            <v>0</v>
          </cell>
          <cell r="LX15">
            <v>0</v>
          </cell>
          <cell r="MJ15">
            <v>0</v>
          </cell>
          <cell r="ML15">
            <v>0</v>
          </cell>
          <cell r="MM15">
            <v>0</v>
          </cell>
          <cell r="MN15">
            <v>34762.843999999997</v>
          </cell>
          <cell r="MO15">
            <v>3352.2139999999999</v>
          </cell>
          <cell r="MP15">
            <v>3490.07</v>
          </cell>
          <cell r="MQ15">
            <v>3490.07</v>
          </cell>
          <cell r="MR15">
            <v>3490.07</v>
          </cell>
          <cell r="MS15">
            <v>3490.07</v>
          </cell>
          <cell r="MT15">
            <v>3490.07</v>
          </cell>
          <cell r="MU15">
            <v>3490.07</v>
          </cell>
          <cell r="MV15">
            <v>3490.07</v>
          </cell>
          <cell r="MW15">
            <v>3490.07</v>
          </cell>
          <cell r="MX15">
            <v>3490.07</v>
          </cell>
          <cell r="NA15">
            <v>21421.737921051172</v>
          </cell>
          <cell r="NB15">
            <v>2588.2969256042393</v>
          </cell>
          <cell r="NC15">
            <v>7155.1342849331986</v>
          </cell>
          <cell r="ND15">
            <v>2386.9133141902971</v>
          </cell>
          <cell r="NE15">
            <v>474.83786898324882</v>
          </cell>
          <cell r="NF15">
            <v>0</v>
          </cell>
          <cell r="NG15">
            <v>1565.7698695091292</v>
          </cell>
          <cell r="NH15">
            <v>5985.3109486763697</v>
          </cell>
          <cell r="NI15">
            <v>611.59231241020916</v>
          </cell>
          <cell r="NJ15">
            <v>0</v>
          </cell>
          <cell r="NK15">
            <v>653.88239674448187</v>
          </cell>
          <cell r="NN15">
            <v>-13341.106078948826</v>
          </cell>
          <cell r="NO15">
            <v>-13341.106078948826</v>
          </cell>
          <cell r="NP15">
            <v>0</v>
          </cell>
          <cell r="NQ15">
            <v>23924.696</v>
          </cell>
          <cell r="NR15">
            <v>40745.089999999997</v>
          </cell>
          <cell r="NS15">
            <v>16820.393999999997</v>
          </cell>
          <cell r="NT15">
            <v>0</v>
          </cell>
          <cell r="NU15">
            <v>16820.393999999997</v>
          </cell>
          <cell r="NV15">
            <v>5458.549</v>
          </cell>
          <cell r="NW15">
            <v>532.03899999999999</v>
          </cell>
          <cell r="NX15">
            <v>547.39</v>
          </cell>
          <cell r="NY15">
            <v>547.39</v>
          </cell>
          <cell r="NZ15">
            <v>547.39</v>
          </cell>
          <cell r="OA15">
            <v>547.39</v>
          </cell>
          <cell r="OB15">
            <v>547.39</v>
          </cell>
          <cell r="OC15">
            <v>547.39</v>
          </cell>
          <cell r="OD15">
            <v>547.39</v>
          </cell>
          <cell r="OE15">
            <v>547.39</v>
          </cell>
          <cell r="OF15">
            <v>547.39</v>
          </cell>
          <cell r="OI15">
            <v>12371.86</v>
          </cell>
          <cell r="OJ15">
            <v>0</v>
          </cell>
          <cell r="OK15">
            <v>0</v>
          </cell>
          <cell r="OL15">
            <v>0</v>
          </cell>
          <cell r="OM15">
            <v>0</v>
          </cell>
          <cell r="ON15">
            <v>4149.3100000000004</v>
          </cell>
          <cell r="OO15">
            <v>5500.81</v>
          </cell>
          <cell r="OP15">
            <v>2721.74</v>
          </cell>
          <cell r="OQ15">
            <v>0</v>
          </cell>
          <cell r="OR15">
            <v>0</v>
          </cell>
          <cell r="OS15">
            <v>0</v>
          </cell>
          <cell r="OV15">
            <v>6913.3110000000006</v>
          </cell>
          <cell r="OW15">
            <v>0</v>
          </cell>
          <cell r="OX15">
            <v>6913.3110000000006</v>
          </cell>
          <cell r="OY15">
            <v>9696.637999999999</v>
          </cell>
          <cell r="OZ15">
            <v>915.24800000000016</v>
          </cell>
          <cell r="PA15">
            <v>975.71</v>
          </cell>
          <cell r="PB15">
            <v>975.71</v>
          </cell>
          <cell r="PC15">
            <v>975.71</v>
          </cell>
          <cell r="PD15">
            <v>975.71</v>
          </cell>
          <cell r="PE15">
            <v>975.71</v>
          </cell>
          <cell r="PF15">
            <v>975.71</v>
          </cell>
          <cell r="PG15">
            <v>975.71</v>
          </cell>
          <cell r="PH15">
            <v>975.71</v>
          </cell>
          <cell r="PI15">
            <v>975.71</v>
          </cell>
          <cell r="PL15">
            <v>6065.27</v>
          </cell>
          <cell r="PM15">
            <v>0</v>
          </cell>
          <cell r="PN15">
            <v>0</v>
          </cell>
          <cell r="PO15">
            <v>0</v>
          </cell>
          <cell r="PP15">
            <v>0</v>
          </cell>
          <cell r="PQ15">
            <v>0</v>
          </cell>
          <cell r="PR15">
            <v>0</v>
          </cell>
          <cell r="PS15">
            <v>0</v>
          </cell>
          <cell r="PT15">
            <v>3748.01</v>
          </cell>
          <cell r="PU15">
            <v>0</v>
          </cell>
          <cell r="PV15">
            <v>2317.2600000000002</v>
          </cell>
          <cell r="PY15">
            <v>-3631.3679999999986</v>
          </cell>
          <cell r="PZ15">
            <v>-3631.3679999999986</v>
          </cell>
          <cell r="QA15">
            <v>0</v>
          </cell>
          <cell r="QB15">
            <v>1125.29</v>
          </cell>
          <cell r="QC15">
            <v>110.18</v>
          </cell>
          <cell r="QD15">
            <v>112.79</v>
          </cell>
          <cell r="QE15">
            <v>112.79</v>
          </cell>
          <cell r="QF15">
            <v>112.79</v>
          </cell>
          <cell r="QG15">
            <v>112.79</v>
          </cell>
          <cell r="QH15">
            <v>112.79</v>
          </cell>
          <cell r="QI15">
            <v>112.79</v>
          </cell>
          <cell r="QJ15">
            <v>112.79</v>
          </cell>
          <cell r="QK15">
            <v>112.79</v>
          </cell>
          <cell r="QL15">
            <v>112.79</v>
          </cell>
          <cell r="QO15">
            <v>0</v>
          </cell>
          <cell r="QP15">
            <v>0</v>
          </cell>
          <cell r="QQ15">
            <v>0</v>
          </cell>
          <cell r="QS15">
            <v>0</v>
          </cell>
          <cell r="QT15">
            <v>0</v>
          </cell>
          <cell r="QU15">
            <v>0</v>
          </cell>
          <cell r="QW15">
            <v>0</v>
          </cell>
          <cell r="RB15">
            <v>-1125.29</v>
          </cell>
          <cell r="RC15">
            <v>-1125.29</v>
          </cell>
          <cell r="RD15">
            <v>0</v>
          </cell>
          <cell r="RE15">
            <v>4832.0610000000006</v>
          </cell>
          <cell r="RF15">
            <v>471.11100000000005</v>
          </cell>
          <cell r="RG15">
            <v>484.55</v>
          </cell>
          <cell r="RH15">
            <v>484.55</v>
          </cell>
          <cell r="RI15">
            <v>484.55</v>
          </cell>
          <cell r="RJ15">
            <v>484.55</v>
          </cell>
          <cell r="RK15">
            <v>484.55</v>
          </cell>
          <cell r="RL15">
            <v>484.55</v>
          </cell>
          <cell r="RM15">
            <v>484.55</v>
          </cell>
          <cell r="RN15">
            <v>484.55</v>
          </cell>
          <cell r="RO15">
            <v>484.55</v>
          </cell>
          <cell r="RR15">
            <v>0</v>
          </cell>
          <cell r="RS15">
            <v>0</v>
          </cell>
          <cell r="RT15">
            <v>0</v>
          </cell>
          <cell r="RV15">
            <v>0</v>
          </cell>
          <cell r="RY15">
            <v>0</v>
          </cell>
          <cell r="RZ15">
            <v>0</v>
          </cell>
          <cell r="SE15">
            <v>-4832.0610000000006</v>
          </cell>
          <cell r="SF15">
            <v>-4832.0610000000006</v>
          </cell>
          <cell r="SG15">
            <v>0</v>
          </cell>
          <cell r="SH15">
            <v>0</v>
          </cell>
          <cell r="SI15">
            <v>0</v>
          </cell>
          <cell r="SJ15">
            <v>0</v>
          </cell>
          <cell r="SK15">
            <v>0</v>
          </cell>
          <cell r="SL15">
            <v>0</v>
          </cell>
          <cell r="SM15">
            <v>0</v>
          </cell>
          <cell r="SN15">
            <v>0</v>
          </cell>
          <cell r="SO15">
            <v>0</v>
          </cell>
          <cell r="SP15">
            <v>0</v>
          </cell>
          <cell r="SQ15">
            <v>0</v>
          </cell>
          <cell r="SR15">
            <v>0</v>
          </cell>
          <cell r="SU15">
            <v>3373.08</v>
          </cell>
          <cell r="SV15">
            <v>0</v>
          </cell>
          <cell r="SW15">
            <v>0</v>
          </cell>
          <cell r="SX15">
            <v>0</v>
          </cell>
          <cell r="SY15">
            <v>0</v>
          </cell>
          <cell r="SZ15">
            <v>0</v>
          </cell>
          <cell r="TA15">
            <v>0</v>
          </cell>
          <cell r="TB15">
            <v>3373.08</v>
          </cell>
          <cell r="TC15">
            <v>0</v>
          </cell>
          <cell r="TD15">
            <v>0</v>
          </cell>
          <cell r="TH15">
            <v>3373.08</v>
          </cell>
          <cell r="TI15">
            <v>0</v>
          </cell>
          <cell r="TJ15">
            <v>3373.08</v>
          </cell>
          <cell r="TK15">
            <v>2775.8229999999999</v>
          </cell>
          <cell r="TL15">
            <v>272.38299999999998</v>
          </cell>
          <cell r="TM15">
            <v>278.16000000000003</v>
          </cell>
          <cell r="TN15">
            <v>278.16000000000003</v>
          </cell>
          <cell r="TO15">
            <v>278.16000000000003</v>
          </cell>
          <cell r="TP15">
            <v>278.16000000000003</v>
          </cell>
          <cell r="TQ15">
            <v>278.16000000000003</v>
          </cell>
          <cell r="TR15">
            <v>278.16000000000003</v>
          </cell>
          <cell r="TS15">
            <v>278.16000000000003</v>
          </cell>
          <cell r="TT15">
            <v>278.16000000000003</v>
          </cell>
          <cell r="TU15">
            <v>278.16000000000003</v>
          </cell>
          <cell r="TX15">
            <v>18934.88</v>
          </cell>
          <cell r="TY15">
            <v>0</v>
          </cell>
          <cell r="TZ15">
            <v>0</v>
          </cell>
          <cell r="UA15">
            <v>0</v>
          </cell>
          <cell r="UB15">
            <v>14456.27</v>
          </cell>
          <cell r="UC15">
            <v>4478.6099999999997</v>
          </cell>
          <cell r="UD15">
            <v>0</v>
          </cell>
          <cell r="UE15">
            <v>0</v>
          </cell>
          <cell r="UF15">
            <v>0</v>
          </cell>
          <cell r="UG15">
            <v>0</v>
          </cell>
          <cell r="UH15">
            <v>0</v>
          </cell>
          <cell r="UK15">
            <v>16159.057000000001</v>
          </cell>
          <cell r="UL15">
            <v>0</v>
          </cell>
          <cell r="UM15">
            <v>16159.057000000001</v>
          </cell>
          <cell r="UN15">
            <v>36.335000000000001</v>
          </cell>
          <cell r="UO15">
            <v>3.5750000000000002</v>
          </cell>
          <cell r="UP15">
            <v>3.64</v>
          </cell>
          <cell r="UQ15">
            <v>3.64</v>
          </cell>
          <cell r="UR15">
            <v>3.64</v>
          </cell>
          <cell r="US15">
            <v>3.64</v>
          </cell>
          <cell r="UT15">
            <v>3.64</v>
          </cell>
          <cell r="UU15">
            <v>3.64</v>
          </cell>
          <cell r="UV15">
            <v>3.64</v>
          </cell>
          <cell r="UW15">
            <v>3.64</v>
          </cell>
          <cell r="UX15">
            <v>3.64</v>
          </cell>
          <cell r="VA15">
            <v>0</v>
          </cell>
          <cell r="VN15">
            <v>-36.335000000000001</v>
          </cell>
          <cell r="VO15">
            <v>-36.335000000000001</v>
          </cell>
          <cell r="VP15">
            <v>0</v>
          </cell>
          <cell r="VQ15">
            <v>0</v>
          </cell>
          <cell r="WD15">
            <v>0</v>
          </cell>
          <cell r="WQ15">
            <v>0</v>
          </cell>
          <cell r="WR15">
            <v>0</v>
          </cell>
          <cell r="WS15">
            <v>0</v>
          </cell>
          <cell r="WT15">
            <v>48168.229000000007</v>
          </cell>
          <cell r="WU15">
            <v>4713.6190000000006</v>
          </cell>
          <cell r="WV15">
            <v>4828.29</v>
          </cell>
          <cell r="WW15">
            <v>4828.29</v>
          </cell>
          <cell r="WX15">
            <v>4828.29</v>
          </cell>
          <cell r="WY15">
            <v>4828.29</v>
          </cell>
          <cell r="WZ15">
            <v>4828.29</v>
          </cell>
          <cell r="XA15">
            <v>4828.29</v>
          </cell>
          <cell r="XB15">
            <v>4828.29</v>
          </cell>
          <cell r="XC15">
            <v>4828.29</v>
          </cell>
          <cell r="XD15">
            <v>4828.29</v>
          </cell>
          <cell r="XG15">
            <v>60559.907573901924</v>
          </cell>
          <cell r="XH15">
            <v>6334.3909399163276</v>
          </cell>
          <cell r="XI15">
            <v>4525.3915054091685</v>
          </cell>
          <cell r="XJ15">
            <v>2679.5654511524353</v>
          </cell>
          <cell r="XK15">
            <v>2408.6452727720339</v>
          </cell>
          <cell r="XL15">
            <v>6156.8357500696047</v>
          </cell>
          <cell r="XM15">
            <v>5996.8780183299032</v>
          </cell>
          <cell r="XN15">
            <v>5222.0029734392701</v>
          </cell>
          <cell r="XO15">
            <v>11153.757708531117</v>
          </cell>
          <cell r="XP15">
            <v>10361.373503452158</v>
          </cell>
          <cell r="XQ15">
            <v>5721.0664508299114</v>
          </cell>
          <cell r="XT15">
            <v>12391.678573901918</v>
          </cell>
          <cell r="XU15">
            <v>0</v>
          </cell>
          <cell r="XV15">
            <v>12391.678573901918</v>
          </cell>
          <cell r="XW15">
            <v>15869.780999999999</v>
          </cell>
          <cell r="XX15">
            <v>1554.5609999999999</v>
          </cell>
          <cell r="XY15">
            <v>1590.58</v>
          </cell>
          <cell r="XZ15">
            <v>1590.58</v>
          </cell>
          <cell r="YA15">
            <v>1590.58</v>
          </cell>
          <cell r="YB15">
            <v>1590.58</v>
          </cell>
          <cell r="YC15">
            <v>1590.58</v>
          </cell>
          <cell r="YD15">
            <v>1590.58</v>
          </cell>
          <cell r="YE15">
            <v>1590.58</v>
          </cell>
          <cell r="YF15">
            <v>1590.58</v>
          </cell>
          <cell r="YG15">
            <v>1590.58</v>
          </cell>
          <cell r="YJ15">
            <v>14932.884579100006</v>
          </cell>
          <cell r="YK15">
            <v>1340.3588469893757</v>
          </cell>
          <cell r="YL15">
            <v>958.12487915609358</v>
          </cell>
          <cell r="YM15">
            <v>1346.3570157603137</v>
          </cell>
          <cell r="YN15">
            <v>1438.3361630765125</v>
          </cell>
          <cell r="YO15">
            <v>1971.2730734927047</v>
          </cell>
          <cell r="YP15">
            <v>1399.8957785046375</v>
          </cell>
          <cell r="YQ15">
            <v>1949.4970810902646</v>
          </cell>
          <cell r="YR15">
            <v>1456.9720986354073</v>
          </cell>
          <cell r="YS15">
            <v>1636.5988740129121</v>
          </cell>
          <cell r="YT15">
            <v>1435.4707683817837</v>
          </cell>
          <cell r="YW15">
            <v>-936.89642089999325</v>
          </cell>
          <cell r="YX15">
            <v>-936.89642089999325</v>
          </cell>
          <cell r="YY15">
            <v>0</v>
          </cell>
          <cell r="YZ15">
            <v>6707.9929999999995</v>
          </cell>
          <cell r="ZA15">
            <v>656.303</v>
          </cell>
          <cell r="ZB15">
            <v>672.41</v>
          </cell>
          <cell r="ZC15">
            <v>672.41</v>
          </cell>
          <cell r="ZD15">
            <v>672.41</v>
          </cell>
          <cell r="ZE15">
            <v>672.41</v>
          </cell>
          <cell r="ZF15">
            <v>672.41</v>
          </cell>
          <cell r="ZG15">
            <v>672.41</v>
          </cell>
          <cell r="ZH15">
            <v>672.41</v>
          </cell>
          <cell r="ZI15">
            <v>672.41</v>
          </cell>
          <cell r="ZJ15">
            <v>672.41</v>
          </cell>
          <cell r="ZM15">
            <v>7309.510463998733</v>
          </cell>
          <cell r="ZP15">
            <v>3599.9754638784352</v>
          </cell>
          <cell r="ZQ15">
            <v>3709.5350001202978</v>
          </cell>
          <cell r="ZZ15">
            <v>601.51746399873355</v>
          </cell>
          <cell r="AAA15">
            <v>0</v>
          </cell>
          <cell r="AAB15">
            <v>601.51746399873355</v>
          </cell>
          <cell r="AAC15">
            <v>1418.6689999999999</v>
          </cell>
          <cell r="AAD15">
            <v>141.65899999999999</v>
          </cell>
          <cell r="AAE15">
            <v>141.88999999999999</v>
          </cell>
          <cell r="AAF15">
            <v>141.88999999999999</v>
          </cell>
          <cell r="AAG15">
            <v>141.88999999999999</v>
          </cell>
          <cell r="AAH15">
            <v>141.88999999999999</v>
          </cell>
          <cell r="AAI15">
            <v>141.88999999999999</v>
          </cell>
          <cell r="AAJ15">
            <v>141.88999999999999</v>
          </cell>
          <cell r="AAK15">
            <v>141.88999999999999</v>
          </cell>
          <cell r="AAL15">
            <v>141.88999999999999</v>
          </cell>
          <cell r="AAM15">
            <v>141.88999999999999</v>
          </cell>
          <cell r="AAP15">
            <v>1943.1682680399999</v>
          </cell>
          <cell r="AAQ15">
            <v>164.81253726</v>
          </cell>
          <cell r="AAR15">
            <v>164.38915260000002</v>
          </cell>
          <cell r="AAS15">
            <v>201.66380519999998</v>
          </cell>
          <cell r="AAT15">
            <v>205.85064059999999</v>
          </cell>
          <cell r="AAU15">
            <v>201.35380517999999</v>
          </cell>
          <cell r="AAV15">
            <v>205.11476260000001</v>
          </cell>
          <cell r="AAW15">
            <v>199.25622419999999</v>
          </cell>
          <cell r="AAX15">
            <v>200.1348954</v>
          </cell>
          <cell r="AAY15">
            <v>198.4600882</v>
          </cell>
          <cell r="AAZ15">
            <v>202.1323568</v>
          </cell>
          <cell r="ABC15">
            <v>524.49926804000006</v>
          </cell>
          <cell r="ABD15">
            <v>0</v>
          </cell>
          <cell r="ABE15">
            <v>524.49926804000006</v>
          </cell>
          <cell r="ABF15">
            <v>314.06800000000004</v>
          </cell>
          <cell r="ABG15">
            <v>31.378</v>
          </cell>
          <cell r="ABH15">
            <v>31.41</v>
          </cell>
          <cell r="ABI15">
            <v>31.41</v>
          </cell>
          <cell r="ABJ15">
            <v>31.41</v>
          </cell>
          <cell r="ABK15">
            <v>31.41</v>
          </cell>
          <cell r="ABL15">
            <v>31.41</v>
          </cell>
          <cell r="ABM15">
            <v>31.41</v>
          </cell>
          <cell r="ABN15">
            <v>31.41</v>
          </cell>
          <cell r="ABO15">
            <v>31.41</v>
          </cell>
          <cell r="ABP15">
            <v>31.41</v>
          </cell>
          <cell r="ABS15">
            <v>4564.7993999999999</v>
          </cell>
          <cell r="ABT15">
            <v>0</v>
          </cell>
          <cell r="ACA15">
            <v>0</v>
          </cell>
          <cell r="ACB15">
            <v>4564.7993999999999</v>
          </cell>
          <cell r="ACC15">
            <v>0</v>
          </cell>
          <cell r="ACF15">
            <v>4250.7313999999997</v>
          </cell>
          <cell r="ACG15">
            <v>0</v>
          </cell>
          <cell r="ACH15">
            <v>4250.7313999999997</v>
          </cell>
          <cell r="ACI15">
            <v>17412.024999999994</v>
          </cell>
          <cell r="ACJ15">
            <v>11231.954522927999</v>
          </cell>
          <cell r="ACK15">
            <v>-6180.0704770719949</v>
          </cell>
          <cell r="ACL15">
            <v>-6180.0704770719949</v>
          </cell>
          <cell r="ACM15">
            <v>0</v>
          </cell>
          <cell r="ACN15">
            <v>17412.024999999994</v>
          </cell>
          <cell r="ACO15">
            <v>1703.6949999999999</v>
          </cell>
          <cell r="ACP15">
            <v>1745.37</v>
          </cell>
          <cell r="ACQ15">
            <v>1745.37</v>
          </cell>
          <cell r="ACR15">
            <v>1745.37</v>
          </cell>
          <cell r="ACS15">
            <v>1745.37</v>
          </cell>
          <cell r="ACT15">
            <v>1745.37</v>
          </cell>
          <cell r="ACU15">
            <v>1745.37</v>
          </cell>
          <cell r="ACV15">
            <v>1745.37</v>
          </cell>
          <cell r="ACW15">
            <v>1745.37</v>
          </cell>
          <cell r="ACX15">
            <v>1745.37</v>
          </cell>
          <cell r="ADA15">
            <v>11231.954522927999</v>
          </cell>
          <cell r="ADB15">
            <v>1163.6162269199999</v>
          </cell>
          <cell r="ADC15">
            <v>1259.6566392</v>
          </cell>
          <cell r="ADD15">
            <v>950.22732592800003</v>
          </cell>
          <cell r="ADE15">
            <v>1270.2765707999999</v>
          </cell>
          <cell r="ADF15">
            <v>817.76550887999997</v>
          </cell>
          <cell r="ADG15">
            <v>1253.603916</v>
          </cell>
          <cell r="ADH15">
            <v>1367.0766575999999</v>
          </cell>
          <cell r="ADI15">
            <v>1025.8831439999999</v>
          </cell>
          <cell r="ADJ15">
            <v>1087.7264856000002</v>
          </cell>
          <cell r="ADK15">
            <v>1036.1220479999999</v>
          </cell>
          <cell r="ADN15">
            <v>-6180.0704770719949</v>
          </cell>
          <cell r="ADO15">
            <v>-6180.0704770719949</v>
          </cell>
          <cell r="ADP15">
            <v>0</v>
          </cell>
          <cell r="ADQ15">
            <v>0</v>
          </cell>
          <cell r="ADR15">
            <v>0</v>
          </cell>
          <cell r="ADS15">
            <v>0</v>
          </cell>
          <cell r="ADT15">
            <v>0</v>
          </cell>
          <cell r="ADU15">
            <v>0</v>
          </cell>
          <cell r="ADV15">
            <v>0</v>
          </cell>
          <cell r="ADW15">
            <v>0</v>
          </cell>
          <cell r="ADX15">
            <v>0</v>
          </cell>
          <cell r="ADY15">
            <v>0</v>
          </cell>
          <cell r="ADZ15">
            <v>0</v>
          </cell>
          <cell r="AEA15">
            <v>0</v>
          </cell>
          <cell r="AED15">
            <v>0</v>
          </cell>
          <cell r="AEE15">
            <v>0</v>
          </cell>
          <cell r="AEF15">
            <v>0</v>
          </cell>
          <cell r="AEG15">
            <v>0</v>
          </cell>
          <cell r="AEH15">
            <v>0</v>
          </cell>
          <cell r="AEI15">
            <v>0</v>
          </cell>
          <cell r="AEJ15">
            <v>0</v>
          </cell>
          <cell r="AEK15">
            <v>0</v>
          </cell>
          <cell r="AEL15">
            <v>0</v>
          </cell>
          <cell r="AEM15">
            <v>0</v>
          </cell>
          <cell r="AEN15">
            <v>0</v>
          </cell>
          <cell r="AEQ15">
            <v>0</v>
          </cell>
          <cell r="AER15">
            <v>0</v>
          </cell>
          <cell r="AES15">
            <v>0</v>
          </cell>
          <cell r="AET15">
            <v>0</v>
          </cell>
          <cell r="AEU15">
            <v>0</v>
          </cell>
          <cell r="AEV15">
            <v>0</v>
          </cell>
          <cell r="AEW15">
            <v>0</v>
          </cell>
          <cell r="AEX15">
            <v>0</v>
          </cell>
          <cell r="AEY15">
            <v>0</v>
          </cell>
          <cell r="AFG15">
            <v>0</v>
          </cell>
          <cell r="AFT15">
            <v>0</v>
          </cell>
          <cell r="AFU15">
            <v>0</v>
          </cell>
          <cell r="AFV15">
            <v>0</v>
          </cell>
          <cell r="AFW15">
            <v>205527.66099999996</v>
          </cell>
          <cell r="AFX15">
            <v>219925.20931664054</v>
          </cell>
          <cell r="AFY15">
            <v>14397.548316640576</v>
          </cell>
          <cell r="AFZ15">
            <v>0</v>
          </cell>
          <cell r="AGA15">
            <v>14397.548316640576</v>
          </cell>
          <cell r="AGB15">
            <v>246633.19319999995</v>
          </cell>
          <cell r="AGC15">
            <v>263910.25117996865</v>
          </cell>
          <cell r="AGD15">
            <v>17277.057979968697</v>
          </cell>
          <cell r="AGE15">
            <v>0</v>
          </cell>
          <cell r="AGF15">
            <v>17277.057979968697</v>
          </cell>
          <cell r="AGG15">
            <v>12331.659659999998</v>
          </cell>
          <cell r="AGH15">
            <v>13195.512558998433</v>
          </cell>
          <cell r="AGI15">
            <v>863.85289899843519</v>
          </cell>
          <cell r="AGJ15">
            <v>0</v>
          </cell>
          <cell r="AGK15">
            <v>863.85289899843519</v>
          </cell>
          <cell r="AGL15">
            <v>258964.85285999996</v>
          </cell>
        </row>
        <row r="16">
          <cell r="C16" t="str">
            <v>Дмитра Самоквасова, ВУЛ, 10</v>
          </cell>
          <cell r="D16">
            <v>9</v>
          </cell>
          <cell r="E16">
            <v>7468.47</v>
          </cell>
          <cell r="F16">
            <v>67836.894</v>
          </cell>
          <cell r="G16">
            <v>63818.349374777303</v>
          </cell>
          <cell r="H16">
            <v>-4018.5446252226975</v>
          </cell>
          <cell r="I16">
            <v>-4018.5446252226975</v>
          </cell>
          <cell r="J16">
            <v>0</v>
          </cell>
          <cell r="K16">
            <v>42242.406999999999</v>
          </cell>
          <cell r="L16">
            <v>4143.6969999999992</v>
          </cell>
          <cell r="M16">
            <v>4233.1899999999996</v>
          </cell>
          <cell r="N16">
            <v>4233.1899999999996</v>
          </cell>
          <cell r="O16">
            <v>4233.1899999999996</v>
          </cell>
          <cell r="P16">
            <v>4233.1899999999996</v>
          </cell>
          <cell r="Q16">
            <v>4233.1899999999996</v>
          </cell>
          <cell r="R16">
            <v>4233.1899999999996</v>
          </cell>
          <cell r="S16">
            <v>4233.1899999999996</v>
          </cell>
          <cell r="T16">
            <v>4233.1899999999996</v>
          </cell>
          <cell r="U16">
            <v>4233.1899999999996</v>
          </cell>
          <cell r="X16">
            <v>23474.503662810803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23474.503662810803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L16">
            <v>0</v>
          </cell>
          <cell r="AM16">
            <v>0</v>
          </cell>
          <cell r="AN16">
            <v>7341.7279999999982</v>
          </cell>
          <cell r="AO16">
            <v>720.87799999999993</v>
          </cell>
          <cell r="AP16">
            <v>735.65</v>
          </cell>
          <cell r="AQ16">
            <v>735.65</v>
          </cell>
          <cell r="AR16">
            <v>735.65</v>
          </cell>
          <cell r="AS16">
            <v>735.65</v>
          </cell>
          <cell r="AT16">
            <v>735.65</v>
          </cell>
          <cell r="AU16">
            <v>735.65</v>
          </cell>
          <cell r="AV16">
            <v>735.65</v>
          </cell>
          <cell r="AW16">
            <v>735.65</v>
          </cell>
          <cell r="AX16">
            <v>735.65</v>
          </cell>
          <cell r="BA16">
            <v>4146.4589983734822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4146.4589983734822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O16">
            <v>0</v>
          </cell>
          <cell r="BP16">
            <v>0</v>
          </cell>
          <cell r="BQ16">
            <v>1222.4770000000001</v>
          </cell>
          <cell r="BR16">
            <v>120.157</v>
          </cell>
          <cell r="BS16">
            <v>122.48</v>
          </cell>
          <cell r="BT16">
            <v>122.48</v>
          </cell>
          <cell r="BU16">
            <v>122.48</v>
          </cell>
          <cell r="BV16">
            <v>122.48</v>
          </cell>
          <cell r="BW16">
            <v>122.48</v>
          </cell>
          <cell r="BX16">
            <v>122.48</v>
          </cell>
          <cell r="BY16">
            <v>122.48</v>
          </cell>
          <cell r="BZ16">
            <v>122.48</v>
          </cell>
          <cell r="CA16">
            <v>122.48</v>
          </cell>
          <cell r="CD16">
            <v>1283.1126683414</v>
          </cell>
          <cell r="CE16">
            <v>101.19313281700001</v>
          </cell>
          <cell r="CF16">
            <v>100.93317917</v>
          </cell>
          <cell r="CG16">
            <v>135.06834356440001</v>
          </cell>
          <cell r="CH16">
            <v>137.87258130000001</v>
          </cell>
          <cell r="CI16">
            <v>134.86073589</v>
          </cell>
          <cell r="CJ16">
            <v>137.37971229999999</v>
          </cell>
          <cell r="CK16">
            <v>133.45583909999999</v>
          </cell>
          <cell r="CL16">
            <v>134.04434670000001</v>
          </cell>
          <cell r="CM16">
            <v>132.92261109999998</v>
          </cell>
          <cell r="CN16">
            <v>135.38218639999999</v>
          </cell>
          <cell r="CR16">
            <v>0</v>
          </cell>
          <cell r="CS16">
            <v>0</v>
          </cell>
          <cell r="CT16">
            <v>836.37899999999991</v>
          </cell>
          <cell r="CU16">
            <v>83.529000000000011</v>
          </cell>
          <cell r="CV16">
            <v>83.65</v>
          </cell>
          <cell r="CW16">
            <v>83.65</v>
          </cell>
          <cell r="CX16">
            <v>83.65</v>
          </cell>
          <cell r="CY16">
            <v>83.65</v>
          </cell>
          <cell r="CZ16">
            <v>83.65</v>
          </cell>
          <cell r="DA16">
            <v>83.65</v>
          </cell>
          <cell r="DB16">
            <v>83.65</v>
          </cell>
          <cell r="DC16">
            <v>83.65</v>
          </cell>
          <cell r="DD16">
            <v>83.65</v>
          </cell>
          <cell r="DG16">
            <v>905.04039553620009</v>
          </cell>
          <cell r="DH16">
            <v>84.049981351</v>
          </cell>
          <cell r="DI16">
            <v>83.83406651</v>
          </cell>
          <cell r="DJ16">
            <v>92.10711245520001</v>
          </cell>
          <cell r="DK16">
            <v>94.019405400000011</v>
          </cell>
          <cell r="DL16">
            <v>91.965538620000004</v>
          </cell>
          <cell r="DM16">
            <v>93.682969800000009</v>
          </cell>
          <cell r="DN16">
            <v>91.00749780000001</v>
          </cell>
          <cell r="DO16">
            <v>91.408818600000004</v>
          </cell>
          <cell r="DP16">
            <v>90.643873800000009</v>
          </cell>
          <cell r="DQ16">
            <v>92.321131200000011</v>
          </cell>
          <cell r="DT16">
            <v>68.661395536200189</v>
          </cell>
          <cell r="DU16">
            <v>0</v>
          </cell>
          <cell r="DV16">
            <v>68.661395536200189</v>
          </cell>
          <cell r="DW16">
            <v>1498.0970000000002</v>
          </cell>
          <cell r="DX16">
            <v>147.107</v>
          </cell>
          <cell r="DY16">
            <v>150.11000000000001</v>
          </cell>
          <cell r="DZ16">
            <v>150.11000000000001</v>
          </cell>
          <cell r="EA16">
            <v>150.11000000000001</v>
          </cell>
          <cell r="EB16">
            <v>150.11000000000001</v>
          </cell>
          <cell r="EC16">
            <v>150.11000000000001</v>
          </cell>
          <cell r="ED16">
            <v>150.11000000000001</v>
          </cell>
          <cell r="EE16">
            <v>150.11000000000001</v>
          </cell>
          <cell r="EF16">
            <v>150.11000000000001</v>
          </cell>
          <cell r="EG16">
            <v>150.11000000000001</v>
          </cell>
          <cell r="EK16">
            <v>844.45936712290631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844.45936712290631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X16">
            <v>-653.63763287709389</v>
          </cell>
          <cell r="EY16">
            <v>-653.63763287709389</v>
          </cell>
          <cell r="EZ16">
            <v>0</v>
          </cell>
          <cell r="FA16">
            <v>12261.036999999998</v>
          </cell>
          <cell r="FB16">
            <v>1203.817</v>
          </cell>
          <cell r="FC16">
            <v>1228.58</v>
          </cell>
          <cell r="FD16">
            <v>1228.58</v>
          </cell>
          <cell r="FE16">
            <v>1228.58</v>
          </cell>
          <cell r="FF16">
            <v>1228.58</v>
          </cell>
          <cell r="FG16">
            <v>1228.58</v>
          </cell>
          <cell r="FH16">
            <v>1228.58</v>
          </cell>
          <cell r="FI16">
            <v>1228.58</v>
          </cell>
          <cell r="FJ16">
            <v>1228.58</v>
          </cell>
          <cell r="FK16">
            <v>1228.58</v>
          </cell>
          <cell r="FN16">
            <v>7166.8296644117627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7166.8296644117627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GA16">
            <v>-5094.2073355882358</v>
          </cell>
          <cell r="GB16">
            <v>-5094.2073355882358</v>
          </cell>
          <cell r="GC16">
            <v>0</v>
          </cell>
          <cell r="GD16">
            <v>12.118</v>
          </cell>
          <cell r="GE16">
            <v>12.118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-12.118</v>
          </cell>
          <cell r="GW16">
            <v>-12.118</v>
          </cell>
          <cell r="GX16">
            <v>0</v>
          </cell>
          <cell r="GY16">
            <v>2422.6509999999998</v>
          </cell>
          <cell r="GZ16">
            <v>439.77099999999996</v>
          </cell>
          <cell r="HA16">
            <v>220.32</v>
          </cell>
          <cell r="HB16">
            <v>220.32</v>
          </cell>
          <cell r="HC16">
            <v>220.32</v>
          </cell>
          <cell r="HD16">
            <v>220.32</v>
          </cell>
          <cell r="HE16">
            <v>220.32</v>
          </cell>
          <cell r="HF16">
            <v>220.32</v>
          </cell>
          <cell r="HG16">
            <v>220.32</v>
          </cell>
          <cell r="HH16">
            <v>220.32</v>
          </cell>
          <cell r="HI16">
            <v>220.32</v>
          </cell>
          <cell r="HL16">
            <v>25997.944618180747</v>
          </cell>
          <cell r="HM16">
            <v>2482.9461633577848</v>
          </cell>
          <cell r="HN16">
            <v>2282.7505772976469</v>
          </cell>
          <cell r="HO16">
            <v>2623.6907450372501</v>
          </cell>
          <cell r="HP16">
            <v>2828.128761847192</v>
          </cell>
          <cell r="HQ16">
            <v>2958.5314227632257</v>
          </cell>
          <cell r="HR16">
            <v>2566.3540923570731</v>
          </cell>
          <cell r="HS16">
            <v>2332.8511399982158</v>
          </cell>
          <cell r="HT16">
            <v>3085.8860708864731</v>
          </cell>
          <cell r="HU16">
            <v>2331.717240305315</v>
          </cell>
          <cell r="HV16">
            <v>2505.0884043305714</v>
          </cell>
          <cell r="HY16">
            <v>23575.293618180745</v>
          </cell>
          <cell r="HZ16">
            <v>0</v>
          </cell>
          <cell r="IA16">
            <v>23575.293618180745</v>
          </cell>
          <cell r="IB16">
            <v>112751.55500000001</v>
          </cell>
          <cell r="IC16">
            <v>11097.815000000001</v>
          </cell>
          <cell r="ID16">
            <v>11294.86</v>
          </cell>
          <cell r="IE16">
            <v>11294.86</v>
          </cell>
          <cell r="IF16">
            <v>11294.86</v>
          </cell>
          <cell r="IG16">
            <v>11294.86</v>
          </cell>
          <cell r="IH16">
            <v>11294.86</v>
          </cell>
          <cell r="II16">
            <v>11294.86</v>
          </cell>
          <cell r="IJ16">
            <v>11294.86</v>
          </cell>
          <cell r="IK16">
            <v>11294.86</v>
          </cell>
          <cell r="IL16">
            <v>11294.86</v>
          </cell>
          <cell r="IO16">
            <v>111056.58305908959</v>
          </cell>
          <cell r="IP16">
            <v>7541.2975012771831</v>
          </cell>
          <cell r="IQ16">
            <v>8666.9604616287506</v>
          </cell>
          <cell r="IR16">
            <v>11630.612727858097</v>
          </cell>
          <cell r="IS16">
            <v>11204.354536809136</v>
          </cell>
          <cell r="IT16">
            <v>12961.73001163271</v>
          </cell>
          <cell r="IU16">
            <v>10682.948932778252</v>
          </cell>
          <cell r="IV16">
            <v>10509.508028791593</v>
          </cell>
          <cell r="IW16">
            <v>11716.745514216716</v>
          </cell>
          <cell r="IX16">
            <v>13389.397682895777</v>
          </cell>
          <cell r="IY16">
            <v>12753.027661201373</v>
          </cell>
          <cell r="JB16">
            <v>-1694.9719409104146</v>
          </cell>
          <cell r="JC16">
            <v>-1694.9719409104146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8839.8500000000022</v>
          </cell>
          <cell r="KI16">
            <v>867.92</v>
          </cell>
          <cell r="KJ16">
            <v>885.77</v>
          </cell>
          <cell r="KK16">
            <v>885.77</v>
          </cell>
          <cell r="KL16">
            <v>885.77</v>
          </cell>
          <cell r="KM16">
            <v>885.77</v>
          </cell>
          <cell r="KN16">
            <v>885.77</v>
          </cell>
          <cell r="KO16">
            <v>885.77</v>
          </cell>
          <cell r="KP16">
            <v>885.77</v>
          </cell>
          <cell r="KQ16">
            <v>885.77</v>
          </cell>
          <cell r="KR16">
            <v>885.77</v>
          </cell>
          <cell r="KU16">
            <v>7385.467002409162</v>
          </cell>
          <cell r="KV16">
            <v>1028.1583492660793</v>
          </cell>
          <cell r="KW16">
            <v>779.29972350246703</v>
          </cell>
          <cell r="KX16">
            <v>1148.852721439076</v>
          </cell>
          <cell r="KY16">
            <v>1018.8747456421675</v>
          </cell>
          <cell r="KZ16">
            <v>1097.3302091518628</v>
          </cell>
          <cell r="LA16">
            <v>217.41721197769891</v>
          </cell>
          <cell r="LB16">
            <v>12.047016306487398</v>
          </cell>
          <cell r="LD16">
            <v>1213.8078071047044</v>
          </cell>
          <cell r="LE16">
            <v>869.67921801861974</v>
          </cell>
          <cell r="LH16">
            <v>-1454.3829975908402</v>
          </cell>
          <cell r="LI16">
            <v>-1454.3829975908402</v>
          </cell>
          <cell r="LJ16">
            <v>0</v>
          </cell>
          <cell r="LK16">
            <v>0</v>
          </cell>
          <cell r="LX16">
            <v>0</v>
          </cell>
          <cell r="MJ16">
            <v>0</v>
          </cell>
          <cell r="ML16">
            <v>0</v>
          </cell>
          <cell r="MM16">
            <v>0</v>
          </cell>
          <cell r="MN16">
            <v>185221.65899999996</v>
          </cell>
          <cell r="MO16">
            <v>17804.019</v>
          </cell>
          <cell r="MP16">
            <v>18601.96</v>
          </cell>
          <cell r="MQ16">
            <v>18601.96</v>
          </cell>
          <cell r="MR16">
            <v>18601.96</v>
          </cell>
          <cell r="MS16">
            <v>18601.96</v>
          </cell>
          <cell r="MT16">
            <v>18601.96</v>
          </cell>
          <cell r="MU16">
            <v>18601.96</v>
          </cell>
          <cell r="MV16">
            <v>18601.96</v>
          </cell>
          <cell r="MW16">
            <v>18601.96</v>
          </cell>
          <cell r="MX16">
            <v>18601.96</v>
          </cell>
          <cell r="NA16">
            <v>132174.2271605765</v>
          </cell>
          <cell r="NB16">
            <v>2730.6759826936332</v>
          </cell>
          <cell r="NC16">
            <v>1527.6992112962434</v>
          </cell>
          <cell r="ND16">
            <v>254.8378581509721</v>
          </cell>
          <cell r="NE16">
            <v>4173.9546461185664</v>
          </cell>
          <cell r="NF16">
            <v>0</v>
          </cell>
          <cell r="NG16">
            <v>413.70107731537416</v>
          </cell>
          <cell r="NH16">
            <v>6021.6026814420193</v>
          </cell>
          <cell r="NI16">
            <v>5622.5452583438046</v>
          </cell>
          <cell r="NJ16">
            <v>12889.715618336193</v>
          </cell>
          <cell r="NK16">
            <v>98539.494826879687</v>
          </cell>
          <cell r="NN16">
            <v>-53047.431839423458</v>
          </cell>
          <cell r="NO16">
            <v>-53047.431839423458</v>
          </cell>
          <cell r="NP16">
            <v>0</v>
          </cell>
          <cell r="NQ16">
            <v>53402.96</v>
          </cell>
          <cell r="NR16">
            <v>20982.97</v>
          </cell>
          <cell r="NS16">
            <v>-32419.989999999998</v>
          </cell>
          <cell r="NT16">
            <v>-32419.989999999998</v>
          </cell>
          <cell r="NU16">
            <v>0</v>
          </cell>
          <cell r="NV16">
            <v>12391.710000000001</v>
          </cell>
          <cell r="NW16">
            <v>1193.3700000000001</v>
          </cell>
          <cell r="NX16">
            <v>1244.26</v>
          </cell>
          <cell r="NY16">
            <v>1244.26</v>
          </cell>
          <cell r="NZ16">
            <v>1244.26</v>
          </cell>
          <cell r="OA16">
            <v>1244.26</v>
          </cell>
          <cell r="OB16">
            <v>1244.26</v>
          </cell>
          <cell r="OC16">
            <v>1244.26</v>
          </cell>
          <cell r="OD16">
            <v>1244.26</v>
          </cell>
          <cell r="OE16">
            <v>1244.26</v>
          </cell>
          <cell r="OF16">
            <v>1244.26</v>
          </cell>
          <cell r="OI16">
            <v>0</v>
          </cell>
          <cell r="OJ16">
            <v>0</v>
          </cell>
          <cell r="OK16">
            <v>0</v>
          </cell>
          <cell r="OL16">
            <v>0</v>
          </cell>
          <cell r="OM16">
            <v>0</v>
          </cell>
          <cell r="ON16">
            <v>0</v>
          </cell>
          <cell r="OO16">
            <v>0</v>
          </cell>
          <cell r="OP16">
            <v>0</v>
          </cell>
          <cell r="OQ16">
            <v>0</v>
          </cell>
          <cell r="OR16">
            <v>0</v>
          </cell>
          <cell r="OS16">
            <v>0</v>
          </cell>
          <cell r="OV16">
            <v>-12391.710000000001</v>
          </cell>
          <cell r="OW16">
            <v>-12391.710000000001</v>
          </cell>
          <cell r="OX16">
            <v>0</v>
          </cell>
          <cell r="OY16">
            <v>18747.262000000002</v>
          </cell>
          <cell r="OZ16">
            <v>1721.1519999999998</v>
          </cell>
          <cell r="PA16">
            <v>1891.79</v>
          </cell>
          <cell r="PB16">
            <v>1891.79</v>
          </cell>
          <cell r="PC16">
            <v>1891.79</v>
          </cell>
          <cell r="PD16">
            <v>1891.79</v>
          </cell>
          <cell r="PE16">
            <v>1891.79</v>
          </cell>
          <cell r="PF16">
            <v>1891.79</v>
          </cell>
          <cell r="PG16">
            <v>1891.79</v>
          </cell>
          <cell r="PH16">
            <v>1891.79</v>
          </cell>
          <cell r="PI16">
            <v>1891.79</v>
          </cell>
          <cell r="PL16">
            <v>10424.48</v>
          </cell>
          <cell r="PM16">
            <v>0</v>
          </cell>
          <cell r="PN16">
            <v>3867.46</v>
          </cell>
          <cell r="PO16">
            <v>0</v>
          </cell>
          <cell r="PP16">
            <v>0</v>
          </cell>
          <cell r="PQ16">
            <v>0</v>
          </cell>
          <cell r="PR16">
            <v>0</v>
          </cell>
          <cell r="PS16">
            <v>2792.02</v>
          </cell>
          <cell r="PT16">
            <v>0</v>
          </cell>
          <cell r="PU16">
            <v>0</v>
          </cell>
          <cell r="PV16">
            <v>3765</v>
          </cell>
          <cell r="PY16">
            <v>-8322.7820000000029</v>
          </cell>
          <cell r="PZ16">
            <v>-8322.7820000000029</v>
          </cell>
          <cell r="QA16">
            <v>0</v>
          </cell>
          <cell r="QB16">
            <v>2377</v>
          </cell>
          <cell r="QC16">
            <v>232.74999999999997</v>
          </cell>
          <cell r="QD16">
            <v>238.25</v>
          </cell>
          <cell r="QE16">
            <v>238.25</v>
          </cell>
          <cell r="QF16">
            <v>238.25</v>
          </cell>
          <cell r="QG16">
            <v>238.25</v>
          </cell>
          <cell r="QH16">
            <v>238.25</v>
          </cell>
          <cell r="QI16">
            <v>238.25</v>
          </cell>
          <cell r="QJ16">
            <v>238.25</v>
          </cell>
          <cell r="QK16">
            <v>238.25</v>
          </cell>
          <cell r="QL16">
            <v>238.25</v>
          </cell>
          <cell r="QO16">
            <v>2653.88</v>
          </cell>
          <cell r="QP16">
            <v>0</v>
          </cell>
          <cell r="QQ16">
            <v>0</v>
          </cell>
          <cell r="QS16">
            <v>0</v>
          </cell>
          <cell r="QT16">
            <v>0</v>
          </cell>
          <cell r="QU16">
            <v>2653.88</v>
          </cell>
          <cell r="QW16">
            <v>0</v>
          </cell>
          <cell r="RB16">
            <v>276.88000000000011</v>
          </cell>
          <cell r="RC16">
            <v>0</v>
          </cell>
          <cell r="RD16">
            <v>276.88000000000011</v>
          </cell>
          <cell r="RE16">
            <v>11447.774000000001</v>
          </cell>
          <cell r="RF16">
            <v>1056.0140000000001</v>
          </cell>
          <cell r="RG16">
            <v>1154.6400000000001</v>
          </cell>
          <cell r="RH16">
            <v>1154.6400000000001</v>
          </cell>
          <cell r="RI16">
            <v>1154.6400000000001</v>
          </cell>
          <cell r="RJ16">
            <v>1154.6400000000001</v>
          </cell>
          <cell r="RK16">
            <v>1154.6400000000001</v>
          </cell>
          <cell r="RL16">
            <v>1154.6400000000001</v>
          </cell>
          <cell r="RM16">
            <v>1154.6400000000001</v>
          </cell>
          <cell r="RN16">
            <v>1154.6400000000001</v>
          </cell>
          <cell r="RO16">
            <v>1154.6400000000001</v>
          </cell>
          <cell r="RR16">
            <v>0</v>
          </cell>
          <cell r="RS16">
            <v>0</v>
          </cell>
          <cell r="RT16">
            <v>0</v>
          </cell>
          <cell r="RV16">
            <v>0</v>
          </cell>
          <cell r="RY16">
            <v>0</v>
          </cell>
          <cell r="RZ16">
            <v>0</v>
          </cell>
          <cell r="SE16">
            <v>-11447.774000000001</v>
          </cell>
          <cell r="SF16">
            <v>-11447.774000000001</v>
          </cell>
          <cell r="SG16">
            <v>0</v>
          </cell>
          <cell r="SH16">
            <v>5495.2520000000004</v>
          </cell>
          <cell r="SI16">
            <v>514.47199999999998</v>
          </cell>
          <cell r="SJ16">
            <v>553.41999999999996</v>
          </cell>
          <cell r="SK16">
            <v>553.41999999999996</v>
          </cell>
          <cell r="SL16">
            <v>553.41999999999996</v>
          </cell>
          <cell r="SM16">
            <v>553.41999999999996</v>
          </cell>
          <cell r="SN16">
            <v>553.41999999999996</v>
          </cell>
          <cell r="SO16">
            <v>553.41999999999996</v>
          </cell>
          <cell r="SP16">
            <v>553.41999999999996</v>
          </cell>
          <cell r="SQ16">
            <v>553.41999999999996</v>
          </cell>
          <cell r="SR16">
            <v>553.41999999999996</v>
          </cell>
          <cell r="SU16">
            <v>1985.01</v>
          </cell>
          <cell r="SV16">
            <v>0</v>
          </cell>
          <cell r="SW16">
            <v>0</v>
          </cell>
          <cell r="SX16">
            <v>0</v>
          </cell>
          <cell r="SY16">
            <v>0</v>
          </cell>
          <cell r="SZ16">
            <v>0</v>
          </cell>
          <cell r="TA16">
            <v>0</v>
          </cell>
          <cell r="TB16">
            <v>0</v>
          </cell>
          <cell r="TC16">
            <v>0</v>
          </cell>
          <cell r="TD16">
            <v>1985.01</v>
          </cell>
          <cell r="TH16">
            <v>-3510.2420000000002</v>
          </cell>
          <cell r="TI16">
            <v>-3510.2420000000002</v>
          </cell>
          <cell r="TJ16">
            <v>0</v>
          </cell>
          <cell r="TK16">
            <v>2876.902</v>
          </cell>
          <cell r="TL16">
            <v>282.29200000000003</v>
          </cell>
          <cell r="TM16">
            <v>288.29000000000002</v>
          </cell>
          <cell r="TN16">
            <v>288.29000000000002</v>
          </cell>
          <cell r="TO16">
            <v>288.29000000000002</v>
          </cell>
          <cell r="TP16">
            <v>288.29000000000002</v>
          </cell>
          <cell r="TQ16">
            <v>288.29000000000002</v>
          </cell>
          <cell r="TR16">
            <v>288.29000000000002</v>
          </cell>
          <cell r="TS16">
            <v>288.29000000000002</v>
          </cell>
          <cell r="TT16">
            <v>288.29000000000002</v>
          </cell>
          <cell r="TU16">
            <v>288.29000000000002</v>
          </cell>
          <cell r="TX16">
            <v>5919.6</v>
          </cell>
          <cell r="TY16">
            <v>2332.06</v>
          </cell>
          <cell r="TZ16">
            <v>0</v>
          </cell>
          <cell r="UA16">
            <v>0</v>
          </cell>
          <cell r="UB16">
            <v>0</v>
          </cell>
          <cell r="UC16">
            <v>0</v>
          </cell>
          <cell r="UD16">
            <v>3587.54</v>
          </cell>
          <cell r="UE16">
            <v>0</v>
          </cell>
          <cell r="UF16">
            <v>0</v>
          </cell>
          <cell r="UG16">
            <v>0</v>
          </cell>
          <cell r="UH16">
            <v>0</v>
          </cell>
          <cell r="UK16">
            <v>3042.6980000000003</v>
          </cell>
          <cell r="UL16">
            <v>0</v>
          </cell>
          <cell r="UM16">
            <v>3042.6980000000003</v>
          </cell>
          <cell r="UN16">
            <v>67.06</v>
          </cell>
          <cell r="UO16">
            <v>6.58</v>
          </cell>
          <cell r="UP16">
            <v>6.72</v>
          </cell>
          <cell r="UQ16">
            <v>6.72</v>
          </cell>
          <cell r="UR16">
            <v>6.72</v>
          </cell>
          <cell r="US16">
            <v>6.72</v>
          </cell>
          <cell r="UT16">
            <v>6.72</v>
          </cell>
          <cell r="UU16">
            <v>6.72</v>
          </cell>
          <cell r="UV16">
            <v>6.72</v>
          </cell>
          <cell r="UW16">
            <v>6.72</v>
          </cell>
          <cell r="UX16">
            <v>6.72</v>
          </cell>
          <cell r="VA16">
            <v>0</v>
          </cell>
          <cell r="VN16">
            <v>-67.06</v>
          </cell>
          <cell r="VO16">
            <v>-67.06</v>
          </cell>
          <cell r="VP16">
            <v>0</v>
          </cell>
          <cell r="VQ16">
            <v>0</v>
          </cell>
          <cell r="WD16">
            <v>0</v>
          </cell>
          <cell r="WQ16">
            <v>0</v>
          </cell>
          <cell r="WR16">
            <v>0</v>
          </cell>
          <cell r="WS16">
            <v>0</v>
          </cell>
          <cell r="WT16">
            <v>57129.436999999998</v>
          </cell>
          <cell r="WU16">
            <v>5795.6869999999999</v>
          </cell>
          <cell r="WV16">
            <v>5703.75</v>
          </cell>
          <cell r="WW16">
            <v>5703.75</v>
          </cell>
          <cell r="WX16">
            <v>5703.75</v>
          </cell>
          <cell r="WY16">
            <v>5703.75</v>
          </cell>
          <cell r="WZ16">
            <v>5703.75</v>
          </cell>
          <cell r="XA16">
            <v>5703.75</v>
          </cell>
          <cell r="XB16">
            <v>5703.75</v>
          </cell>
          <cell r="XC16">
            <v>5703.75</v>
          </cell>
          <cell r="XD16">
            <v>5703.75</v>
          </cell>
          <cell r="XG16">
            <v>94642.434051600867</v>
          </cell>
          <cell r="XH16">
            <v>10320.425048483663</v>
          </cell>
          <cell r="XI16">
            <v>6851.4770763123252</v>
          </cell>
          <cell r="XJ16">
            <v>4649.7237446656727</v>
          </cell>
          <cell r="XK16">
            <v>4759.5973824055645</v>
          </cell>
          <cell r="XL16">
            <v>9801.8922057046002</v>
          </cell>
          <cell r="XM16">
            <v>9458.9025276736375</v>
          </cell>
          <cell r="XN16">
            <v>8928.7915967286935</v>
          </cell>
          <cell r="XO16">
            <v>16051.085641437408</v>
          </cell>
          <cell r="XP16">
            <v>14358.585311939418</v>
          </cell>
          <cell r="XQ16">
            <v>9461.9535162498796</v>
          </cell>
          <cell r="XT16">
            <v>37512.997051600869</v>
          </cell>
          <cell r="XU16">
            <v>0</v>
          </cell>
          <cell r="XV16">
            <v>37512.997051600869</v>
          </cell>
          <cell r="XW16">
            <v>42556.56700000001</v>
          </cell>
          <cell r="XX16">
            <v>4236.0969999999998</v>
          </cell>
          <cell r="XY16">
            <v>4257.83</v>
          </cell>
          <cell r="XZ16">
            <v>4257.83</v>
          </cell>
          <cell r="YA16">
            <v>4257.83</v>
          </cell>
          <cell r="YB16">
            <v>4257.83</v>
          </cell>
          <cell r="YC16">
            <v>4257.83</v>
          </cell>
          <cell r="YD16">
            <v>4257.83</v>
          </cell>
          <cell r="YE16">
            <v>4257.83</v>
          </cell>
          <cell r="YF16">
            <v>4257.83</v>
          </cell>
          <cell r="YG16">
            <v>4257.83</v>
          </cell>
          <cell r="YJ16">
            <v>74359.014842665216</v>
          </cell>
          <cell r="YK16">
            <v>7064.6583113524093</v>
          </cell>
          <cell r="YL16">
            <v>5050.0094851817494</v>
          </cell>
          <cell r="YM16">
            <v>7096.2729889857037</v>
          </cell>
          <cell r="YN16">
            <v>7581.0694664499524</v>
          </cell>
          <cell r="YO16">
            <v>10389.874599855297</v>
          </cell>
          <cell r="YP16">
            <v>7234.7152006845654</v>
          </cell>
          <cell r="YQ16">
            <v>6908.0890569306321</v>
          </cell>
          <cell r="YR16">
            <v>8211.9164956693457</v>
          </cell>
          <cell r="YS16">
            <v>7256.4357757302387</v>
          </cell>
          <cell r="YT16">
            <v>7565.9734618253278</v>
          </cell>
          <cell r="YW16">
            <v>31802.447842665206</v>
          </cell>
          <cell r="YX16">
            <v>0</v>
          </cell>
          <cell r="YY16">
            <v>31802.447842665206</v>
          </cell>
          <cell r="YZ16">
            <v>484.49099999999999</v>
          </cell>
          <cell r="ZA16">
            <v>60.951000000000001</v>
          </cell>
          <cell r="ZB16">
            <v>47.06</v>
          </cell>
          <cell r="ZC16">
            <v>47.06</v>
          </cell>
          <cell r="ZD16">
            <v>47.06</v>
          </cell>
          <cell r="ZE16">
            <v>47.06</v>
          </cell>
          <cell r="ZF16">
            <v>47.06</v>
          </cell>
          <cell r="ZG16">
            <v>47.06</v>
          </cell>
          <cell r="ZH16">
            <v>47.06</v>
          </cell>
          <cell r="ZI16">
            <v>47.06</v>
          </cell>
          <cell r="ZJ16">
            <v>47.06</v>
          </cell>
          <cell r="ZM16">
            <v>9405.5643530440102</v>
          </cell>
          <cell r="ZP16">
            <v>4651.5818176037974</v>
          </cell>
          <cell r="ZQ16">
            <v>4753.9825354402119</v>
          </cell>
          <cell r="ZZ16">
            <v>8921.0733530440102</v>
          </cell>
          <cell r="AAA16">
            <v>0</v>
          </cell>
          <cell r="AAB16">
            <v>8921.0733530440102</v>
          </cell>
          <cell r="AAC16">
            <v>2023.7010000000002</v>
          </cell>
          <cell r="AAD16">
            <v>202.101</v>
          </cell>
          <cell r="AAE16">
            <v>202.4</v>
          </cell>
          <cell r="AAF16">
            <v>202.4</v>
          </cell>
          <cell r="AAG16">
            <v>202.4</v>
          </cell>
          <cell r="AAH16">
            <v>202.4</v>
          </cell>
          <cell r="AAI16">
            <v>202.4</v>
          </cell>
          <cell r="AAJ16">
            <v>202.4</v>
          </cell>
          <cell r="AAK16">
            <v>202.4</v>
          </cell>
          <cell r="AAL16">
            <v>202.4</v>
          </cell>
          <cell r="AAM16">
            <v>202.4</v>
          </cell>
          <cell r="AAP16">
            <v>2266.2492571839998</v>
          </cell>
          <cell r="AAQ16">
            <v>192.21510369599997</v>
          </cell>
          <cell r="AAR16">
            <v>191.72132495999998</v>
          </cell>
          <cell r="AAS16">
            <v>235.19344992000001</v>
          </cell>
          <cell r="AAT16">
            <v>240.07640976000002</v>
          </cell>
          <cell r="AAU16">
            <v>234.831907728</v>
          </cell>
          <cell r="AAV16">
            <v>239.21818096000001</v>
          </cell>
          <cell r="AAW16">
            <v>232.38557231999999</v>
          </cell>
          <cell r="AAX16">
            <v>233.41033584000002</v>
          </cell>
          <cell r="AAY16">
            <v>231.45706672</v>
          </cell>
          <cell r="AAZ16">
            <v>235.73990528000002</v>
          </cell>
          <cell r="ABC16">
            <v>242.54825718399957</v>
          </cell>
          <cell r="ABD16">
            <v>0</v>
          </cell>
          <cell r="ABE16">
            <v>242.54825718399957</v>
          </cell>
          <cell r="ABF16">
            <v>443.37200000000018</v>
          </cell>
          <cell r="ABG16">
            <v>44.312000000000005</v>
          </cell>
          <cell r="ABH16">
            <v>44.34</v>
          </cell>
          <cell r="ABI16">
            <v>44.34</v>
          </cell>
          <cell r="ABJ16">
            <v>44.34</v>
          </cell>
          <cell r="ABK16">
            <v>44.34</v>
          </cell>
          <cell r="ABL16">
            <v>44.34</v>
          </cell>
          <cell r="ABM16">
            <v>44.34</v>
          </cell>
          <cell r="ABN16">
            <v>44.34</v>
          </cell>
          <cell r="ABO16">
            <v>44.34</v>
          </cell>
          <cell r="ABP16">
            <v>44.34</v>
          </cell>
          <cell r="ABS16">
            <v>0</v>
          </cell>
          <cell r="ABT16">
            <v>0</v>
          </cell>
          <cell r="ACA16">
            <v>0</v>
          </cell>
          <cell r="ACB16">
            <v>0</v>
          </cell>
          <cell r="ACC16">
            <v>0</v>
          </cell>
          <cell r="ACF16">
            <v>-443.37200000000018</v>
          </cell>
          <cell r="ACG16">
            <v>-443.37200000000018</v>
          </cell>
          <cell r="ACH16">
            <v>0</v>
          </cell>
          <cell r="ACI16">
            <v>65808.775000000009</v>
          </cell>
          <cell r="ACJ16">
            <v>41214.389412816003</v>
          </cell>
          <cell r="ACK16">
            <v>-24594.385587184006</v>
          </cell>
          <cell r="ACL16">
            <v>-24594.385587184006</v>
          </cell>
          <cell r="ACM16">
            <v>0</v>
          </cell>
          <cell r="ACN16">
            <v>8941.7229999999981</v>
          </cell>
          <cell r="ACO16">
            <v>889.06299999999999</v>
          </cell>
          <cell r="ACP16">
            <v>894.74</v>
          </cell>
          <cell r="ACQ16">
            <v>894.74</v>
          </cell>
          <cell r="ACR16">
            <v>894.74</v>
          </cell>
          <cell r="ACS16">
            <v>894.74</v>
          </cell>
          <cell r="ACT16">
            <v>894.74</v>
          </cell>
          <cell r="ACU16">
            <v>894.74</v>
          </cell>
          <cell r="ACV16">
            <v>894.74</v>
          </cell>
          <cell r="ACW16">
            <v>894.74</v>
          </cell>
          <cell r="ACX16">
            <v>894.74</v>
          </cell>
          <cell r="ADA16">
            <v>11549.811034656001</v>
          </cell>
          <cell r="ADB16">
            <v>1294.6719794400001</v>
          </cell>
          <cell r="ADC16">
            <v>1346.802696</v>
          </cell>
          <cell r="ADD16">
            <v>1820.9377208159999</v>
          </cell>
          <cell r="ADE16">
            <v>1461.020976</v>
          </cell>
          <cell r="ADF16">
            <v>833.64445079999996</v>
          </cell>
          <cell r="ADG16">
            <v>1063.5413868000001</v>
          </cell>
          <cell r="ADH16">
            <v>1111.7318796000002</v>
          </cell>
          <cell r="ADI16">
            <v>852.27215039999999</v>
          </cell>
          <cell r="ADJ16">
            <v>872.52879960000007</v>
          </cell>
          <cell r="ADK16">
            <v>892.65899519999994</v>
          </cell>
          <cell r="ADN16">
            <v>2608.0880346560025</v>
          </cell>
          <cell r="ADO16">
            <v>0</v>
          </cell>
          <cell r="ADP16">
            <v>2608.0880346560025</v>
          </cell>
          <cell r="ADQ16">
            <v>56867.052000000011</v>
          </cell>
          <cell r="ADR16">
            <v>5282.4719999999998</v>
          </cell>
          <cell r="ADS16">
            <v>5731.62</v>
          </cell>
          <cell r="ADT16">
            <v>5731.62</v>
          </cell>
          <cell r="ADU16">
            <v>5731.62</v>
          </cell>
          <cell r="ADV16">
            <v>5731.62</v>
          </cell>
          <cell r="ADW16">
            <v>5731.62</v>
          </cell>
          <cell r="ADX16">
            <v>5731.62</v>
          </cell>
          <cell r="ADY16">
            <v>5731.62</v>
          </cell>
          <cell r="ADZ16">
            <v>5731.62</v>
          </cell>
          <cell r="AEA16">
            <v>5731.62</v>
          </cell>
          <cell r="AED16">
            <v>29664.57837816</v>
          </cell>
          <cell r="AEE16">
            <v>3435.2492705999998</v>
          </cell>
          <cell r="AEF16">
            <v>2852.052768</v>
          </cell>
          <cell r="AEG16">
            <v>2981.8849140000002</v>
          </cell>
          <cell r="AEH16">
            <v>3729.6618804</v>
          </cell>
          <cell r="AEI16">
            <v>1218.70879236</v>
          </cell>
          <cell r="AEJ16">
            <v>3408.9938748000004</v>
          </cell>
          <cell r="AEK16">
            <v>3339.1240200000002</v>
          </cell>
          <cell r="AEL16">
            <v>2809.3415328000001</v>
          </cell>
          <cell r="AEM16">
            <v>2821.0460291999998</v>
          </cell>
          <cell r="AEN16">
            <v>3068.515296</v>
          </cell>
          <cell r="AEQ16">
            <v>-27202.47362184001</v>
          </cell>
          <cell r="AER16">
            <v>-27202.47362184001</v>
          </cell>
          <cell r="AES16">
            <v>0</v>
          </cell>
          <cell r="AET16">
            <v>0</v>
          </cell>
          <cell r="AEU16">
            <v>0</v>
          </cell>
          <cell r="AEV16">
            <v>0</v>
          </cell>
          <cell r="AEW16">
            <v>0</v>
          </cell>
          <cell r="AEX16">
            <v>0</v>
          </cell>
          <cell r="AEY16">
            <v>0</v>
          </cell>
          <cell r="AFG16">
            <v>0</v>
          </cell>
          <cell r="AFT16">
            <v>0</v>
          </cell>
          <cell r="AFU16">
            <v>0</v>
          </cell>
          <cell r="AFV16">
            <v>0</v>
          </cell>
          <cell r="AFW16">
            <v>596499.26100000006</v>
          </cell>
          <cell r="AFX16">
            <v>557305.24851416261</v>
          </cell>
          <cell r="AFY16">
            <v>-39194.012485837447</v>
          </cell>
          <cell r="AFZ16">
            <v>-39194.012485837447</v>
          </cell>
          <cell r="AGA16">
            <v>0</v>
          </cell>
          <cell r="AGB16">
            <v>715799.11320000002</v>
          </cell>
          <cell r="AGC16">
            <v>668766.29821699508</v>
          </cell>
          <cell r="AGD16">
            <v>-47032.814983004937</v>
          </cell>
          <cell r="AGE16">
            <v>-47032.814983004937</v>
          </cell>
          <cell r="AGF16">
            <v>0</v>
          </cell>
          <cell r="AGG16">
            <v>35789.95566</v>
          </cell>
          <cell r="AGH16">
            <v>33438.314910849753</v>
          </cell>
          <cell r="AGI16">
            <v>-2351.6407491502468</v>
          </cell>
          <cell r="AGJ16">
            <v>-2351.6407491502468</v>
          </cell>
          <cell r="AGK16">
            <v>0</v>
          </cell>
          <cell r="AGL16">
            <v>751589.06886</v>
          </cell>
        </row>
        <row r="17">
          <cell r="C17" t="str">
            <v>Дмитра Самоквасова, ВУЛ, 11</v>
          </cell>
          <cell r="D17">
            <v>5</v>
          </cell>
          <cell r="E17">
            <v>3211.2</v>
          </cell>
          <cell r="F17">
            <v>39784.514999999999</v>
          </cell>
          <cell r="G17">
            <v>39539.230062431772</v>
          </cell>
          <cell r="H17">
            <v>-245.28493756822718</v>
          </cell>
          <cell r="I17">
            <v>-245.28493756822718</v>
          </cell>
          <cell r="J17">
            <v>0</v>
          </cell>
          <cell r="K17">
            <v>14325.633999999996</v>
          </cell>
          <cell r="L17">
            <v>1405.684</v>
          </cell>
          <cell r="M17">
            <v>1435.55</v>
          </cell>
          <cell r="N17">
            <v>1435.55</v>
          </cell>
          <cell r="O17">
            <v>1435.55</v>
          </cell>
          <cell r="P17">
            <v>1435.55</v>
          </cell>
          <cell r="Q17">
            <v>1435.55</v>
          </cell>
          <cell r="R17">
            <v>1435.55</v>
          </cell>
          <cell r="S17">
            <v>1435.55</v>
          </cell>
          <cell r="T17">
            <v>1435.55</v>
          </cell>
          <cell r="U17">
            <v>1435.55</v>
          </cell>
          <cell r="X17">
            <v>13838.174542113538</v>
          </cell>
          <cell r="Y17">
            <v>0</v>
          </cell>
          <cell r="Z17">
            <v>5493.9961135019585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8344.1784286115799</v>
          </cell>
          <cell r="AG17">
            <v>0</v>
          </cell>
          <cell r="AH17">
            <v>0</v>
          </cell>
          <cell r="AL17">
            <v>0</v>
          </cell>
          <cell r="AM17">
            <v>0</v>
          </cell>
          <cell r="AN17">
            <v>2922.3119999999999</v>
          </cell>
          <cell r="AO17">
            <v>286.93200000000002</v>
          </cell>
          <cell r="AP17">
            <v>292.82</v>
          </cell>
          <cell r="AQ17">
            <v>292.82</v>
          </cell>
          <cell r="AR17">
            <v>292.82</v>
          </cell>
          <cell r="AS17">
            <v>292.82</v>
          </cell>
          <cell r="AT17">
            <v>292.82</v>
          </cell>
          <cell r="AU17">
            <v>292.82</v>
          </cell>
          <cell r="AV17">
            <v>292.82</v>
          </cell>
          <cell r="AW17">
            <v>292.82</v>
          </cell>
          <cell r="AX17">
            <v>292.82</v>
          </cell>
          <cell r="BA17">
            <v>2884.6905443634259</v>
          </cell>
          <cell r="BB17">
            <v>0</v>
          </cell>
          <cell r="BC17">
            <v>1145.2723472418302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1739.4181971215955</v>
          </cell>
          <cell r="BJ17">
            <v>0</v>
          </cell>
          <cell r="BK17">
            <v>0</v>
          </cell>
          <cell r="BO17">
            <v>0</v>
          </cell>
          <cell r="BP17">
            <v>0</v>
          </cell>
          <cell r="BQ17">
            <v>1833.2009999999998</v>
          </cell>
          <cell r="BR17">
            <v>183.14099999999999</v>
          </cell>
          <cell r="BS17">
            <v>183.34</v>
          </cell>
          <cell r="BT17">
            <v>183.34</v>
          </cell>
          <cell r="BU17">
            <v>183.34</v>
          </cell>
          <cell r="BV17">
            <v>183.34</v>
          </cell>
          <cell r="BW17">
            <v>183.34</v>
          </cell>
          <cell r="BX17">
            <v>183.34</v>
          </cell>
          <cell r="BY17">
            <v>183.34</v>
          </cell>
          <cell r="BZ17">
            <v>183.34</v>
          </cell>
          <cell r="CA17">
            <v>183.34</v>
          </cell>
          <cell r="CD17">
            <v>1990.98358807316</v>
          </cell>
          <cell r="CE17">
            <v>184.90113366900002</v>
          </cell>
          <cell r="CF17">
            <v>184.42614369</v>
          </cell>
          <cell r="CG17">
            <v>202.62460338316001</v>
          </cell>
          <cell r="CH17">
            <v>206.83141857000001</v>
          </cell>
          <cell r="CI17">
            <v>202.313157921</v>
          </cell>
          <cell r="CJ17">
            <v>206.09203446999999</v>
          </cell>
          <cell r="CK17">
            <v>200.20558299000001</v>
          </cell>
          <cell r="CL17">
            <v>201.08844063000001</v>
          </cell>
          <cell r="CM17">
            <v>199.40565379</v>
          </cell>
          <cell r="CN17">
            <v>203.09541895999999</v>
          </cell>
          <cell r="CR17">
            <v>0</v>
          </cell>
          <cell r="CS17">
            <v>0</v>
          </cell>
          <cell r="CT17">
            <v>372.46699999999998</v>
          </cell>
          <cell r="CU17">
            <v>37.216999999999999</v>
          </cell>
          <cell r="CV17">
            <v>37.25</v>
          </cell>
          <cell r="CW17">
            <v>37.25</v>
          </cell>
          <cell r="CX17">
            <v>37.25</v>
          </cell>
          <cell r="CY17">
            <v>37.25</v>
          </cell>
          <cell r="CZ17">
            <v>37.25</v>
          </cell>
          <cell r="DA17">
            <v>37.25</v>
          </cell>
          <cell r="DB17">
            <v>37.25</v>
          </cell>
          <cell r="DC17">
            <v>37.25</v>
          </cell>
          <cell r="DD17">
            <v>37.25</v>
          </cell>
          <cell r="DG17">
            <v>405.31251515880007</v>
          </cell>
          <cell r="DH17">
            <v>37.639918148</v>
          </cell>
          <cell r="DI17">
            <v>37.543225479999997</v>
          </cell>
          <cell r="DJ17">
            <v>41.2494082758</v>
          </cell>
          <cell r="DK17">
            <v>42.10581285</v>
          </cell>
          <cell r="DL17">
            <v>41.186005604999998</v>
          </cell>
          <cell r="DM17">
            <v>41.955142950000003</v>
          </cell>
          <cell r="DN17">
            <v>40.756954950000001</v>
          </cell>
          <cell r="DO17">
            <v>40.93668315</v>
          </cell>
          <cell r="DP17">
            <v>40.594108949999999</v>
          </cell>
          <cell r="DQ17">
            <v>41.345254799999999</v>
          </cell>
          <cell r="DT17">
            <v>32.845515158800083</v>
          </cell>
          <cell r="DU17">
            <v>0</v>
          </cell>
          <cell r="DV17">
            <v>32.845515158800083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6546.4990000000016</v>
          </cell>
          <cell r="FB17">
            <v>642.76899999999989</v>
          </cell>
          <cell r="FC17">
            <v>655.97</v>
          </cell>
          <cell r="FD17">
            <v>655.97</v>
          </cell>
          <cell r="FE17">
            <v>655.97</v>
          </cell>
          <cell r="FF17">
            <v>655.97</v>
          </cell>
          <cell r="FG17">
            <v>655.97</v>
          </cell>
          <cell r="FH17">
            <v>655.97</v>
          </cell>
          <cell r="FI17">
            <v>655.97</v>
          </cell>
          <cell r="FJ17">
            <v>655.97</v>
          </cell>
          <cell r="FK17">
            <v>655.97</v>
          </cell>
          <cell r="FN17">
            <v>6515.9417719790399</v>
          </cell>
          <cell r="FO17">
            <v>0</v>
          </cell>
          <cell r="FP17">
            <v>2593.0814292437994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3922.8603427352409</v>
          </cell>
          <cell r="FW17">
            <v>0</v>
          </cell>
          <cell r="FX17">
            <v>0</v>
          </cell>
          <cell r="GA17">
            <v>-30.557228020961702</v>
          </cell>
          <cell r="GB17">
            <v>-30.557228020961702</v>
          </cell>
          <cell r="GC17">
            <v>0</v>
          </cell>
          <cell r="GD17">
            <v>12.25</v>
          </cell>
          <cell r="GE17">
            <v>12.25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Q17">
            <v>2727.395734491</v>
          </cell>
          <cell r="GR17">
            <v>0</v>
          </cell>
          <cell r="GS17">
            <v>2727.395734491</v>
          </cell>
          <cell r="GT17">
            <v>0</v>
          </cell>
          <cell r="GU17">
            <v>0</v>
          </cell>
          <cell r="GV17">
            <v>2715.145734491</v>
          </cell>
          <cell r="GW17">
            <v>0</v>
          </cell>
          <cell r="GX17">
            <v>2715.145734491</v>
          </cell>
          <cell r="GY17">
            <v>13772.151999999998</v>
          </cell>
          <cell r="GZ17">
            <v>1346.3920000000001</v>
          </cell>
          <cell r="HA17">
            <v>1380.64</v>
          </cell>
          <cell r="HB17">
            <v>1380.64</v>
          </cell>
          <cell r="HC17">
            <v>1380.64</v>
          </cell>
          <cell r="HD17">
            <v>1380.64</v>
          </cell>
          <cell r="HE17">
            <v>1380.64</v>
          </cell>
          <cell r="HF17">
            <v>1380.64</v>
          </cell>
          <cell r="HG17">
            <v>1380.64</v>
          </cell>
          <cell r="HH17">
            <v>1380.64</v>
          </cell>
          <cell r="HI17">
            <v>1380.64</v>
          </cell>
          <cell r="HL17">
            <v>11176.731366252809</v>
          </cell>
          <cell r="HM17">
            <v>1067.439086908093</v>
          </cell>
          <cell r="HN17">
            <v>981.37334905976434</v>
          </cell>
          <cell r="HO17">
            <v>1127.9463463776335</v>
          </cell>
          <cell r="HP17">
            <v>1215.8359402856188</v>
          </cell>
          <cell r="HQ17">
            <v>1271.8971225024554</v>
          </cell>
          <cell r="HR17">
            <v>1103.2968452782916</v>
          </cell>
          <cell r="HS17">
            <v>1002.9119952422313</v>
          </cell>
          <cell r="HT17">
            <v>1326.647938815903</v>
          </cell>
          <cell r="HU17">
            <v>1002.4245223881287</v>
          </cell>
          <cell r="HV17">
            <v>1076.9582193946899</v>
          </cell>
          <cell r="HY17">
            <v>-2595.4206337471896</v>
          </cell>
          <cell r="HZ17">
            <v>-2595.4206337471896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4002.2089999999989</v>
          </cell>
          <cell r="KI17">
            <v>392.93900000000002</v>
          </cell>
          <cell r="KJ17">
            <v>401.03</v>
          </cell>
          <cell r="KK17">
            <v>401.03</v>
          </cell>
          <cell r="KL17">
            <v>401.03</v>
          </cell>
          <cell r="KM17">
            <v>401.03</v>
          </cell>
          <cell r="KN17">
            <v>401.03</v>
          </cell>
          <cell r="KO17">
            <v>401.03</v>
          </cell>
          <cell r="KP17">
            <v>401.03</v>
          </cell>
          <cell r="KQ17">
            <v>401.03</v>
          </cell>
          <cell r="KR17">
            <v>401.03</v>
          </cell>
          <cell r="KU17">
            <v>3342.8179910946214</v>
          </cell>
          <cell r="KV17">
            <v>465.35935780800548</v>
          </cell>
          <cell r="KW17">
            <v>352.72830684434234</v>
          </cell>
          <cell r="KX17">
            <v>519.9961748035156</v>
          </cell>
          <cell r="KY17">
            <v>461.16526553045031</v>
          </cell>
          <cell r="KZ17">
            <v>496.675945146873</v>
          </cell>
          <cell r="LA17">
            <v>98.407843281454007</v>
          </cell>
          <cell r="LB17">
            <v>5.4527462748420081</v>
          </cell>
          <cell r="LD17">
            <v>549.39628453895011</v>
          </cell>
          <cell r="LE17">
            <v>393.63606686618857</v>
          </cell>
          <cell r="LH17">
            <v>-659.39100890537748</v>
          </cell>
          <cell r="LI17">
            <v>-659.39100890537748</v>
          </cell>
          <cell r="LJ17">
            <v>0</v>
          </cell>
          <cell r="LK17">
            <v>0</v>
          </cell>
          <cell r="LX17">
            <v>0</v>
          </cell>
          <cell r="MJ17">
            <v>0</v>
          </cell>
          <cell r="ML17">
            <v>0</v>
          </cell>
          <cell r="MM17">
            <v>0</v>
          </cell>
          <cell r="MN17">
            <v>45482.266000000011</v>
          </cell>
          <cell r="MO17">
            <v>4410.6760000000004</v>
          </cell>
          <cell r="MP17">
            <v>4563.51</v>
          </cell>
          <cell r="MQ17">
            <v>4563.51</v>
          </cell>
          <cell r="MR17">
            <v>4563.51</v>
          </cell>
          <cell r="MS17">
            <v>4563.51</v>
          </cell>
          <cell r="MT17">
            <v>4563.51</v>
          </cell>
          <cell r="MU17">
            <v>4563.51</v>
          </cell>
          <cell r="MV17">
            <v>4563.51</v>
          </cell>
          <cell r="MW17">
            <v>4563.51</v>
          </cell>
          <cell r="MX17">
            <v>4563.51</v>
          </cell>
          <cell r="NA17">
            <v>7557.6003894756159</v>
          </cell>
          <cell r="NB17">
            <v>715.40056395545139</v>
          </cell>
          <cell r="NC17">
            <v>688.28132605556777</v>
          </cell>
          <cell r="ND17">
            <v>379.4144043354504</v>
          </cell>
          <cell r="NE17">
            <v>0</v>
          </cell>
          <cell r="NF17">
            <v>0</v>
          </cell>
          <cell r="NG17">
            <v>0</v>
          </cell>
          <cell r="NH17">
            <v>707.51057979713141</v>
          </cell>
          <cell r="NI17">
            <v>526.87469922703076</v>
          </cell>
          <cell r="NJ17">
            <v>2939.5951384562927</v>
          </cell>
          <cell r="NK17">
            <v>1600.5236776486904</v>
          </cell>
          <cell r="NN17">
            <v>-37924.665610524396</v>
          </cell>
          <cell r="NO17">
            <v>-37924.665610524396</v>
          </cell>
          <cell r="NP17">
            <v>0</v>
          </cell>
          <cell r="NQ17">
            <v>18738.564000000006</v>
          </cell>
          <cell r="NR17">
            <v>21563.41</v>
          </cell>
          <cell r="NS17">
            <v>2824.8459999999941</v>
          </cell>
          <cell r="NT17">
            <v>0</v>
          </cell>
          <cell r="NU17">
            <v>2824.8459999999941</v>
          </cell>
          <cell r="NV17">
            <v>4255.2140000000009</v>
          </cell>
          <cell r="NW17">
            <v>414.73399999999998</v>
          </cell>
          <cell r="NX17">
            <v>426.72</v>
          </cell>
          <cell r="NY17">
            <v>426.72</v>
          </cell>
          <cell r="NZ17">
            <v>426.72</v>
          </cell>
          <cell r="OA17">
            <v>426.72</v>
          </cell>
          <cell r="OB17">
            <v>426.72</v>
          </cell>
          <cell r="OC17">
            <v>426.72</v>
          </cell>
          <cell r="OD17">
            <v>426.72</v>
          </cell>
          <cell r="OE17">
            <v>426.72</v>
          </cell>
          <cell r="OF17">
            <v>426.72</v>
          </cell>
          <cell r="OI17">
            <v>0</v>
          </cell>
          <cell r="OJ17">
            <v>0</v>
          </cell>
          <cell r="OK17">
            <v>0</v>
          </cell>
          <cell r="OL17">
            <v>0</v>
          </cell>
          <cell r="OM17">
            <v>0</v>
          </cell>
          <cell r="ON17">
            <v>0</v>
          </cell>
          <cell r="OO17">
            <v>0</v>
          </cell>
          <cell r="OP17">
            <v>0</v>
          </cell>
          <cell r="OQ17">
            <v>0</v>
          </cell>
          <cell r="OR17">
            <v>0</v>
          </cell>
          <cell r="OS17">
            <v>0</v>
          </cell>
          <cell r="OV17">
            <v>-4255.2140000000009</v>
          </cell>
          <cell r="OW17">
            <v>-4255.2140000000009</v>
          </cell>
          <cell r="OX17">
            <v>0</v>
          </cell>
          <cell r="OY17">
            <v>7521.0069999999996</v>
          </cell>
          <cell r="OZ17">
            <v>709.89699999999993</v>
          </cell>
          <cell r="PA17">
            <v>756.79</v>
          </cell>
          <cell r="PB17">
            <v>756.79</v>
          </cell>
          <cell r="PC17">
            <v>756.79</v>
          </cell>
          <cell r="PD17">
            <v>756.79</v>
          </cell>
          <cell r="PE17">
            <v>756.79</v>
          </cell>
          <cell r="PF17">
            <v>756.79</v>
          </cell>
          <cell r="PG17">
            <v>756.79</v>
          </cell>
          <cell r="PH17">
            <v>756.79</v>
          </cell>
          <cell r="PI17">
            <v>756.79</v>
          </cell>
          <cell r="PL17">
            <v>14757.45</v>
          </cell>
          <cell r="PM17">
            <v>0</v>
          </cell>
          <cell r="PN17">
            <v>0</v>
          </cell>
          <cell r="PO17">
            <v>0</v>
          </cell>
          <cell r="PP17">
            <v>0</v>
          </cell>
          <cell r="PQ17">
            <v>0</v>
          </cell>
          <cell r="PR17">
            <v>4257.51</v>
          </cell>
          <cell r="PS17">
            <v>0</v>
          </cell>
          <cell r="PT17">
            <v>0</v>
          </cell>
          <cell r="PU17">
            <v>6660.05</v>
          </cell>
          <cell r="PV17">
            <v>3839.89</v>
          </cell>
          <cell r="PY17">
            <v>7236.4430000000011</v>
          </cell>
          <cell r="PZ17">
            <v>0</v>
          </cell>
          <cell r="QA17">
            <v>7236.4430000000011</v>
          </cell>
          <cell r="QB17">
            <v>919.35699999999986</v>
          </cell>
          <cell r="QC17">
            <v>90.007000000000005</v>
          </cell>
          <cell r="QD17">
            <v>92.15</v>
          </cell>
          <cell r="QE17">
            <v>92.15</v>
          </cell>
          <cell r="QF17">
            <v>92.15</v>
          </cell>
          <cell r="QG17">
            <v>92.15</v>
          </cell>
          <cell r="QH17">
            <v>92.15</v>
          </cell>
          <cell r="QI17">
            <v>92.15</v>
          </cell>
          <cell r="QJ17">
            <v>92.15</v>
          </cell>
          <cell r="QK17">
            <v>92.15</v>
          </cell>
          <cell r="QL17">
            <v>92.15</v>
          </cell>
          <cell r="QO17">
            <v>0</v>
          </cell>
          <cell r="QP17">
            <v>0</v>
          </cell>
          <cell r="QQ17">
            <v>0</v>
          </cell>
          <cell r="QS17">
            <v>0</v>
          </cell>
          <cell r="QT17">
            <v>0</v>
          </cell>
          <cell r="QU17">
            <v>0</v>
          </cell>
          <cell r="QW17">
            <v>0</v>
          </cell>
          <cell r="RB17">
            <v>-919.35699999999986</v>
          </cell>
          <cell r="RC17">
            <v>-919.35699999999986</v>
          </cell>
          <cell r="RD17">
            <v>0</v>
          </cell>
          <cell r="RE17">
            <v>4428.0440000000008</v>
          </cell>
          <cell r="RF17">
            <v>431.59400000000005</v>
          </cell>
          <cell r="RG17">
            <v>444.05</v>
          </cell>
          <cell r="RH17">
            <v>444.05</v>
          </cell>
          <cell r="RI17">
            <v>444.05</v>
          </cell>
          <cell r="RJ17">
            <v>444.05</v>
          </cell>
          <cell r="RK17">
            <v>444.05</v>
          </cell>
          <cell r="RL17">
            <v>444.05</v>
          </cell>
          <cell r="RM17">
            <v>444.05</v>
          </cell>
          <cell r="RN17">
            <v>444.05</v>
          </cell>
          <cell r="RO17">
            <v>444.05</v>
          </cell>
          <cell r="RR17">
            <v>0</v>
          </cell>
          <cell r="RS17">
            <v>0</v>
          </cell>
          <cell r="RT17">
            <v>0</v>
          </cell>
          <cell r="RV17">
            <v>0</v>
          </cell>
          <cell r="RY17">
            <v>0</v>
          </cell>
          <cell r="RZ17">
            <v>0</v>
          </cell>
          <cell r="SE17">
            <v>-4428.0440000000008</v>
          </cell>
          <cell r="SF17">
            <v>-4428.0440000000008</v>
          </cell>
          <cell r="SG17">
            <v>0</v>
          </cell>
          <cell r="SH17">
            <v>0</v>
          </cell>
          <cell r="SI17">
            <v>0</v>
          </cell>
          <cell r="SJ17">
            <v>0</v>
          </cell>
          <cell r="SK17">
            <v>0</v>
          </cell>
          <cell r="SL17">
            <v>0</v>
          </cell>
          <cell r="SM17">
            <v>0</v>
          </cell>
          <cell r="SN17">
            <v>0</v>
          </cell>
          <cell r="SO17">
            <v>0</v>
          </cell>
          <cell r="SP17">
            <v>0</v>
          </cell>
          <cell r="SQ17">
            <v>0</v>
          </cell>
          <cell r="SR17">
            <v>0</v>
          </cell>
          <cell r="SU17">
            <v>0</v>
          </cell>
          <cell r="SV17">
            <v>0</v>
          </cell>
          <cell r="SW17">
            <v>0</v>
          </cell>
          <cell r="SX17">
            <v>0</v>
          </cell>
          <cell r="SY17">
            <v>0</v>
          </cell>
          <cell r="SZ17">
            <v>0</v>
          </cell>
          <cell r="TA17">
            <v>0</v>
          </cell>
          <cell r="TB17">
            <v>0</v>
          </cell>
          <cell r="TC17">
            <v>0</v>
          </cell>
          <cell r="TD17">
            <v>0</v>
          </cell>
          <cell r="TH17">
            <v>0</v>
          </cell>
          <cell r="TI17">
            <v>0</v>
          </cell>
          <cell r="TJ17">
            <v>0</v>
          </cell>
          <cell r="TK17">
            <v>1563.6480000000004</v>
          </cell>
          <cell r="TL17">
            <v>153.43799999999999</v>
          </cell>
          <cell r="TM17">
            <v>156.69</v>
          </cell>
          <cell r="TN17">
            <v>156.69</v>
          </cell>
          <cell r="TO17">
            <v>156.69</v>
          </cell>
          <cell r="TP17">
            <v>156.69</v>
          </cell>
          <cell r="TQ17">
            <v>156.69</v>
          </cell>
          <cell r="TR17">
            <v>156.69</v>
          </cell>
          <cell r="TS17">
            <v>156.69</v>
          </cell>
          <cell r="TT17">
            <v>156.69</v>
          </cell>
          <cell r="TU17">
            <v>156.69</v>
          </cell>
          <cell r="TX17">
            <v>6805.96</v>
          </cell>
          <cell r="TY17">
            <v>205.02</v>
          </cell>
          <cell r="TZ17">
            <v>3525.5</v>
          </cell>
          <cell r="UA17">
            <v>3075.44</v>
          </cell>
          <cell r="UB17">
            <v>0</v>
          </cell>
          <cell r="UC17">
            <v>0</v>
          </cell>
          <cell r="UD17">
            <v>0</v>
          </cell>
          <cell r="UE17">
            <v>0</v>
          </cell>
          <cell r="UF17">
            <v>0</v>
          </cell>
          <cell r="UG17">
            <v>0</v>
          </cell>
          <cell r="UH17">
            <v>0</v>
          </cell>
          <cell r="UK17">
            <v>5242.3119999999999</v>
          </cell>
          <cell r="UL17">
            <v>0</v>
          </cell>
          <cell r="UM17">
            <v>5242.3119999999999</v>
          </cell>
          <cell r="UN17">
            <v>51.294000000000004</v>
          </cell>
          <cell r="UO17">
            <v>5.0339999999999998</v>
          </cell>
          <cell r="UP17">
            <v>5.14</v>
          </cell>
          <cell r="UQ17">
            <v>5.14</v>
          </cell>
          <cell r="UR17">
            <v>5.14</v>
          </cell>
          <cell r="US17">
            <v>5.14</v>
          </cell>
          <cell r="UT17">
            <v>5.14</v>
          </cell>
          <cell r="UU17">
            <v>5.14</v>
          </cell>
          <cell r="UV17">
            <v>5.14</v>
          </cell>
          <cell r="UW17">
            <v>5.14</v>
          </cell>
          <cell r="UX17">
            <v>5.14</v>
          </cell>
          <cell r="VA17">
            <v>0</v>
          </cell>
          <cell r="VN17">
            <v>-51.294000000000004</v>
          </cell>
          <cell r="VO17">
            <v>-51.294000000000004</v>
          </cell>
          <cell r="VP17">
            <v>0</v>
          </cell>
          <cell r="VQ17">
            <v>0</v>
          </cell>
          <cell r="WD17">
            <v>0</v>
          </cell>
          <cell r="WQ17">
            <v>0</v>
          </cell>
          <cell r="WR17">
            <v>0</v>
          </cell>
          <cell r="WS17">
            <v>0</v>
          </cell>
          <cell r="WT17">
            <v>52980.384000000005</v>
          </cell>
          <cell r="WU17">
            <v>5184.4440000000004</v>
          </cell>
          <cell r="WV17">
            <v>5310.66</v>
          </cell>
          <cell r="WW17">
            <v>5310.66</v>
          </cell>
          <cell r="WX17">
            <v>5310.66</v>
          </cell>
          <cell r="WY17">
            <v>5310.66</v>
          </cell>
          <cell r="WZ17">
            <v>5310.66</v>
          </cell>
          <cell r="XA17">
            <v>5310.66</v>
          </cell>
          <cell r="XB17">
            <v>5310.66</v>
          </cell>
          <cell r="XC17">
            <v>5310.66</v>
          </cell>
          <cell r="XD17">
            <v>5310.66</v>
          </cell>
          <cell r="XG17">
            <v>56605.557721025179</v>
          </cell>
          <cell r="XH17">
            <v>5275.8604826896299</v>
          </cell>
          <cell r="XI17">
            <v>4257.4063945315283</v>
          </cell>
          <cell r="XJ17">
            <v>2509.3296085326588</v>
          </cell>
          <cell r="XK17">
            <v>2263.2301681508875</v>
          </cell>
          <cell r="XL17">
            <v>5783.022813384624</v>
          </cell>
          <cell r="XM17">
            <v>5558.4854275426624</v>
          </cell>
          <cell r="XN17">
            <v>4658.9008269407323</v>
          </cell>
          <cell r="XO17">
            <v>10835.556646713258</v>
          </cell>
          <cell r="XP17">
            <v>10096.929673213464</v>
          </cell>
          <cell r="XQ17">
            <v>5366.8356793257426</v>
          </cell>
          <cell r="XT17">
            <v>3625.173721025174</v>
          </cell>
          <cell r="XU17">
            <v>0</v>
          </cell>
          <cell r="XV17">
            <v>3625.173721025174</v>
          </cell>
          <cell r="XW17">
            <v>18304.952000000001</v>
          </cell>
          <cell r="XX17">
            <v>1793.1019999999999</v>
          </cell>
          <cell r="XY17">
            <v>1834.65</v>
          </cell>
          <cell r="XZ17">
            <v>1834.65</v>
          </cell>
          <cell r="YA17">
            <v>1834.65</v>
          </cell>
          <cell r="YB17">
            <v>1834.65</v>
          </cell>
          <cell r="YC17">
            <v>1834.65</v>
          </cell>
          <cell r="YD17">
            <v>1834.65</v>
          </cell>
          <cell r="YE17">
            <v>1834.65</v>
          </cell>
          <cell r="YF17">
            <v>1834.65</v>
          </cell>
          <cell r="YG17">
            <v>1834.65</v>
          </cell>
          <cell r="YJ17">
            <v>14829.990937494065</v>
          </cell>
          <cell r="YK17">
            <v>1329.5399321696416</v>
          </cell>
          <cell r="YL17">
            <v>950.39122523383173</v>
          </cell>
          <cell r="YM17">
            <v>1335.489685788807</v>
          </cell>
          <cell r="YN17">
            <v>1426.726409117399</v>
          </cell>
          <cell r="YO17">
            <v>1955.3371154714773</v>
          </cell>
          <cell r="YP17">
            <v>1361.5604426142268</v>
          </cell>
          <cell r="YQ17">
            <v>1300.0742359208543</v>
          </cell>
          <cell r="YR17">
            <v>1800.2933893881657</v>
          </cell>
          <cell r="YS17">
            <v>1946.6775871104469</v>
          </cell>
          <cell r="YT17">
            <v>1423.9009146792139</v>
          </cell>
          <cell r="YW17">
            <v>-3474.9610625059358</v>
          </cell>
          <cell r="YX17">
            <v>-3474.9610625059358</v>
          </cell>
          <cell r="YY17">
            <v>0</v>
          </cell>
          <cell r="YZ17">
            <v>6649.6429999999982</v>
          </cell>
          <cell r="ZA17">
            <v>650.60299999999984</v>
          </cell>
          <cell r="ZB17">
            <v>666.56</v>
          </cell>
          <cell r="ZC17">
            <v>666.56</v>
          </cell>
          <cell r="ZD17">
            <v>666.56</v>
          </cell>
          <cell r="ZE17">
            <v>666.56</v>
          </cell>
          <cell r="ZF17">
            <v>666.56</v>
          </cell>
          <cell r="ZG17">
            <v>666.56</v>
          </cell>
          <cell r="ZH17">
            <v>666.56</v>
          </cell>
          <cell r="ZI17">
            <v>666.56</v>
          </cell>
          <cell r="ZJ17">
            <v>666.56</v>
          </cell>
          <cell r="ZM17">
            <v>6928.4426972830379</v>
          </cell>
          <cell r="ZP17">
            <v>3402.5828299899467</v>
          </cell>
          <cell r="ZQ17">
            <v>3525.8598672930912</v>
          </cell>
          <cell r="ZZ17">
            <v>278.79969728303968</v>
          </cell>
          <cell r="AAA17">
            <v>0</v>
          </cell>
          <cell r="AAB17">
            <v>278.79969728303968</v>
          </cell>
          <cell r="AAC17">
            <v>1200.6079999999999</v>
          </cell>
          <cell r="AAD17">
            <v>119.88799999999999</v>
          </cell>
          <cell r="AAE17">
            <v>120.08</v>
          </cell>
          <cell r="AAF17">
            <v>120.08</v>
          </cell>
          <cell r="AAG17">
            <v>120.08</v>
          </cell>
          <cell r="AAH17">
            <v>120.08</v>
          </cell>
          <cell r="AAI17">
            <v>120.08</v>
          </cell>
          <cell r="AAJ17">
            <v>120.08</v>
          </cell>
          <cell r="AAK17">
            <v>120.08</v>
          </cell>
          <cell r="AAL17">
            <v>120.08</v>
          </cell>
          <cell r="AAM17">
            <v>120.08</v>
          </cell>
          <cell r="AAP17">
            <v>1655.2047777159999</v>
          </cell>
          <cell r="AAQ17">
            <v>140.38851065399999</v>
          </cell>
          <cell r="AAR17">
            <v>140.02786853999999</v>
          </cell>
          <cell r="AAS17">
            <v>171.77868708</v>
          </cell>
          <cell r="AAT17">
            <v>175.34506374</v>
          </cell>
          <cell r="AAU17">
            <v>171.514626822</v>
          </cell>
          <cell r="AAV17">
            <v>174.71823753999999</v>
          </cell>
          <cell r="AAW17">
            <v>169.72789218</v>
          </cell>
          <cell r="AAX17">
            <v>170.47635065999998</v>
          </cell>
          <cell r="AAY17">
            <v>169.04973777999999</v>
          </cell>
          <cell r="AAZ17">
            <v>172.17780271999999</v>
          </cell>
          <cell r="ABC17">
            <v>454.59677771599991</v>
          </cell>
          <cell r="ABD17">
            <v>0</v>
          </cell>
          <cell r="ABE17">
            <v>454.59677771599991</v>
          </cell>
          <cell r="ABF17">
            <v>265.87400000000002</v>
          </cell>
          <cell r="ABG17">
            <v>26.564</v>
          </cell>
          <cell r="ABH17">
            <v>26.59</v>
          </cell>
          <cell r="ABI17">
            <v>26.59</v>
          </cell>
          <cell r="ABJ17">
            <v>26.59</v>
          </cell>
          <cell r="ABK17">
            <v>26.59</v>
          </cell>
          <cell r="ABL17">
            <v>26.59</v>
          </cell>
          <cell r="ABM17">
            <v>26.59</v>
          </cell>
          <cell r="ABN17">
            <v>26.59</v>
          </cell>
          <cell r="ABO17">
            <v>26.59</v>
          </cell>
          <cell r="ABP17">
            <v>26.59</v>
          </cell>
          <cell r="ABS17">
            <v>1630.2855</v>
          </cell>
          <cell r="ABT17">
            <v>0</v>
          </cell>
          <cell r="ACA17">
            <v>0</v>
          </cell>
          <cell r="ACB17">
            <v>1630.2855</v>
          </cell>
          <cell r="ACC17">
            <v>0</v>
          </cell>
          <cell r="ACF17">
            <v>1364.4114999999999</v>
          </cell>
          <cell r="ACG17">
            <v>0</v>
          </cell>
          <cell r="ACH17">
            <v>1364.4114999999999</v>
          </cell>
          <cell r="ACI17">
            <v>1113.287</v>
          </cell>
          <cell r="ACJ17">
            <v>591.24423923999996</v>
          </cell>
          <cell r="ACK17">
            <v>-522.04276076000008</v>
          </cell>
          <cell r="ACL17">
            <v>-522.04276076000008</v>
          </cell>
          <cell r="ACM17">
            <v>0</v>
          </cell>
          <cell r="ACN17">
            <v>1113.287</v>
          </cell>
          <cell r="ACO17">
            <v>116.357</v>
          </cell>
          <cell r="ACP17">
            <v>110.77</v>
          </cell>
          <cell r="ACQ17">
            <v>110.77</v>
          </cell>
          <cell r="ACR17">
            <v>110.77</v>
          </cell>
          <cell r="ACS17">
            <v>110.77</v>
          </cell>
          <cell r="ACT17">
            <v>110.77</v>
          </cell>
          <cell r="ACU17">
            <v>110.77</v>
          </cell>
          <cell r="ACV17">
            <v>110.77</v>
          </cell>
          <cell r="ACW17">
            <v>110.77</v>
          </cell>
          <cell r="ACX17">
            <v>110.77</v>
          </cell>
          <cell r="ADA17">
            <v>591.24423923999996</v>
          </cell>
          <cell r="ADB17">
            <v>3.9713864400000003</v>
          </cell>
          <cell r="ADC17">
            <v>0</v>
          </cell>
          <cell r="ADD17">
            <v>0</v>
          </cell>
          <cell r="ADE17">
            <v>4.0583916000000002</v>
          </cell>
          <cell r="ADF17">
            <v>119.0920644</v>
          </cell>
          <cell r="ADG17">
            <v>113.2287408</v>
          </cell>
          <cell r="ADH17">
            <v>54.997336799999999</v>
          </cell>
          <cell r="ADI17">
            <v>110.4797232</v>
          </cell>
          <cell r="ADJ17">
            <v>101.7298152</v>
          </cell>
          <cell r="ADK17">
            <v>83.686780800000008</v>
          </cell>
          <cell r="ADN17">
            <v>-522.04276076000008</v>
          </cell>
          <cell r="ADO17">
            <v>-522.04276076000008</v>
          </cell>
          <cell r="ADP17">
            <v>0</v>
          </cell>
          <cell r="ADQ17">
            <v>0</v>
          </cell>
          <cell r="ADR17">
            <v>0</v>
          </cell>
          <cell r="ADS17">
            <v>0</v>
          </cell>
          <cell r="ADT17">
            <v>0</v>
          </cell>
          <cell r="ADU17">
            <v>0</v>
          </cell>
          <cell r="ADV17">
            <v>0</v>
          </cell>
          <cell r="ADW17">
            <v>0</v>
          </cell>
          <cell r="ADX17">
            <v>0</v>
          </cell>
          <cell r="ADY17">
            <v>0</v>
          </cell>
          <cell r="ADZ17">
            <v>0</v>
          </cell>
          <cell r="AEA17">
            <v>0</v>
          </cell>
          <cell r="AED17">
            <v>0</v>
          </cell>
          <cell r="AEE17">
            <v>0</v>
          </cell>
          <cell r="AEF17">
            <v>0</v>
          </cell>
          <cell r="AEG17">
            <v>0</v>
          </cell>
          <cell r="AEH17">
            <v>0</v>
          </cell>
          <cell r="AEI17">
            <v>0</v>
          </cell>
          <cell r="AEJ17">
            <v>0</v>
          </cell>
          <cell r="AEK17">
            <v>0</v>
          </cell>
          <cell r="AEL17">
            <v>0</v>
          </cell>
          <cell r="AEM17">
            <v>0</v>
          </cell>
          <cell r="AEN17">
            <v>0</v>
          </cell>
          <cell r="AEQ17">
            <v>0</v>
          </cell>
          <cell r="AER17">
            <v>0</v>
          </cell>
          <cell r="AES17">
            <v>0</v>
          </cell>
          <cell r="AET17">
            <v>0</v>
          </cell>
          <cell r="AEU17">
            <v>0</v>
          </cell>
          <cell r="AEV17">
            <v>0</v>
          </cell>
          <cell r="AEW17">
            <v>0</v>
          </cell>
          <cell r="AEX17">
            <v>0</v>
          </cell>
          <cell r="AEY17">
            <v>0</v>
          </cell>
          <cell r="AFG17">
            <v>0</v>
          </cell>
          <cell r="AFT17">
            <v>0</v>
          </cell>
          <cell r="AFU17">
            <v>0</v>
          </cell>
          <cell r="AFV17">
            <v>0</v>
          </cell>
          <cell r="AFW17">
            <v>188522.30200000005</v>
          </cell>
          <cell r="AFX17">
            <v>154243.78431576028</v>
          </cell>
          <cell r="AFY17">
            <v>-34278.517684239778</v>
          </cell>
          <cell r="AFZ17">
            <v>-34278.517684239778</v>
          </cell>
          <cell r="AGA17">
            <v>0</v>
          </cell>
          <cell r="AGB17">
            <v>226226.76240000007</v>
          </cell>
          <cell r="AGC17">
            <v>185092.54117891233</v>
          </cell>
          <cell r="AGD17">
            <v>-41134.221221087733</v>
          </cell>
          <cell r="AGE17">
            <v>-41134.221221087733</v>
          </cell>
          <cell r="AGF17">
            <v>0</v>
          </cell>
          <cell r="AGG17">
            <v>11311.338120000004</v>
          </cell>
          <cell r="AGH17">
            <v>9254.6270589456162</v>
          </cell>
          <cell r="AGI17">
            <v>-2056.7110610543878</v>
          </cell>
          <cell r="AGJ17">
            <v>-2056.7110610543878</v>
          </cell>
          <cell r="AGK17">
            <v>0</v>
          </cell>
          <cell r="AGL17">
            <v>237538.10052000007</v>
          </cell>
        </row>
        <row r="18">
          <cell r="C18" t="str">
            <v>Дмитра Самоквасова, ВУЛ, 13</v>
          </cell>
          <cell r="D18">
            <v>5</v>
          </cell>
          <cell r="E18">
            <v>2751.6</v>
          </cell>
          <cell r="F18">
            <v>36239.462000000007</v>
          </cell>
          <cell r="G18">
            <v>36598.955665493282</v>
          </cell>
          <cell r="H18">
            <v>359.49366549327533</v>
          </cell>
          <cell r="I18">
            <v>0</v>
          </cell>
          <cell r="J18">
            <v>359.49366549327533</v>
          </cell>
          <cell r="K18">
            <v>13169.201000000001</v>
          </cell>
          <cell r="L18">
            <v>1292.1710000000003</v>
          </cell>
          <cell r="M18">
            <v>1319.67</v>
          </cell>
          <cell r="N18">
            <v>1319.67</v>
          </cell>
          <cell r="O18">
            <v>1319.67</v>
          </cell>
          <cell r="P18">
            <v>1319.67</v>
          </cell>
          <cell r="Q18">
            <v>1319.67</v>
          </cell>
          <cell r="R18">
            <v>1319.67</v>
          </cell>
          <cell r="S18">
            <v>1319.67</v>
          </cell>
          <cell r="T18">
            <v>1319.67</v>
          </cell>
          <cell r="U18">
            <v>1319.67</v>
          </cell>
          <cell r="X18">
            <v>20005.776994585107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6891.6650062771596</v>
          </cell>
          <cell r="AE18">
            <v>13114.111988307946</v>
          </cell>
          <cell r="AF18">
            <v>0</v>
          </cell>
          <cell r="AG18">
            <v>0</v>
          </cell>
          <cell r="AH18">
            <v>0</v>
          </cell>
          <cell r="AL18">
            <v>0</v>
          </cell>
          <cell r="AM18">
            <v>0</v>
          </cell>
          <cell r="AN18">
            <v>2534.5969999999998</v>
          </cell>
          <cell r="AO18">
            <v>248.86700000000002</v>
          </cell>
          <cell r="AP18">
            <v>253.97</v>
          </cell>
          <cell r="AQ18">
            <v>253.97</v>
          </cell>
          <cell r="AR18">
            <v>253.97</v>
          </cell>
          <cell r="AS18">
            <v>253.97</v>
          </cell>
          <cell r="AT18">
            <v>253.97</v>
          </cell>
          <cell r="AU18">
            <v>253.97</v>
          </cell>
          <cell r="AV18">
            <v>253.97</v>
          </cell>
          <cell r="AW18">
            <v>253.97</v>
          </cell>
          <cell r="AX18">
            <v>253.97</v>
          </cell>
          <cell r="BA18">
            <v>1360.3842949970892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1360.3842949970892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O18">
            <v>0</v>
          </cell>
          <cell r="BP18">
            <v>0</v>
          </cell>
          <cell r="BQ18">
            <v>1438.9460000000001</v>
          </cell>
          <cell r="BR18">
            <v>143.756</v>
          </cell>
          <cell r="BS18">
            <v>143.91</v>
          </cell>
          <cell r="BT18">
            <v>143.91</v>
          </cell>
          <cell r="BU18">
            <v>143.91</v>
          </cell>
          <cell r="BV18">
            <v>143.91</v>
          </cell>
          <cell r="BW18">
            <v>143.91</v>
          </cell>
          <cell r="BX18">
            <v>143.91</v>
          </cell>
          <cell r="BY18">
            <v>143.91</v>
          </cell>
          <cell r="BZ18">
            <v>143.91</v>
          </cell>
          <cell r="CA18">
            <v>143.91</v>
          </cell>
          <cell r="CD18">
            <v>1562.9891429078402</v>
          </cell>
          <cell r="CE18">
            <v>145.15417438200001</v>
          </cell>
          <cell r="CF18">
            <v>144.78128982000001</v>
          </cell>
          <cell r="CG18">
            <v>159.06699528684001</v>
          </cell>
          <cell r="CH18">
            <v>162.36948393</v>
          </cell>
          <cell r="CI18">
            <v>158.82250032900001</v>
          </cell>
          <cell r="CJ18">
            <v>161.78904303000002</v>
          </cell>
          <cell r="CK18">
            <v>157.16798451</v>
          </cell>
          <cell r="CL18">
            <v>157.86105687</v>
          </cell>
          <cell r="CM18">
            <v>156.54001371000001</v>
          </cell>
          <cell r="CN18">
            <v>159.43660104</v>
          </cell>
          <cell r="CR18">
            <v>0</v>
          </cell>
          <cell r="CS18">
            <v>0</v>
          </cell>
          <cell r="CT18">
            <v>341.16900000000004</v>
          </cell>
          <cell r="CU18">
            <v>34.088999999999999</v>
          </cell>
          <cell r="CV18">
            <v>34.119999999999997</v>
          </cell>
          <cell r="CW18">
            <v>34.119999999999997</v>
          </cell>
          <cell r="CX18">
            <v>34.119999999999997</v>
          </cell>
          <cell r="CY18">
            <v>34.119999999999997</v>
          </cell>
          <cell r="CZ18">
            <v>34.119999999999997</v>
          </cell>
          <cell r="DA18">
            <v>34.119999999999997</v>
          </cell>
          <cell r="DB18">
            <v>34.119999999999997</v>
          </cell>
          <cell r="DC18">
            <v>34.119999999999997</v>
          </cell>
          <cell r="DD18">
            <v>34.119999999999997</v>
          </cell>
          <cell r="DG18">
            <v>371.23464530388003</v>
          </cell>
          <cell r="DH18">
            <v>34.473840625000001</v>
          </cell>
          <cell r="DI18">
            <v>34.385281249999998</v>
          </cell>
          <cell r="DJ18">
            <v>37.781586535880002</v>
          </cell>
          <cell r="DK18">
            <v>38.565993509999998</v>
          </cell>
          <cell r="DL18">
            <v>37.723514102999999</v>
          </cell>
          <cell r="DM18">
            <v>38.427990370000003</v>
          </cell>
          <cell r="DN18">
            <v>37.33053357</v>
          </cell>
          <cell r="DO18">
            <v>37.495152090000005</v>
          </cell>
          <cell r="DP18">
            <v>37.18137797</v>
          </cell>
          <cell r="DQ18">
            <v>37.86937528</v>
          </cell>
          <cell r="DT18">
            <v>30.06564530387999</v>
          </cell>
          <cell r="DU18">
            <v>0</v>
          </cell>
          <cell r="DV18">
            <v>30.06564530387999</v>
          </cell>
          <cell r="DW18">
            <v>681.03399999999999</v>
          </cell>
          <cell r="DX18">
            <v>66.873999999999995</v>
          </cell>
          <cell r="DY18">
            <v>68.239999999999995</v>
          </cell>
          <cell r="DZ18">
            <v>68.239999999999995</v>
          </cell>
          <cell r="EA18">
            <v>68.239999999999995</v>
          </cell>
          <cell r="EB18">
            <v>68.239999999999995</v>
          </cell>
          <cell r="EC18">
            <v>68.239999999999995</v>
          </cell>
          <cell r="ED18">
            <v>68.239999999999995</v>
          </cell>
          <cell r="EE18">
            <v>68.239999999999995</v>
          </cell>
          <cell r="EF18">
            <v>68.239999999999995</v>
          </cell>
          <cell r="EG18">
            <v>68.239999999999995</v>
          </cell>
          <cell r="EK18">
            <v>364.84237435697185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364.84237435697185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X18">
            <v>-316.19162564302815</v>
          </cell>
          <cell r="EY18">
            <v>-316.19162564302815</v>
          </cell>
          <cell r="EZ18">
            <v>0</v>
          </cell>
          <cell r="FA18">
            <v>6263.7730000000001</v>
          </cell>
          <cell r="FB18">
            <v>615.01299999999992</v>
          </cell>
          <cell r="FC18">
            <v>627.64</v>
          </cell>
          <cell r="FD18">
            <v>627.64</v>
          </cell>
          <cell r="FE18">
            <v>627.64</v>
          </cell>
          <cell r="FF18">
            <v>627.64</v>
          </cell>
          <cell r="FG18">
            <v>627.64</v>
          </cell>
          <cell r="FH18">
            <v>627.64</v>
          </cell>
          <cell r="FI18">
            <v>627.64</v>
          </cell>
          <cell r="FJ18">
            <v>627.64</v>
          </cell>
          <cell r="FK18">
            <v>627.64</v>
          </cell>
          <cell r="FN18">
            <v>3355.4629749652781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3355.4629749652781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GA18">
            <v>-2908.310025034722</v>
          </cell>
          <cell r="GB18">
            <v>-2908.310025034722</v>
          </cell>
          <cell r="GC18">
            <v>0</v>
          </cell>
          <cell r="GD18">
            <v>8.1920000000000002</v>
          </cell>
          <cell r="GE18">
            <v>8.1920000000000002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-8.1920000000000002</v>
          </cell>
          <cell r="GW18">
            <v>-8.1920000000000002</v>
          </cell>
          <cell r="GX18">
            <v>0</v>
          </cell>
          <cell r="GY18">
            <v>11802.550000000003</v>
          </cell>
          <cell r="GZ18">
            <v>1153.8400000000001</v>
          </cell>
          <cell r="HA18">
            <v>1183.19</v>
          </cell>
          <cell r="HB18">
            <v>1183.19</v>
          </cell>
          <cell r="HC18">
            <v>1183.19</v>
          </cell>
          <cell r="HD18">
            <v>1183.19</v>
          </cell>
          <cell r="HE18">
            <v>1183.19</v>
          </cell>
          <cell r="HF18">
            <v>1183.19</v>
          </cell>
          <cell r="HG18">
            <v>1183.19</v>
          </cell>
          <cell r="HH18">
            <v>1183.19</v>
          </cell>
          <cell r="HI18">
            <v>1183.19</v>
          </cell>
          <cell r="HL18">
            <v>9578.2652383771128</v>
          </cell>
          <cell r="HM18">
            <v>914.77681311084734</v>
          </cell>
          <cell r="HN18">
            <v>841.01996613705228</v>
          </cell>
          <cell r="HO18">
            <v>966.63048669885893</v>
          </cell>
          <cell r="HP18">
            <v>1041.950346732873</v>
          </cell>
          <cell r="HQ18">
            <v>1089.993809106066</v>
          </cell>
          <cell r="HR18">
            <v>945.5062911012044</v>
          </cell>
          <cell r="HS18">
            <v>859.47821294024027</v>
          </cell>
          <cell r="HT18">
            <v>1136.9143105910794</v>
          </cell>
          <cell r="HU18">
            <v>859.06045714562561</v>
          </cell>
          <cell r="HV18">
            <v>922.9345448132641</v>
          </cell>
          <cell r="HY18">
            <v>-2224.2847616228901</v>
          </cell>
          <cell r="HZ18">
            <v>-2224.2847616228901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3435.3650000000002</v>
          </cell>
          <cell r="KI18">
            <v>337.29500000000002</v>
          </cell>
          <cell r="KJ18">
            <v>344.23</v>
          </cell>
          <cell r="KK18">
            <v>344.23</v>
          </cell>
          <cell r="KL18">
            <v>344.23</v>
          </cell>
          <cell r="KM18">
            <v>344.23</v>
          </cell>
          <cell r="KN18">
            <v>344.23</v>
          </cell>
          <cell r="KO18">
            <v>344.23</v>
          </cell>
          <cell r="KP18">
            <v>344.23</v>
          </cell>
          <cell r="KQ18">
            <v>344.23</v>
          </cell>
          <cell r="KR18">
            <v>344.23</v>
          </cell>
          <cell r="KU18">
            <v>2868.8290408955495</v>
          </cell>
          <cell r="KV18">
            <v>399.39330391306811</v>
          </cell>
          <cell r="KW18">
            <v>302.71152338751261</v>
          </cell>
          <cell r="KX18">
            <v>446.26085056427127</v>
          </cell>
          <cell r="KY18">
            <v>395.77214913951974</v>
          </cell>
          <cell r="KZ18">
            <v>426.24742349269758</v>
          </cell>
          <cell r="LA18">
            <v>84.453636339865383</v>
          </cell>
          <cell r="LB18">
            <v>4.6795482513724531</v>
          </cell>
          <cell r="LD18">
            <v>471.49203227858942</v>
          </cell>
          <cell r="LE18">
            <v>337.81857352865291</v>
          </cell>
          <cell r="LH18">
            <v>-566.53595910445074</v>
          </cell>
          <cell r="LI18">
            <v>-566.53595910445074</v>
          </cell>
          <cell r="LJ18">
            <v>0</v>
          </cell>
          <cell r="LK18">
            <v>0</v>
          </cell>
          <cell r="LX18">
            <v>0</v>
          </cell>
          <cell r="MJ18">
            <v>0</v>
          </cell>
          <cell r="ML18">
            <v>0</v>
          </cell>
          <cell r="MM18">
            <v>0</v>
          </cell>
          <cell r="MN18">
            <v>57209.469999999994</v>
          </cell>
          <cell r="MO18">
            <v>5578.18</v>
          </cell>
          <cell r="MP18">
            <v>5736.81</v>
          </cell>
          <cell r="MQ18">
            <v>5736.81</v>
          </cell>
          <cell r="MR18">
            <v>5736.81</v>
          </cell>
          <cell r="MS18">
            <v>5736.81</v>
          </cell>
          <cell r="MT18">
            <v>5736.81</v>
          </cell>
          <cell r="MU18">
            <v>5736.81</v>
          </cell>
          <cell r="MV18">
            <v>5736.81</v>
          </cell>
          <cell r="MW18">
            <v>5736.81</v>
          </cell>
          <cell r="MX18">
            <v>5736.81</v>
          </cell>
          <cell r="NA18">
            <v>174187.83407521038</v>
          </cell>
          <cell r="NB18">
            <v>620.05935109893153</v>
          </cell>
          <cell r="NC18">
            <v>15345.395270307054</v>
          </cell>
          <cell r="ND18">
            <v>30140.501923009389</v>
          </cell>
          <cell r="NE18">
            <v>0</v>
          </cell>
          <cell r="NF18">
            <v>0</v>
          </cell>
          <cell r="NG18">
            <v>71729.334671194098</v>
          </cell>
          <cell r="NH18">
            <v>27178.546352622307</v>
          </cell>
          <cell r="NI18">
            <v>7110.1992945154316</v>
          </cell>
          <cell r="NJ18">
            <v>0</v>
          </cell>
          <cell r="NK18">
            <v>22063.797212463196</v>
          </cell>
          <cell r="NN18">
            <v>116978.36407521038</v>
          </cell>
          <cell r="NO18">
            <v>0</v>
          </cell>
          <cell r="NP18">
            <v>116978.36407521038</v>
          </cell>
          <cell r="NQ18">
            <v>19911.436999999998</v>
          </cell>
          <cell r="NR18">
            <v>19205.97</v>
          </cell>
          <cell r="NS18">
            <v>-705.46699999999691</v>
          </cell>
          <cell r="NT18">
            <v>-705.46699999999691</v>
          </cell>
          <cell r="NU18">
            <v>0</v>
          </cell>
          <cell r="NV18">
            <v>4052.6259999999997</v>
          </cell>
          <cell r="NW18">
            <v>394.93600000000004</v>
          </cell>
          <cell r="NX18">
            <v>406.41</v>
          </cell>
          <cell r="NY18">
            <v>406.41</v>
          </cell>
          <cell r="NZ18">
            <v>406.41</v>
          </cell>
          <cell r="OA18">
            <v>406.41</v>
          </cell>
          <cell r="OB18">
            <v>406.41</v>
          </cell>
          <cell r="OC18">
            <v>406.41</v>
          </cell>
          <cell r="OD18">
            <v>406.41</v>
          </cell>
          <cell r="OE18">
            <v>406.41</v>
          </cell>
          <cell r="OF18">
            <v>406.41</v>
          </cell>
          <cell r="OI18">
            <v>0</v>
          </cell>
          <cell r="OJ18">
            <v>0</v>
          </cell>
          <cell r="OK18">
            <v>0</v>
          </cell>
          <cell r="OL18">
            <v>0</v>
          </cell>
          <cell r="OM18">
            <v>0</v>
          </cell>
          <cell r="ON18">
            <v>0</v>
          </cell>
          <cell r="OO18">
            <v>0</v>
          </cell>
          <cell r="OP18">
            <v>0</v>
          </cell>
          <cell r="OQ18">
            <v>0</v>
          </cell>
          <cell r="OR18">
            <v>0</v>
          </cell>
          <cell r="OS18">
            <v>0</v>
          </cell>
          <cell r="OV18">
            <v>-4052.6259999999997</v>
          </cell>
          <cell r="OW18">
            <v>-4052.6259999999997</v>
          </cell>
          <cell r="OX18">
            <v>0</v>
          </cell>
          <cell r="OY18">
            <v>6524.6319999999987</v>
          </cell>
          <cell r="OZ18">
            <v>615.86200000000008</v>
          </cell>
          <cell r="PA18">
            <v>656.53</v>
          </cell>
          <cell r="PB18">
            <v>656.53</v>
          </cell>
          <cell r="PC18">
            <v>656.53</v>
          </cell>
          <cell r="PD18">
            <v>656.53</v>
          </cell>
          <cell r="PE18">
            <v>656.53</v>
          </cell>
          <cell r="PF18">
            <v>656.53</v>
          </cell>
          <cell r="PG18">
            <v>656.53</v>
          </cell>
          <cell r="PH18">
            <v>656.53</v>
          </cell>
          <cell r="PI18">
            <v>656.53</v>
          </cell>
          <cell r="PL18">
            <v>1811.38</v>
          </cell>
          <cell r="PM18">
            <v>0</v>
          </cell>
          <cell r="PN18">
            <v>0</v>
          </cell>
          <cell r="PO18">
            <v>0</v>
          </cell>
          <cell r="PP18">
            <v>0</v>
          </cell>
          <cell r="PQ18">
            <v>0</v>
          </cell>
          <cell r="PR18">
            <v>0</v>
          </cell>
          <cell r="PS18">
            <v>0</v>
          </cell>
          <cell r="PT18">
            <v>0</v>
          </cell>
          <cell r="PU18">
            <v>0</v>
          </cell>
          <cell r="PV18">
            <v>1811.38</v>
          </cell>
          <cell r="PY18">
            <v>-4713.2519999999986</v>
          </cell>
          <cell r="PZ18">
            <v>-4713.2519999999986</v>
          </cell>
          <cell r="QA18">
            <v>0</v>
          </cell>
          <cell r="QB18">
            <v>908.62600000000009</v>
          </cell>
          <cell r="QC18">
            <v>88.905999999999992</v>
          </cell>
          <cell r="QD18">
            <v>91.08</v>
          </cell>
          <cell r="QE18">
            <v>91.08</v>
          </cell>
          <cell r="QF18">
            <v>91.08</v>
          </cell>
          <cell r="QG18">
            <v>91.08</v>
          </cell>
          <cell r="QH18">
            <v>91.08</v>
          </cell>
          <cell r="QI18">
            <v>91.08</v>
          </cell>
          <cell r="QJ18">
            <v>91.08</v>
          </cell>
          <cell r="QK18">
            <v>91.08</v>
          </cell>
          <cell r="QL18">
            <v>91.08</v>
          </cell>
          <cell r="QO18">
            <v>10326.450000000001</v>
          </cell>
          <cell r="QP18">
            <v>0</v>
          </cell>
          <cell r="QQ18">
            <v>0</v>
          </cell>
          <cell r="QS18">
            <v>10326.450000000001</v>
          </cell>
          <cell r="QT18">
            <v>0</v>
          </cell>
          <cell r="QU18">
            <v>0</v>
          </cell>
          <cell r="QW18">
            <v>0</v>
          </cell>
          <cell r="RB18">
            <v>9417.8240000000005</v>
          </cell>
          <cell r="RC18">
            <v>0</v>
          </cell>
          <cell r="RD18">
            <v>9417.8240000000005</v>
          </cell>
          <cell r="RE18">
            <v>4421.1059999999989</v>
          </cell>
          <cell r="RF18">
            <v>431.58600000000001</v>
          </cell>
          <cell r="RG18">
            <v>443.28</v>
          </cell>
          <cell r="RH18">
            <v>443.28</v>
          </cell>
          <cell r="RI18">
            <v>443.28</v>
          </cell>
          <cell r="RJ18">
            <v>443.28</v>
          </cell>
          <cell r="RK18">
            <v>443.28</v>
          </cell>
          <cell r="RL18">
            <v>443.28</v>
          </cell>
          <cell r="RM18">
            <v>443.28</v>
          </cell>
          <cell r="RN18">
            <v>443.28</v>
          </cell>
          <cell r="RO18">
            <v>443.28</v>
          </cell>
          <cell r="RR18">
            <v>0</v>
          </cell>
          <cell r="RS18">
            <v>0</v>
          </cell>
          <cell r="RT18">
            <v>0</v>
          </cell>
          <cell r="RV18">
            <v>0</v>
          </cell>
          <cell r="RY18">
            <v>0</v>
          </cell>
          <cell r="RZ18">
            <v>0</v>
          </cell>
          <cell r="SE18">
            <v>-4421.1059999999989</v>
          </cell>
          <cell r="SF18">
            <v>-4421.1059999999989</v>
          </cell>
          <cell r="SG18">
            <v>0</v>
          </cell>
          <cell r="SH18">
            <v>2502.4560000000001</v>
          </cell>
          <cell r="SI18">
            <v>236.52599999999998</v>
          </cell>
          <cell r="SJ18">
            <v>251.77</v>
          </cell>
          <cell r="SK18">
            <v>251.77</v>
          </cell>
          <cell r="SL18">
            <v>251.77</v>
          </cell>
          <cell r="SM18">
            <v>251.77</v>
          </cell>
          <cell r="SN18">
            <v>251.77</v>
          </cell>
          <cell r="SO18">
            <v>251.77</v>
          </cell>
          <cell r="SP18">
            <v>251.77</v>
          </cell>
          <cell r="SQ18">
            <v>251.77</v>
          </cell>
          <cell r="SR18">
            <v>251.77</v>
          </cell>
          <cell r="SU18">
            <v>0</v>
          </cell>
          <cell r="SV18">
            <v>0</v>
          </cell>
          <cell r="SW18">
            <v>0</v>
          </cell>
          <cell r="SX18">
            <v>0</v>
          </cell>
          <cell r="SY18">
            <v>0</v>
          </cell>
          <cell r="SZ18">
            <v>0</v>
          </cell>
          <cell r="TA18">
            <v>0</v>
          </cell>
          <cell r="TB18">
            <v>0</v>
          </cell>
          <cell r="TC18">
            <v>0</v>
          </cell>
          <cell r="TD18">
            <v>0</v>
          </cell>
          <cell r="TH18">
            <v>-2502.4560000000001</v>
          </cell>
          <cell r="TI18">
            <v>-2502.4560000000001</v>
          </cell>
          <cell r="TJ18">
            <v>0</v>
          </cell>
          <cell r="TK18">
            <v>1458.0730000000003</v>
          </cell>
          <cell r="TL18">
            <v>143.08300000000003</v>
          </cell>
          <cell r="TM18">
            <v>146.11000000000001</v>
          </cell>
          <cell r="TN18">
            <v>146.11000000000001</v>
          </cell>
          <cell r="TO18">
            <v>146.11000000000001</v>
          </cell>
          <cell r="TP18">
            <v>146.11000000000001</v>
          </cell>
          <cell r="TQ18">
            <v>146.11000000000001</v>
          </cell>
          <cell r="TR18">
            <v>146.11000000000001</v>
          </cell>
          <cell r="TS18">
            <v>146.11000000000001</v>
          </cell>
          <cell r="TT18">
            <v>146.11000000000001</v>
          </cell>
          <cell r="TU18">
            <v>146.11000000000001</v>
          </cell>
          <cell r="TX18">
            <v>7068.1399999999994</v>
          </cell>
          <cell r="TY18">
            <v>205.02</v>
          </cell>
          <cell r="TZ18">
            <v>0</v>
          </cell>
          <cell r="UA18">
            <v>1753.89</v>
          </cell>
          <cell r="UB18">
            <v>0</v>
          </cell>
          <cell r="UC18">
            <v>0</v>
          </cell>
          <cell r="UD18">
            <v>0</v>
          </cell>
          <cell r="UE18">
            <v>5109.2299999999996</v>
          </cell>
          <cell r="UF18">
            <v>0</v>
          </cell>
          <cell r="UG18">
            <v>0</v>
          </cell>
          <cell r="UH18">
            <v>0</v>
          </cell>
          <cell r="UK18">
            <v>5610.0669999999991</v>
          </cell>
          <cell r="UL18">
            <v>0</v>
          </cell>
          <cell r="UM18">
            <v>5610.0669999999991</v>
          </cell>
          <cell r="UN18">
            <v>43.917999999999992</v>
          </cell>
          <cell r="UO18">
            <v>4.3179999999999996</v>
          </cell>
          <cell r="UP18">
            <v>4.4000000000000004</v>
          </cell>
          <cell r="UQ18">
            <v>4.4000000000000004</v>
          </cell>
          <cell r="UR18">
            <v>4.4000000000000004</v>
          </cell>
          <cell r="US18">
            <v>4.4000000000000004</v>
          </cell>
          <cell r="UT18">
            <v>4.4000000000000004</v>
          </cell>
          <cell r="UU18">
            <v>4.4000000000000004</v>
          </cell>
          <cell r="UV18">
            <v>4.4000000000000004</v>
          </cell>
          <cell r="UW18">
            <v>4.4000000000000004</v>
          </cell>
          <cell r="UX18">
            <v>4.4000000000000004</v>
          </cell>
          <cell r="VA18">
            <v>0</v>
          </cell>
          <cell r="VN18">
            <v>-43.917999999999992</v>
          </cell>
          <cell r="VO18">
            <v>-43.917999999999992</v>
          </cell>
          <cell r="VP18">
            <v>0</v>
          </cell>
          <cell r="VQ18">
            <v>0</v>
          </cell>
          <cell r="WD18">
            <v>0</v>
          </cell>
          <cell r="WQ18">
            <v>0</v>
          </cell>
          <cell r="WR18">
            <v>0</v>
          </cell>
          <cell r="WS18">
            <v>0</v>
          </cell>
          <cell r="WT18">
            <v>41952.899000000005</v>
          </cell>
          <cell r="WU18">
            <v>4105.4690000000001</v>
          </cell>
          <cell r="WV18">
            <v>4205.2700000000004</v>
          </cell>
          <cell r="WW18">
            <v>4205.2700000000004</v>
          </cell>
          <cell r="WX18">
            <v>4205.2700000000004</v>
          </cell>
          <cell r="WY18">
            <v>4205.2700000000004</v>
          </cell>
          <cell r="WZ18">
            <v>4205.2700000000004</v>
          </cell>
          <cell r="XA18">
            <v>4205.2700000000004</v>
          </cell>
          <cell r="XB18">
            <v>4205.2700000000004</v>
          </cell>
          <cell r="XC18">
            <v>4205.2700000000004</v>
          </cell>
          <cell r="XD18">
            <v>4205.2700000000004</v>
          </cell>
          <cell r="XG18">
            <v>47156.281675803672</v>
          </cell>
          <cell r="XH18">
            <v>4602.6614879697427</v>
          </cell>
          <cell r="XI18">
            <v>3455.4669576513484</v>
          </cell>
          <cell r="XJ18">
            <v>2017.5316438016434</v>
          </cell>
          <cell r="XK18">
            <v>1782.8373606901619</v>
          </cell>
          <cell r="XL18">
            <v>4680.5331647635394</v>
          </cell>
          <cell r="XM18">
            <v>4497.4931834323961</v>
          </cell>
          <cell r="XN18">
            <v>3738.1193168424102</v>
          </cell>
          <cell r="XO18">
            <v>9318.8947576556293</v>
          </cell>
          <cell r="XP18">
            <v>8730.645573650816</v>
          </cell>
          <cell r="XQ18">
            <v>4332.0982293459911</v>
          </cell>
          <cell r="XT18">
            <v>5203.3826758036666</v>
          </cell>
          <cell r="XU18">
            <v>0</v>
          </cell>
          <cell r="XV18">
            <v>5203.3826758036666</v>
          </cell>
          <cell r="XW18">
            <v>18396.73</v>
          </cell>
          <cell r="XX18">
            <v>1802.08</v>
          </cell>
          <cell r="XY18">
            <v>1843.85</v>
          </cell>
          <cell r="XZ18">
            <v>1843.85</v>
          </cell>
          <cell r="YA18">
            <v>1843.85</v>
          </cell>
          <cell r="YB18">
            <v>1843.85</v>
          </cell>
          <cell r="YC18">
            <v>1843.85</v>
          </cell>
          <cell r="YD18">
            <v>1843.85</v>
          </cell>
          <cell r="YE18">
            <v>1843.85</v>
          </cell>
          <cell r="YF18">
            <v>1843.85</v>
          </cell>
          <cell r="YG18">
            <v>1843.85</v>
          </cell>
          <cell r="YJ18">
            <v>17449.24272305621</v>
          </cell>
          <cell r="YK18">
            <v>1436.9845528955166</v>
          </cell>
          <cell r="YL18">
            <v>1027.1955560144881</v>
          </cell>
          <cell r="YM18">
            <v>1443.4384968391096</v>
          </cell>
          <cell r="YN18">
            <v>1542.0499651112611</v>
          </cell>
          <cell r="YO18">
            <v>2113.3892564033722</v>
          </cell>
          <cell r="YP18">
            <v>2141.435240952308</v>
          </cell>
          <cell r="YQ18">
            <v>2431.2234543120931</v>
          </cell>
          <cell r="YR18">
            <v>1562.029678140892</v>
          </cell>
          <cell r="YS18">
            <v>2212.5343931319721</v>
          </cell>
          <cell r="YT18">
            <v>1538.9621292551963</v>
          </cell>
          <cell r="YW18">
            <v>-947.48727694378977</v>
          </cell>
          <cell r="YX18">
            <v>-947.48727694378977</v>
          </cell>
          <cell r="YY18">
            <v>0</v>
          </cell>
          <cell r="YZ18">
            <v>6398.6459999999988</v>
          </cell>
          <cell r="ZA18">
            <v>626.04600000000005</v>
          </cell>
          <cell r="ZB18">
            <v>641.4</v>
          </cell>
          <cell r="ZC18">
            <v>641.4</v>
          </cell>
          <cell r="ZD18">
            <v>641.4</v>
          </cell>
          <cell r="ZE18">
            <v>641.4</v>
          </cell>
          <cell r="ZF18">
            <v>641.4</v>
          </cell>
          <cell r="ZG18">
            <v>641.4</v>
          </cell>
          <cell r="ZH18">
            <v>641.4</v>
          </cell>
          <cell r="ZI18">
            <v>641.4</v>
          </cell>
          <cell r="ZJ18">
            <v>641.4</v>
          </cell>
          <cell r="ZM18">
            <v>5918.7712646197015</v>
          </cell>
          <cell r="ZP18">
            <v>2789.7764099307997</v>
          </cell>
          <cell r="ZQ18">
            <v>3128.9948546889018</v>
          </cell>
          <cell r="ZZ18">
            <v>-479.87473538029735</v>
          </cell>
          <cell r="AAA18">
            <v>-479.87473538029735</v>
          </cell>
          <cell r="AAB18">
            <v>0</v>
          </cell>
          <cell r="AAC18">
            <v>1075.7070000000001</v>
          </cell>
          <cell r="AAD18">
            <v>107.39700000000001</v>
          </cell>
          <cell r="AAE18">
            <v>107.59</v>
          </cell>
          <cell r="AAF18">
            <v>107.59</v>
          </cell>
          <cell r="AAG18">
            <v>107.59</v>
          </cell>
          <cell r="AAH18">
            <v>107.59</v>
          </cell>
          <cell r="AAI18">
            <v>107.59</v>
          </cell>
          <cell r="AAJ18">
            <v>107.59</v>
          </cell>
          <cell r="AAK18">
            <v>107.59</v>
          </cell>
          <cell r="AAL18">
            <v>107.59</v>
          </cell>
          <cell r="AAM18">
            <v>107.59</v>
          </cell>
          <cell r="AAP18">
            <v>1357.8766210399999</v>
          </cell>
          <cell r="AAQ18">
            <v>115.17020675999999</v>
          </cell>
          <cell r="AAR18">
            <v>114.87434759999999</v>
          </cell>
          <cell r="AAS18">
            <v>140.92169519999999</v>
          </cell>
          <cell r="AAT18">
            <v>143.84743559999998</v>
          </cell>
          <cell r="AAU18">
            <v>140.70506867999998</v>
          </cell>
          <cell r="AAV18">
            <v>143.33320759999998</v>
          </cell>
          <cell r="AAW18">
            <v>139.2392892</v>
          </cell>
          <cell r="AAX18">
            <v>139.85330039999999</v>
          </cell>
          <cell r="AAY18">
            <v>138.68295319999999</v>
          </cell>
          <cell r="AAZ18">
            <v>141.2491168</v>
          </cell>
          <cell r="ABC18">
            <v>282.16962103999981</v>
          </cell>
          <cell r="ABD18">
            <v>0</v>
          </cell>
          <cell r="ABE18">
            <v>282.16962103999981</v>
          </cell>
          <cell r="ABF18">
            <v>237.95900000000003</v>
          </cell>
          <cell r="ABG18">
            <v>23.759</v>
          </cell>
          <cell r="ABH18">
            <v>23.8</v>
          </cell>
          <cell r="ABI18">
            <v>23.8</v>
          </cell>
          <cell r="ABJ18">
            <v>23.8</v>
          </cell>
          <cell r="ABK18">
            <v>23.8</v>
          </cell>
          <cell r="ABL18">
            <v>23.8</v>
          </cell>
          <cell r="ABM18">
            <v>23.8</v>
          </cell>
          <cell r="ABN18">
            <v>23.8</v>
          </cell>
          <cell r="ABO18">
            <v>23.8</v>
          </cell>
          <cell r="ABP18">
            <v>23.8</v>
          </cell>
          <cell r="ABS18">
            <v>827.37217499999997</v>
          </cell>
          <cell r="ABT18">
            <v>827.37217499999997</v>
          </cell>
          <cell r="ACA18">
            <v>0</v>
          </cell>
          <cell r="ACB18">
            <v>0</v>
          </cell>
          <cell r="ACC18">
            <v>0</v>
          </cell>
          <cell r="ACF18">
            <v>589.41317499999991</v>
          </cell>
          <cell r="ACG18">
            <v>0</v>
          </cell>
          <cell r="ACH18">
            <v>589.41317499999991</v>
          </cell>
          <cell r="ACI18">
            <v>1653.5520000000001</v>
          </cell>
          <cell r="ACJ18">
            <v>898.60065429600002</v>
          </cell>
          <cell r="ACK18">
            <v>-754.95134570400012</v>
          </cell>
          <cell r="ACL18">
            <v>-754.95134570400012</v>
          </cell>
          <cell r="ACM18">
            <v>0</v>
          </cell>
          <cell r="ACN18">
            <v>1653.5520000000001</v>
          </cell>
          <cell r="ACO18">
            <v>157.75200000000001</v>
          </cell>
          <cell r="ACP18">
            <v>166.2</v>
          </cell>
          <cell r="ACQ18">
            <v>166.2</v>
          </cell>
          <cell r="ACR18">
            <v>166.2</v>
          </cell>
          <cell r="ACS18">
            <v>166.2</v>
          </cell>
          <cell r="ACT18">
            <v>166.2</v>
          </cell>
          <cell r="ACU18">
            <v>166.2</v>
          </cell>
          <cell r="ACV18">
            <v>166.2</v>
          </cell>
          <cell r="ACW18">
            <v>166.2</v>
          </cell>
          <cell r="ACX18">
            <v>166.2</v>
          </cell>
          <cell r="ADA18">
            <v>898.60065429600002</v>
          </cell>
          <cell r="ADB18">
            <v>3.9713864400000003</v>
          </cell>
          <cell r="ADC18">
            <v>23.767106400000003</v>
          </cell>
          <cell r="ADD18">
            <v>151.08216897600002</v>
          </cell>
          <cell r="ADE18">
            <v>60.875873999999996</v>
          </cell>
          <cell r="ADF18">
            <v>142.91047727999998</v>
          </cell>
          <cell r="ADG18">
            <v>141.53592599999999</v>
          </cell>
          <cell r="ADH18">
            <v>90.352767599999993</v>
          </cell>
          <cell r="ADI18">
            <v>86.8054968</v>
          </cell>
          <cell r="ADJ18">
            <v>105.6425004</v>
          </cell>
          <cell r="ADK18">
            <v>91.656950399999999</v>
          </cell>
          <cell r="ADN18">
            <v>-754.95134570400012</v>
          </cell>
          <cell r="ADO18">
            <v>-754.95134570400012</v>
          </cell>
          <cell r="ADP18">
            <v>0</v>
          </cell>
          <cell r="ADQ18">
            <v>0</v>
          </cell>
          <cell r="ADR18">
            <v>0</v>
          </cell>
          <cell r="ADS18">
            <v>0</v>
          </cell>
          <cell r="ADT18">
            <v>0</v>
          </cell>
          <cell r="ADU18">
            <v>0</v>
          </cell>
          <cell r="ADV18">
            <v>0</v>
          </cell>
          <cell r="ADW18">
            <v>0</v>
          </cell>
          <cell r="ADX18">
            <v>0</v>
          </cell>
          <cell r="ADY18">
            <v>0</v>
          </cell>
          <cell r="ADZ18">
            <v>0</v>
          </cell>
          <cell r="AEA18">
            <v>0</v>
          </cell>
          <cell r="AED18">
            <v>0</v>
          </cell>
          <cell r="AEE18">
            <v>0</v>
          </cell>
          <cell r="AEF18">
            <v>0</v>
          </cell>
          <cell r="AEG18">
            <v>0</v>
          </cell>
          <cell r="AEH18">
            <v>0</v>
          </cell>
          <cell r="AEI18">
            <v>0</v>
          </cell>
          <cell r="AEJ18">
            <v>0</v>
          </cell>
          <cell r="AEK18">
            <v>0</v>
          </cell>
          <cell r="AEL18">
            <v>0</v>
          </cell>
          <cell r="AEM18">
            <v>0</v>
          </cell>
          <cell r="AEN18">
            <v>0</v>
          </cell>
          <cell r="AEQ18">
            <v>0</v>
          </cell>
          <cell r="AER18">
            <v>0</v>
          </cell>
          <cell r="AES18">
            <v>0</v>
          </cell>
          <cell r="AET18">
            <v>0</v>
          </cell>
          <cell r="AEU18">
            <v>0</v>
          </cell>
          <cell r="AEV18">
            <v>0</v>
          </cell>
          <cell r="AEW18">
            <v>0</v>
          </cell>
          <cell r="AEX18">
            <v>0</v>
          </cell>
          <cell r="AEY18">
            <v>0</v>
          </cell>
          <cell r="AFG18">
            <v>0</v>
          </cell>
          <cell r="AFT18">
            <v>0</v>
          </cell>
          <cell r="AFU18">
            <v>0</v>
          </cell>
          <cell r="AFV18">
            <v>0</v>
          </cell>
          <cell r="AFW18">
            <v>186511.22700000001</v>
          </cell>
          <cell r="AFX18">
            <v>306469.73389541486</v>
          </cell>
          <cell r="AFY18">
            <v>119958.50689541484</v>
          </cell>
          <cell r="AFZ18">
            <v>0</v>
          </cell>
          <cell r="AGA18">
            <v>119958.50689541484</v>
          </cell>
          <cell r="AGB18">
            <v>223813.4724</v>
          </cell>
          <cell r="AGC18">
            <v>367763.68067449779</v>
          </cell>
          <cell r="AGD18">
            <v>143950.2082744978</v>
          </cell>
          <cell r="AGE18">
            <v>0</v>
          </cell>
          <cell r="AGF18">
            <v>143950.2082744978</v>
          </cell>
          <cell r="AGG18">
            <v>11190.673620000001</v>
          </cell>
          <cell r="AGH18">
            <v>18388.18403372489</v>
          </cell>
          <cell r="AGI18">
            <v>7197.5104137248891</v>
          </cell>
          <cell r="AGJ18">
            <v>0</v>
          </cell>
          <cell r="AGK18">
            <v>7197.5104137248891</v>
          </cell>
          <cell r="AGL18">
            <v>235004.14601999999</v>
          </cell>
        </row>
        <row r="19">
          <cell r="C19" t="str">
            <v>Дмитра Самоквасова, ВУЛ, 15</v>
          </cell>
          <cell r="D19">
            <v>5</v>
          </cell>
          <cell r="E19">
            <v>4336.5</v>
          </cell>
          <cell r="F19">
            <v>60307.467000000011</v>
          </cell>
          <cell r="G19">
            <v>61190.374256067691</v>
          </cell>
          <cell r="H19">
            <v>882.90725606767955</v>
          </cell>
          <cell r="I19">
            <v>0</v>
          </cell>
          <cell r="J19">
            <v>882.90725606767955</v>
          </cell>
          <cell r="K19">
            <v>24467.713000000003</v>
          </cell>
          <cell r="L19">
            <v>2400.973</v>
          </cell>
          <cell r="M19">
            <v>2451.86</v>
          </cell>
          <cell r="N19">
            <v>2451.86</v>
          </cell>
          <cell r="O19">
            <v>2451.86</v>
          </cell>
          <cell r="P19">
            <v>2451.86</v>
          </cell>
          <cell r="Q19">
            <v>2451.86</v>
          </cell>
          <cell r="R19">
            <v>2451.86</v>
          </cell>
          <cell r="S19">
            <v>2451.86</v>
          </cell>
          <cell r="T19">
            <v>2451.86</v>
          </cell>
          <cell r="U19">
            <v>2451.86</v>
          </cell>
          <cell r="X19">
            <v>27289.591929891641</v>
          </cell>
          <cell r="Y19">
            <v>13148.96881732047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14140.623112571171</v>
          </cell>
          <cell r="AF19">
            <v>0</v>
          </cell>
          <cell r="AG19">
            <v>0</v>
          </cell>
          <cell r="AH19">
            <v>0</v>
          </cell>
          <cell r="AL19">
            <v>0</v>
          </cell>
          <cell r="AM19">
            <v>0</v>
          </cell>
          <cell r="AN19">
            <v>3778.1699999999996</v>
          </cell>
          <cell r="AO19">
            <v>370.95</v>
          </cell>
          <cell r="AP19">
            <v>378.58</v>
          </cell>
          <cell r="AQ19">
            <v>378.58</v>
          </cell>
          <cell r="AR19">
            <v>378.58</v>
          </cell>
          <cell r="AS19">
            <v>378.58</v>
          </cell>
          <cell r="AT19">
            <v>378.58</v>
          </cell>
          <cell r="AU19">
            <v>378.58</v>
          </cell>
          <cell r="AV19">
            <v>378.58</v>
          </cell>
          <cell r="AW19">
            <v>378.58</v>
          </cell>
          <cell r="AX19">
            <v>378.58</v>
          </cell>
          <cell r="BA19">
            <v>4056.8081093008359</v>
          </cell>
          <cell r="BB19">
            <v>2031.0961886702057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2025.7119206306304</v>
          </cell>
          <cell r="BI19">
            <v>0</v>
          </cell>
          <cell r="BJ19">
            <v>0</v>
          </cell>
          <cell r="BK19">
            <v>0</v>
          </cell>
          <cell r="BO19">
            <v>0</v>
          </cell>
          <cell r="BP19">
            <v>0</v>
          </cell>
          <cell r="BQ19">
            <v>2432.527</v>
          </cell>
          <cell r="BR19">
            <v>243.00700000000001</v>
          </cell>
          <cell r="BS19">
            <v>243.28</v>
          </cell>
          <cell r="BT19">
            <v>243.28</v>
          </cell>
          <cell r="BU19">
            <v>243.28</v>
          </cell>
          <cell r="BV19">
            <v>243.28</v>
          </cell>
          <cell r="BW19">
            <v>243.28</v>
          </cell>
          <cell r="BX19">
            <v>243.28</v>
          </cell>
          <cell r="BY19">
            <v>243.28</v>
          </cell>
          <cell r="BZ19">
            <v>243.28</v>
          </cell>
          <cell r="CA19">
            <v>243.28</v>
          </cell>
          <cell r="CD19">
            <v>2640.8045205068001</v>
          </cell>
          <cell r="CE19">
            <v>245.255175928</v>
          </cell>
          <cell r="CF19">
            <v>244.62514328</v>
          </cell>
          <cell r="CG19">
            <v>268.75618484379999</v>
          </cell>
          <cell r="CH19">
            <v>274.33599885000001</v>
          </cell>
          <cell r="CI19">
            <v>268.343091405</v>
          </cell>
          <cell r="CJ19">
            <v>273.35529835</v>
          </cell>
          <cell r="CK19">
            <v>265.54765694999998</v>
          </cell>
          <cell r="CL19">
            <v>266.71865715000001</v>
          </cell>
          <cell r="CM19">
            <v>264.48665095000001</v>
          </cell>
          <cell r="CN19">
            <v>269.38066279999998</v>
          </cell>
          <cell r="CR19">
            <v>0</v>
          </cell>
          <cell r="CS19">
            <v>0</v>
          </cell>
          <cell r="CT19">
            <v>498.65100000000001</v>
          </cell>
          <cell r="CU19">
            <v>49.820999999999998</v>
          </cell>
          <cell r="CV19">
            <v>49.87</v>
          </cell>
          <cell r="CW19">
            <v>49.87</v>
          </cell>
          <cell r="CX19">
            <v>49.87</v>
          </cell>
          <cell r="CY19">
            <v>49.87</v>
          </cell>
          <cell r="CZ19">
            <v>49.87</v>
          </cell>
          <cell r="DA19">
            <v>49.87</v>
          </cell>
          <cell r="DB19">
            <v>49.87</v>
          </cell>
          <cell r="DC19">
            <v>49.87</v>
          </cell>
          <cell r="DD19">
            <v>49.87</v>
          </cell>
          <cell r="DG19">
            <v>542.15407451088004</v>
          </cell>
          <cell r="DH19">
            <v>50.348354755999999</v>
          </cell>
          <cell r="DI19">
            <v>50.219015560000003</v>
          </cell>
          <cell r="DJ19">
            <v>55.175915326880002</v>
          </cell>
          <cell r="DK19">
            <v>56.321456760000004</v>
          </cell>
          <cell r="DL19">
            <v>55.091106828000001</v>
          </cell>
          <cell r="DM19">
            <v>56.119918120000001</v>
          </cell>
          <cell r="DN19">
            <v>54.517201319999998</v>
          </cell>
          <cell r="DO19">
            <v>54.757608840000003</v>
          </cell>
          <cell r="DP19">
            <v>54.29937572</v>
          </cell>
          <cell r="DQ19">
            <v>55.304121280000004</v>
          </cell>
          <cell r="DT19">
            <v>43.503074510880026</v>
          </cell>
          <cell r="DU19">
            <v>0</v>
          </cell>
          <cell r="DV19">
            <v>43.503074510880026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10520.793000000001</v>
          </cell>
          <cell r="FB19">
            <v>1032.9929999999999</v>
          </cell>
          <cell r="FC19">
            <v>1054.2</v>
          </cell>
          <cell r="FD19">
            <v>1054.2</v>
          </cell>
          <cell r="FE19">
            <v>1054.2</v>
          </cell>
          <cell r="FF19">
            <v>1054.2</v>
          </cell>
          <cell r="FG19">
            <v>1054.2</v>
          </cell>
          <cell r="FH19">
            <v>1054.2</v>
          </cell>
          <cell r="FI19">
            <v>1054.2</v>
          </cell>
          <cell r="FJ19">
            <v>1054.2</v>
          </cell>
          <cell r="FK19">
            <v>1054.2</v>
          </cell>
          <cell r="FN19">
            <v>11565.744795348473</v>
          </cell>
          <cell r="FO19">
            <v>5813.9404191952217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5751.8043761532517</v>
          </cell>
          <cell r="FV19">
            <v>0</v>
          </cell>
          <cell r="FW19">
            <v>0</v>
          </cell>
          <cell r="FX19">
            <v>0</v>
          </cell>
          <cell r="GA19">
            <v>1044.9517953484719</v>
          </cell>
          <cell r="GB19">
            <v>0</v>
          </cell>
          <cell r="GC19">
            <v>1044.9517953484719</v>
          </cell>
          <cell r="GD19">
            <v>8.8699999999999992</v>
          </cell>
          <cell r="GE19">
            <v>8.8699999999999992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-8.8699999999999992</v>
          </cell>
          <cell r="GW19">
            <v>-8.8699999999999992</v>
          </cell>
          <cell r="GX19">
            <v>0</v>
          </cell>
          <cell r="GY19">
            <v>18600.743000000002</v>
          </cell>
          <cell r="GZ19">
            <v>1818.443</v>
          </cell>
          <cell r="HA19">
            <v>1864.7</v>
          </cell>
          <cell r="HB19">
            <v>1864.7</v>
          </cell>
          <cell r="HC19">
            <v>1864.7</v>
          </cell>
          <cell r="HD19">
            <v>1864.7</v>
          </cell>
          <cell r="HE19">
            <v>1864.7</v>
          </cell>
          <cell r="HF19">
            <v>1864.7</v>
          </cell>
          <cell r="HG19">
            <v>1864.7</v>
          </cell>
          <cell r="HH19">
            <v>1864.7</v>
          </cell>
          <cell r="HI19">
            <v>1864.7</v>
          </cell>
          <cell r="HL19">
            <v>15095.270826509066</v>
          </cell>
          <cell r="HM19">
            <v>1441.6810764846596</v>
          </cell>
          <cell r="HN19">
            <v>1325.4408646435991</v>
          </cell>
          <cell r="HO19">
            <v>1523.4020590091591</v>
          </cell>
          <cell r="HP19">
            <v>1642.1055671635063</v>
          </cell>
          <cell r="HQ19">
            <v>1717.8216867235265</v>
          </cell>
          <cell r="HR19">
            <v>1490.1104925717302</v>
          </cell>
          <cell r="HS19">
            <v>1354.5309167085886</v>
          </cell>
          <cell r="HT19">
            <v>1791.7680287389944</v>
          </cell>
          <cell r="HU19">
            <v>1353.8725368556497</v>
          </cell>
          <cell r="HV19">
            <v>1454.5375976096525</v>
          </cell>
          <cell r="HY19">
            <v>-3505.4721734909363</v>
          </cell>
          <cell r="HZ19">
            <v>-3505.4721734909363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8941.1170000000002</v>
          </cell>
          <cell r="KI19">
            <v>877.83699999999999</v>
          </cell>
          <cell r="KJ19">
            <v>895.92</v>
          </cell>
          <cell r="KK19">
            <v>895.92</v>
          </cell>
          <cell r="KL19">
            <v>895.92</v>
          </cell>
          <cell r="KM19">
            <v>895.92</v>
          </cell>
          <cell r="KN19">
            <v>895.92</v>
          </cell>
          <cell r="KO19">
            <v>895.92</v>
          </cell>
          <cell r="KP19">
            <v>895.92</v>
          </cell>
          <cell r="KQ19">
            <v>895.92</v>
          </cell>
          <cell r="KR19">
            <v>895.92</v>
          </cell>
          <cell r="KU19">
            <v>7466.7042060308013</v>
          </cell>
          <cell r="KV19">
            <v>1039.4631452597589</v>
          </cell>
          <cell r="KW19">
            <v>787.87226715289785</v>
          </cell>
          <cell r="KX19">
            <v>1161.4904650509811</v>
          </cell>
          <cell r="KY19">
            <v>1030.0826903750149</v>
          </cell>
          <cell r="KZ19">
            <v>1109.4011888188547</v>
          </cell>
          <cell r="LA19">
            <v>219.80887013414878</v>
          </cell>
          <cell r="LB19">
            <v>12.179537299412514</v>
          </cell>
          <cell r="LD19">
            <v>1227.1600772208449</v>
          </cell>
          <cell r="LE19">
            <v>879.24596471888788</v>
          </cell>
          <cell r="LH19">
            <v>-1474.4127939691989</v>
          </cell>
          <cell r="LI19">
            <v>-1474.4127939691989</v>
          </cell>
          <cell r="LJ19">
            <v>0</v>
          </cell>
          <cell r="LK19">
            <v>0</v>
          </cell>
          <cell r="LX19">
            <v>0</v>
          </cell>
          <cell r="MJ19">
            <v>0</v>
          </cell>
          <cell r="ML19">
            <v>0</v>
          </cell>
          <cell r="MM19">
            <v>0</v>
          </cell>
          <cell r="MN19">
            <v>68607.044999999998</v>
          </cell>
          <cell r="MO19">
            <v>6661.0350000000008</v>
          </cell>
          <cell r="MP19">
            <v>6882.89</v>
          </cell>
          <cell r="MQ19">
            <v>6882.89</v>
          </cell>
          <cell r="MR19">
            <v>6882.89</v>
          </cell>
          <cell r="MS19">
            <v>6882.89</v>
          </cell>
          <cell r="MT19">
            <v>6882.89</v>
          </cell>
          <cell r="MU19">
            <v>6882.89</v>
          </cell>
          <cell r="MV19">
            <v>6882.89</v>
          </cell>
          <cell r="MW19">
            <v>6882.89</v>
          </cell>
          <cell r="MX19">
            <v>6882.89</v>
          </cell>
          <cell r="NA19">
            <v>16155.854477498926</v>
          </cell>
          <cell r="NB19">
            <v>969.73671989955767</v>
          </cell>
          <cell r="NC19">
            <v>56.322704241571124</v>
          </cell>
          <cell r="ND19">
            <v>3094.4002155848984</v>
          </cell>
          <cell r="NE19">
            <v>0</v>
          </cell>
          <cell r="NF19">
            <v>0</v>
          </cell>
          <cell r="NG19">
            <v>0</v>
          </cell>
          <cell r="NH19">
            <v>958.65156973058322</v>
          </cell>
          <cell r="NI19">
            <v>711.71938786723922</v>
          </cell>
          <cell r="NJ19">
            <v>9674.9704483087826</v>
          </cell>
          <cell r="NK19">
            <v>690.05343186629318</v>
          </cell>
          <cell r="NN19">
            <v>-52451.190522501071</v>
          </cell>
          <cell r="NO19">
            <v>-52451.190522501071</v>
          </cell>
          <cell r="NP19">
            <v>0</v>
          </cell>
          <cell r="NQ19">
            <v>26547.644999999997</v>
          </cell>
          <cell r="NR19">
            <v>35483.920000000006</v>
          </cell>
          <cell r="NS19">
            <v>8936.2750000000087</v>
          </cell>
          <cell r="NT19">
            <v>0</v>
          </cell>
          <cell r="NU19">
            <v>8936.2750000000087</v>
          </cell>
          <cell r="NV19">
            <v>5859.6940000000013</v>
          </cell>
          <cell r="NW19">
            <v>571.29399999999998</v>
          </cell>
          <cell r="NX19">
            <v>587.6</v>
          </cell>
          <cell r="NY19">
            <v>587.6</v>
          </cell>
          <cell r="NZ19">
            <v>587.6</v>
          </cell>
          <cell r="OA19">
            <v>587.6</v>
          </cell>
          <cell r="OB19">
            <v>587.6</v>
          </cell>
          <cell r="OC19">
            <v>587.6</v>
          </cell>
          <cell r="OD19">
            <v>587.6</v>
          </cell>
          <cell r="OE19">
            <v>587.6</v>
          </cell>
          <cell r="OF19">
            <v>587.6</v>
          </cell>
          <cell r="OI19">
            <v>19056.070000000003</v>
          </cell>
          <cell r="OJ19">
            <v>0</v>
          </cell>
          <cell r="OK19">
            <v>0</v>
          </cell>
          <cell r="OL19">
            <v>6018.97</v>
          </cell>
          <cell r="OM19">
            <v>1391.72</v>
          </cell>
          <cell r="ON19">
            <v>0</v>
          </cell>
          <cell r="OO19">
            <v>0</v>
          </cell>
          <cell r="OP19">
            <v>0</v>
          </cell>
          <cell r="OQ19">
            <v>10588.79</v>
          </cell>
          <cell r="OR19">
            <v>0</v>
          </cell>
          <cell r="OS19">
            <v>1056.5899999999999</v>
          </cell>
          <cell r="OV19">
            <v>13196.376000000002</v>
          </cell>
          <cell r="OW19">
            <v>0</v>
          </cell>
          <cell r="OX19">
            <v>13196.376000000002</v>
          </cell>
          <cell r="OY19">
            <v>9718.2189999999991</v>
          </cell>
          <cell r="OZ19">
            <v>917.29899999999986</v>
          </cell>
          <cell r="PA19">
            <v>977.88</v>
          </cell>
          <cell r="PB19">
            <v>977.88</v>
          </cell>
          <cell r="PC19">
            <v>977.88</v>
          </cell>
          <cell r="PD19">
            <v>977.88</v>
          </cell>
          <cell r="PE19">
            <v>977.88</v>
          </cell>
          <cell r="PF19">
            <v>977.88</v>
          </cell>
          <cell r="PG19">
            <v>977.88</v>
          </cell>
          <cell r="PH19">
            <v>977.88</v>
          </cell>
          <cell r="PI19">
            <v>977.88</v>
          </cell>
          <cell r="PL19">
            <v>2259.5</v>
          </cell>
          <cell r="PM19">
            <v>0</v>
          </cell>
          <cell r="PN19">
            <v>0</v>
          </cell>
          <cell r="PO19">
            <v>2259.5</v>
          </cell>
          <cell r="PP19">
            <v>0</v>
          </cell>
          <cell r="PQ19">
            <v>0</v>
          </cell>
          <cell r="PR19">
            <v>0</v>
          </cell>
          <cell r="PS19">
            <v>0</v>
          </cell>
          <cell r="PT19">
            <v>0</v>
          </cell>
          <cell r="PU19">
            <v>0</v>
          </cell>
          <cell r="PV19">
            <v>0</v>
          </cell>
          <cell r="PY19">
            <v>-7458.7189999999991</v>
          </cell>
          <cell r="PZ19">
            <v>-7458.7189999999991</v>
          </cell>
          <cell r="QA19">
            <v>0</v>
          </cell>
          <cell r="QB19">
            <v>1297.9639999999999</v>
          </cell>
          <cell r="QC19">
            <v>127.06400000000001</v>
          </cell>
          <cell r="QD19">
            <v>130.1</v>
          </cell>
          <cell r="QE19">
            <v>130.1</v>
          </cell>
          <cell r="QF19">
            <v>130.1</v>
          </cell>
          <cell r="QG19">
            <v>130.1</v>
          </cell>
          <cell r="QH19">
            <v>130.1</v>
          </cell>
          <cell r="QI19">
            <v>130.1</v>
          </cell>
          <cell r="QJ19">
            <v>130.1</v>
          </cell>
          <cell r="QK19">
            <v>130.1</v>
          </cell>
          <cell r="QL19">
            <v>130.1</v>
          </cell>
          <cell r="QO19">
            <v>0</v>
          </cell>
          <cell r="QP19">
            <v>0</v>
          </cell>
          <cell r="QQ19">
            <v>0</v>
          </cell>
          <cell r="QS19">
            <v>0</v>
          </cell>
          <cell r="QT19">
            <v>0</v>
          </cell>
          <cell r="QU19">
            <v>0</v>
          </cell>
          <cell r="QW19">
            <v>0</v>
          </cell>
          <cell r="RB19">
            <v>-1297.9639999999999</v>
          </cell>
          <cell r="RC19">
            <v>-1297.9639999999999</v>
          </cell>
          <cell r="RD19">
            <v>0</v>
          </cell>
          <cell r="RE19">
            <v>5980.4439999999986</v>
          </cell>
          <cell r="RF19">
            <v>582.78399999999999</v>
          </cell>
          <cell r="RG19">
            <v>599.74</v>
          </cell>
          <cell r="RH19">
            <v>599.74</v>
          </cell>
          <cell r="RI19">
            <v>599.74</v>
          </cell>
          <cell r="RJ19">
            <v>599.74</v>
          </cell>
          <cell r="RK19">
            <v>599.74</v>
          </cell>
          <cell r="RL19">
            <v>599.74</v>
          </cell>
          <cell r="RM19">
            <v>599.74</v>
          </cell>
          <cell r="RN19">
            <v>599.74</v>
          </cell>
          <cell r="RO19">
            <v>599.74</v>
          </cell>
          <cell r="RR19">
            <v>8496.9500000000007</v>
          </cell>
          <cell r="RS19">
            <v>0</v>
          </cell>
          <cell r="RT19">
            <v>0</v>
          </cell>
          <cell r="RV19">
            <v>8496.9500000000007</v>
          </cell>
          <cell r="RY19">
            <v>0</v>
          </cell>
          <cell r="RZ19">
            <v>0</v>
          </cell>
          <cell r="SE19">
            <v>2516.5060000000021</v>
          </cell>
          <cell r="SF19">
            <v>0</v>
          </cell>
          <cell r="SG19">
            <v>2516.5060000000021</v>
          </cell>
          <cell r="SH19">
            <v>0</v>
          </cell>
          <cell r="SI19">
            <v>0</v>
          </cell>
          <cell r="SJ19">
            <v>0</v>
          </cell>
          <cell r="SK19">
            <v>0</v>
          </cell>
          <cell r="SL19">
            <v>0</v>
          </cell>
          <cell r="SM19">
            <v>0</v>
          </cell>
          <cell r="SN19">
            <v>0</v>
          </cell>
          <cell r="SO19">
            <v>0</v>
          </cell>
          <cell r="SP19">
            <v>0</v>
          </cell>
          <cell r="SQ19">
            <v>0</v>
          </cell>
          <cell r="SR19">
            <v>0</v>
          </cell>
          <cell r="SU19">
            <v>0</v>
          </cell>
          <cell r="SV19">
            <v>0</v>
          </cell>
          <cell r="SW19">
            <v>0</v>
          </cell>
          <cell r="SX19">
            <v>0</v>
          </cell>
          <cell r="SY19">
            <v>0</v>
          </cell>
          <cell r="SZ19">
            <v>0</v>
          </cell>
          <cell r="TA19">
            <v>0</v>
          </cell>
          <cell r="TB19">
            <v>0</v>
          </cell>
          <cell r="TC19">
            <v>0</v>
          </cell>
          <cell r="TD19">
            <v>0</v>
          </cell>
          <cell r="TH19">
            <v>0</v>
          </cell>
          <cell r="TI19">
            <v>0</v>
          </cell>
          <cell r="TJ19">
            <v>0</v>
          </cell>
          <cell r="TK19">
            <v>3639.4539999999993</v>
          </cell>
          <cell r="TL19">
            <v>357.154</v>
          </cell>
          <cell r="TM19">
            <v>364.7</v>
          </cell>
          <cell r="TN19">
            <v>364.7</v>
          </cell>
          <cell r="TO19">
            <v>364.7</v>
          </cell>
          <cell r="TP19">
            <v>364.7</v>
          </cell>
          <cell r="TQ19">
            <v>364.7</v>
          </cell>
          <cell r="TR19">
            <v>364.7</v>
          </cell>
          <cell r="TS19">
            <v>364.7</v>
          </cell>
          <cell r="TT19">
            <v>364.7</v>
          </cell>
          <cell r="TU19">
            <v>364.7</v>
          </cell>
          <cell r="TX19">
            <v>5671.4000000000005</v>
          </cell>
          <cell r="TY19">
            <v>5511.22</v>
          </cell>
          <cell r="TZ19">
            <v>160.18</v>
          </cell>
          <cell r="UA19">
            <v>0</v>
          </cell>
          <cell r="UB19">
            <v>0</v>
          </cell>
          <cell r="UC19">
            <v>0</v>
          </cell>
          <cell r="UD19">
            <v>0</v>
          </cell>
          <cell r="UE19">
            <v>0</v>
          </cell>
          <cell r="UF19">
            <v>0</v>
          </cell>
          <cell r="UG19">
            <v>0</v>
          </cell>
          <cell r="UH19">
            <v>0</v>
          </cell>
          <cell r="UK19">
            <v>2031.9460000000013</v>
          </cell>
          <cell r="UL19">
            <v>0</v>
          </cell>
          <cell r="UM19">
            <v>2031.9460000000013</v>
          </cell>
          <cell r="UN19">
            <v>51.870000000000005</v>
          </cell>
          <cell r="UO19">
            <v>5.0699999999999994</v>
          </cell>
          <cell r="UP19">
            <v>5.2</v>
          </cell>
          <cell r="UQ19">
            <v>5.2</v>
          </cell>
          <cell r="UR19">
            <v>5.2</v>
          </cell>
          <cell r="US19">
            <v>5.2</v>
          </cell>
          <cell r="UT19">
            <v>5.2</v>
          </cell>
          <cell r="UU19">
            <v>5.2</v>
          </cell>
          <cell r="UV19">
            <v>5.2</v>
          </cell>
          <cell r="UW19">
            <v>5.2</v>
          </cell>
          <cell r="UX19">
            <v>5.2</v>
          </cell>
          <cell r="VA19">
            <v>0</v>
          </cell>
          <cell r="VN19">
            <v>-51.870000000000005</v>
          </cell>
          <cell r="VO19">
            <v>-51.870000000000005</v>
          </cell>
          <cell r="VP19">
            <v>0</v>
          </cell>
          <cell r="VQ19">
            <v>0</v>
          </cell>
          <cell r="WD19">
            <v>0</v>
          </cell>
          <cell r="WQ19">
            <v>0</v>
          </cell>
          <cell r="WR19">
            <v>0</v>
          </cell>
          <cell r="WS19">
            <v>0</v>
          </cell>
          <cell r="WT19">
            <v>45022.671000000002</v>
          </cell>
          <cell r="WU19">
            <v>4405.6710000000003</v>
          </cell>
          <cell r="WV19">
            <v>4513</v>
          </cell>
          <cell r="WW19">
            <v>4513</v>
          </cell>
          <cell r="WX19">
            <v>4513</v>
          </cell>
          <cell r="WY19">
            <v>4513</v>
          </cell>
          <cell r="WZ19">
            <v>4513</v>
          </cell>
          <cell r="XA19">
            <v>4513</v>
          </cell>
          <cell r="XB19">
            <v>4513</v>
          </cell>
          <cell r="XC19">
            <v>4513</v>
          </cell>
          <cell r="XD19">
            <v>4513</v>
          </cell>
          <cell r="XG19">
            <v>61167.730123019282</v>
          </cell>
          <cell r="XH19">
            <v>6823.7335955969465</v>
          </cell>
          <cell r="XI19">
            <v>4850.2438982695994</v>
          </cell>
          <cell r="XJ19">
            <v>2776.7345112712205</v>
          </cell>
          <cell r="XK19">
            <v>2411.6009852960897</v>
          </cell>
          <cell r="XL19">
            <v>6535.8813523694644</v>
          </cell>
          <cell r="XM19">
            <v>6276.4090282831967</v>
          </cell>
          <cell r="XN19">
            <v>5366.4872517358172</v>
          </cell>
          <cell r="XO19">
            <v>10435.09006303511</v>
          </cell>
          <cell r="XP19">
            <v>9675.798065410112</v>
          </cell>
          <cell r="XQ19">
            <v>6015.7513717517304</v>
          </cell>
          <cell r="XT19">
            <v>16145.05912301928</v>
          </cell>
          <cell r="XU19">
            <v>0</v>
          </cell>
          <cell r="XV19">
            <v>16145.05912301928</v>
          </cell>
          <cell r="XW19">
            <v>11954.554000000002</v>
          </cell>
          <cell r="XX19">
            <v>1171.0240000000001</v>
          </cell>
          <cell r="XY19">
            <v>1198.17</v>
          </cell>
          <cell r="XZ19">
            <v>1198.17</v>
          </cell>
          <cell r="YA19">
            <v>1198.17</v>
          </cell>
          <cell r="YB19">
            <v>1198.17</v>
          </cell>
          <cell r="YC19">
            <v>1198.17</v>
          </cell>
          <cell r="YD19">
            <v>1198.17</v>
          </cell>
          <cell r="YE19">
            <v>1198.17</v>
          </cell>
          <cell r="YF19">
            <v>1198.17</v>
          </cell>
          <cell r="YG19">
            <v>1198.17</v>
          </cell>
          <cell r="YJ19">
            <v>13422.850065478189</v>
          </cell>
          <cell r="YK19">
            <v>1175.1900807414356</v>
          </cell>
          <cell r="YL19">
            <v>840.05776260956247</v>
          </cell>
          <cell r="YM19">
            <v>1180.4491115286405</v>
          </cell>
          <cell r="YN19">
            <v>1261.0939193007109</v>
          </cell>
          <cell r="YO19">
            <v>1728.3360539988223</v>
          </cell>
          <cell r="YP19">
            <v>1705.8389538590327</v>
          </cell>
          <cell r="YQ19">
            <v>1149.1451360836193</v>
          </cell>
          <cell r="YR19">
            <v>1810.0556006758684</v>
          </cell>
          <cell r="YS19">
            <v>1314.0941704973247</v>
          </cell>
          <cell r="YT19">
            <v>1258.5892761831713</v>
          </cell>
          <cell r="YW19">
            <v>1468.2960654781873</v>
          </cell>
          <cell r="YX19">
            <v>0</v>
          </cell>
          <cell r="YY19">
            <v>1468.2960654781873</v>
          </cell>
          <cell r="YZ19">
            <v>9218.9840000000004</v>
          </cell>
          <cell r="ZA19">
            <v>901.99400000000003</v>
          </cell>
          <cell r="ZB19">
            <v>924.11</v>
          </cell>
          <cell r="ZC19">
            <v>924.11</v>
          </cell>
          <cell r="ZD19">
            <v>924.11</v>
          </cell>
          <cell r="ZE19">
            <v>924.11</v>
          </cell>
          <cell r="ZF19">
            <v>924.11</v>
          </cell>
          <cell r="ZG19">
            <v>924.11</v>
          </cell>
          <cell r="ZH19">
            <v>924.11</v>
          </cell>
          <cell r="ZI19">
            <v>924.11</v>
          </cell>
          <cell r="ZJ19">
            <v>924.11</v>
          </cell>
          <cell r="ZM19">
            <v>8140.319666880614</v>
          </cell>
          <cell r="ZP19">
            <v>4001.1737035944375</v>
          </cell>
          <cell r="ZQ19">
            <v>4139.145963286177</v>
          </cell>
          <cell r="ZZ19">
            <v>-1078.6643331193864</v>
          </cell>
          <cell r="AAA19">
            <v>-1078.6643331193864</v>
          </cell>
          <cell r="AAB19">
            <v>0</v>
          </cell>
          <cell r="AAC19">
            <v>1933.7960000000003</v>
          </cell>
          <cell r="AAD19">
            <v>193.10599999999999</v>
          </cell>
          <cell r="AAE19">
            <v>193.41</v>
          </cell>
          <cell r="AAF19">
            <v>193.41</v>
          </cell>
          <cell r="AAG19">
            <v>193.41</v>
          </cell>
          <cell r="AAH19">
            <v>193.41</v>
          </cell>
          <cell r="AAI19">
            <v>193.41</v>
          </cell>
          <cell r="AAJ19">
            <v>193.41</v>
          </cell>
          <cell r="AAK19">
            <v>193.41</v>
          </cell>
          <cell r="AAL19">
            <v>193.41</v>
          </cell>
          <cell r="AAM19">
            <v>193.41</v>
          </cell>
          <cell r="AAP19">
            <v>2458.2249173999999</v>
          </cell>
          <cell r="AAQ19">
            <v>208.49778810000001</v>
          </cell>
          <cell r="AAR19">
            <v>207.96218099999999</v>
          </cell>
          <cell r="AAS19">
            <v>255.116862</v>
          </cell>
          <cell r="AAT19">
            <v>260.41346099999998</v>
          </cell>
          <cell r="AAU19">
            <v>254.72469330000001</v>
          </cell>
          <cell r="AAV19">
            <v>259.48253099999999</v>
          </cell>
          <cell r="AAW19">
            <v>252.07112699999999</v>
          </cell>
          <cell r="AAX19">
            <v>253.18269900000001</v>
          </cell>
          <cell r="AAY19">
            <v>251.06396699999999</v>
          </cell>
          <cell r="AAZ19">
            <v>255.709608</v>
          </cell>
          <cell r="ABC19">
            <v>524.42891739999959</v>
          </cell>
          <cell r="ABD19">
            <v>0</v>
          </cell>
          <cell r="ABE19">
            <v>524.42891739999959</v>
          </cell>
          <cell r="ABF19">
            <v>428.12399999999997</v>
          </cell>
          <cell r="ABG19">
            <v>42.744</v>
          </cell>
          <cell r="ABH19">
            <v>42.82</v>
          </cell>
          <cell r="ABI19">
            <v>42.82</v>
          </cell>
          <cell r="ABJ19">
            <v>42.82</v>
          </cell>
          <cell r="ABK19">
            <v>42.82</v>
          </cell>
          <cell r="ABL19">
            <v>42.82</v>
          </cell>
          <cell r="ABM19">
            <v>42.82</v>
          </cell>
          <cell r="ABN19">
            <v>42.82</v>
          </cell>
          <cell r="ABO19">
            <v>42.82</v>
          </cell>
          <cell r="ABP19">
            <v>42.82</v>
          </cell>
          <cell r="ABS19">
            <v>0</v>
          </cell>
          <cell r="ABT19">
            <v>0</v>
          </cell>
          <cell r="ACA19">
            <v>0</v>
          </cell>
          <cell r="ACB19">
            <v>0</v>
          </cell>
          <cell r="ACC19">
            <v>0</v>
          </cell>
          <cell r="ACF19">
            <v>-428.12399999999997</v>
          </cell>
          <cell r="ACG19">
            <v>-428.12399999999997</v>
          </cell>
          <cell r="ACH19">
            <v>0</v>
          </cell>
          <cell r="ACI19">
            <v>8053.6980000000003</v>
          </cell>
          <cell r="ACJ19">
            <v>8171.1486052560012</v>
          </cell>
          <cell r="ACK19">
            <v>117.45060525600093</v>
          </cell>
          <cell r="ACL19">
            <v>0</v>
          </cell>
          <cell r="ACM19">
            <v>117.45060525600093</v>
          </cell>
          <cell r="ACN19">
            <v>8053.6980000000003</v>
          </cell>
          <cell r="ACO19">
            <v>786.55799999999999</v>
          </cell>
          <cell r="ACP19">
            <v>807.46</v>
          </cell>
          <cell r="ACQ19">
            <v>807.46</v>
          </cell>
          <cell r="ACR19">
            <v>807.46</v>
          </cell>
          <cell r="ACS19">
            <v>807.46</v>
          </cell>
          <cell r="ACT19">
            <v>807.46</v>
          </cell>
          <cell r="ACU19">
            <v>807.46</v>
          </cell>
          <cell r="ACV19">
            <v>807.46</v>
          </cell>
          <cell r="ACW19">
            <v>807.46</v>
          </cell>
          <cell r="ACX19">
            <v>807.46</v>
          </cell>
          <cell r="ADA19">
            <v>8171.1486052560012</v>
          </cell>
          <cell r="ADB19">
            <v>1044.4746337200002</v>
          </cell>
          <cell r="ADC19">
            <v>1263.6178236000001</v>
          </cell>
          <cell r="ADD19">
            <v>648.06298797600004</v>
          </cell>
          <cell r="ADE19">
            <v>856.32062760000008</v>
          </cell>
          <cell r="ADF19">
            <v>821.73524436000002</v>
          </cell>
          <cell r="ADG19">
            <v>513.57321720000004</v>
          </cell>
          <cell r="ADH19">
            <v>1017.4507308</v>
          </cell>
          <cell r="ADI19">
            <v>643.14981720000003</v>
          </cell>
          <cell r="ADJ19">
            <v>653.41842840000004</v>
          </cell>
          <cell r="ADK19">
            <v>709.34509440000011</v>
          </cell>
          <cell r="ADN19">
            <v>117.45060525600093</v>
          </cell>
          <cell r="ADO19">
            <v>0</v>
          </cell>
          <cell r="ADP19">
            <v>117.45060525600093</v>
          </cell>
          <cell r="ADQ19">
            <v>0</v>
          </cell>
          <cell r="ADR19">
            <v>0</v>
          </cell>
          <cell r="ADS19">
            <v>0</v>
          </cell>
          <cell r="ADT19">
            <v>0</v>
          </cell>
          <cell r="ADU19">
            <v>0</v>
          </cell>
          <cell r="ADV19">
            <v>0</v>
          </cell>
          <cell r="ADW19">
            <v>0</v>
          </cell>
          <cell r="ADX19">
            <v>0</v>
          </cell>
          <cell r="ADY19">
            <v>0</v>
          </cell>
          <cell r="ADZ19">
            <v>0</v>
          </cell>
          <cell r="AEA19">
            <v>0</v>
          </cell>
          <cell r="AED19">
            <v>0</v>
          </cell>
          <cell r="AEE19">
            <v>0</v>
          </cell>
          <cell r="AEF19">
            <v>0</v>
          </cell>
          <cell r="AEG19">
            <v>0</v>
          </cell>
          <cell r="AEH19">
            <v>0</v>
          </cell>
          <cell r="AEI19">
            <v>0</v>
          </cell>
          <cell r="AEJ19">
            <v>0</v>
          </cell>
          <cell r="AEK19">
            <v>0</v>
          </cell>
          <cell r="AEL19">
            <v>0</v>
          </cell>
          <cell r="AEM19">
            <v>0</v>
          </cell>
          <cell r="AEN19">
            <v>0</v>
          </cell>
          <cell r="AEQ19">
            <v>0</v>
          </cell>
          <cell r="AER19">
            <v>0</v>
          </cell>
          <cell r="AES19">
            <v>0</v>
          </cell>
          <cell r="AET19">
            <v>0</v>
          </cell>
          <cell r="AEU19">
            <v>0</v>
          </cell>
          <cell r="AEV19">
            <v>0</v>
          </cell>
          <cell r="AEW19">
            <v>0</v>
          </cell>
          <cell r="AEX19">
            <v>0</v>
          </cell>
          <cell r="AEY19">
            <v>0</v>
          </cell>
          <cell r="AFG19">
            <v>0</v>
          </cell>
          <cell r="AFT19">
            <v>0</v>
          </cell>
          <cell r="AFU19">
            <v>0</v>
          </cell>
          <cell r="AFV19">
            <v>0</v>
          </cell>
          <cell r="AFW19">
            <v>241015.10100000002</v>
          </cell>
          <cell r="AFX19">
            <v>213657.12631763148</v>
          </cell>
          <cell r="AFY19">
            <v>-27357.974682368542</v>
          </cell>
          <cell r="AFZ19">
            <v>-27357.974682368542</v>
          </cell>
          <cell r="AGA19">
            <v>0</v>
          </cell>
          <cell r="AGB19">
            <v>289218.12119999999</v>
          </cell>
          <cell r="AGC19">
            <v>256388.55158115778</v>
          </cell>
          <cell r="AGD19">
            <v>-32829.569618842215</v>
          </cell>
          <cell r="AGE19">
            <v>-32829.569618842215</v>
          </cell>
          <cell r="AGF19">
            <v>0</v>
          </cell>
          <cell r="AGG19">
            <v>14460.906060000001</v>
          </cell>
          <cell r="AGH19">
            <v>12819.42757905789</v>
          </cell>
          <cell r="AGI19">
            <v>-1641.4784809421108</v>
          </cell>
          <cell r="AGJ19">
            <v>-1641.4784809421108</v>
          </cell>
          <cell r="AGK19">
            <v>0</v>
          </cell>
          <cell r="AGL19">
            <v>303679.02726</v>
          </cell>
        </row>
        <row r="20">
          <cell r="C20" t="str">
            <v>Дмитра Самоквасова, ВУЛ, 16</v>
          </cell>
          <cell r="D20">
            <v>5</v>
          </cell>
          <cell r="E20">
            <v>5853.2</v>
          </cell>
          <cell r="F20">
            <v>79778.913</v>
          </cell>
          <cell r="G20">
            <v>57573.946988349628</v>
          </cell>
          <cell r="H20">
            <v>-22204.966011650373</v>
          </cell>
          <cell r="I20">
            <v>-22204.966011650373</v>
          </cell>
          <cell r="J20">
            <v>0</v>
          </cell>
          <cell r="K20">
            <v>26560.291000000001</v>
          </cell>
          <cell r="L20">
            <v>2605.9810000000002</v>
          </cell>
          <cell r="M20">
            <v>2661.59</v>
          </cell>
          <cell r="N20">
            <v>2661.59</v>
          </cell>
          <cell r="O20">
            <v>2661.59</v>
          </cell>
          <cell r="P20">
            <v>2661.59</v>
          </cell>
          <cell r="Q20">
            <v>2661.59</v>
          </cell>
          <cell r="R20">
            <v>2661.59</v>
          </cell>
          <cell r="S20">
            <v>2661.59</v>
          </cell>
          <cell r="T20">
            <v>2661.59</v>
          </cell>
          <cell r="U20">
            <v>2661.59</v>
          </cell>
          <cell r="X20">
            <v>10162.104819713</v>
          </cell>
          <cell r="Y20">
            <v>0</v>
          </cell>
          <cell r="Z20">
            <v>10162.104819713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L20">
            <v>0</v>
          </cell>
          <cell r="AM20">
            <v>0</v>
          </cell>
          <cell r="AN20">
            <v>5035.5740000000005</v>
          </cell>
          <cell r="AO20">
            <v>494.44400000000002</v>
          </cell>
          <cell r="AP20">
            <v>504.57</v>
          </cell>
          <cell r="AQ20">
            <v>504.57</v>
          </cell>
          <cell r="AR20">
            <v>504.57</v>
          </cell>
          <cell r="AS20">
            <v>504.57</v>
          </cell>
          <cell r="AT20">
            <v>504.57</v>
          </cell>
          <cell r="AU20">
            <v>504.57</v>
          </cell>
          <cell r="AV20">
            <v>504.57</v>
          </cell>
          <cell r="AW20">
            <v>504.57</v>
          </cell>
          <cell r="AX20">
            <v>504.57</v>
          </cell>
          <cell r="BA20">
            <v>4735.0984649948814</v>
          </cell>
          <cell r="BB20">
            <v>0</v>
          </cell>
          <cell r="BC20">
            <v>1979.9656675174547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2755.1327974774267</v>
          </cell>
          <cell r="BI20">
            <v>0</v>
          </cell>
          <cell r="BJ20">
            <v>0</v>
          </cell>
          <cell r="BK20">
            <v>0</v>
          </cell>
          <cell r="BO20">
            <v>0</v>
          </cell>
          <cell r="BP20">
            <v>0</v>
          </cell>
          <cell r="BQ20">
            <v>3289.3480000000009</v>
          </cell>
          <cell r="BR20">
            <v>328.61800000000005</v>
          </cell>
          <cell r="BS20">
            <v>328.97</v>
          </cell>
          <cell r="BT20">
            <v>328.97</v>
          </cell>
          <cell r="BU20">
            <v>328.97</v>
          </cell>
          <cell r="BV20">
            <v>328.97</v>
          </cell>
          <cell r="BW20">
            <v>328.97</v>
          </cell>
          <cell r="BX20">
            <v>328.97</v>
          </cell>
          <cell r="BY20">
            <v>328.97</v>
          </cell>
          <cell r="BZ20">
            <v>328.97</v>
          </cell>
          <cell r="CA20">
            <v>328.97</v>
          </cell>
          <cell r="CD20">
            <v>3570.69142061712</v>
          </cell>
          <cell r="CE20">
            <v>331.61076774000003</v>
          </cell>
          <cell r="CF20">
            <v>330.75889740000002</v>
          </cell>
          <cell r="CG20">
            <v>363.39237748512005</v>
          </cell>
          <cell r="CH20">
            <v>370.93699224</v>
          </cell>
          <cell r="CI20">
            <v>362.83382287200004</v>
          </cell>
          <cell r="CJ20">
            <v>369.61096104000001</v>
          </cell>
          <cell r="CK20">
            <v>359.05404168000001</v>
          </cell>
          <cell r="CL20">
            <v>360.63738216000002</v>
          </cell>
          <cell r="CM20">
            <v>357.61942728000002</v>
          </cell>
          <cell r="CN20">
            <v>364.23675072000003</v>
          </cell>
          <cell r="CR20">
            <v>0</v>
          </cell>
          <cell r="CS20">
            <v>0</v>
          </cell>
          <cell r="CT20">
            <v>696.48299999999983</v>
          </cell>
          <cell r="CU20">
            <v>69.543000000000006</v>
          </cell>
          <cell r="CV20">
            <v>69.66</v>
          </cell>
          <cell r="CW20">
            <v>69.66</v>
          </cell>
          <cell r="CX20">
            <v>69.66</v>
          </cell>
          <cell r="CY20">
            <v>69.66</v>
          </cell>
          <cell r="CZ20">
            <v>69.66</v>
          </cell>
          <cell r="DA20">
            <v>69.66</v>
          </cell>
          <cell r="DB20">
            <v>69.66</v>
          </cell>
          <cell r="DC20">
            <v>69.66</v>
          </cell>
          <cell r="DD20">
            <v>69.66</v>
          </cell>
          <cell r="DG20">
            <v>753.22488531348006</v>
          </cell>
          <cell r="DH20">
            <v>69.95155948899999</v>
          </cell>
          <cell r="DI20">
            <v>69.771861889999997</v>
          </cell>
          <cell r="DJ20">
            <v>76.656530881479995</v>
          </cell>
          <cell r="DK20">
            <v>78.248044710000002</v>
          </cell>
          <cell r="DL20">
            <v>76.538705462999999</v>
          </cell>
          <cell r="DM20">
            <v>77.968044769999992</v>
          </cell>
          <cell r="DN20">
            <v>75.741371970000003</v>
          </cell>
          <cell r="DO20">
            <v>76.075372889999997</v>
          </cell>
          <cell r="DP20">
            <v>75.438744369999995</v>
          </cell>
          <cell r="DQ20">
            <v>76.834648880000003</v>
          </cell>
          <cell r="DT20">
            <v>56.741885313480225</v>
          </cell>
          <cell r="DU20">
            <v>0</v>
          </cell>
          <cell r="DV20">
            <v>56.741885313480225</v>
          </cell>
          <cell r="DW20">
            <v>1361.1489999999999</v>
          </cell>
          <cell r="DX20">
            <v>133.63899999999998</v>
          </cell>
          <cell r="DY20">
            <v>136.38999999999999</v>
          </cell>
          <cell r="DZ20">
            <v>136.38999999999999</v>
          </cell>
          <cell r="EA20">
            <v>136.38999999999999</v>
          </cell>
          <cell r="EB20">
            <v>136.38999999999999</v>
          </cell>
          <cell r="EC20">
            <v>136.38999999999999</v>
          </cell>
          <cell r="ED20">
            <v>136.38999999999999</v>
          </cell>
          <cell r="EE20">
            <v>136.38999999999999</v>
          </cell>
          <cell r="EF20">
            <v>136.38999999999999</v>
          </cell>
          <cell r="EG20">
            <v>136.38999999999999</v>
          </cell>
          <cell r="EK20">
            <v>1278.8332740746109</v>
          </cell>
          <cell r="EL20">
            <v>0</v>
          </cell>
          <cell r="EM20">
            <v>534.73987835000719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744.09339572460362</v>
          </cell>
          <cell r="ES20">
            <v>0</v>
          </cell>
          <cell r="ET20">
            <v>0</v>
          </cell>
          <cell r="EU20">
            <v>0</v>
          </cell>
          <cell r="EX20">
            <v>-82.315725925388961</v>
          </cell>
          <cell r="EY20">
            <v>-82.315725925388961</v>
          </cell>
          <cell r="EZ20">
            <v>0</v>
          </cell>
          <cell r="FA20">
            <v>17712.094000000001</v>
          </cell>
          <cell r="FB20">
            <v>1739.0739999999998</v>
          </cell>
          <cell r="FC20">
            <v>1774.78</v>
          </cell>
          <cell r="FD20">
            <v>1774.78</v>
          </cell>
          <cell r="FE20">
            <v>1774.78</v>
          </cell>
          <cell r="FF20">
            <v>1774.78</v>
          </cell>
          <cell r="FG20">
            <v>1774.78</v>
          </cell>
          <cell r="FH20">
            <v>1774.78</v>
          </cell>
          <cell r="FI20">
            <v>1774.78</v>
          </cell>
          <cell r="FJ20">
            <v>1774.78</v>
          </cell>
          <cell r="FK20">
            <v>1774.78</v>
          </cell>
          <cell r="FN20">
            <v>16698.076267538108</v>
          </cell>
          <cell r="FO20">
            <v>0</v>
          </cell>
          <cell r="FP20">
            <v>7016.0456596853755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9682.0306078527319</v>
          </cell>
          <cell r="FV20">
            <v>0</v>
          </cell>
          <cell r="FW20">
            <v>0</v>
          </cell>
          <cell r="FX20">
            <v>0</v>
          </cell>
          <cell r="GA20">
            <v>-1014.0177324618926</v>
          </cell>
          <cell r="GB20">
            <v>-1014.0177324618926</v>
          </cell>
          <cell r="GC20">
            <v>0</v>
          </cell>
          <cell r="GD20">
            <v>16.331000000000003</v>
          </cell>
          <cell r="GE20">
            <v>16.331000000000003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-16.331000000000003</v>
          </cell>
          <cell r="GW20">
            <v>-16.331000000000003</v>
          </cell>
          <cell r="GX20">
            <v>0</v>
          </cell>
          <cell r="GY20">
            <v>25107.643000000004</v>
          </cell>
          <cell r="GZ20">
            <v>2454.5530000000003</v>
          </cell>
          <cell r="HA20">
            <v>2517.0100000000002</v>
          </cell>
          <cell r="HB20">
            <v>2517.0100000000002</v>
          </cell>
          <cell r="HC20">
            <v>2517.0100000000002</v>
          </cell>
          <cell r="HD20">
            <v>2517.0100000000002</v>
          </cell>
          <cell r="HE20">
            <v>2517.0100000000002</v>
          </cell>
          <cell r="HF20">
            <v>2517.0100000000002</v>
          </cell>
          <cell r="HG20">
            <v>2517.0100000000002</v>
          </cell>
          <cell r="HH20">
            <v>2517.0100000000002</v>
          </cell>
          <cell r="HI20">
            <v>2517.0100000000002</v>
          </cell>
          <cell r="HL20">
            <v>20375.917856098422</v>
          </cell>
          <cell r="HM20">
            <v>1946.0118024219889</v>
          </cell>
          <cell r="HN20">
            <v>1789.1082903704155</v>
          </cell>
          <cell r="HO20">
            <v>2056.3205240193965</v>
          </cell>
          <cell r="HP20">
            <v>2216.5490458645413</v>
          </cell>
          <cell r="HQ20">
            <v>2318.7522756223129</v>
          </cell>
          <cell r="HR20">
            <v>2011.3828590496075</v>
          </cell>
          <cell r="HS20">
            <v>1828.37466181338</v>
          </cell>
          <cell r="HT20">
            <v>2418.566621981714</v>
          </cell>
          <cell r="HU20">
            <v>1827.4859666746327</v>
          </cell>
          <cell r="HV20">
            <v>1963.3658082804338</v>
          </cell>
          <cell r="HY20">
            <v>-4731.7251439015818</v>
          </cell>
          <cell r="HZ20">
            <v>-4731.7251439015818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6817.1860000000006</v>
          </cell>
          <cell r="KI20">
            <v>669.28599999999994</v>
          </cell>
          <cell r="KJ20">
            <v>683.1</v>
          </cell>
          <cell r="KK20">
            <v>683.1</v>
          </cell>
          <cell r="KL20">
            <v>683.1</v>
          </cell>
          <cell r="KM20">
            <v>683.1</v>
          </cell>
          <cell r="KN20">
            <v>683.1</v>
          </cell>
          <cell r="KO20">
            <v>683.1</v>
          </cell>
          <cell r="KP20">
            <v>683.1</v>
          </cell>
          <cell r="KQ20">
            <v>683.1</v>
          </cell>
          <cell r="KR20">
            <v>683.1</v>
          </cell>
          <cell r="KU20">
            <v>5692.6238306792611</v>
          </cell>
          <cell r="KV20">
            <v>792.49189187511001</v>
          </cell>
          <cell r="KW20">
            <v>600.67422763054208</v>
          </cell>
          <cell r="KX20">
            <v>885.52093668166003</v>
          </cell>
          <cell r="KY20">
            <v>785.33558069321759</v>
          </cell>
          <cell r="KZ20">
            <v>845.8080452993637</v>
          </cell>
          <cell r="LA20">
            <v>167.58239729810026</v>
          </cell>
          <cell r="LB20">
            <v>9.2856855929950228</v>
          </cell>
          <cell r="LD20">
            <v>935.58748326982027</v>
          </cell>
          <cell r="LE20">
            <v>670.33758233845231</v>
          </cell>
          <cell r="LH20">
            <v>-1124.5621693207395</v>
          </cell>
          <cell r="LI20">
            <v>-1124.5621693207395</v>
          </cell>
          <cell r="LJ20">
            <v>0</v>
          </cell>
          <cell r="LK20">
            <v>0</v>
          </cell>
          <cell r="LX20">
            <v>0</v>
          </cell>
          <cell r="MJ20">
            <v>0</v>
          </cell>
          <cell r="ML20">
            <v>0</v>
          </cell>
          <cell r="MM20">
            <v>0</v>
          </cell>
          <cell r="MN20">
            <v>92681.505999999979</v>
          </cell>
          <cell r="MO20">
            <v>9139.1859999999997</v>
          </cell>
          <cell r="MP20">
            <v>9282.48</v>
          </cell>
          <cell r="MQ20">
            <v>9282.48</v>
          </cell>
          <cell r="MR20">
            <v>9282.48</v>
          </cell>
          <cell r="MS20">
            <v>9282.48</v>
          </cell>
          <cell r="MT20">
            <v>9282.48</v>
          </cell>
          <cell r="MU20">
            <v>9282.48</v>
          </cell>
          <cell r="MV20">
            <v>9282.48</v>
          </cell>
          <cell r="MW20">
            <v>9282.48</v>
          </cell>
          <cell r="MX20">
            <v>9282.48</v>
          </cell>
          <cell r="NA20">
            <v>270314.33172307187</v>
          </cell>
          <cell r="NB20">
            <v>8654.3533376478808</v>
          </cell>
          <cell r="NC20">
            <v>1388.5737936075247</v>
          </cell>
          <cell r="ND20">
            <v>3296.394260237661</v>
          </cell>
          <cell r="NE20">
            <v>0</v>
          </cell>
          <cell r="NF20">
            <v>27295.213277098086</v>
          </cell>
          <cell r="NG20">
            <v>64469.920108128295</v>
          </cell>
          <cell r="NH20">
            <v>20838.193772090715</v>
          </cell>
          <cell r="NI20">
            <v>27796.223827447295</v>
          </cell>
          <cell r="NJ20">
            <v>115555.92325889118</v>
          </cell>
          <cell r="NK20">
            <v>1019.5360879232252</v>
          </cell>
          <cell r="NN20">
            <v>177632.82572307187</v>
          </cell>
          <cell r="NO20">
            <v>0</v>
          </cell>
          <cell r="NP20">
            <v>177632.82572307187</v>
          </cell>
          <cell r="NQ20">
            <v>41334.636999999995</v>
          </cell>
          <cell r="NR20">
            <v>24941.53</v>
          </cell>
          <cell r="NS20">
            <v>-16393.106999999996</v>
          </cell>
          <cell r="NT20">
            <v>-16393.106999999996</v>
          </cell>
          <cell r="NU20">
            <v>0</v>
          </cell>
          <cell r="NV20">
            <v>8177.7370000000001</v>
          </cell>
          <cell r="NW20">
            <v>797.01700000000005</v>
          </cell>
          <cell r="NX20">
            <v>820.08</v>
          </cell>
          <cell r="NY20">
            <v>820.08</v>
          </cell>
          <cell r="NZ20">
            <v>820.08</v>
          </cell>
          <cell r="OA20">
            <v>820.08</v>
          </cell>
          <cell r="OB20">
            <v>820.08</v>
          </cell>
          <cell r="OC20">
            <v>820.08</v>
          </cell>
          <cell r="OD20">
            <v>820.08</v>
          </cell>
          <cell r="OE20">
            <v>820.08</v>
          </cell>
          <cell r="OF20">
            <v>820.08</v>
          </cell>
          <cell r="OI20">
            <v>7217.6100000000006</v>
          </cell>
          <cell r="OJ20">
            <v>0</v>
          </cell>
          <cell r="OK20">
            <v>0</v>
          </cell>
          <cell r="OL20">
            <v>0</v>
          </cell>
          <cell r="OM20">
            <v>0</v>
          </cell>
          <cell r="ON20">
            <v>0</v>
          </cell>
          <cell r="OO20">
            <v>0</v>
          </cell>
          <cell r="OP20">
            <v>0</v>
          </cell>
          <cell r="OQ20">
            <v>0</v>
          </cell>
          <cell r="OR20">
            <v>4967.5200000000004</v>
          </cell>
          <cell r="OS20">
            <v>2250.09</v>
          </cell>
          <cell r="OV20">
            <v>-960.1269999999995</v>
          </cell>
          <cell r="OW20">
            <v>-960.1269999999995</v>
          </cell>
          <cell r="OX20">
            <v>0</v>
          </cell>
          <cell r="OY20">
            <v>12960.762999999999</v>
          </cell>
          <cell r="OZ20">
            <v>1223.3230000000001</v>
          </cell>
          <cell r="PA20">
            <v>1304.1600000000001</v>
          </cell>
          <cell r="PB20">
            <v>1304.1600000000001</v>
          </cell>
          <cell r="PC20">
            <v>1304.1600000000001</v>
          </cell>
          <cell r="PD20">
            <v>1304.1600000000001</v>
          </cell>
          <cell r="PE20">
            <v>1304.1600000000001</v>
          </cell>
          <cell r="PF20">
            <v>1304.1600000000001</v>
          </cell>
          <cell r="PG20">
            <v>1304.1600000000001</v>
          </cell>
          <cell r="PH20">
            <v>1304.1600000000001</v>
          </cell>
          <cell r="PI20">
            <v>1304.1600000000001</v>
          </cell>
          <cell r="PL20">
            <v>7871.76</v>
          </cell>
          <cell r="PM20">
            <v>7871.76</v>
          </cell>
          <cell r="PN20">
            <v>0</v>
          </cell>
          <cell r="PO20">
            <v>0</v>
          </cell>
          <cell r="PP20">
            <v>0</v>
          </cell>
          <cell r="PQ20">
            <v>0</v>
          </cell>
          <cell r="PR20">
            <v>0</v>
          </cell>
          <cell r="PS20">
            <v>0</v>
          </cell>
          <cell r="PT20">
            <v>0</v>
          </cell>
          <cell r="PU20">
            <v>0</v>
          </cell>
          <cell r="PV20">
            <v>0</v>
          </cell>
          <cell r="PY20">
            <v>-5089.0029999999988</v>
          </cell>
          <cell r="PZ20">
            <v>-5089.0029999999988</v>
          </cell>
          <cell r="QA20">
            <v>0</v>
          </cell>
          <cell r="QB20">
            <v>1833.7849999999996</v>
          </cell>
          <cell r="QC20">
            <v>179.58500000000001</v>
          </cell>
          <cell r="QD20">
            <v>183.8</v>
          </cell>
          <cell r="QE20">
            <v>183.8</v>
          </cell>
          <cell r="QF20">
            <v>183.8</v>
          </cell>
          <cell r="QG20">
            <v>183.8</v>
          </cell>
          <cell r="QH20">
            <v>183.8</v>
          </cell>
          <cell r="QI20">
            <v>183.8</v>
          </cell>
          <cell r="QJ20">
            <v>183.8</v>
          </cell>
          <cell r="QK20">
            <v>183.8</v>
          </cell>
          <cell r="QL20">
            <v>183.8</v>
          </cell>
          <cell r="QO20">
            <v>0</v>
          </cell>
          <cell r="QP20">
            <v>0</v>
          </cell>
          <cell r="QQ20">
            <v>0</v>
          </cell>
          <cell r="QS20">
            <v>0</v>
          </cell>
          <cell r="QT20">
            <v>0</v>
          </cell>
          <cell r="QU20">
            <v>0</v>
          </cell>
          <cell r="QW20">
            <v>0</v>
          </cell>
          <cell r="RB20">
            <v>-1833.7849999999996</v>
          </cell>
          <cell r="RC20">
            <v>-1833.7849999999996</v>
          </cell>
          <cell r="RD20">
            <v>0</v>
          </cell>
          <cell r="RE20">
            <v>8236.0030000000006</v>
          </cell>
          <cell r="RF20">
            <v>802.63300000000004</v>
          </cell>
          <cell r="RG20">
            <v>825.93</v>
          </cell>
          <cell r="RH20">
            <v>825.93</v>
          </cell>
          <cell r="RI20">
            <v>825.93</v>
          </cell>
          <cell r="RJ20">
            <v>825.93</v>
          </cell>
          <cell r="RK20">
            <v>825.93</v>
          </cell>
          <cell r="RL20">
            <v>825.93</v>
          </cell>
          <cell r="RM20">
            <v>825.93</v>
          </cell>
          <cell r="RN20">
            <v>825.93</v>
          </cell>
          <cell r="RO20">
            <v>825.93</v>
          </cell>
          <cell r="RR20">
            <v>0</v>
          </cell>
          <cell r="RS20">
            <v>0</v>
          </cell>
          <cell r="RT20">
            <v>0</v>
          </cell>
          <cell r="RV20">
            <v>0</v>
          </cell>
          <cell r="RY20">
            <v>0</v>
          </cell>
          <cell r="RZ20">
            <v>0</v>
          </cell>
          <cell r="SE20">
            <v>-8236.0030000000006</v>
          </cell>
          <cell r="SF20">
            <v>-8236.0030000000006</v>
          </cell>
          <cell r="SG20">
            <v>0</v>
          </cell>
          <cell r="SH20">
            <v>5003.5029999999997</v>
          </cell>
          <cell r="SI20">
            <v>472.90299999999996</v>
          </cell>
          <cell r="SJ20">
            <v>503.4</v>
          </cell>
          <cell r="SK20">
            <v>503.4</v>
          </cell>
          <cell r="SL20">
            <v>503.4</v>
          </cell>
          <cell r="SM20">
            <v>503.4</v>
          </cell>
          <cell r="SN20">
            <v>503.4</v>
          </cell>
          <cell r="SO20">
            <v>503.4</v>
          </cell>
          <cell r="SP20">
            <v>503.4</v>
          </cell>
          <cell r="SQ20">
            <v>503.4</v>
          </cell>
          <cell r="SR20">
            <v>503.4</v>
          </cell>
          <cell r="SU20">
            <v>0</v>
          </cell>
          <cell r="SV20">
            <v>0</v>
          </cell>
          <cell r="SW20">
            <v>0</v>
          </cell>
          <cell r="SX20">
            <v>0</v>
          </cell>
          <cell r="SY20">
            <v>0</v>
          </cell>
          <cell r="SZ20">
            <v>0</v>
          </cell>
          <cell r="TA20">
            <v>0</v>
          </cell>
          <cell r="TB20">
            <v>0</v>
          </cell>
          <cell r="TC20">
            <v>0</v>
          </cell>
          <cell r="TD20">
            <v>0</v>
          </cell>
          <cell r="TH20">
            <v>-5003.5029999999997</v>
          </cell>
          <cell r="TI20">
            <v>-5003.5029999999997</v>
          </cell>
          <cell r="TJ20">
            <v>0</v>
          </cell>
          <cell r="TK20">
            <v>5023.5219999999999</v>
          </cell>
          <cell r="TL20">
            <v>492.92199999999991</v>
          </cell>
          <cell r="TM20">
            <v>503.4</v>
          </cell>
          <cell r="TN20">
            <v>503.4</v>
          </cell>
          <cell r="TO20">
            <v>503.4</v>
          </cell>
          <cell r="TP20">
            <v>503.4</v>
          </cell>
          <cell r="TQ20">
            <v>503.4</v>
          </cell>
          <cell r="TR20">
            <v>503.4</v>
          </cell>
          <cell r="TS20">
            <v>503.4</v>
          </cell>
          <cell r="TT20">
            <v>503.4</v>
          </cell>
          <cell r="TU20">
            <v>503.4</v>
          </cell>
          <cell r="TX20">
            <v>9852.16</v>
          </cell>
          <cell r="TY20">
            <v>0</v>
          </cell>
          <cell r="TZ20">
            <v>0</v>
          </cell>
          <cell r="UA20">
            <v>0</v>
          </cell>
          <cell r="UB20">
            <v>0</v>
          </cell>
          <cell r="UC20">
            <v>2904.44</v>
          </cell>
          <cell r="UD20">
            <v>6947.72</v>
          </cell>
          <cell r="UE20">
            <v>0</v>
          </cell>
          <cell r="UF20">
            <v>0</v>
          </cell>
          <cell r="UG20">
            <v>0</v>
          </cell>
          <cell r="UH20">
            <v>0</v>
          </cell>
          <cell r="UK20">
            <v>4828.6379999999999</v>
          </cell>
          <cell r="UL20">
            <v>0</v>
          </cell>
          <cell r="UM20">
            <v>4828.6379999999999</v>
          </cell>
          <cell r="UN20">
            <v>99.324000000000012</v>
          </cell>
          <cell r="UO20">
            <v>9.7740000000000009</v>
          </cell>
          <cell r="UP20">
            <v>9.9499999999999993</v>
          </cell>
          <cell r="UQ20">
            <v>9.9499999999999993</v>
          </cell>
          <cell r="UR20">
            <v>9.9499999999999993</v>
          </cell>
          <cell r="US20">
            <v>9.9499999999999993</v>
          </cell>
          <cell r="UT20">
            <v>9.9499999999999993</v>
          </cell>
          <cell r="UU20">
            <v>9.9499999999999993</v>
          </cell>
          <cell r="UV20">
            <v>9.9499999999999993</v>
          </cell>
          <cell r="UW20">
            <v>9.9499999999999993</v>
          </cell>
          <cell r="UX20">
            <v>9.9499999999999993</v>
          </cell>
          <cell r="VA20">
            <v>0</v>
          </cell>
          <cell r="VN20">
            <v>-99.324000000000012</v>
          </cell>
          <cell r="VO20">
            <v>-99.324000000000012</v>
          </cell>
          <cell r="VP20">
            <v>0</v>
          </cell>
          <cell r="VQ20">
            <v>0</v>
          </cell>
          <cell r="WD20">
            <v>0</v>
          </cell>
          <cell r="WQ20">
            <v>0</v>
          </cell>
          <cell r="WR20">
            <v>0</v>
          </cell>
          <cell r="WS20">
            <v>0</v>
          </cell>
          <cell r="WT20">
            <v>62500.618999999999</v>
          </cell>
          <cell r="WU20">
            <v>6115.6189999999997</v>
          </cell>
          <cell r="WV20">
            <v>6265</v>
          </cell>
          <cell r="WW20">
            <v>6265</v>
          </cell>
          <cell r="WX20">
            <v>6265</v>
          </cell>
          <cell r="WY20">
            <v>6265</v>
          </cell>
          <cell r="WZ20">
            <v>6265</v>
          </cell>
          <cell r="XA20">
            <v>6265</v>
          </cell>
          <cell r="XB20">
            <v>6265</v>
          </cell>
          <cell r="XC20">
            <v>6265</v>
          </cell>
          <cell r="XD20">
            <v>6265</v>
          </cell>
          <cell r="XG20">
            <v>76493.061688898757</v>
          </cell>
          <cell r="XH20">
            <v>8075.1497400722837</v>
          </cell>
          <cell r="XI20">
            <v>6240.7112987514938</v>
          </cell>
          <cell r="XJ20">
            <v>3595.9452354463015</v>
          </cell>
          <cell r="XK20">
            <v>2768.0070613065363</v>
          </cell>
          <cell r="XL20">
            <v>8950.7065716124416</v>
          </cell>
          <cell r="XM20">
            <v>8575.7259613321385</v>
          </cell>
          <cell r="XN20">
            <v>6734.6860589905073</v>
          </cell>
          <cell r="XO20">
            <v>12144.775531405236</v>
          </cell>
          <cell r="XP20">
            <v>11355.101664530848</v>
          </cell>
          <cell r="XQ20">
            <v>8052.2525654509782</v>
          </cell>
          <cell r="XT20">
            <v>13992.442688898758</v>
          </cell>
          <cell r="XU20">
            <v>0</v>
          </cell>
          <cell r="XV20">
            <v>13992.442688898758</v>
          </cell>
          <cell r="XW20">
            <v>39059.461000000003</v>
          </cell>
          <cell r="XX20">
            <v>3826.0810000000001</v>
          </cell>
          <cell r="XY20">
            <v>3914.82</v>
          </cell>
          <cell r="XZ20">
            <v>3914.82</v>
          </cell>
          <cell r="YA20">
            <v>3914.82</v>
          </cell>
          <cell r="YB20">
            <v>3914.82</v>
          </cell>
          <cell r="YC20">
            <v>3914.82</v>
          </cell>
          <cell r="YD20">
            <v>3914.82</v>
          </cell>
          <cell r="YE20">
            <v>3914.82</v>
          </cell>
          <cell r="YF20">
            <v>3914.82</v>
          </cell>
          <cell r="YG20">
            <v>3914.82</v>
          </cell>
          <cell r="YJ20">
            <v>30889.139496463162</v>
          </cell>
          <cell r="YK20">
            <v>2750.5171444286484</v>
          </cell>
          <cell r="YL20">
            <v>1966.1442997461347</v>
          </cell>
          <cell r="YM20">
            <v>3419.0723444549021</v>
          </cell>
          <cell r="YN20">
            <v>2951.5739645989202</v>
          </cell>
          <cell r="YO20">
            <v>4045.1677961623532</v>
          </cell>
          <cell r="YP20">
            <v>3151.6560276897681</v>
          </cell>
          <cell r="YQ20">
            <v>3488.1139175226363</v>
          </cell>
          <cell r="YR20">
            <v>2989.8163057244628</v>
          </cell>
          <cell r="YS20">
            <v>3181.3733335394818</v>
          </cell>
          <cell r="YT20">
            <v>2945.7043625958522</v>
          </cell>
          <cell r="YW20">
            <v>-8170.3215035368412</v>
          </cell>
          <cell r="YX20">
            <v>-8170.3215035368412</v>
          </cell>
          <cell r="YY20">
            <v>0</v>
          </cell>
          <cell r="YZ20">
            <v>15328.582000000002</v>
          </cell>
          <cell r="ZA20">
            <v>1499.722</v>
          </cell>
          <cell r="ZB20">
            <v>1536.54</v>
          </cell>
          <cell r="ZC20">
            <v>1536.54</v>
          </cell>
          <cell r="ZD20">
            <v>1536.54</v>
          </cell>
          <cell r="ZE20">
            <v>1536.54</v>
          </cell>
          <cell r="ZF20">
            <v>1536.54</v>
          </cell>
          <cell r="ZG20">
            <v>1536.54</v>
          </cell>
          <cell r="ZH20">
            <v>1536.54</v>
          </cell>
          <cell r="ZI20">
            <v>1536.54</v>
          </cell>
          <cell r="ZJ20">
            <v>1536.54</v>
          </cell>
          <cell r="ZM20">
            <v>11762.812247977599</v>
          </cell>
          <cell r="ZP20">
            <v>4932.8491330245206</v>
          </cell>
          <cell r="ZQ20">
            <v>6829.9631149530796</v>
          </cell>
          <cell r="ZZ20">
            <v>-3565.7697520224028</v>
          </cell>
          <cell r="AAA20">
            <v>-3565.7697520224028</v>
          </cell>
          <cell r="AAB20">
            <v>0</v>
          </cell>
          <cell r="AAC20">
            <v>1983.9490000000005</v>
          </cell>
          <cell r="AAD20">
            <v>198.07900000000001</v>
          </cell>
          <cell r="AAE20">
            <v>198.43</v>
          </cell>
          <cell r="AAF20">
            <v>198.43</v>
          </cell>
          <cell r="AAG20">
            <v>198.43</v>
          </cell>
          <cell r="AAH20">
            <v>198.43</v>
          </cell>
          <cell r="AAI20">
            <v>198.43</v>
          </cell>
          <cell r="AAJ20">
            <v>198.43</v>
          </cell>
          <cell r="AAK20">
            <v>198.43</v>
          </cell>
          <cell r="AAL20">
            <v>198.43</v>
          </cell>
          <cell r="AAM20">
            <v>198.43</v>
          </cell>
          <cell r="AAP20">
            <v>2622.1065785599999</v>
          </cell>
          <cell r="AAQ20">
            <v>222.39764063999999</v>
          </cell>
          <cell r="AAR20">
            <v>221.8263264</v>
          </cell>
          <cell r="AAS20">
            <v>272.12465279999998</v>
          </cell>
          <cell r="AAT20">
            <v>277.77435839999998</v>
          </cell>
          <cell r="AAU20">
            <v>271.70633952000003</v>
          </cell>
          <cell r="AAV20">
            <v>276.78136640000002</v>
          </cell>
          <cell r="AAW20">
            <v>268.87586880000003</v>
          </cell>
          <cell r="AAX20">
            <v>270.06154559999999</v>
          </cell>
          <cell r="AAY20">
            <v>267.80156479999999</v>
          </cell>
          <cell r="AAZ20">
            <v>272.75691519999998</v>
          </cell>
          <cell r="ABC20">
            <v>638.15757855999937</v>
          </cell>
          <cell r="ABD20">
            <v>0</v>
          </cell>
          <cell r="ABE20">
            <v>638.15757855999937</v>
          </cell>
          <cell r="ABF20">
            <v>439.1400000000001</v>
          </cell>
          <cell r="ABG20">
            <v>43.86</v>
          </cell>
          <cell r="ABH20">
            <v>43.92</v>
          </cell>
          <cell r="ABI20">
            <v>43.92</v>
          </cell>
          <cell r="ABJ20">
            <v>43.92</v>
          </cell>
          <cell r="ABK20">
            <v>43.92</v>
          </cell>
          <cell r="ABL20">
            <v>43.92</v>
          </cell>
          <cell r="ABM20">
            <v>43.92</v>
          </cell>
          <cell r="ABN20">
            <v>43.92</v>
          </cell>
          <cell r="ABO20">
            <v>43.92</v>
          </cell>
          <cell r="ABP20">
            <v>43.92</v>
          </cell>
          <cell r="ABS20">
            <v>664.18079999999998</v>
          </cell>
          <cell r="ABT20">
            <v>0</v>
          </cell>
          <cell r="ACA20">
            <v>0</v>
          </cell>
          <cell r="ACB20">
            <v>0</v>
          </cell>
          <cell r="ACC20">
            <v>664.18079999999998</v>
          </cell>
          <cell r="ACF20">
            <v>225.04079999999988</v>
          </cell>
          <cell r="ACG20">
            <v>0</v>
          </cell>
          <cell r="ACH20">
            <v>225.04079999999988</v>
          </cell>
          <cell r="ACI20">
            <v>44248.689999999995</v>
          </cell>
          <cell r="ACJ20">
            <v>0</v>
          </cell>
          <cell r="ACK20">
            <v>-44248.689999999995</v>
          </cell>
          <cell r="ACL20">
            <v>-44248.689999999995</v>
          </cell>
          <cell r="ACM20">
            <v>0</v>
          </cell>
          <cell r="ACN20">
            <v>44248.689999999995</v>
          </cell>
          <cell r="ACO20">
            <v>4100.1399999999994</v>
          </cell>
          <cell r="ACP20">
            <v>4460.95</v>
          </cell>
          <cell r="ACQ20">
            <v>4460.95</v>
          </cell>
          <cell r="ACR20">
            <v>4460.95</v>
          </cell>
          <cell r="ACS20">
            <v>4460.95</v>
          </cell>
          <cell r="ACT20">
            <v>4460.95</v>
          </cell>
          <cell r="ACU20">
            <v>4460.95</v>
          </cell>
          <cell r="ACV20">
            <v>4460.95</v>
          </cell>
          <cell r="ACW20">
            <v>4460.95</v>
          </cell>
          <cell r="ACX20">
            <v>4460.95</v>
          </cell>
          <cell r="ADA20">
            <v>0</v>
          </cell>
          <cell r="ADB20">
            <v>0</v>
          </cell>
          <cell r="ADC20">
            <v>0</v>
          </cell>
          <cell r="ADD20">
            <v>0</v>
          </cell>
          <cell r="ADE20">
            <v>0</v>
          </cell>
          <cell r="ADF20">
            <v>0</v>
          </cell>
          <cell r="ADG20">
            <v>0</v>
          </cell>
          <cell r="ADH20">
            <v>0</v>
          </cell>
          <cell r="ADI20">
            <v>0</v>
          </cell>
          <cell r="ADJ20">
            <v>0</v>
          </cell>
          <cell r="ADK20">
            <v>0</v>
          </cell>
          <cell r="ADN20">
            <v>-44248.689999999995</v>
          </cell>
          <cell r="ADO20">
            <v>-44248.689999999995</v>
          </cell>
          <cell r="ADP20">
            <v>0</v>
          </cell>
          <cell r="ADQ20">
            <v>0</v>
          </cell>
          <cell r="ADR20">
            <v>0</v>
          </cell>
          <cell r="ADS20">
            <v>0</v>
          </cell>
          <cell r="ADT20">
            <v>0</v>
          </cell>
          <cell r="ADU20">
            <v>0</v>
          </cell>
          <cell r="ADV20">
            <v>0</v>
          </cell>
          <cell r="ADW20">
            <v>0</v>
          </cell>
          <cell r="ADX20">
            <v>0</v>
          </cell>
          <cell r="ADY20">
            <v>0</v>
          </cell>
          <cell r="ADZ20">
            <v>0</v>
          </cell>
          <cell r="AEA20">
            <v>0</v>
          </cell>
          <cell r="AED20">
            <v>0</v>
          </cell>
          <cell r="AEE20">
            <v>0</v>
          </cell>
          <cell r="AEF20">
            <v>0</v>
          </cell>
          <cell r="AEG20">
            <v>0</v>
          </cell>
          <cell r="AEH20">
            <v>0</v>
          </cell>
          <cell r="AEI20">
            <v>0</v>
          </cell>
          <cell r="AEJ20">
            <v>0</v>
          </cell>
          <cell r="AEK20">
            <v>0</v>
          </cell>
          <cell r="AEL20">
            <v>0</v>
          </cell>
          <cell r="AEM20">
            <v>0</v>
          </cell>
          <cell r="AEN20">
            <v>0</v>
          </cell>
          <cell r="AEQ20">
            <v>0</v>
          </cell>
          <cell r="AER20">
            <v>0</v>
          </cell>
          <cell r="AES20">
            <v>0</v>
          </cell>
          <cell r="AET20">
            <v>0</v>
          </cell>
          <cell r="AEU20">
            <v>0</v>
          </cell>
          <cell r="AEV20">
            <v>0</v>
          </cell>
          <cell r="AEW20">
            <v>0</v>
          </cell>
          <cell r="AEX20">
            <v>0</v>
          </cell>
          <cell r="AEY20">
            <v>0</v>
          </cell>
          <cell r="AFG20">
            <v>0</v>
          </cell>
          <cell r="AFT20">
            <v>0</v>
          </cell>
          <cell r="AFU20">
            <v>0</v>
          </cell>
          <cell r="AFV20">
            <v>0</v>
          </cell>
          <cell r="AFW20">
            <v>384172.68300000002</v>
          </cell>
          <cell r="AFX20">
            <v>480953.73335400032</v>
          </cell>
          <cell r="AFY20">
            <v>96781.050354000297</v>
          </cell>
          <cell r="AFZ20">
            <v>0</v>
          </cell>
          <cell r="AGA20">
            <v>96781.050354000297</v>
          </cell>
          <cell r="AGB20">
            <v>461007.21960000001</v>
          </cell>
          <cell r="AGC20">
            <v>577144.4800248004</v>
          </cell>
          <cell r="AGD20">
            <v>116137.26042480039</v>
          </cell>
          <cell r="AGE20">
            <v>0</v>
          </cell>
          <cell r="AGF20">
            <v>116137.26042480039</v>
          </cell>
          <cell r="AGG20">
            <v>23050.360980000001</v>
          </cell>
          <cell r="AGH20">
            <v>28857.224001240022</v>
          </cell>
          <cell r="AGI20">
            <v>5806.8630212400203</v>
          </cell>
          <cell r="AGJ20">
            <v>0</v>
          </cell>
          <cell r="AGK20">
            <v>5806.8630212400203</v>
          </cell>
          <cell r="AGL20">
            <v>484057.58058000001</v>
          </cell>
        </row>
        <row r="21">
          <cell r="C21" t="str">
            <v>Дмитра Самоквасова, ВУЛ, 17</v>
          </cell>
          <cell r="D21">
            <v>5</v>
          </cell>
          <cell r="E21">
            <v>4370.09</v>
          </cell>
          <cell r="F21">
            <v>37843.114999999998</v>
          </cell>
          <cell r="G21">
            <v>43814.92608172683</v>
          </cell>
          <cell r="H21">
            <v>5971.8110817268316</v>
          </cell>
          <cell r="I21">
            <v>0</v>
          </cell>
          <cell r="J21">
            <v>5971.8110817268316</v>
          </cell>
          <cell r="K21">
            <v>8233.643</v>
          </cell>
          <cell r="L21">
            <v>808.01300000000015</v>
          </cell>
          <cell r="M21">
            <v>825.07</v>
          </cell>
          <cell r="N21">
            <v>825.07</v>
          </cell>
          <cell r="O21">
            <v>825.07</v>
          </cell>
          <cell r="P21">
            <v>825.07</v>
          </cell>
          <cell r="Q21">
            <v>825.07</v>
          </cell>
          <cell r="R21">
            <v>825.07</v>
          </cell>
          <cell r="S21">
            <v>825.07</v>
          </cell>
          <cell r="T21">
            <v>825.07</v>
          </cell>
          <cell r="U21">
            <v>825.07</v>
          </cell>
          <cell r="X21">
            <v>8877.8196919298425</v>
          </cell>
          <cell r="Y21">
            <v>0</v>
          </cell>
          <cell r="Z21">
            <v>0</v>
          </cell>
          <cell r="AA21">
            <v>4501.0684302192421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4376.7512617106004</v>
          </cell>
          <cell r="AH21">
            <v>0</v>
          </cell>
          <cell r="AL21">
            <v>0</v>
          </cell>
          <cell r="AM21">
            <v>0</v>
          </cell>
          <cell r="AN21">
            <v>1918.9349999999999</v>
          </cell>
          <cell r="AO21">
            <v>188.41499999999999</v>
          </cell>
          <cell r="AP21">
            <v>192.28</v>
          </cell>
          <cell r="AQ21">
            <v>192.28</v>
          </cell>
          <cell r="AR21">
            <v>192.28</v>
          </cell>
          <cell r="AS21">
            <v>192.28</v>
          </cell>
          <cell r="AT21">
            <v>192.28</v>
          </cell>
          <cell r="AU21">
            <v>192.28</v>
          </cell>
          <cell r="AV21">
            <v>192.28</v>
          </cell>
          <cell r="AW21">
            <v>192.28</v>
          </cell>
          <cell r="AX21">
            <v>192.28</v>
          </cell>
          <cell r="BA21">
            <v>2126.2591368305616</v>
          </cell>
          <cell r="BB21">
            <v>0</v>
          </cell>
          <cell r="BC21">
            <v>0</v>
          </cell>
          <cell r="BD21">
            <v>1087.0698295324387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1039.1893072981229</v>
          </cell>
          <cell r="BK21">
            <v>0</v>
          </cell>
          <cell r="BO21">
            <v>0</v>
          </cell>
          <cell r="BP21">
            <v>0</v>
          </cell>
          <cell r="BQ21">
            <v>2464.3959999999997</v>
          </cell>
          <cell r="BR21">
            <v>246.166</v>
          </cell>
          <cell r="BS21">
            <v>246.47</v>
          </cell>
          <cell r="BT21">
            <v>246.47</v>
          </cell>
          <cell r="BU21">
            <v>246.47</v>
          </cell>
          <cell r="BV21">
            <v>246.47</v>
          </cell>
          <cell r="BW21">
            <v>246.47</v>
          </cell>
          <cell r="BX21">
            <v>246.47</v>
          </cell>
          <cell r="BY21">
            <v>246.47</v>
          </cell>
          <cell r="BZ21">
            <v>246.47</v>
          </cell>
          <cell r="CA21">
            <v>246.47</v>
          </cell>
          <cell r="CD21">
            <v>2672.3867435232805</v>
          </cell>
          <cell r="CE21">
            <v>248.18958924199998</v>
          </cell>
          <cell r="CF21">
            <v>247.55201842</v>
          </cell>
          <cell r="CG21">
            <v>271.96999416327998</v>
          </cell>
          <cell r="CH21">
            <v>277.61653206</v>
          </cell>
          <cell r="CI21">
            <v>271.55196091799996</v>
          </cell>
          <cell r="CJ21">
            <v>276.62410425999997</v>
          </cell>
          <cell r="CK21">
            <v>268.72309841999999</v>
          </cell>
          <cell r="CL21">
            <v>269.90810153999996</v>
          </cell>
          <cell r="CM21">
            <v>267.64940481999997</v>
          </cell>
          <cell r="CN21">
            <v>272.60193967999999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510.28</v>
          </cell>
          <cell r="DX21">
            <v>50.11</v>
          </cell>
          <cell r="DY21">
            <v>51.13</v>
          </cell>
          <cell r="DZ21">
            <v>51.13</v>
          </cell>
          <cell r="EA21">
            <v>51.13</v>
          </cell>
          <cell r="EB21">
            <v>51.13</v>
          </cell>
          <cell r="EC21">
            <v>51.13</v>
          </cell>
          <cell r="ED21">
            <v>51.13</v>
          </cell>
          <cell r="EE21">
            <v>51.13</v>
          </cell>
          <cell r="EF21">
            <v>51.13</v>
          </cell>
          <cell r="EG21">
            <v>51.13</v>
          </cell>
          <cell r="EK21">
            <v>563.15205571537035</v>
          </cell>
          <cell r="EL21">
            <v>0</v>
          </cell>
          <cell r="EM21">
            <v>0</v>
          </cell>
          <cell r="EN21">
            <v>287.9167447670016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275.23531094836869</v>
          </cell>
          <cell r="EU21">
            <v>0</v>
          </cell>
          <cell r="EX21">
            <v>52.872055715370379</v>
          </cell>
          <cell r="EY21">
            <v>0</v>
          </cell>
          <cell r="EZ21">
            <v>52.872055715370379</v>
          </cell>
          <cell r="FA21">
            <v>5966.2749999999996</v>
          </cell>
          <cell r="FB21">
            <v>585.80500000000006</v>
          </cell>
          <cell r="FC21">
            <v>597.83000000000004</v>
          </cell>
          <cell r="FD21">
            <v>597.83000000000004</v>
          </cell>
          <cell r="FE21">
            <v>597.83000000000004</v>
          </cell>
          <cell r="FF21">
            <v>597.83000000000004</v>
          </cell>
          <cell r="FG21">
            <v>597.83000000000004</v>
          </cell>
          <cell r="FH21">
            <v>597.83000000000004</v>
          </cell>
          <cell r="FI21">
            <v>597.83000000000004</v>
          </cell>
          <cell r="FJ21">
            <v>597.83000000000004</v>
          </cell>
          <cell r="FK21">
            <v>597.83000000000004</v>
          </cell>
          <cell r="FN21">
            <v>6599.6723381651154</v>
          </cell>
          <cell r="FO21">
            <v>0</v>
          </cell>
          <cell r="FP21">
            <v>0</v>
          </cell>
          <cell r="FQ21">
            <v>3359.3789521682079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3240.2933859969071</v>
          </cell>
          <cell r="FX21">
            <v>0</v>
          </cell>
          <cell r="GA21">
            <v>633.3973381651158</v>
          </cell>
          <cell r="GB21">
            <v>0</v>
          </cell>
          <cell r="GC21">
            <v>633.3973381651158</v>
          </cell>
          <cell r="GD21">
            <v>4.8019999999999996</v>
          </cell>
          <cell r="GE21">
            <v>4.8019999999999996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Q21">
            <v>3685.9719939500005</v>
          </cell>
          <cell r="GR21">
            <v>0</v>
          </cell>
          <cell r="GS21">
            <v>0</v>
          </cell>
          <cell r="GT21">
            <v>2510.1505843500004</v>
          </cell>
          <cell r="GU21">
            <v>1175.8214096000002</v>
          </cell>
          <cell r="GV21">
            <v>3681.1699939500004</v>
          </cell>
          <cell r="GW21">
            <v>0</v>
          </cell>
          <cell r="GX21">
            <v>3681.1699939500004</v>
          </cell>
          <cell r="GY21">
            <v>18744.784</v>
          </cell>
          <cell r="GZ21">
            <v>1832.5240000000001</v>
          </cell>
          <cell r="HA21">
            <v>1879.14</v>
          </cell>
          <cell r="HB21">
            <v>1879.14</v>
          </cell>
          <cell r="HC21">
            <v>1879.14</v>
          </cell>
          <cell r="HD21">
            <v>1879.14</v>
          </cell>
          <cell r="HE21">
            <v>1879.14</v>
          </cell>
          <cell r="HF21">
            <v>1879.14</v>
          </cell>
          <cell r="HG21">
            <v>1879.14</v>
          </cell>
          <cell r="HH21">
            <v>1879.14</v>
          </cell>
          <cell r="HI21">
            <v>1879.14</v>
          </cell>
          <cell r="HL21">
            <v>19289.664121612659</v>
          </cell>
          <cell r="HM21">
            <v>1452.8481622356385</v>
          </cell>
          <cell r="HN21">
            <v>5413.1747366135423</v>
          </cell>
          <cell r="HO21">
            <v>1535.2021455218114</v>
          </cell>
          <cell r="HP21">
            <v>1654.8251165699453</v>
          </cell>
          <cell r="HQ21">
            <v>1731.1277239556362</v>
          </cell>
          <cell r="HR21">
            <v>1501.6527066719227</v>
          </cell>
          <cell r="HS21">
            <v>1365.0229479531963</v>
          </cell>
          <cell r="HT21">
            <v>1805.6468453158059</v>
          </cell>
          <cell r="HU21">
            <v>1364.3594683702306</v>
          </cell>
          <cell r="HV21">
            <v>1465.8042684049274</v>
          </cell>
          <cell r="HY21">
            <v>544.88012161265942</v>
          </cell>
          <cell r="HZ21">
            <v>0</v>
          </cell>
          <cell r="IA21">
            <v>544.88012161265942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6493.9890000000005</v>
          </cell>
          <cell r="KI21">
            <v>637.59900000000005</v>
          </cell>
          <cell r="KJ21">
            <v>650.71</v>
          </cell>
          <cell r="KK21">
            <v>650.71</v>
          </cell>
          <cell r="KL21">
            <v>650.71</v>
          </cell>
          <cell r="KM21">
            <v>650.71</v>
          </cell>
          <cell r="KN21">
            <v>650.71</v>
          </cell>
          <cell r="KO21">
            <v>650.71</v>
          </cell>
          <cell r="KP21">
            <v>650.71</v>
          </cell>
          <cell r="KQ21">
            <v>650.71</v>
          </cell>
          <cell r="KR21">
            <v>650.71</v>
          </cell>
          <cell r="KU21">
            <v>5424.7448022434355</v>
          </cell>
          <cell r="KV21">
            <v>755.20533463459276</v>
          </cell>
          <cell r="KW21">
            <v>572.40744700861808</v>
          </cell>
          <cell r="KX21">
            <v>843.84971973592997</v>
          </cell>
          <cell r="KY21">
            <v>748.37892839665801</v>
          </cell>
          <cell r="KZ21">
            <v>806.00565431108123</v>
          </cell>
          <cell r="LA21">
            <v>159.69623431220452</v>
          </cell>
          <cell r="LB21">
            <v>8.8487158921028595</v>
          </cell>
          <cell r="LD21">
            <v>891.56021370221004</v>
          </cell>
          <cell r="LE21">
            <v>638.79255425003817</v>
          </cell>
          <cell r="LH21">
            <v>-1069.244197756565</v>
          </cell>
          <cell r="LI21">
            <v>-1069.244197756565</v>
          </cell>
          <cell r="LJ21">
            <v>0</v>
          </cell>
          <cell r="LK21">
            <v>0</v>
          </cell>
          <cell r="LX21">
            <v>0</v>
          </cell>
          <cell r="MJ21">
            <v>0</v>
          </cell>
          <cell r="ML21">
            <v>0</v>
          </cell>
          <cell r="MM21">
            <v>0</v>
          </cell>
          <cell r="MN21">
            <v>66615.280000000013</v>
          </cell>
          <cell r="MO21">
            <v>6411.58</v>
          </cell>
          <cell r="MP21">
            <v>6689.3</v>
          </cell>
          <cell r="MQ21">
            <v>6689.3</v>
          </cell>
          <cell r="MR21">
            <v>6689.3</v>
          </cell>
          <cell r="MS21">
            <v>6689.3</v>
          </cell>
          <cell r="MT21">
            <v>6689.3</v>
          </cell>
          <cell r="MU21">
            <v>6689.3</v>
          </cell>
          <cell r="MV21">
            <v>6689.3</v>
          </cell>
          <cell r="MW21">
            <v>6689.3</v>
          </cell>
          <cell r="MX21">
            <v>6689.3</v>
          </cell>
          <cell r="NA21">
            <v>2069.3278122322226</v>
          </cell>
          <cell r="NB21">
            <v>1132.5158956031778</v>
          </cell>
          <cell r="NC21">
            <v>0</v>
          </cell>
          <cell r="ND21">
            <v>0</v>
          </cell>
          <cell r="NE21">
            <v>0</v>
          </cell>
          <cell r="NF21">
            <v>0</v>
          </cell>
          <cell r="NG21">
            <v>0</v>
          </cell>
          <cell r="NH21">
            <v>0</v>
          </cell>
          <cell r="NI21">
            <v>0</v>
          </cell>
          <cell r="NJ21">
            <v>0</v>
          </cell>
          <cell r="NK21">
            <v>936.81191662904462</v>
          </cell>
          <cell r="NN21">
            <v>-64545.952187767791</v>
          </cell>
          <cell r="NO21">
            <v>-64545.952187767791</v>
          </cell>
          <cell r="NP21">
            <v>0</v>
          </cell>
          <cell r="NQ21">
            <v>12600.168000000001</v>
          </cell>
          <cell r="NR21">
            <v>21395.57</v>
          </cell>
          <cell r="NS21">
            <v>8795.4019999999982</v>
          </cell>
          <cell r="NT21">
            <v>0</v>
          </cell>
          <cell r="NU21">
            <v>8795.4019999999982</v>
          </cell>
          <cell r="NV21">
            <v>3233.5670000000009</v>
          </cell>
          <cell r="NW21">
            <v>315.22699999999998</v>
          </cell>
          <cell r="NX21">
            <v>324.26</v>
          </cell>
          <cell r="NY21">
            <v>324.26</v>
          </cell>
          <cell r="NZ21">
            <v>324.26</v>
          </cell>
          <cell r="OA21">
            <v>324.26</v>
          </cell>
          <cell r="OB21">
            <v>324.26</v>
          </cell>
          <cell r="OC21">
            <v>324.26</v>
          </cell>
          <cell r="OD21">
            <v>324.26</v>
          </cell>
          <cell r="OE21">
            <v>324.26</v>
          </cell>
          <cell r="OF21">
            <v>324.26</v>
          </cell>
          <cell r="OI21">
            <v>4597.5200000000004</v>
          </cell>
          <cell r="OJ21">
            <v>0</v>
          </cell>
          <cell r="OK21">
            <v>0</v>
          </cell>
          <cell r="OL21">
            <v>0</v>
          </cell>
          <cell r="OM21">
            <v>1259.45</v>
          </cell>
          <cell r="ON21">
            <v>0</v>
          </cell>
          <cell r="OO21">
            <v>0</v>
          </cell>
          <cell r="OP21">
            <v>3338.07</v>
          </cell>
          <cell r="OQ21">
            <v>0</v>
          </cell>
          <cell r="OR21">
            <v>0</v>
          </cell>
          <cell r="OS21">
            <v>0</v>
          </cell>
          <cell r="OV21">
            <v>1363.9529999999995</v>
          </cell>
          <cell r="OW21">
            <v>0</v>
          </cell>
          <cell r="OX21">
            <v>1363.9529999999995</v>
          </cell>
          <cell r="OY21">
            <v>4655.7720000000008</v>
          </cell>
          <cell r="OZ21">
            <v>439.54200000000003</v>
          </cell>
          <cell r="PA21">
            <v>468.47</v>
          </cell>
          <cell r="PB21">
            <v>468.47</v>
          </cell>
          <cell r="PC21">
            <v>468.47</v>
          </cell>
          <cell r="PD21">
            <v>468.47</v>
          </cell>
          <cell r="PE21">
            <v>468.47</v>
          </cell>
          <cell r="PF21">
            <v>468.47</v>
          </cell>
          <cell r="PG21">
            <v>468.47</v>
          </cell>
          <cell r="PH21">
            <v>468.47</v>
          </cell>
          <cell r="PI21">
            <v>468.47</v>
          </cell>
          <cell r="PL21">
            <v>10931.96</v>
          </cell>
          <cell r="PM21">
            <v>0</v>
          </cell>
          <cell r="PN21">
            <v>2532.6999999999998</v>
          </cell>
          <cell r="PO21">
            <v>0</v>
          </cell>
          <cell r="PP21">
            <v>0</v>
          </cell>
          <cell r="PQ21">
            <v>945.21</v>
          </cell>
          <cell r="PR21">
            <v>7454.05</v>
          </cell>
          <cell r="PS21">
            <v>0</v>
          </cell>
          <cell r="PT21">
            <v>0</v>
          </cell>
          <cell r="PU21">
            <v>0</v>
          </cell>
          <cell r="PV21">
            <v>0</v>
          </cell>
          <cell r="PY21">
            <v>6276.1879999999983</v>
          </cell>
          <cell r="PZ21">
            <v>0</v>
          </cell>
          <cell r="QA21">
            <v>6276.1879999999983</v>
          </cell>
          <cell r="QB21">
            <v>1329.8109999999997</v>
          </cell>
          <cell r="QC21">
            <v>130.20099999999999</v>
          </cell>
          <cell r="QD21">
            <v>133.29</v>
          </cell>
          <cell r="QE21">
            <v>133.29</v>
          </cell>
          <cell r="QF21">
            <v>133.29</v>
          </cell>
          <cell r="QG21">
            <v>133.29</v>
          </cell>
          <cell r="QH21">
            <v>133.29</v>
          </cell>
          <cell r="QI21">
            <v>133.29</v>
          </cell>
          <cell r="QJ21">
            <v>133.29</v>
          </cell>
          <cell r="QK21">
            <v>133.29</v>
          </cell>
          <cell r="QL21">
            <v>133.29</v>
          </cell>
          <cell r="QO21">
            <v>0</v>
          </cell>
          <cell r="QP21">
            <v>0</v>
          </cell>
          <cell r="QQ21">
            <v>0</v>
          </cell>
          <cell r="QS21">
            <v>0</v>
          </cell>
          <cell r="QT21">
            <v>0</v>
          </cell>
          <cell r="QU21">
            <v>0</v>
          </cell>
          <cell r="QW21">
            <v>0</v>
          </cell>
          <cell r="RB21">
            <v>-1329.8109999999997</v>
          </cell>
          <cell r="RC21">
            <v>-1329.8109999999997</v>
          </cell>
          <cell r="RD21">
            <v>0</v>
          </cell>
          <cell r="RE21">
            <v>0</v>
          </cell>
          <cell r="RF21">
            <v>0</v>
          </cell>
          <cell r="RG21">
            <v>0</v>
          </cell>
          <cell r="RH21">
            <v>0</v>
          </cell>
          <cell r="RI21">
            <v>0</v>
          </cell>
          <cell r="RJ21">
            <v>0</v>
          </cell>
          <cell r="RK21">
            <v>0</v>
          </cell>
          <cell r="RL21">
            <v>0</v>
          </cell>
          <cell r="RM21">
            <v>0</v>
          </cell>
          <cell r="RN21">
            <v>0</v>
          </cell>
          <cell r="RO21">
            <v>0</v>
          </cell>
          <cell r="RR21">
            <v>0</v>
          </cell>
          <cell r="RS21">
            <v>0</v>
          </cell>
          <cell r="RT21">
            <v>0</v>
          </cell>
          <cell r="RV21">
            <v>0</v>
          </cell>
          <cell r="RY21">
            <v>0</v>
          </cell>
          <cell r="RZ21">
            <v>0</v>
          </cell>
          <cell r="SE21">
            <v>0</v>
          </cell>
          <cell r="SF21">
            <v>0</v>
          </cell>
          <cell r="SG21">
            <v>0</v>
          </cell>
          <cell r="SH21">
            <v>1876.4679999999998</v>
          </cell>
          <cell r="SI21">
            <v>177.358</v>
          </cell>
          <cell r="SJ21">
            <v>188.79</v>
          </cell>
          <cell r="SK21">
            <v>188.79</v>
          </cell>
          <cell r="SL21">
            <v>188.79</v>
          </cell>
          <cell r="SM21">
            <v>188.79</v>
          </cell>
          <cell r="SN21">
            <v>188.79</v>
          </cell>
          <cell r="SO21">
            <v>188.79</v>
          </cell>
          <cell r="SP21">
            <v>188.79</v>
          </cell>
          <cell r="SQ21">
            <v>188.79</v>
          </cell>
          <cell r="SR21">
            <v>188.79</v>
          </cell>
          <cell r="SU21">
            <v>0</v>
          </cell>
          <cell r="SV21">
            <v>0</v>
          </cell>
          <cell r="SW21">
            <v>0</v>
          </cell>
          <cell r="SX21">
            <v>0</v>
          </cell>
          <cell r="SY21">
            <v>0</v>
          </cell>
          <cell r="SZ21">
            <v>0</v>
          </cell>
          <cell r="TA21">
            <v>0</v>
          </cell>
          <cell r="TB21">
            <v>0</v>
          </cell>
          <cell r="TC21">
            <v>0</v>
          </cell>
          <cell r="TD21">
            <v>0</v>
          </cell>
          <cell r="TH21">
            <v>-1876.4679999999998</v>
          </cell>
          <cell r="TI21">
            <v>-1876.4679999999998</v>
          </cell>
          <cell r="TJ21">
            <v>0</v>
          </cell>
          <cell r="TK21">
            <v>1443.479</v>
          </cell>
          <cell r="TL21">
            <v>141.62899999999999</v>
          </cell>
          <cell r="TM21">
            <v>144.65</v>
          </cell>
          <cell r="TN21">
            <v>144.65</v>
          </cell>
          <cell r="TO21">
            <v>144.65</v>
          </cell>
          <cell r="TP21">
            <v>144.65</v>
          </cell>
          <cell r="TQ21">
            <v>144.65</v>
          </cell>
          <cell r="TR21">
            <v>144.65</v>
          </cell>
          <cell r="TS21">
            <v>144.65</v>
          </cell>
          <cell r="TT21">
            <v>144.65</v>
          </cell>
          <cell r="TU21">
            <v>144.65</v>
          </cell>
          <cell r="TX21">
            <v>5866.09</v>
          </cell>
          <cell r="TY21">
            <v>0</v>
          </cell>
          <cell r="TZ21">
            <v>0</v>
          </cell>
          <cell r="UA21">
            <v>0</v>
          </cell>
          <cell r="UB21">
            <v>0</v>
          </cell>
          <cell r="UC21">
            <v>5866.09</v>
          </cell>
          <cell r="UD21">
            <v>0</v>
          </cell>
          <cell r="UE21">
            <v>0</v>
          </cell>
          <cell r="UF21">
            <v>0</v>
          </cell>
          <cell r="UG21">
            <v>0</v>
          </cell>
          <cell r="UH21">
            <v>0</v>
          </cell>
          <cell r="UK21">
            <v>4422.6109999999999</v>
          </cell>
          <cell r="UL21">
            <v>0</v>
          </cell>
          <cell r="UM21">
            <v>4422.6109999999999</v>
          </cell>
          <cell r="UN21">
            <v>61.070999999999991</v>
          </cell>
          <cell r="UO21">
            <v>5.9909999999999997</v>
          </cell>
          <cell r="UP21">
            <v>6.12</v>
          </cell>
          <cell r="UQ21">
            <v>6.12</v>
          </cell>
          <cell r="UR21">
            <v>6.12</v>
          </cell>
          <cell r="US21">
            <v>6.12</v>
          </cell>
          <cell r="UT21">
            <v>6.12</v>
          </cell>
          <cell r="UU21">
            <v>6.12</v>
          </cell>
          <cell r="UV21">
            <v>6.12</v>
          </cell>
          <cell r="UW21">
            <v>6.12</v>
          </cell>
          <cell r="UX21">
            <v>6.12</v>
          </cell>
          <cell r="VA21">
            <v>0</v>
          </cell>
          <cell r="VN21">
            <v>-61.070999999999991</v>
          </cell>
          <cell r="VO21">
            <v>-61.070999999999991</v>
          </cell>
          <cell r="VP21">
            <v>0</v>
          </cell>
          <cell r="VQ21">
            <v>0</v>
          </cell>
          <cell r="WD21">
            <v>0</v>
          </cell>
          <cell r="WQ21">
            <v>0</v>
          </cell>
          <cell r="WR21">
            <v>0</v>
          </cell>
          <cell r="WS21">
            <v>0</v>
          </cell>
          <cell r="WT21">
            <v>74481.349000000002</v>
          </cell>
          <cell r="WU21">
            <v>7288.6089999999995</v>
          </cell>
          <cell r="WV21">
            <v>7465.86</v>
          </cell>
          <cell r="WW21">
            <v>7465.86</v>
          </cell>
          <cell r="WX21">
            <v>7465.86</v>
          </cell>
          <cell r="WY21">
            <v>7465.86</v>
          </cell>
          <cell r="WZ21">
            <v>7465.86</v>
          </cell>
          <cell r="XA21">
            <v>7465.86</v>
          </cell>
          <cell r="XB21">
            <v>7465.86</v>
          </cell>
          <cell r="XC21">
            <v>7465.86</v>
          </cell>
          <cell r="XD21">
            <v>7465.86</v>
          </cell>
          <cell r="XG21">
            <v>105634.46422130449</v>
          </cell>
          <cell r="XH21">
            <v>10689.837952963375</v>
          </cell>
          <cell r="XI21">
            <v>8028.9411654833593</v>
          </cell>
          <cell r="XJ21">
            <v>4833.8294322245238</v>
          </cell>
          <cell r="XK21">
            <v>4472.7215323831815</v>
          </cell>
          <cell r="XL21">
            <v>11002.793390027899</v>
          </cell>
          <cell r="XM21">
            <v>10581.18345252574</v>
          </cell>
          <cell r="XN21">
            <v>9275.6545170927857</v>
          </cell>
          <cell r="XO21">
            <v>18974.093769740743</v>
          </cell>
          <cell r="XP21">
            <v>17504.258340654655</v>
          </cell>
          <cell r="XQ21">
            <v>10271.150668208218</v>
          </cell>
          <cell r="XT21">
            <v>31153.115221304484</v>
          </cell>
          <cell r="XU21">
            <v>0</v>
          </cell>
          <cell r="XV21">
            <v>31153.115221304484</v>
          </cell>
          <cell r="XW21">
            <v>17466.915000000001</v>
          </cell>
          <cell r="XX21">
            <v>1710.9749999999999</v>
          </cell>
          <cell r="XY21">
            <v>1750.66</v>
          </cell>
          <cell r="XZ21">
            <v>1750.66</v>
          </cell>
          <cell r="YA21">
            <v>1750.66</v>
          </cell>
          <cell r="YB21">
            <v>1750.66</v>
          </cell>
          <cell r="YC21">
            <v>1750.66</v>
          </cell>
          <cell r="YD21">
            <v>1750.66</v>
          </cell>
          <cell r="YE21">
            <v>1750.66</v>
          </cell>
          <cell r="YF21">
            <v>1750.66</v>
          </cell>
          <cell r="YG21">
            <v>1750.66</v>
          </cell>
          <cell r="YJ21">
            <v>15534.240522079697</v>
          </cell>
          <cell r="YK21">
            <v>1435.7514292709018</v>
          </cell>
          <cell r="YL21">
            <v>1026.3140857824885</v>
          </cell>
          <cell r="YM21">
            <v>1442.1764843262897</v>
          </cell>
          <cell r="YN21">
            <v>1540.701735619235</v>
          </cell>
          <cell r="YO21">
            <v>2111.5637751439749</v>
          </cell>
          <cell r="YP21">
            <v>1470.3163830774383</v>
          </cell>
          <cell r="YQ21">
            <v>1403.931839290914</v>
          </cell>
          <cell r="YR21">
            <v>1915.7707384546181</v>
          </cell>
          <cell r="YS21">
            <v>1650.0755915619025</v>
          </cell>
          <cell r="YT21">
            <v>1537.6384595519357</v>
          </cell>
          <cell r="YW21">
            <v>-1932.6744779203036</v>
          </cell>
          <cell r="YX21">
            <v>-1932.6744779203036</v>
          </cell>
          <cell r="YY21">
            <v>0</v>
          </cell>
          <cell r="YZ21">
            <v>9865.8379999999997</v>
          </cell>
          <cell r="ZA21">
            <v>965.28800000000001</v>
          </cell>
          <cell r="ZB21">
            <v>988.95</v>
          </cell>
          <cell r="ZC21">
            <v>988.95</v>
          </cell>
          <cell r="ZD21">
            <v>988.95</v>
          </cell>
          <cell r="ZE21">
            <v>988.95</v>
          </cell>
          <cell r="ZF21">
            <v>988.95</v>
          </cell>
          <cell r="ZG21">
            <v>988.95</v>
          </cell>
          <cell r="ZH21">
            <v>988.95</v>
          </cell>
          <cell r="ZI21">
            <v>988.95</v>
          </cell>
          <cell r="ZJ21">
            <v>988.95</v>
          </cell>
          <cell r="ZM21">
            <v>12826.656266095759</v>
          </cell>
          <cell r="ZP21">
            <v>6295.0761167398941</v>
          </cell>
          <cell r="ZQ21">
            <v>6531.5801493558647</v>
          </cell>
          <cell r="ZZ21">
            <v>2960.8182660957591</v>
          </cell>
          <cell r="AAA21">
            <v>0</v>
          </cell>
          <cell r="AAB21">
            <v>2960.8182660957591</v>
          </cell>
          <cell r="AAC21">
            <v>2009.8609999999999</v>
          </cell>
          <cell r="AAD21">
            <v>200.68100000000001</v>
          </cell>
          <cell r="AAE21">
            <v>201.02</v>
          </cell>
          <cell r="AAF21">
            <v>201.02</v>
          </cell>
          <cell r="AAG21">
            <v>201.02</v>
          </cell>
          <cell r="AAH21">
            <v>201.02</v>
          </cell>
          <cell r="AAI21">
            <v>201.02</v>
          </cell>
          <cell r="AAJ21">
            <v>201.02</v>
          </cell>
          <cell r="AAK21">
            <v>201.02</v>
          </cell>
          <cell r="AAL21">
            <v>201.02</v>
          </cell>
          <cell r="AAM21">
            <v>201.02</v>
          </cell>
          <cell r="AAP21">
            <v>2739.1649079600002</v>
          </cell>
          <cell r="AAQ21">
            <v>232.32610674</v>
          </cell>
          <cell r="AAR21">
            <v>231.7292874</v>
          </cell>
          <cell r="AAS21">
            <v>284.27307479999996</v>
          </cell>
          <cell r="AAT21">
            <v>290.17499939999999</v>
          </cell>
          <cell r="AAU21">
            <v>283.83608681999999</v>
          </cell>
          <cell r="AAV21">
            <v>289.13767739999997</v>
          </cell>
          <cell r="AAW21">
            <v>280.87925579999995</v>
          </cell>
          <cell r="AAX21">
            <v>282.11786459999996</v>
          </cell>
          <cell r="AAY21">
            <v>279.75699179999998</v>
          </cell>
          <cell r="AAZ21">
            <v>284.93356319999998</v>
          </cell>
          <cell r="ABC21">
            <v>729.30390796000029</v>
          </cell>
          <cell r="ABD21">
            <v>0</v>
          </cell>
          <cell r="ABE21">
            <v>729.30390796000029</v>
          </cell>
          <cell r="ABF21">
            <v>444.6400000000001</v>
          </cell>
          <cell r="ABG21">
            <v>44.41</v>
          </cell>
          <cell r="ABH21">
            <v>44.47</v>
          </cell>
          <cell r="ABI21">
            <v>44.47</v>
          </cell>
          <cell r="ABJ21">
            <v>44.47</v>
          </cell>
          <cell r="ABK21">
            <v>44.47</v>
          </cell>
          <cell r="ABL21">
            <v>44.47</v>
          </cell>
          <cell r="ABM21">
            <v>44.47</v>
          </cell>
          <cell r="ABN21">
            <v>44.47</v>
          </cell>
          <cell r="ABO21">
            <v>44.47</v>
          </cell>
          <cell r="ABP21">
            <v>44.47</v>
          </cell>
          <cell r="ABS21">
            <v>0</v>
          </cell>
          <cell r="ABT21">
            <v>0</v>
          </cell>
          <cell r="ACA21">
            <v>0</v>
          </cell>
          <cell r="ACB21">
            <v>0</v>
          </cell>
          <cell r="ACC21">
            <v>0</v>
          </cell>
          <cell r="ACF21">
            <v>-444.6400000000001</v>
          </cell>
          <cell r="ACG21">
            <v>-444.6400000000001</v>
          </cell>
          <cell r="ACH21">
            <v>0</v>
          </cell>
          <cell r="ACI21">
            <v>0</v>
          </cell>
          <cell r="ACJ21">
            <v>4783.1546604960004</v>
          </cell>
          <cell r="ACK21">
            <v>4783.1546604960004</v>
          </cell>
          <cell r="ACL21">
            <v>0</v>
          </cell>
          <cell r="ACM21">
            <v>4783.1546604960004</v>
          </cell>
          <cell r="ACN21">
            <v>0</v>
          </cell>
          <cell r="ACO21">
            <v>0</v>
          </cell>
          <cell r="ACP21">
            <v>0</v>
          </cell>
          <cell r="ACQ21">
            <v>0</v>
          </cell>
          <cell r="ACR21">
            <v>0</v>
          </cell>
          <cell r="ACS21">
            <v>0</v>
          </cell>
          <cell r="ACT21">
            <v>0</v>
          </cell>
          <cell r="ACU21">
            <v>0</v>
          </cell>
          <cell r="ACV21">
            <v>0</v>
          </cell>
          <cell r="ACW21">
            <v>0</v>
          </cell>
          <cell r="ACX21">
            <v>0</v>
          </cell>
          <cell r="ADA21">
            <v>4783.1546604960004</v>
          </cell>
          <cell r="ADB21">
            <v>397.138644</v>
          </cell>
          <cell r="ADC21">
            <v>408.00199320000002</v>
          </cell>
          <cell r="ADD21">
            <v>409.51219485600001</v>
          </cell>
          <cell r="ADE21">
            <v>377.43041879999998</v>
          </cell>
          <cell r="ADF21">
            <v>408.88275443999999</v>
          </cell>
          <cell r="ADG21">
            <v>404.38835999999998</v>
          </cell>
          <cell r="ADH21">
            <v>404.62326360000003</v>
          </cell>
          <cell r="ADI21">
            <v>394.57044000000002</v>
          </cell>
          <cell r="ADJ21">
            <v>403.00657560000002</v>
          </cell>
          <cell r="ADK21">
            <v>1175.6000160000001</v>
          </cell>
          <cell r="ADN21">
            <v>4783.1546604960004</v>
          </cell>
          <cell r="ADO21">
            <v>0</v>
          </cell>
          <cell r="ADP21">
            <v>4783.1546604960004</v>
          </cell>
          <cell r="ADQ21">
            <v>0</v>
          </cell>
          <cell r="ADR21">
            <v>0</v>
          </cell>
          <cell r="ADS21">
            <v>0</v>
          </cell>
          <cell r="ADT21">
            <v>0</v>
          </cell>
          <cell r="ADU21">
            <v>0</v>
          </cell>
          <cell r="ADV21">
            <v>0</v>
          </cell>
          <cell r="ADW21">
            <v>0</v>
          </cell>
          <cell r="ADX21">
            <v>0</v>
          </cell>
          <cell r="ADY21">
            <v>0</v>
          </cell>
          <cell r="ADZ21">
            <v>0</v>
          </cell>
          <cell r="AEA21">
            <v>0</v>
          </cell>
          <cell r="AED21">
            <v>0</v>
          </cell>
          <cell r="AEE21">
            <v>0</v>
          </cell>
          <cell r="AEF21">
            <v>0</v>
          </cell>
          <cell r="AEG21">
            <v>0</v>
          </cell>
          <cell r="AEH21">
            <v>0</v>
          </cell>
          <cell r="AEI21">
            <v>0</v>
          </cell>
          <cell r="AEJ21">
            <v>0</v>
          </cell>
          <cell r="AEK21">
            <v>0</v>
          </cell>
          <cell r="AEL21">
            <v>0</v>
          </cell>
          <cell r="AEM21">
            <v>0</v>
          </cell>
          <cell r="AEN21">
            <v>0</v>
          </cell>
          <cell r="AEQ21">
            <v>0</v>
          </cell>
          <cell r="AER21">
            <v>0</v>
          </cell>
          <cell r="AES21">
            <v>0</v>
          </cell>
          <cell r="AET21">
            <v>63.263000000000005</v>
          </cell>
          <cell r="AEU21">
            <v>63.263000000000005</v>
          </cell>
          <cell r="AEV21">
            <v>0</v>
          </cell>
          <cell r="AEW21">
            <v>0</v>
          </cell>
          <cell r="AEX21">
            <v>0</v>
          </cell>
          <cell r="AEY21">
            <v>0</v>
          </cell>
          <cell r="AFG21">
            <v>0</v>
          </cell>
          <cell r="AFT21">
            <v>-63.263000000000005</v>
          </cell>
          <cell r="AFU21">
            <v>-63.263000000000005</v>
          </cell>
          <cell r="AFV21">
            <v>0</v>
          </cell>
          <cell r="AFW21">
            <v>227884.41800000003</v>
          </cell>
          <cell r="AFX21">
            <v>214222.24927413839</v>
          </cell>
          <cell r="AFY21">
            <v>-13662.168725861644</v>
          </cell>
          <cell r="AFZ21">
            <v>-13662.168725861644</v>
          </cell>
          <cell r="AGA21">
            <v>0</v>
          </cell>
          <cell r="AGB21">
            <v>273461.30160000001</v>
          </cell>
          <cell r="AGC21">
            <v>257066.69912896605</v>
          </cell>
          <cell r="AGD21">
            <v>-16394.602471033955</v>
          </cell>
          <cell r="AGE21">
            <v>-16394.602471033955</v>
          </cell>
          <cell r="AGF21">
            <v>0</v>
          </cell>
          <cell r="AGG21">
            <v>13673.06508</v>
          </cell>
          <cell r="AGH21">
            <v>12853.334956448303</v>
          </cell>
          <cell r="AGI21">
            <v>-819.73012355169703</v>
          </cell>
          <cell r="AGJ21">
            <v>-819.73012355169703</v>
          </cell>
          <cell r="AGK21">
            <v>0</v>
          </cell>
          <cell r="AGL21">
            <v>287134.36667999998</v>
          </cell>
        </row>
        <row r="22">
          <cell r="C22" t="str">
            <v>Дмитра Самоквасова, ВУЛ, 18</v>
          </cell>
          <cell r="D22">
            <v>5</v>
          </cell>
          <cell r="E22">
            <v>4430.2</v>
          </cell>
          <cell r="F22">
            <v>51942.050300000003</v>
          </cell>
          <cell r="G22">
            <v>51925.489812929649</v>
          </cell>
          <cell r="H22">
            <v>-16.560487070353702</v>
          </cell>
          <cell r="I22">
            <v>-16.560487070353702</v>
          </cell>
          <cell r="J22">
            <v>0</v>
          </cell>
          <cell r="K22">
            <v>20021.547999999999</v>
          </cell>
          <cell r="L22">
            <v>1964.3979999999999</v>
          </cell>
          <cell r="M22">
            <v>2006.35</v>
          </cell>
          <cell r="N22">
            <v>2006.35</v>
          </cell>
          <cell r="O22">
            <v>2006.35</v>
          </cell>
          <cell r="P22">
            <v>2006.35</v>
          </cell>
          <cell r="Q22">
            <v>2006.35</v>
          </cell>
          <cell r="R22">
            <v>2006.35</v>
          </cell>
          <cell r="S22">
            <v>2006.35</v>
          </cell>
          <cell r="T22">
            <v>2006.35</v>
          </cell>
          <cell r="U22">
            <v>2006.35</v>
          </cell>
          <cell r="X22">
            <v>22038.056287506348</v>
          </cell>
          <cell r="Y22">
            <v>0</v>
          </cell>
          <cell r="Z22">
            <v>0</v>
          </cell>
          <cell r="AA22">
            <v>0</v>
          </cell>
          <cell r="AB22">
            <v>11064.287946678476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10973.768340827874</v>
          </cell>
          <cell r="AL22">
            <v>0</v>
          </cell>
          <cell r="AM22">
            <v>0</v>
          </cell>
          <cell r="AN22">
            <v>3802.1360000000004</v>
          </cell>
          <cell r="AO22">
            <v>373.31600000000003</v>
          </cell>
          <cell r="AP22">
            <v>380.98</v>
          </cell>
          <cell r="AQ22">
            <v>380.98</v>
          </cell>
          <cell r="AR22">
            <v>380.98</v>
          </cell>
          <cell r="AS22">
            <v>380.98</v>
          </cell>
          <cell r="AT22">
            <v>380.98</v>
          </cell>
          <cell r="AU22">
            <v>380.98</v>
          </cell>
          <cell r="AV22">
            <v>380.98</v>
          </cell>
          <cell r="AW22">
            <v>380.98</v>
          </cell>
          <cell r="AX22">
            <v>380.98</v>
          </cell>
          <cell r="BA22">
            <v>4295.4614514566238</v>
          </cell>
          <cell r="BB22">
            <v>0</v>
          </cell>
          <cell r="BC22">
            <v>0</v>
          </cell>
          <cell r="BD22">
            <v>0</v>
          </cell>
          <cell r="BE22">
            <v>2168.6575668297719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2126.8038846268514</v>
          </cell>
          <cell r="BO22">
            <v>0</v>
          </cell>
          <cell r="BP22">
            <v>0</v>
          </cell>
          <cell r="BQ22">
            <v>2524.8342999999995</v>
          </cell>
          <cell r="BR22">
            <v>252.24429999999998</v>
          </cell>
          <cell r="BS22">
            <v>252.51</v>
          </cell>
          <cell r="BT22">
            <v>252.51</v>
          </cell>
          <cell r="BU22">
            <v>252.51</v>
          </cell>
          <cell r="BV22">
            <v>252.51</v>
          </cell>
          <cell r="BW22">
            <v>252.51</v>
          </cell>
          <cell r="BX22">
            <v>252.51</v>
          </cell>
          <cell r="BY22">
            <v>252.51</v>
          </cell>
          <cell r="BZ22">
            <v>252.51</v>
          </cell>
          <cell r="CA22">
            <v>252.51</v>
          </cell>
          <cell r="CD22">
            <v>2741.2934345060803</v>
          </cell>
          <cell r="CE22">
            <v>254.58793406199999</v>
          </cell>
          <cell r="CF22">
            <v>253.93392661999999</v>
          </cell>
          <cell r="CG22">
            <v>278.98294577108004</v>
          </cell>
          <cell r="CH22">
            <v>284.77508391000003</v>
          </cell>
          <cell r="CI22">
            <v>278.55413322300001</v>
          </cell>
          <cell r="CJ22">
            <v>283.75706561000004</v>
          </cell>
          <cell r="CK22">
            <v>275.65232637000003</v>
          </cell>
          <cell r="CL22">
            <v>276.86788569000004</v>
          </cell>
          <cell r="CM22">
            <v>274.55094677</v>
          </cell>
          <cell r="CN22">
            <v>279.63118648</v>
          </cell>
          <cell r="CR22">
            <v>0</v>
          </cell>
          <cell r="CS22">
            <v>0</v>
          </cell>
          <cell r="CT22">
            <v>531.51099999999985</v>
          </cell>
          <cell r="CU22">
            <v>53.070999999999998</v>
          </cell>
          <cell r="CV22">
            <v>53.16</v>
          </cell>
          <cell r="CW22">
            <v>53.16</v>
          </cell>
          <cell r="CX22">
            <v>53.16</v>
          </cell>
          <cell r="CY22">
            <v>53.16</v>
          </cell>
          <cell r="CZ22">
            <v>53.16</v>
          </cell>
          <cell r="DA22">
            <v>53.16</v>
          </cell>
          <cell r="DB22">
            <v>53.16</v>
          </cell>
          <cell r="DC22">
            <v>53.16</v>
          </cell>
          <cell r="DD22">
            <v>53.16</v>
          </cell>
          <cell r="DG22">
            <v>575.59144146311996</v>
          </cell>
          <cell r="DH22">
            <v>53.459274133999998</v>
          </cell>
          <cell r="DI22">
            <v>53.321943340000004</v>
          </cell>
          <cell r="DJ22">
            <v>58.577472957120001</v>
          </cell>
          <cell r="DK22">
            <v>59.793636239999998</v>
          </cell>
          <cell r="DL22">
            <v>58.487436072000001</v>
          </cell>
          <cell r="DM22">
            <v>59.579672879999997</v>
          </cell>
          <cell r="DN22">
            <v>57.87814968</v>
          </cell>
          <cell r="DO22">
            <v>58.133378159999999</v>
          </cell>
          <cell r="DP22">
            <v>57.646895279999995</v>
          </cell>
          <cell r="DQ22">
            <v>58.713582719999998</v>
          </cell>
          <cell r="DT22">
            <v>44.08044146312011</v>
          </cell>
          <cell r="DU22">
            <v>0</v>
          </cell>
          <cell r="DV22">
            <v>44.08044146312011</v>
          </cell>
          <cell r="DW22">
            <v>1021.2630000000001</v>
          </cell>
          <cell r="DX22">
            <v>100.29299999999999</v>
          </cell>
          <cell r="DY22">
            <v>102.33</v>
          </cell>
          <cell r="DZ22">
            <v>102.33</v>
          </cell>
          <cell r="EA22">
            <v>102.33</v>
          </cell>
          <cell r="EB22">
            <v>102.33</v>
          </cell>
          <cell r="EC22">
            <v>102.33</v>
          </cell>
          <cell r="ED22">
            <v>102.33</v>
          </cell>
          <cell r="EE22">
            <v>102.33</v>
          </cell>
          <cell r="EF22">
            <v>102.33</v>
          </cell>
          <cell r="EG22">
            <v>102.33</v>
          </cell>
          <cell r="EK22">
            <v>1149.1010774114409</v>
          </cell>
          <cell r="EL22">
            <v>0</v>
          </cell>
          <cell r="EM22">
            <v>0</v>
          </cell>
          <cell r="EN22">
            <v>0</v>
          </cell>
          <cell r="EO22">
            <v>580.14878604847127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568.95229136296962</v>
          </cell>
          <cell r="EX22">
            <v>127.83807741144074</v>
          </cell>
          <cell r="EY22">
            <v>0</v>
          </cell>
          <cell r="EZ22">
            <v>127.83807741144074</v>
          </cell>
          <cell r="FA22">
            <v>5026.7549999999992</v>
          </cell>
          <cell r="FB22">
            <v>493.54499999999996</v>
          </cell>
          <cell r="FC22">
            <v>503.69</v>
          </cell>
          <cell r="FD22">
            <v>503.69</v>
          </cell>
          <cell r="FE22">
            <v>503.69</v>
          </cell>
          <cell r="FF22">
            <v>503.69</v>
          </cell>
          <cell r="FG22">
            <v>503.69</v>
          </cell>
          <cell r="FH22">
            <v>503.69</v>
          </cell>
          <cell r="FI22">
            <v>503.69</v>
          </cell>
          <cell r="FJ22">
            <v>503.69</v>
          </cell>
          <cell r="FK22">
            <v>503.69</v>
          </cell>
          <cell r="FN22">
            <v>5705.2436412974066</v>
          </cell>
          <cell r="FO22">
            <v>0</v>
          </cell>
          <cell r="FP22">
            <v>0</v>
          </cell>
          <cell r="FQ22">
            <v>0</v>
          </cell>
          <cell r="FR22">
            <v>2870.4414363003716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2834.802204997035</v>
          </cell>
          <cell r="GA22">
            <v>678.48864129740741</v>
          </cell>
          <cell r="GB22">
            <v>0</v>
          </cell>
          <cell r="GC22">
            <v>678.48864129740741</v>
          </cell>
          <cell r="GD22">
            <v>12.270999999999997</v>
          </cell>
          <cell r="GE22">
            <v>12.270999999999997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-12.270999999999997</v>
          </cell>
          <cell r="GW22">
            <v>-12.270999999999997</v>
          </cell>
          <cell r="GX22">
            <v>0</v>
          </cell>
          <cell r="GY22">
            <v>19001.732</v>
          </cell>
          <cell r="GZ22">
            <v>1857.6320000000001</v>
          </cell>
          <cell r="HA22">
            <v>1904.9</v>
          </cell>
          <cell r="HB22">
            <v>1904.9</v>
          </cell>
          <cell r="HC22">
            <v>1904.9</v>
          </cell>
          <cell r="HD22">
            <v>1904.9</v>
          </cell>
          <cell r="HE22">
            <v>1904.9</v>
          </cell>
          <cell r="HF22">
            <v>1904.9</v>
          </cell>
          <cell r="HG22">
            <v>1904.9</v>
          </cell>
          <cell r="HH22">
            <v>1904.9</v>
          </cell>
          <cell r="HI22">
            <v>1904.9</v>
          </cell>
          <cell r="HL22">
            <v>15420.742479288634</v>
          </cell>
          <cell r="HM22">
            <v>1472.7654027042643</v>
          </cell>
          <cell r="HN22">
            <v>1354.0189162622262</v>
          </cell>
          <cell r="HO22">
            <v>1556.2483849672717</v>
          </cell>
          <cell r="HP22">
            <v>1677.5112792653829</v>
          </cell>
          <cell r="HQ22">
            <v>1754.8599267116849</v>
          </cell>
          <cell r="HR22">
            <v>1522.2390135115336</v>
          </cell>
          <cell r="HS22">
            <v>1383.7361837931619</v>
          </cell>
          <cell r="HT22">
            <v>1830.4006381445276</v>
          </cell>
          <cell r="HU22">
            <v>1383.0636085023698</v>
          </cell>
          <cell r="HV22">
            <v>1485.8991254262103</v>
          </cell>
          <cell r="HY22">
            <v>-3580.9895207113659</v>
          </cell>
          <cell r="HZ22">
            <v>-3580.9895207113659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5150.5890000000009</v>
          </cell>
          <cell r="KI22">
            <v>505.68900000000002</v>
          </cell>
          <cell r="KJ22">
            <v>516.1</v>
          </cell>
          <cell r="KK22">
            <v>516.1</v>
          </cell>
          <cell r="KL22">
            <v>516.1</v>
          </cell>
          <cell r="KM22">
            <v>516.1</v>
          </cell>
          <cell r="KN22">
            <v>516.1</v>
          </cell>
          <cell r="KO22">
            <v>516.1</v>
          </cell>
          <cell r="KP22">
            <v>516.1</v>
          </cell>
          <cell r="KQ22">
            <v>516.1</v>
          </cell>
          <cell r="KR22">
            <v>516.1</v>
          </cell>
          <cell r="KU22">
            <v>4303.3274131510316</v>
          </cell>
          <cell r="KV22">
            <v>599.08995586960225</v>
          </cell>
          <cell r="KW22">
            <v>454.07756391058592</v>
          </cell>
          <cell r="KX22">
            <v>669.40642901620538</v>
          </cell>
          <cell r="KY22">
            <v>593.67166249193292</v>
          </cell>
          <cell r="KZ22">
            <v>639.3856088357694</v>
          </cell>
          <cell r="LA22">
            <v>126.68332220542931</v>
          </cell>
          <cell r="LB22">
            <v>7.0194812751317315</v>
          </cell>
          <cell r="LD22">
            <v>707.25405833409059</v>
          </cell>
          <cell r="LE22">
            <v>506.73933121228424</v>
          </cell>
          <cell r="LH22">
            <v>-847.26158684896927</v>
          </cell>
          <cell r="LI22">
            <v>-847.26158684896927</v>
          </cell>
          <cell r="LJ22">
            <v>0</v>
          </cell>
          <cell r="LK22">
            <v>0</v>
          </cell>
          <cell r="LX22">
            <v>0</v>
          </cell>
          <cell r="MJ22">
            <v>0</v>
          </cell>
          <cell r="ML22">
            <v>0</v>
          </cell>
          <cell r="MM22">
            <v>0</v>
          </cell>
          <cell r="MN22">
            <v>78859.449000000008</v>
          </cell>
          <cell r="MO22">
            <v>7691.4989999999989</v>
          </cell>
          <cell r="MP22">
            <v>7907.55</v>
          </cell>
          <cell r="MQ22">
            <v>7907.55</v>
          </cell>
          <cell r="MR22">
            <v>7907.55</v>
          </cell>
          <cell r="MS22">
            <v>7907.55</v>
          </cell>
          <cell r="MT22">
            <v>7907.55</v>
          </cell>
          <cell r="MU22">
            <v>7907.55</v>
          </cell>
          <cell r="MV22">
            <v>7907.55</v>
          </cell>
          <cell r="MW22">
            <v>7907.55</v>
          </cell>
          <cell r="MX22">
            <v>7907.55</v>
          </cell>
          <cell r="NA22">
            <v>29036.593895893333</v>
          </cell>
          <cell r="NB22">
            <v>10830.143567316531</v>
          </cell>
          <cell r="NC22">
            <v>0</v>
          </cell>
          <cell r="ND22">
            <v>0</v>
          </cell>
          <cell r="NE22">
            <v>0</v>
          </cell>
          <cell r="NF22">
            <v>0</v>
          </cell>
          <cell r="NG22">
            <v>0</v>
          </cell>
          <cell r="NH22">
            <v>0</v>
          </cell>
          <cell r="NI22">
            <v>6626.3650224548364</v>
          </cell>
          <cell r="NJ22">
            <v>5395.8658144810215</v>
          </cell>
          <cell r="NK22">
            <v>6184.219491640948</v>
          </cell>
          <cell r="NN22">
            <v>-49822.855104106675</v>
          </cell>
          <cell r="NO22">
            <v>-49822.855104106675</v>
          </cell>
          <cell r="NP22">
            <v>0</v>
          </cell>
          <cell r="NQ22">
            <v>28144.126000000004</v>
          </cell>
          <cell r="NR22">
            <v>16039.73</v>
          </cell>
          <cell r="NS22">
            <v>-12104.396000000004</v>
          </cell>
          <cell r="NT22">
            <v>-12104.396000000004</v>
          </cell>
          <cell r="NU22">
            <v>0</v>
          </cell>
          <cell r="NV22">
            <v>6184.5899999999992</v>
          </cell>
          <cell r="NW22">
            <v>602.79000000000008</v>
          </cell>
          <cell r="NX22">
            <v>620.20000000000005</v>
          </cell>
          <cell r="NY22">
            <v>620.20000000000005</v>
          </cell>
          <cell r="NZ22">
            <v>620.20000000000005</v>
          </cell>
          <cell r="OA22">
            <v>620.20000000000005</v>
          </cell>
          <cell r="OB22">
            <v>620.20000000000005</v>
          </cell>
          <cell r="OC22">
            <v>620.20000000000005</v>
          </cell>
          <cell r="OD22">
            <v>620.20000000000005</v>
          </cell>
          <cell r="OE22">
            <v>620.20000000000005</v>
          </cell>
          <cell r="OF22">
            <v>620.20000000000005</v>
          </cell>
          <cell r="OI22">
            <v>5457.74</v>
          </cell>
          <cell r="OJ22">
            <v>0</v>
          </cell>
          <cell r="OK22">
            <v>0</v>
          </cell>
          <cell r="OL22">
            <v>0</v>
          </cell>
          <cell r="OM22">
            <v>0</v>
          </cell>
          <cell r="ON22">
            <v>0</v>
          </cell>
          <cell r="OO22">
            <v>0</v>
          </cell>
          <cell r="OP22">
            <v>0</v>
          </cell>
          <cell r="OQ22">
            <v>0</v>
          </cell>
          <cell r="OR22">
            <v>4401.1499999999996</v>
          </cell>
          <cell r="OS22">
            <v>1056.5899999999999</v>
          </cell>
          <cell r="OV22">
            <v>-726.84999999999945</v>
          </cell>
          <cell r="OW22">
            <v>-726.84999999999945</v>
          </cell>
          <cell r="OX22">
            <v>0</v>
          </cell>
          <cell r="OY22">
            <v>9786.8990000000013</v>
          </cell>
          <cell r="OZ22">
            <v>923.78899999999987</v>
          </cell>
          <cell r="PA22">
            <v>984.79</v>
          </cell>
          <cell r="PB22">
            <v>984.79</v>
          </cell>
          <cell r="PC22">
            <v>984.79</v>
          </cell>
          <cell r="PD22">
            <v>984.79</v>
          </cell>
          <cell r="PE22">
            <v>984.79</v>
          </cell>
          <cell r="PF22">
            <v>984.79</v>
          </cell>
          <cell r="PG22">
            <v>984.79</v>
          </cell>
          <cell r="PH22">
            <v>984.79</v>
          </cell>
          <cell r="PI22">
            <v>984.79</v>
          </cell>
          <cell r="PL22">
            <v>2371.04</v>
          </cell>
          <cell r="PM22">
            <v>0</v>
          </cell>
          <cell r="PN22">
            <v>0</v>
          </cell>
          <cell r="PO22">
            <v>2371.04</v>
          </cell>
          <cell r="PP22">
            <v>0</v>
          </cell>
          <cell r="PQ22">
            <v>0</v>
          </cell>
          <cell r="PR22">
            <v>0</v>
          </cell>
          <cell r="PS22">
            <v>0</v>
          </cell>
          <cell r="PT22">
            <v>0</v>
          </cell>
          <cell r="PU22">
            <v>0</v>
          </cell>
          <cell r="PV22">
            <v>0</v>
          </cell>
          <cell r="PY22">
            <v>-7415.8590000000013</v>
          </cell>
          <cell r="PZ22">
            <v>-7415.8590000000013</v>
          </cell>
          <cell r="QA22">
            <v>0</v>
          </cell>
          <cell r="QB22">
            <v>1387.8109999999999</v>
          </cell>
          <cell r="QC22">
            <v>135.911</v>
          </cell>
          <cell r="QD22">
            <v>139.1</v>
          </cell>
          <cell r="QE22">
            <v>139.1</v>
          </cell>
          <cell r="QF22">
            <v>139.1</v>
          </cell>
          <cell r="QG22">
            <v>139.1</v>
          </cell>
          <cell r="QH22">
            <v>139.1</v>
          </cell>
          <cell r="QI22">
            <v>139.1</v>
          </cell>
          <cell r="QJ22">
            <v>139.1</v>
          </cell>
          <cell r="QK22">
            <v>139.1</v>
          </cell>
          <cell r="QL22">
            <v>139.1</v>
          </cell>
          <cell r="QO22">
            <v>0</v>
          </cell>
          <cell r="QP22">
            <v>0</v>
          </cell>
          <cell r="QQ22">
            <v>0</v>
          </cell>
          <cell r="QS22">
            <v>0</v>
          </cell>
          <cell r="QT22">
            <v>0</v>
          </cell>
          <cell r="QU22">
            <v>0</v>
          </cell>
          <cell r="QW22">
            <v>0</v>
          </cell>
          <cell r="RB22">
            <v>-1387.8109999999999</v>
          </cell>
          <cell r="RC22">
            <v>-1387.8109999999999</v>
          </cell>
          <cell r="RD22">
            <v>0</v>
          </cell>
          <cell r="RE22">
            <v>6317.0469999999987</v>
          </cell>
          <cell r="RF22">
            <v>615.63699999999994</v>
          </cell>
          <cell r="RG22">
            <v>633.49</v>
          </cell>
          <cell r="RH22">
            <v>633.49</v>
          </cell>
          <cell r="RI22">
            <v>633.49</v>
          </cell>
          <cell r="RJ22">
            <v>633.49</v>
          </cell>
          <cell r="RK22">
            <v>633.49</v>
          </cell>
          <cell r="RL22">
            <v>633.49</v>
          </cell>
          <cell r="RM22">
            <v>633.49</v>
          </cell>
          <cell r="RN22">
            <v>633.49</v>
          </cell>
          <cell r="RO22">
            <v>633.49</v>
          </cell>
          <cell r="RR22">
            <v>2755.6</v>
          </cell>
          <cell r="RS22">
            <v>0</v>
          </cell>
          <cell r="RT22">
            <v>0</v>
          </cell>
          <cell r="RV22">
            <v>0</v>
          </cell>
          <cell r="RW22">
            <v>2755.6</v>
          </cell>
          <cell r="RY22">
            <v>0</v>
          </cell>
          <cell r="RZ22">
            <v>0</v>
          </cell>
          <cell r="SE22">
            <v>-3561.4469999999988</v>
          </cell>
          <cell r="SF22">
            <v>-3561.4469999999988</v>
          </cell>
          <cell r="SG22">
            <v>0</v>
          </cell>
          <cell r="SH22">
            <v>3751.5410000000002</v>
          </cell>
          <cell r="SI22">
            <v>354.58100000000002</v>
          </cell>
          <cell r="SJ22">
            <v>377.44</v>
          </cell>
          <cell r="SK22">
            <v>377.44</v>
          </cell>
          <cell r="SL22">
            <v>377.44</v>
          </cell>
          <cell r="SM22">
            <v>377.44</v>
          </cell>
          <cell r="SN22">
            <v>377.44</v>
          </cell>
          <cell r="SO22">
            <v>377.44</v>
          </cell>
          <cell r="SP22">
            <v>377.44</v>
          </cell>
          <cell r="SQ22">
            <v>377.44</v>
          </cell>
          <cell r="SR22">
            <v>377.44</v>
          </cell>
          <cell r="SU22">
            <v>0</v>
          </cell>
          <cell r="SV22">
            <v>0</v>
          </cell>
          <cell r="SW22">
            <v>0</v>
          </cell>
          <cell r="SX22">
            <v>0</v>
          </cell>
          <cell r="SY22">
            <v>0</v>
          </cell>
          <cell r="SZ22">
            <v>0</v>
          </cell>
          <cell r="TA22">
            <v>0</v>
          </cell>
          <cell r="TB22">
            <v>0</v>
          </cell>
          <cell r="TC22">
            <v>0</v>
          </cell>
          <cell r="TD22">
            <v>0</v>
          </cell>
          <cell r="TH22">
            <v>-3751.5410000000002</v>
          </cell>
          <cell r="TI22">
            <v>-3751.5410000000002</v>
          </cell>
          <cell r="TJ22">
            <v>0</v>
          </cell>
          <cell r="TK22">
            <v>645.47100000000023</v>
          </cell>
          <cell r="TL22">
            <v>63.351000000000006</v>
          </cell>
          <cell r="TM22">
            <v>64.680000000000007</v>
          </cell>
          <cell r="TN22">
            <v>64.680000000000007</v>
          </cell>
          <cell r="TO22">
            <v>64.680000000000007</v>
          </cell>
          <cell r="TP22">
            <v>64.680000000000007</v>
          </cell>
          <cell r="TQ22">
            <v>64.680000000000007</v>
          </cell>
          <cell r="TR22">
            <v>64.680000000000007</v>
          </cell>
          <cell r="TS22">
            <v>64.680000000000007</v>
          </cell>
          <cell r="TT22">
            <v>64.680000000000007</v>
          </cell>
          <cell r="TU22">
            <v>64.680000000000007</v>
          </cell>
          <cell r="TX22">
            <v>5455.35</v>
          </cell>
          <cell r="TY22">
            <v>0</v>
          </cell>
          <cell r="TZ22">
            <v>0</v>
          </cell>
          <cell r="UA22">
            <v>0</v>
          </cell>
          <cell r="UB22">
            <v>0</v>
          </cell>
          <cell r="UC22">
            <v>0</v>
          </cell>
          <cell r="UD22">
            <v>5455.35</v>
          </cell>
          <cell r="UE22">
            <v>0</v>
          </cell>
          <cell r="UF22">
            <v>0</v>
          </cell>
          <cell r="UG22">
            <v>0</v>
          </cell>
          <cell r="UH22">
            <v>0</v>
          </cell>
          <cell r="UK22">
            <v>4809.8789999999999</v>
          </cell>
          <cell r="UL22">
            <v>0</v>
          </cell>
          <cell r="UM22">
            <v>4809.8789999999999</v>
          </cell>
          <cell r="UN22">
            <v>70.76700000000001</v>
          </cell>
          <cell r="UO22">
            <v>6.9570000000000007</v>
          </cell>
          <cell r="UP22">
            <v>7.09</v>
          </cell>
          <cell r="UQ22">
            <v>7.09</v>
          </cell>
          <cell r="UR22">
            <v>7.09</v>
          </cell>
          <cell r="US22">
            <v>7.09</v>
          </cell>
          <cell r="UT22">
            <v>7.09</v>
          </cell>
          <cell r="UU22">
            <v>7.09</v>
          </cell>
          <cell r="UV22">
            <v>7.09</v>
          </cell>
          <cell r="UW22">
            <v>7.09</v>
          </cell>
          <cell r="UX22">
            <v>7.09</v>
          </cell>
          <cell r="VA22">
            <v>0</v>
          </cell>
          <cell r="VN22">
            <v>-70.76700000000001</v>
          </cell>
          <cell r="VO22">
            <v>-70.76700000000001</v>
          </cell>
          <cell r="VP22">
            <v>0</v>
          </cell>
          <cell r="VQ22">
            <v>0</v>
          </cell>
          <cell r="WD22">
            <v>0</v>
          </cell>
          <cell r="WQ22">
            <v>0</v>
          </cell>
          <cell r="WR22">
            <v>0</v>
          </cell>
          <cell r="WS22">
            <v>0</v>
          </cell>
          <cell r="WT22">
            <v>71201.897999999986</v>
          </cell>
          <cell r="WU22">
            <v>6967.3679999999995</v>
          </cell>
          <cell r="WV22">
            <v>7137.17</v>
          </cell>
          <cell r="WW22">
            <v>7137.17</v>
          </cell>
          <cell r="WX22">
            <v>7137.17</v>
          </cell>
          <cell r="WY22">
            <v>7137.17</v>
          </cell>
          <cell r="WZ22">
            <v>7137.17</v>
          </cell>
          <cell r="XA22">
            <v>7137.17</v>
          </cell>
          <cell r="XB22">
            <v>7137.17</v>
          </cell>
          <cell r="XC22">
            <v>7137.17</v>
          </cell>
          <cell r="XD22">
            <v>7137.17</v>
          </cell>
          <cell r="XG22">
            <v>82315.246670283275</v>
          </cell>
          <cell r="XH22">
            <v>8259.8381469906326</v>
          </cell>
          <cell r="XI22">
            <v>6706.138703458173</v>
          </cell>
          <cell r="XJ22">
            <v>3724.3936460592276</v>
          </cell>
          <cell r="XK22">
            <v>3103.2793682979836</v>
          </cell>
          <cell r="XL22">
            <v>8934.7226283955933</v>
          </cell>
          <cell r="XM22">
            <v>8573.2607092445378</v>
          </cell>
          <cell r="XN22">
            <v>7053.0201010024375</v>
          </cell>
          <cell r="XO22">
            <v>14378.354549055697</v>
          </cell>
          <cell r="XP22">
            <v>13427.379931958072</v>
          </cell>
          <cell r="XQ22">
            <v>8154.8588858209305</v>
          </cell>
          <cell r="XT22">
            <v>11113.348670283289</v>
          </cell>
          <cell r="XU22">
            <v>0</v>
          </cell>
          <cell r="XV22">
            <v>11113.348670283289</v>
          </cell>
          <cell r="XW22">
            <v>28928.702999999994</v>
          </cell>
          <cell r="XX22">
            <v>2833.7429999999999</v>
          </cell>
          <cell r="XY22">
            <v>2899.44</v>
          </cell>
          <cell r="XZ22">
            <v>2899.44</v>
          </cell>
          <cell r="YA22">
            <v>2899.44</v>
          </cell>
          <cell r="YB22">
            <v>2899.44</v>
          </cell>
          <cell r="YC22">
            <v>2899.44</v>
          </cell>
          <cell r="YD22">
            <v>2899.44</v>
          </cell>
          <cell r="YE22">
            <v>2899.44</v>
          </cell>
          <cell r="YF22">
            <v>2899.44</v>
          </cell>
          <cell r="YG22">
            <v>2899.44</v>
          </cell>
          <cell r="YJ22">
            <v>22604.971392531763</v>
          </cell>
          <cell r="YK22">
            <v>2037.4459586324986</v>
          </cell>
          <cell r="YL22">
            <v>1456.4216644569274</v>
          </cell>
          <cell r="YM22">
            <v>2046.5636249567031</v>
          </cell>
          <cell r="YN22">
            <v>2186.3788262356611</v>
          </cell>
          <cell r="YO22">
            <v>2996.4288126384477</v>
          </cell>
          <cell r="YP22">
            <v>2086.4966730894484</v>
          </cell>
          <cell r="YQ22">
            <v>1992.291418864434</v>
          </cell>
          <cell r="YR22">
            <v>2658.5586802158341</v>
          </cell>
          <cell r="YS22">
            <v>2962.3652524213117</v>
          </cell>
          <cell r="YT22">
            <v>2182.0204810204955</v>
          </cell>
          <cell r="YW22">
            <v>-6323.7316074682312</v>
          </cell>
          <cell r="YX22">
            <v>-6323.7316074682312</v>
          </cell>
          <cell r="YY22">
            <v>0</v>
          </cell>
          <cell r="YZ22">
            <v>12100.284000000001</v>
          </cell>
          <cell r="ZA22">
            <v>1183.9140000000002</v>
          </cell>
          <cell r="ZB22">
            <v>1212.93</v>
          </cell>
          <cell r="ZC22">
            <v>1212.93</v>
          </cell>
          <cell r="ZD22">
            <v>1212.93</v>
          </cell>
          <cell r="ZE22">
            <v>1212.93</v>
          </cell>
          <cell r="ZF22">
            <v>1212.93</v>
          </cell>
          <cell r="ZG22">
            <v>1212.93</v>
          </cell>
          <cell r="ZH22">
            <v>1212.93</v>
          </cell>
          <cell r="ZI22">
            <v>1212.93</v>
          </cell>
          <cell r="ZJ22">
            <v>1212.93</v>
          </cell>
          <cell r="ZM22">
            <v>10988.41583962012</v>
          </cell>
          <cell r="ZP22">
            <v>4614.2763672278252</v>
          </cell>
          <cell r="ZQ22">
            <v>6374.139472392294</v>
          </cell>
          <cell r="ZZ22">
            <v>-1111.8681603798814</v>
          </cell>
          <cell r="AAA22">
            <v>-1111.8681603798814</v>
          </cell>
          <cell r="AAB22">
            <v>0</v>
          </cell>
          <cell r="AAC22">
            <v>1820.3899999999996</v>
          </cell>
          <cell r="AAD22">
            <v>181.76</v>
          </cell>
          <cell r="AAE22">
            <v>182.07</v>
          </cell>
          <cell r="AAF22">
            <v>182.07</v>
          </cell>
          <cell r="AAG22">
            <v>182.07</v>
          </cell>
          <cell r="AAH22">
            <v>182.07</v>
          </cell>
          <cell r="AAI22">
            <v>182.07</v>
          </cell>
          <cell r="AAJ22">
            <v>182.07</v>
          </cell>
          <cell r="AAK22">
            <v>182.07</v>
          </cell>
          <cell r="AAL22">
            <v>182.07</v>
          </cell>
          <cell r="AAM22">
            <v>182.07</v>
          </cell>
          <cell r="AAP22">
            <v>2121.096928728</v>
          </cell>
          <cell r="AAQ22">
            <v>179.903805732</v>
          </cell>
          <cell r="AAR22">
            <v>179.44165331999997</v>
          </cell>
          <cell r="AAS22">
            <v>220.12940663999998</v>
          </cell>
          <cell r="AAT22">
            <v>224.69961491999999</v>
          </cell>
          <cell r="AAU22">
            <v>219.79102107599999</v>
          </cell>
          <cell r="AAV22">
            <v>223.89635532</v>
          </cell>
          <cell r="AAW22">
            <v>217.50137243999998</v>
          </cell>
          <cell r="AAX22">
            <v>218.46050027999999</v>
          </cell>
          <cell r="AAY22">
            <v>216.63233724</v>
          </cell>
          <cell r="AAZ22">
            <v>220.64086176000001</v>
          </cell>
          <cell r="ABC22">
            <v>300.70692872800032</v>
          </cell>
          <cell r="ABD22">
            <v>0</v>
          </cell>
          <cell r="ABE22">
            <v>300.70692872800032</v>
          </cell>
          <cell r="ABF22">
            <v>402.95700000000005</v>
          </cell>
          <cell r="ABG22">
            <v>40.256999999999998</v>
          </cell>
          <cell r="ABH22">
            <v>40.299999999999997</v>
          </cell>
          <cell r="ABI22">
            <v>40.299999999999997</v>
          </cell>
          <cell r="ABJ22">
            <v>40.299999999999997</v>
          </cell>
          <cell r="ABK22">
            <v>40.299999999999997</v>
          </cell>
          <cell r="ABL22">
            <v>40.299999999999997</v>
          </cell>
          <cell r="ABM22">
            <v>40.299999999999997</v>
          </cell>
          <cell r="ABN22">
            <v>40.299999999999997</v>
          </cell>
          <cell r="ABO22">
            <v>40.299999999999997</v>
          </cell>
          <cell r="ABP22">
            <v>40.299999999999997</v>
          </cell>
          <cell r="ABS22">
            <v>0</v>
          </cell>
          <cell r="ABT22">
            <v>0</v>
          </cell>
          <cell r="ACA22">
            <v>0</v>
          </cell>
          <cell r="ACB22">
            <v>0</v>
          </cell>
          <cell r="ACC22">
            <v>0</v>
          </cell>
          <cell r="ACF22">
            <v>-402.95700000000005</v>
          </cell>
          <cell r="ACG22">
            <v>-402.95700000000005</v>
          </cell>
          <cell r="ACH22">
            <v>0</v>
          </cell>
          <cell r="ACI22">
            <v>27278.252000000004</v>
          </cell>
          <cell r="ACJ22">
            <v>16512.107147279999</v>
          </cell>
          <cell r="ACK22">
            <v>-10766.144852720005</v>
          </cell>
          <cell r="ACL22">
            <v>-10766.144852720005</v>
          </cell>
          <cell r="ACM22">
            <v>0</v>
          </cell>
          <cell r="ACN22">
            <v>27278.252000000004</v>
          </cell>
          <cell r="ACO22">
            <v>2590.712</v>
          </cell>
          <cell r="ACP22">
            <v>2743.06</v>
          </cell>
          <cell r="ACQ22">
            <v>2743.06</v>
          </cell>
          <cell r="ACR22">
            <v>2743.06</v>
          </cell>
          <cell r="ACS22">
            <v>2743.06</v>
          </cell>
          <cell r="ACT22">
            <v>2743.06</v>
          </cell>
          <cell r="ACU22">
            <v>2743.06</v>
          </cell>
          <cell r="ACV22">
            <v>2743.06</v>
          </cell>
          <cell r="ACW22">
            <v>2743.06</v>
          </cell>
          <cell r="ACX22">
            <v>2743.06</v>
          </cell>
          <cell r="ADA22">
            <v>16512.107147279999</v>
          </cell>
          <cell r="ADB22">
            <v>1620.32566752</v>
          </cell>
          <cell r="ADC22">
            <v>1620.1244196</v>
          </cell>
          <cell r="ADD22">
            <v>2246.3533018799999</v>
          </cell>
          <cell r="ADE22">
            <v>2276.7576876000003</v>
          </cell>
          <cell r="ADF22">
            <v>1988.8374754800002</v>
          </cell>
          <cell r="ADG22">
            <v>1556.895186</v>
          </cell>
          <cell r="ADH22">
            <v>1669.5620100000001</v>
          </cell>
          <cell r="ADI22">
            <v>1286.2996344000001</v>
          </cell>
          <cell r="ADJ22">
            <v>1111.2025968</v>
          </cell>
          <cell r="ADK22">
            <v>1135.7491680000001</v>
          </cell>
          <cell r="ADN22">
            <v>-10766.144852720005</v>
          </cell>
          <cell r="ADO22">
            <v>-10766.144852720005</v>
          </cell>
          <cell r="ADP22">
            <v>0</v>
          </cell>
          <cell r="ADQ22">
            <v>0</v>
          </cell>
          <cell r="ADR22">
            <v>0</v>
          </cell>
          <cell r="ADS22">
            <v>0</v>
          </cell>
          <cell r="ADT22">
            <v>0</v>
          </cell>
          <cell r="ADU22">
            <v>0</v>
          </cell>
          <cell r="ADV22">
            <v>0</v>
          </cell>
          <cell r="ADW22">
            <v>0</v>
          </cell>
          <cell r="ADX22">
            <v>0</v>
          </cell>
          <cell r="ADY22">
            <v>0</v>
          </cell>
          <cell r="ADZ22">
            <v>0</v>
          </cell>
          <cell r="AEA22">
            <v>0</v>
          </cell>
          <cell r="AED22">
            <v>0</v>
          </cell>
          <cell r="AEE22">
            <v>0</v>
          </cell>
          <cell r="AEF22">
            <v>0</v>
          </cell>
          <cell r="AEG22">
            <v>0</v>
          </cell>
          <cell r="AEH22">
            <v>0</v>
          </cell>
          <cell r="AEI22">
            <v>0</v>
          </cell>
          <cell r="AEJ22">
            <v>0</v>
          </cell>
          <cell r="AEK22">
            <v>0</v>
          </cell>
          <cell r="AEL22">
            <v>0</v>
          </cell>
          <cell r="AEM22">
            <v>0</v>
          </cell>
          <cell r="AEN22">
            <v>0</v>
          </cell>
          <cell r="AEQ22">
            <v>0</v>
          </cell>
          <cell r="AER22">
            <v>0</v>
          </cell>
          <cell r="AES22">
            <v>0</v>
          </cell>
          <cell r="AET22">
            <v>0</v>
          </cell>
          <cell r="AEU22">
            <v>0</v>
          </cell>
          <cell r="AEV22">
            <v>0</v>
          </cell>
          <cell r="AEW22">
            <v>0</v>
          </cell>
          <cell r="AEX22">
            <v>0</v>
          </cell>
          <cell r="AEY22">
            <v>0</v>
          </cell>
          <cell r="AFG22">
            <v>0</v>
          </cell>
          <cell r="AFT22">
            <v>0</v>
          </cell>
          <cell r="AFU22">
            <v>0</v>
          </cell>
          <cell r="AFV22">
            <v>0</v>
          </cell>
          <cell r="AFW22">
            <v>305828.69829999993</v>
          </cell>
          <cell r="AFX22">
            <v>235846.97910041717</v>
          </cell>
          <cell r="AFY22">
            <v>-69981.71919958276</v>
          </cell>
          <cell r="AFZ22">
            <v>-69981.71919958276</v>
          </cell>
          <cell r="AGA22">
            <v>0</v>
          </cell>
          <cell r="AGB22">
            <v>366994.43795999989</v>
          </cell>
          <cell r="AGC22">
            <v>283016.37492050062</v>
          </cell>
          <cell r="AGD22">
            <v>-83978.063039499277</v>
          </cell>
          <cell r="AGE22">
            <v>-83978.063039499277</v>
          </cell>
          <cell r="AGF22">
            <v>0</v>
          </cell>
          <cell r="AGG22">
            <v>18349.721897999996</v>
          </cell>
          <cell r="AGH22">
            <v>14150.818746025032</v>
          </cell>
          <cell r="AGI22">
            <v>-4198.9031519749642</v>
          </cell>
          <cell r="AGJ22">
            <v>-4198.9031519749642</v>
          </cell>
          <cell r="AGK22">
            <v>0</v>
          </cell>
          <cell r="AGL22">
            <v>385344.15985799988</v>
          </cell>
        </row>
        <row r="23">
          <cell r="C23" t="str">
            <v>Дмитра Самоквасова, ВУЛ, 19</v>
          </cell>
          <cell r="D23">
            <v>5</v>
          </cell>
          <cell r="E23">
            <v>3772.9</v>
          </cell>
          <cell r="F23">
            <v>51698.821000000011</v>
          </cell>
          <cell r="G23">
            <v>34553.042654140969</v>
          </cell>
          <cell r="H23">
            <v>-17145.778345859042</v>
          </cell>
          <cell r="I23">
            <v>-17145.778345859042</v>
          </cell>
          <cell r="J23">
            <v>0</v>
          </cell>
          <cell r="K23">
            <v>16675.249000000003</v>
          </cell>
          <cell r="L23">
            <v>1636.069</v>
          </cell>
          <cell r="M23">
            <v>1671.02</v>
          </cell>
          <cell r="N23">
            <v>1671.02</v>
          </cell>
          <cell r="O23">
            <v>1671.02</v>
          </cell>
          <cell r="P23">
            <v>1671.02</v>
          </cell>
          <cell r="Q23">
            <v>1671.02</v>
          </cell>
          <cell r="R23">
            <v>1671.02</v>
          </cell>
          <cell r="S23">
            <v>1671.02</v>
          </cell>
          <cell r="T23">
            <v>1671.02</v>
          </cell>
          <cell r="U23">
            <v>1671.02</v>
          </cell>
          <cell r="X23">
            <v>9191.9113571681282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9191.9113571681282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L23">
            <v>0</v>
          </cell>
          <cell r="AM23">
            <v>0</v>
          </cell>
          <cell r="AN23">
            <v>3520.6089999999995</v>
          </cell>
          <cell r="AO23">
            <v>345.67899999999992</v>
          </cell>
          <cell r="AP23">
            <v>352.77</v>
          </cell>
          <cell r="AQ23">
            <v>352.77</v>
          </cell>
          <cell r="AR23">
            <v>352.77</v>
          </cell>
          <cell r="AS23">
            <v>352.77</v>
          </cell>
          <cell r="AT23">
            <v>352.77</v>
          </cell>
          <cell r="AU23">
            <v>352.77</v>
          </cell>
          <cell r="AV23">
            <v>352.77</v>
          </cell>
          <cell r="AW23">
            <v>352.77</v>
          </cell>
          <cell r="AX23">
            <v>352.77</v>
          </cell>
          <cell r="BA23">
            <v>2000.0366087105988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2000.0366087105988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O23">
            <v>0</v>
          </cell>
          <cell r="BP23">
            <v>0</v>
          </cell>
          <cell r="BQ23">
            <v>2146.5570000000002</v>
          </cell>
          <cell r="BR23">
            <v>214.43700000000001</v>
          </cell>
          <cell r="BS23">
            <v>214.68</v>
          </cell>
          <cell r="BT23">
            <v>214.68</v>
          </cell>
          <cell r="BU23">
            <v>214.68</v>
          </cell>
          <cell r="BV23">
            <v>214.68</v>
          </cell>
          <cell r="BW23">
            <v>214.68</v>
          </cell>
          <cell r="BX23">
            <v>214.68</v>
          </cell>
          <cell r="BY23">
            <v>214.68</v>
          </cell>
          <cell r="BZ23">
            <v>214.68</v>
          </cell>
          <cell r="CA23">
            <v>214.68</v>
          </cell>
          <cell r="CD23">
            <v>2330.10606706816</v>
          </cell>
          <cell r="CE23">
            <v>216.39643446399998</v>
          </cell>
          <cell r="CF23">
            <v>215.84053663999998</v>
          </cell>
          <cell r="CG23">
            <v>237.13716050816001</v>
          </cell>
          <cell r="CH23">
            <v>242.06051231999999</v>
          </cell>
          <cell r="CI23">
            <v>236.77266729600001</v>
          </cell>
          <cell r="CJ23">
            <v>241.19519072</v>
          </cell>
          <cell r="CK23">
            <v>234.30611424</v>
          </cell>
          <cell r="CL23">
            <v>235.33934687999999</v>
          </cell>
          <cell r="CM23">
            <v>233.36993504</v>
          </cell>
          <cell r="CN23">
            <v>237.68816895999998</v>
          </cell>
          <cell r="CR23">
            <v>0</v>
          </cell>
          <cell r="CS23">
            <v>0</v>
          </cell>
          <cell r="CT23">
            <v>433.85699999999991</v>
          </cell>
          <cell r="CU23">
            <v>43.346999999999994</v>
          </cell>
          <cell r="CV23">
            <v>43.39</v>
          </cell>
          <cell r="CW23">
            <v>43.39</v>
          </cell>
          <cell r="CX23">
            <v>43.39</v>
          </cell>
          <cell r="CY23">
            <v>43.39</v>
          </cell>
          <cell r="CZ23">
            <v>43.39</v>
          </cell>
          <cell r="DA23">
            <v>43.39</v>
          </cell>
          <cell r="DB23">
            <v>43.39</v>
          </cell>
          <cell r="DC23">
            <v>43.39</v>
          </cell>
          <cell r="DD23">
            <v>43.39</v>
          </cell>
          <cell r="DG23">
            <v>471.61309929288001</v>
          </cell>
          <cell r="DH23">
            <v>43.795567130000002</v>
          </cell>
          <cell r="DI23">
            <v>43.683061300000006</v>
          </cell>
          <cell r="DJ23">
            <v>47.997303444880004</v>
          </cell>
          <cell r="DK23">
            <v>48.993805260000002</v>
          </cell>
          <cell r="DL23">
            <v>47.923528877999999</v>
          </cell>
          <cell r="DM23">
            <v>48.818487619999999</v>
          </cell>
          <cell r="DN23">
            <v>47.424290820000003</v>
          </cell>
          <cell r="DO23">
            <v>47.633420340000001</v>
          </cell>
          <cell r="DP23">
            <v>47.234805219999998</v>
          </cell>
          <cell r="DQ23">
            <v>48.108829280000002</v>
          </cell>
          <cell r="DT23">
            <v>37.756099292880094</v>
          </cell>
          <cell r="DU23">
            <v>0</v>
          </cell>
          <cell r="DV23">
            <v>37.756099292880094</v>
          </cell>
          <cell r="DW23">
            <v>1024.127</v>
          </cell>
          <cell r="DX23">
            <v>100.547</v>
          </cell>
          <cell r="DY23">
            <v>102.62</v>
          </cell>
          <cell r="DZ23">
            <v>102.62</v>
          </cell>
          <cell r="EA23">
            <v>102.62</v>
          </cell>
          <cell r="EB23">
            <v>102.62</v>
          </cell>
          <cell r="EC23">
            <v>102.62</v>
          </cell>
          <cell r="ED23">
            <v>102.62</v>
          </cell>
          <cell r="EE23">
            <v>102.62</v>
          </cell>
          <cell r="EF23">
            <v>102.62</v>
          </cell>
          <cell r="EG23">
            <v>102.62</v>
          </cell>
          <cell r="EK23">
            <v>579.31547642631506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579.31547642631506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X23">
            <v>-444.81152357368489</v>
          </cell>
          <cell r="EY23">
            <v>-444.81152357368489</v>
          </cell>
          <cell r="EZ23">
            <v>0</v>
          </cell>
          <cell r="FA23">
            <v>11706.296999999999</v>
          </cell>
          <cell r="FB23">
            <v>1149.3869999999999</v>
          </cell>
          <cell r="FC23">
            <v>1172.99</v>
          </cell>
          <cell r="FD23">
            <v>1172.99</v>
          </cell>
          <cell r="FE23">
            <v>1172.99</v>
          </cell>
          <cell r="FF23">
            <v>1172.99</v>
          </cell>
          <cell r="FG23">
            <v>1172.99</v>
          </cell>
          <cell r="FH23">
            <v>1172.99</v>
          </cell>
          <cell r="FI23">
            <v>1172.99</v>
          </cell>
          <cell r="FJ23">
            <v>1172.99</v>
          </cell>
          <cell r="FK23">
            <v>1172.99</v>
          </cell>
          <cell r="FN23">
            <v>6846.6696842766778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6846.6696842766778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GA23">
            <v>-4859.6273157233209</v>
          </cell>
          <cell r="GB23">
            <v>-4859.6273157233209</v>
          </cell>
          <cell r="GC23">
            <v>0</v>
          </cell>
          <cell r="GD23">
            <v>8.8699999999999992</v>
          </cell>
          <cell r="GE23">
            <v>8.8699999999999992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-8.8699999999999992</v>
          </cell>
          <cell r="GW23">
            <v>-8.8699999999999992</v>
          </cell>
          <cell r="GX23">
            <v>0</v>
          </cell>
          <cell r="GY23">
            <v>16183.255000000003</v>
          </cell>
          <cell r="GZ23">
            <v>1582.105</v>
          </cell>
          <cell r="HA23">
            <v>1622.35</v>
          </cell>
          <cell r="HB23">
            <v>1622.35</v>
          </cell>
          <cell r="HC23">
            <v>1622.35</v>
          </cell>
          <cell r="HD23">
            <v>1622.35</v>
          </cell>
          <cell r="HE23">
            <v>1622.35</v>
          </cell>
          <cell r="HF23">
            <v>1622.35</v>
          </cell>
          <cell r="HG23">
            <v>1622.35</v>
          </cell>
          <cell r="HH23">
            <v>1622.35</v>
          </cell>
          <cell r="HI23">
            <v>1622.35</v>
          </cell>
          <cell r="HL23">
            <v>13133.390361198213</v>
          </cell>
          <cell r="HM23">
            <v>1254.3107421812456</v>
          </cell>
          <cell r="HN23">
            <v>1153.1778711435109</v>
          </cell>
          <cell r="HO23">
            <v>1325.4107294905236</v>
          </cell>
          <cell r="HP23">
            <v>1428.6867506863123</v>
          </cell>
          <cell r="HQ23">
            <v>1494.5623064312676</v>
          </cell>
          <cell r="HR23">
            <v>1296.4459535164031</v>
          </cell>
          <cell r="HS23">
            <v>1178.487189127138</v>
          </cell>
          <cell r="HT23">
            <v>1558.898096536228</v>
          </cell>
          <cell r="HU23">
            <v>1177.9143766407656</v>
          </cell>
          <cell r="HV23">
            <v>1265.4963454448191</v>
          </cell>
          <cell r="HY23">
            <v>-3049.8646388017896</v>
          </cell>
          <cell r="HZ23">
            <v>-3049.8646388017896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4040.1129999999994</v>
          </cell>
          <cell r="KI23">
            <v>396.64299999999997</v>
          </cell>
          <cell r="KJ23">
            <v>404.83</v>
          </cell>
          <cell r="KK23">
            <v>404.83</v>
          </cell>
          <cell r="KL23">
            <v>404.83</v>
          </cell>
          <cell r="KM23">
            <v>404.83</v>
          </cell>
          <cell r="KN23">
            <v>404.83</v>
          </cell>
          <cell r="KO23">
            <v>404.83</v>
          </cell>
          <cell r="KP23">
            <v>404.83</v>
          </cell>
          <cell r="KQ23">
            <v>404.83</v>
          </cell>
          <cell r="KR23">
            <v>404.83</v>
          </cell>
          <cell r="KU23">
            <v>3373.3867572123704</v>
          </cell>
          <cell r="KV23">
            <v>469.59865630563536</v>
          </cell>
          <cell r="KW23">
            <v>355.95585924990024</v>
          </cell>
          <cell r="KX23">
            <v>524.75427012022806</v>
          </cell>
          <cell r="KY23">
            <v>465.38504328358471</v>
          </cell>
          <cell r="KZ23">
            <v>501.22065451789877</v>
          </cell>
          <cell r="LA23">
            <v>99.308299709661739</v>
          </cell>
          <cell r="LB23">
            <v>5.5026402697802412</v>
          </cell>
          <cell r="LD23">
            <v>554.4233982277608</v>
          </cell>
          <cell r="LE23">
            <v>397.23793552792029</v>
          </cell>
          <cell r="LH23">
            <v>-666.72624278762896</v>
          </cell>
          <cell r="LI23">
            <v>-666.72624278762896</v>
          </cell>
          <cell r="LJ23">
            <v>0</v>
          </cell>
          <cell r="LK23">
            <v>0</v>
          </cell>
          <cell r="LX23">
            <v>0</v>
          </cell>
          <cell r="MJ23">
            <v>0</v>
          </cell>
          <cell r="ML23">
            <v>0</v>
          </cell>
          <cell r="MM23">
            <v>0</v>
          </cell>
          <cell r="MN23">
            <v>55005.137999999999</v>
          </cell>
          <cell r="MO23">
            <v>5357.8979999999992</v>
          </cell>
          <cell r="MP23">
            <v>5516.36</v>
          </cell>
          <cell r="MQ23">
            <v>5516.36</v>
          </cell>
          <cell r="MR23">
            <v>5516.36</v>
          </cell>
          <cell r="MS23">
            <v>5516.36</v>
          </cell>
          <cell r="MT23">
            <v>5516.36</v>
          </cell>
          <cell r="MU23">
            <v>5516.36</v>
          </cell>
          <cell r="MV23">
            <v>5516.36</v>
          </cell>
          <cell r="MW23">
            <v>5516.36</v>
          </cell>
          <cell r="MX23">
            <v>5516.36</v>
          </cell>
          <cell r="NA23">
            <v>10965.908627155184</v>
          </cell>
          <cell r="NB23">
            <v>1308.377935378252</v>
          </cell>
          <cell r="NC23">
            <v>7583.9032639769739</v>
          </cell>
          <cell r="ND23">
            <v>0</v>
          </cell>
          <cell r="NE23">
            <v>0</v>
          </cell>
          <cell r="NF23">
            <v>0</v>
          </cell>
          <cell r="NG23">
            <v>0</v>
          </cell>
          <cell r="NH23">
            <v>0</v>
          </cell>
          <cell r="NI23">
            <v>619.32303834709955</v>
          </cell>
          <cell r="NJ23">
            <v>0</v>
          </cell>
          <cell r="NK23">
            <v>1454.3043894528585</v>
          </cell>
          <cell r="NN23">
            <v>-44039.229372844813</v>
          </cell>
          <cell r="NO23">
            <v>-44039.229372844813</v>
          </cell>
          <cell r="NP23">
            <v>0</v>
          </cell>
          <cell r="NQ23">
            <v>27755.631000000001</v>
          </cell>
          <cell r="NR23">
            <v>13901.720000000001</v>
          </cell>
          <cell r="NS23">
            <v>-13853.911</v>
          </cell>
          <cell r="NT23">
            <v>-13853.911</v>
          </cell>
          <cell r="NU23">
            <v>0</v>
          </cell>
          <cell r="NV23">
            <v>5229.5569999999998</v>
          </cell>
          <cell r="NW23">
            <v>509.68699999999995</v>
          </cell>
          <cell r="NX23">
            <v>524.42999999999995</v>
          </cell>
          <cell r="NY23">
            <v>524.42999999999995</v>
          </cell>
          <cell r="NZ23">
            <v>524.42999999999995</v>
          </cell>
          <cell r="OA23">
            <v>524.42999999999995</v>
          </cell>
          <cell r="OB23">
            <v>524.42999999999995</v>
          </cell>
          <cell r="OC23">
            <v>524.42999999999995</v>
          </cell>
          <cell r="OD23">
            <v>524.42999999999995</v>
          </cell>
          <cell r="OE23">
            <v>524.42999999999995</v>
          </cell>
          <cell r="OF23">
            <v>524.42999999999995</v>
          </cell>
          <cell r="OI23">
            <v>0</v>
          </cell>
          <cell r="OJ23">
            <v>0</v>
          </cell>
          <cell r="OK23">
            <v>0</v>
          </cell>
          <cell r="OL23">
            <v>0</v>
          </cell>
          <cell r="OM23">
            <v>0</v>
          </cell>
          <cell r="ON23">
            <v>0</v>
          </cell>
          <cell r="OO23">
            <v>0</v>
          </cell>
          <cell r="OP23">
            <v>0</v>
          </cell>
          <cell r="OQ23">
            <v>0</v>
          </cell>
          <cell r="OR23">
            <v>0</v>
          </cell>
          <cell r="OS23">
            <v>0</v>
          </cell>
          <cell r="OV23">
            <v>-5229.5569999999998</v>
          </cell>
          <cell r="OW23">
            <v>-5229.5569999999998</v>
          </cell>
          <cell r="OX23">
            <v>0</v>
          </cell>
          <cell r="OY23">
            <v>9062.6009999999987</v>
          </cell>
          <cell r="OZ23">
            <v>855.41099999999994</v>
          </cell>
          <cell r="PA23">
            <v>911.91</v>
          </cell>
          <cell r="PB23">
            <v>911.91</v>
          </cell>
          <cell r="PC23">
            <v>911.91</v>
          </cell>
          <cell r="PD23">
            <v>911.91</v>
          </cell>
          <cell r="PE23">
            <v>911.91</v>
          </cell>
          <cell r="PF23">
            <v>911.91</v>
          </cell>
          <cell r="PG23">
            <v>911.91</v>
          </cell>
          <cell r="PH23">
            <v>911.91</v>
          </cell>
          <cell r="PI23">
            <v>911.91</v>
          </cell>
          <cell r="PL23">
            <v>6299.52</v>
          </cell>
          <cell r="PM23">
            <v>0</v>
          </cell>
          <cell r="PN23">
            <v>0</v>
          </cell>
          <cell r="PO23">
            <v>6299.52</v>
          </cell>
          <cell r="PP23">
            <v>0</v>
          </cell>
          <cell r="PQ23">
            <v>0</v>
          </cell>
          <cell r="PR23">
            <v>0</v>
          </cell>
          <cell r="PS23">
            <v>0</v>
          </cell>
          <cell r="PT23">
            <v>0</v>
          </cell>
          <cell r="PU23">
            <v>0</v>
          </cell>
          <cell r="PV23">
            <v>0</v>
          </cell>
          <cell r="PY23">
            <v>-2763.0809999999983</v>
          </cell>
          <cell r="PZ23">
            <v>-2763.0809999999983</v>
          </cell>
          <cell r="QA23">
            <v>0</v>
          </cell>
          <cell r="QB23">
            <v>1189.45</v>
          </cell>
          <cell r="QC23">
            <v>116.46999999999998</v>
          </cell>
          <cell r="QD23">
            <v>119.22</v>
          </cell>
          <cell r="QE23">
            <v>119.22</v>
          </cell>
          <cell r="QF23">
            <v>119.22</v>
          </cell>
          <cell r="QG23">
            <v>119.22</v>
          </cell>
          <cell r="QH23">
            <v>119.22</v>
          </cell>
          <cell r="QI23">
            <v>119.22</v>
          </cell>
          <cell r="QJ23">
            <v>119.22</v>
          </cell>
          <cell r="QK23">
            <v>119.22</v>
          </cell>
          <cell r="QL23">
            <v>119.22</v>
          </cell>
          <cell r="QO23">
            <v>0</v>
          </cell>
          <cell r="QP23">
            <v>0</v>
          </cell>
          <cell r="QQ23">
            <v>0</v>
          </cell>
          <cell r="QS23">
            <v>0</v>
          </cell>
          <cell r="QT23">
            <v>0</v>
          </cell>
          <cell r="QU23">
            <v>0</v>
          </cell>
          <cell r="QW23">
            <v>0</v>
          </cell>
          <cell r="RB23">
            <v>-1189.45</v>
          </cell>
          <cell r="RC23">
            <v>-1189.45</v>
          </cell>
          <cell r="RD23">
            <v>0</v>
          </cell>
          <cell r="RE23">
            <v>5293.5960000000005</v>
          </cell>
          <cell r="RF23">
            <v>515.94600000000003</v>
          </cell>
          <cell r="RG23">
            <v>530.85</v>
          </cell>
          <cell r="RH23">
            <v>530.85</v>
          </cell>
          <cell r="RI23">
            <v>530.85</v>
          </cell>
          <cell r="RJ23">
            <v>530.85</v>
          </cell>
          <cell r="RK23">
            <v>530.85</v>
          </cell>
          <cell r="RL23">
            <v>530.85</v>
          </cell>
          <cell r="RM23">
            <v>530.85</v>
          </cell>
          <cell r="RN23">
            <v>530.85</v>
          </cell>
          <cell r="RO23">
            <v>530.85</v>
          </cell>
          <cell r="RR23">
            <v>7602.2</v>
          </cell>
          <cell r="RS23">
            <v>2792.84</v>
          </cell>
          <cell r="RT23">
            <v>0</v>
          </cell>
          <cell r="RV23">
            <v>0</v>
          </cell>
          <cell r="RY23">
            <v>0</v>
          </cell>
          <cell r="RZ23">
            <v>4809.3599999999997</v>
          </cell>
          <cell r="SE23">
            <v>2308.6039999999994</v>
          </cell>
          <cell r="SF23">
            <v>0</v>
          </cell>
          <cell r="SG23">
            <v>2308.6039999999994</v>
          </cell>
          <cell r="SH23">
            <v>3753.8260000000005</v>
          </cell>
          <cell r="SI23">
            <v>354.79600000000005</v>
          </cell>
          <cell r="SJ23">
            <v>377.67</v>
          </cell>
          <cell r="SK23">
            <v>377.67</v>
          </cell>
          <cell r="SL23">
            <v>377.67</v>
          </cell>
          <cell r="SM23">
            <v>377.67</v>
          </cell>
          <cell r="SN23">
            <v>377.67</v>
          </cell>
          <cell r="SO23">
            <v>377.67</v>
          </cell>
          <cell r="SP23">
            <v>377.67</v>
          </cell>
          <cell r="SQ23">
            <v>377.67</v>
          </cell>
          <cell r="SR23">
            <v>377.67</v>
          </cell>
          <cell r="SU23">
            <v>0</v>
          </cell>
          <cell r="SV23">
            <v>0</v>
          </cell>
          <cell r="SW23">
            <v>0</v>
          </cell>
          <cell r="SX23">
            <v>0</v>
          </cell>
          <cell r="SY23">
            <v>0</v>
          </cell>
          <cell r="SZ23">
            <v>0</v>
          </cell>
          <cell r="TA23">
            <v>0</v>
          </cell>
          <cell r="TB23">
            <v>0</v>
          </cell>
          <cell r="TC23">
            <v>0</v>
          </cell>
          <cell r="TD23">
            <v>0</v>
          </cell>
          <cell r="TH23">
            <v>-3753.8260000000005</v>
          </cell>
          <cell r="TI23">
            <v>-3753.8260000000005</v>
          </cell>
          <cell r="TJ23">
            <v>0</v>
          </cell>
          <cell r="TK23">
            <v>3147.5650000000001</v>
          </cell>
          <cell r="TL23">
            <v>308.875</v>
          </cell>
          <cell r="TM23">
            <v>315.41000000000003</v>
          </cell>
          <cell r="TN23">
            <v>315.41000000000003</v>
          </cell>
          <cell r="TO23">
            <v>315.41000000000003</v>
          </cell>
          <cell r="TP23">
            <v>315.41000000000003</v>
          </cell>
          <cell r="TQ23">
            <v>315.41000000000003</v>
          </cell>
          <cell r="TR23">
            <v>315.41000000000003</v>
          </cell>
          <cell r="TS23">
            <v>315.41000000000003</v>
          </cell>
          <cell r="TT23">
            <v>315.41000000000003</v>
          </cell>
          <cell r="TU23">
            <v>315.41000000000003</v>
          </cell>
          <cell r="TX23">
            <v>0</v>
          </cell>
          <cell r="TY23">
            <v>0</v>
          </cell>
          <cell r="TZ23">
            <v>0</v>
          </cell>
          <cell r="UA23">
            <v>0</v>
          </cell>
          <cell r="UB23">
            <v>0</v>
          </cell>
          <cell r="UC23">
            <v>0</v>
          </cell>
          <cell r="UD23">
            <v>0</v>
          </cell>
          <cell r="UE23">
            <v>0</v>
          </cell>
          <cell r="UF23">
            <v>0</v>
          </cell>
          <cell r="UG23">
            <v>0</v>
          </cell>
          <cell r="UH23">
            <v>0</v>
          </cell>
          <cell r="UK23">
            <v>-3147.5650000000001</v>
          </cell>
          <cell r="UL23">
            <v>-3147.5650000000001</v>
          </cell>
          <cell r="UM23">
            <v>0</v>
          </cell>
          <cell r="UN23">
            <v>79.036000000000001</v>
          </cell>
          <cell r="UO23">
            <v>7.7560000000000002</v>
          </cell>
          <cell r="UP23">
            <v>7.92</v>
          </cell>
          <cell r="UQ23">
            <v>7.92</v>
          </cell>
          <cell r="UR23">
            <v>7.92</v>
          </cell>
          <cell r="US23">
            <v>7.92</v>
          </cell>
          <cell r="UT23">
            <v>7.92</v>
          </cell>
          <cell r="UU23">
            <v>7.92</v>
          </cell>
          <cell r="UV23">
            <v>7.92</v>
          </cell>
          <cell r="UW23">
            <v>7.92</v>
          </cell>
          <cell r="UX23">
            <v>7.92</v>
          </cell>
          <cell r="VA23">
            <v>0</v>
          </cell>
          <cell r="VN23">
            <v>-79.036000000000001</v>
          </cell>
          <cell r="VO23">
            <v>-79.036000000000001</v>
          </cell>
          <cell r="VP23">
            <v>0</v>
          </cell>
          <cell r="VQ23">
            <v>0</v>
          </cell>
          <cell r="WD23">
            <v>0</v>
          </cell>
          <cell r="WQ23">
            <v>0</v>
          </cell>
          <cell r="WR23">
            <v>0</v>
          </cell>
          <cell r="WS23">
            <v>0</v>
          </cell>
          <cell r="WT23">
            <v>50492.653999999995</v>
          </cell>
          <cell r="WU23">
            <v>4940.5039999999999</v>
          </cell>
          <cell r="WV23">
            <v>5061.3500000000004</v>
          </cell>
          <cell r="WW23">
            <v>5061.3500000000004</v>
          </cell>
          <cell r="WX23">
            <v>5061.3500000000004</v>
          </cell>
          <cell r="WY23">
            <v>5061.3500000000004</v>
          </cell>
          <cell r="WZ23">
            <v>5061.3500000000004</v>
          </cell>
          <cell r="XA23">
            <v>5061.3500000000004</v>
          </cell>
          <cell r="XB23">
            <v>5061.3500000000004</v>
          </cell>
          <cell r="XC23">
            <v>5061.3500000000004</v>
          </cell>
          <cell r="XD23">
            <v>5061.3500000000004</v>
          </cell>
          <cell r="XG23">
            <v>55642.32060407431</v>
          </cell>
          <cell r="XH23">
            <v>6291.3230776625214</v>
          </cell>
          <cell r="XI23">
            <v>4673.9690872594829</v>
          </cell>
          <cell r="XJ23">
            <v>2639.9471099294287</v>
          </cell>
          <cell r="XK23">
            <v>2233.5381783858124</v>
          </cell>
          <cell r="XL23">
            <v>6259.176800336033</v>
          </cell>
          <cell r="XM23">
            <v>6008.9104139510855</v>
          </cell>
          <cell r="XN23">
            <v>5331.0975583379768</v>
          </cell>
          <cell r="XO23">
            <v>8805.0088395015373</v>
          </cell>
          <cell r="XP23">
            <v>7659.293562374457</v>
          </cell>
          <cell r="XQ23">
            <v>5740.055976335977</v>
          </cell>
          <cell r="XT23">
            <v>5149.6666040743148</v>
          </cell>
          <cell r="XU23">
            <v>0</v>
          </cell>
          <cell r="XV23">
            <v>5149.6666040743148</v>
          </cell>
          <cell r="XW23">
            <v>32557.851000000002</v>
          </cell>
          <cell r="XX23">
            <v>3189.2310000000002</v>
          </cell>
          <cell r="XY23">
            <v>3263.18</v>
          </cell>
          <cell r="XZ23">
            <v>3263.18</v>
          </cell>
          <cell r="YA23">
            <v>3263.18</v>
          </cell>
          <cell r="YB23">
            <v>3263.18</v>
          </cell>
          <cell r="YC23">
            <v>3263.18</v>
          </cell>
          <cell r="YD23">
            <v>3263.18</v>
          </cell>
          <cell r="YE23">
            <v>3263.18</v>
          </cell>
          <cell r="YF23">
            <v>3263.18</v>
          </cell>
          <cell r="YG23">
            <v>3263.18</v>
          </cell>
          <cell r="YJ23">
            <v>26862.929857715837</v>
          </cell>
          <cell r="YK23">
            <v>2543.2825760429037</v>
          </cell>
          <cell r="YL23">
            <v>1818.0074062287442</v>
          </cell>
          <cell r="YM23">
            <v>2554.6638849793549</v>
          </cell>
          <cell r="YN23">
            <v>2729.1910000530588</v>
          </cell>
          <cell r="YO23">
            <v>3740.3617631742941</v>
          </cell>
          <cell r="YP23">
            <v>2604.4888843678373</v>
          </cell>
          <cell r="YQ23">
            <v>2486.9175206976142</v>
          </cell>
          <cell r="YR23">
            <v>2764.5267250227625</v>
          </cell>
          <cell r="YS23">
            <v>2897.7455338686095</v>
          </cell>
          <cell r="YT23">
            <v>2723.7445632806589</v>
          </cell>
          <cell r="YW23">
            <v>-5694.9211422841654</v>
          </cell>
          <cell r="YX23">
            <v>-5694.9211422841654</v>
          </cell>
          <cell r="YY23">
            <v>0</v>
          </cell>
          <cell r="YZ23">
            <v>10930.315999999999</v>
          </cell>
          <cell r="ZA23">
            <v>1069.4660000000001</v>
          </cell>
          <cell r="ZB23">
            <v>1095.6500000000001</v>
          </cell>
          <cell r="ZC23">
            <v>1095.6500000000001</v>
          </cell>
          <cell r="ZD23">
            <v>1095.6500000000001</v>
          </cell>
          <cell r="ZE23">
            <v>1095.6500000000001</v>
          </cell>
          <cell r="ZF23">
            <v>1095.6500000000001</v>
          </cell>
          <cell r="ZG23">
            <v>1095.6500000000001</v>
          </cell>
          <cell r="ZH23">
            <v>1095.6500000000001</v>
          </cell>
          <cell r="ZI23">
            <v>1095.6500000000001</v>
          </cell>
          <cell r="ZJ23">
            <v>1095.6500000000001</v>
          </cell>
          <cell r="ZM23">
            <v>8155.333806352035</v>
          </cell>
          <cell r="ZP23">
            <v>3894.1543095205452</v>
          </cell>
          <cell r="ZQ23">
            <v>4261.1794968314898</v>
          </cell>
          <cell r="ZZ23">
            <v>-2774.9821936479639</v>
          </cell>
          <cell r="AAA23">
            <v>-2774.9821936479639</v>
          </cell>
          <cell r="AAB23">
            <v>0</v>
          </cell>
          <cell r="AAC23">
            <v>1478.7730000000001</v>
          </cell>
          <cell r="AAD23">
            <v>147.673</v>
          </cell>
          <cell r="AAE23">
            <v>147.9</v>
          </cell>
          <cell r="AAF23">
            <v>147.9</v>
          </cell>
          <cell r="AAG23">
            <v>147.9</v>
          </cell>
          <cell r="AAH23">
            <v>147.9</v>
          </cell>
          <cell r="AAI23">
            <v>147.9</v>
          </cell>
          <cell r="AAJ23">
            <v>147.9</v>
          </cell>
          <cell r="AAK23">
            <v>147.9</v>
          </cell>
          <cell r="AAL23">
            <v>147.9</v>
          </cell>
          <cell r="AAM23">
            <v>147.9</v>
          </cell>
          <cell r="AAP23">
            <v>1858.8862708720001</v>
          </cell>
          <cell r="AAQ23">
            <v>157.66404166799998</v>
          </cell>
          <cell r="AAR23">
            <v>157.25902067999999</v>
          </cell>
          <cell r="AAS23">
            <v>192.91694136000001</v>
          </cell>
          <cell r="AAT23">
            <v>196.92217908000001</v>
          </cell>
          <cell r="AAU23">
            <v>192.62038712400002</v>
          </cell>
          <cell r="AAV23">
            <v>196.21821868000001</v>
          </cell>
          <cell r="AAW23">
            <v>190.61378556</v>
          </cell>
          <cell r="AAX23">
            <v>191.45434571999999</v>
          </cell>
          <cell r="AAY23">
            <v>189.85218076000001</v>
          </cell>
          <cell r="AAZ23">
            <v>193.36517024</v>
          </cell>
          <cell r="ABC23">
            <v>380.11327087199993</v>
          </cell>
          <cell r="ABD23">
            <v>0</v>
          </cell>
          <cell r="ABE23">
            <v>380.11327087199993</v>
          </cell>
          <cell r="ABF23">
            <v>327.37100000000004</v>
          </cell>
          <cell r="ABG23">
            <v>32.711000000000006</v>
          </cell>
          <cell r="ABH23">
            <v>32.74</v>
          </cell>
          <cell r="ABI23">
            <v>32.74</v>
          </cell>
          <cell r="ABJ23">
            <v>32.74</v>
          </cell>
          <cell r="ABK23">
            <v>32.74</v>
          </cell>
          <cell r="ABL23">
            <v>32.74</v>
          </cell>
          <cell r="ABM23">
            <v>32.74</v>
          </cell>
          <cell r="ABN23">
            <v>32.74</v>
          </cell>
          <cell r="ABO23">
            <v>32.74</v>
          </cell>
          <cell r="ABP23">
            <v>32.74</v>
          </cell>
          <cell r="ABS23">
            <v>3320.904</v>
          </cell>
          <cell r="ABT23">
            <v>0</v>
          </cell>
          <cell r="ACA23">
            <v>0</v>
          </cell>
          <cell r="ACB23">
            <v>0</v>
          </cell>
          <cell r="ACC23">
            <v>3320.904</v>
          </cell>
          <cell r="ACF23">
            <v>2993.5329999999999</v>
          </cell>
          <cell r="ACG23">
            <v>0</v>
          </cell>
          <cell r="ACH23">
            <v>2993.5329999999999</v>
          </cell>
          <cell r="ACI23">
            <v>10369.068000000003</v>
          </cell>
          <cell r="ACJ23">
            <v>6026.2747471439998</v>
          </cell>
          <cell r="ACK23">
            <v>-4342.7932528560032</v>
          </cell>
          <cell r="ACL23">
            <v>-4342.7932528560032</v>
          </cell>
          <cell r="ACM23">
            <v>0</v>
          </cell>
          <cell r="ACN23">
            <v>10369.068000000003</v>
          </cell>
          <cell r="ACO23">
            <v>1000.6079999999999</v>
          </cell>
          <cell r="ACP23">
            <v>1040.94</v>
          </cell>
          <cell r="ACQ23">
            <v>1040.94</v>
          </cell>
          <cell r="ACR23">
            <v>1040.94</v>
          </cell>
          <cell r="ACS23">
            <v>1040.94</v>
          </cell>
          <cell r="ACT23">
            <v>1040.94</v>
          </cell>
          <cell r="ACU23">
            <v>1040.94</v>
          </cell>
          <cell r="ACV23">
            <v>1040.94</v>
          </cell>
          <cell r="ACW23">
            <v>1040.94</v>
          </cell>
          <cell r="ACX23">
            <v>1040.94</v>
          </cell>
          <cell r="ADA23">
            <v>6026.2747471439998</v>
          </cell>
          <cell r="ADB23">
            <v>567.90826092000009</v>
          </cell>
          <cell r="ADC23">
            <v>831.84872399999995</v>
          </cell>
          <cell r="ADD23">
            <v>524.81174486400005</v>
          </cell>
          <cell r="ADE23">
            <v>698.04335520000006</v>
          </cell>
          <cell r="ADF23">
            <v>682.79450256000007</v>
          </cell>
          <cell r="ADG23">
            <v>501.44156640000006</v>
          </cell>
          <cell r="ADH23">
            <v>428.19355080000003</v>
          </cell>
          <cell r="ADI23">
            <v>315.65635200000003</v>
          </cell>
          <cell r="ADJ23">
            <v>586.90278000000001</v>
          </cell>
          <cell r="ADK23">
            <v>888.67391040000007</v>
          </cell>
          <cell r="ADN23">
            <v>-4342.7932528560032</v>
          </cell>
          <cell r="ADO23">
            <v>-4342.7932528560032</v>
          </cell>
          <cell r="ADP23">
            <v>0</v>
          </cell>
          <cell r="ADQ23">
            <v>0</v>
          </cell>
          <cell r="ADR23">
            <v>0</v>
          </cell>
          <cell r="ADS23">
            <v>0</v>
          </cell>
          <cell r="ADT23">
            <v>0</v>
          </cell>
          <cell r="ADU23">
            <v>0</v>
          </cell>
          <cell r="ADV23">
            <v>0</v>
          </cell>
          <cell r="ADW23">
            <v>0</v>
          </cell>
          <cell r="ADX23">
            <v>0</v>
          </cell>
          <cell r="ADY23">
            <v>0</v>
          </cell>
          <cell r="ADZ23">
            <v>0</v>
          </cell>
          <cell r="AEA23">
            <v>0</v>
          </cell>
          <cell r="AED23">
            <v>0</v>
          </cell>
          <cell r="AEE23">
            <v>0</v>
          </cell>
          <cell r="AEF23">
            <v>0</v>
          </cell>
          <cell r="AEG23">
            <v>0</v>
          </cell>
          <cell r="AEH23">
            <v>0</v>
          </cell>
          <cell r="AEI23">
            <v>0</v>
          </cell>
          <cell r="AEJ23">
            <v>0</v>
          </cell>
          <cell r="AEK23">
            <v>0</v>
          </cell>
          <cell r="AEL23">
            <v>0</v>
          </cell>
          <cell r="AEM23">
            <v>0</v>
          </cell>
          <cell r="AEN23">
            <v>0</v>
          </cell>
          <cell r="AEQ23">
            <v>0</v>
          </cell>
          <cell r="AER23">
            <v>0</v>
          </cell>
          <cell r="AES23">
            <v>0</v>
          </cell>
          <cell r="AET23">
            <v>0</v>
          </cell>
          <cell r="AEU23">
            <v>0</v>
          </cell>
          <cell r="AEV23">
            <v>0</v>
          </cell>
          <cell r="AEW23">
            <v>0</v>
          </cell>
          <cell r="AEX23">
            <v>0</v>
          </cell>
          <cell r="AEY23">
            <v>0</v>
          </cell>
          <cell r="AFG23">
            <v>0</v>
          </cell>
          <cell r="AFT23">
            <v>0</v>
          </cell>
          <cell r="AFU23">
            <v>0</v>
          </cell>
          <cell r="AFV23">
            <v>0</v>
          </cell>
          <cell r="AFW23">
            <v>244655.736</v>
          </cell>
          <cell r="AFX23">
            <v>164660.7073246667</v>
          </cell>
          <cell r="AFY23">
            <v>-79995.028675333306</v>
          </cell>
          <cell r="AFZ23">
            <v>-79995.028675333306</v>
          </cell>
          <cell r="AGA23">
            <v>0</v>
          </cell>
          <cell r="AGB23">
            <v>293586.88319999998</v>
          </cell>
          <cell r="AGC23">
            <v>197592.84878960004</v>
          </cell>
          <cell r="AGD23">
            <v>-95994.034410399938</v>
          </cell>
          <cell r="AGE23">
            <v>-95994.034410399938</v>
          </cell>
          <cell r="AGF23">
            <v>0</v>
          </cell>
          <cell r="AGG23">
            <v>14679.344160000001</v>
          </cell>
          <cell r="AGH23">
            <v>9879.6424394800033</v>
          </cell>
          <cell r="AGI23">
            <v>-4799.7017205199973</v>
          </cell>
          <cell r="AGJ23">
            <v>-4799.7017205199973</v>
          </cell>
          <cell r="AGK23">
            <v>0</v>
          </cell>
          <cell r="AGL23">
            <v>308266.22735999996</v>
          </cell>
        </row>
        <row r="24">
          <cell r="C24" t="str">
            <v>Дмитра Самоквасова, ВУЛ, 21</v>
          </cell>
          <cell r="D24">
            <v>5</v>
          </cell>
          <cell r="E24">
            <v>2687.81</v>
          </cell>
          <cell r="F24">
            <v>34586.565000000002</v>
          </cell>
          <cell r="G24">
            <v>28788.744298980382</v>
          </cell>
          <cell r="H24">
            <v>-5797.8207010196202</v>
          </cell>
          <cell r="I24">
            <v>-5797.8207010196202</v>
          </cell>
          <cell r="J24">
            <v>0</v>
          </cell>
          <cell r="K24">
            <v>11793.447999999999</v>
          </cell>
          <cell r="L24">
            <v>1156.9779999999998</v>
          </cell>
          <cell r="M24">
            <v>1181.83</v>
          </cell>
          <cell r="N24">
            <v>1181.83</v>
          </cell>
          <cell r="O24">
            <v>1181.83</v>
          </cell>
          <cell r="P24">
            <v>1181.83</v>
          </cell>
          <cell r="Q24">
            <v>1181.83</v>
          </cell>
          <cell r="R24">
            <v>1181.83</v>
          </cell>
          <cell r="S24">
            <v>1181.83</v>
          </cell>
          <cell r="T24">
            <v>1181.83</v>
          </cell>
          <cell r="U24">
            <v>1181.83</v>
          </cell>
          <cell r="X24">
            <v>12419.061255636581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6133.1190463557432</v>
          </cell>
          <cell r="AE24">
            <v>6285.9422092808391</v>
          </cell>
          <cell r="AF24">
            <v>0</v>
          </cell>
          <cell r="AG24">
            <v>0</v>
          </cell>
          <cell r="AH24">
            <v>0</v>
          </cell>
          <cell r="AL24">
            <v>0</v>
          </cell>
          <cell r="AM24">
            <v>0</v>
          </cell>
          <cell r="AN24">
            <v>2199.5750000000003</v>
          </cell>
          <cell r="AO24">
            <v>215.97500000000002</v>
          </cell>
          <cell r="AP24">
            <v>220.4</v>
          </cell>
          <cell r="AQ24">
            <v>220.4</v>
          </cell>
          <cell r="AR24">
            <v>220.4</v>
          </cell>
          <cell r="AS24">
            <v>220.4</v>
          </cell>
          <cell r="AT24">
            <v>220.4</v>
          </cell>
          <cell r="AU24">
            <v>220.4</v>
          </cell>
          <cell r="AV24">
            <v>220.4</v>
          </cell>
          <cell r="AW24">
            <v>220.4</v>
          </cell>
          <cell r="AX24">
            <v>220.4</v>
          </cell>
          <cell r="BA24">
            <v>1185.5788959977885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1185.5788959977885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O24">
            <v>0</v>
          </cell>
          <cell r="BP24">
            <v>0</v>
          </cell>
          <cell r="BQ24">
            <v>1470.038</v>
          </cell>
          <cell r="BR24">
            <v>146.858</v>
          </cell>
          <cell r="BS24">
            <v>147.02000000000001</v>
          </cell>
          <cell r="BT24">
            <v>147.02000000000001</v>
          </cell>
          <cell r="BU24">
            <v>147.02000000000001</v>
          </cell>
          <cell r="BV24">
            <v>147.02000000000001</v>
          </cell>
          <cell r="BW24">
            <v>147.02000000000001</v>
          </cell>
          <cell r="BX24">
            <v>147.02000000000001</v>
          </cell>
          <cell r="BY24">
            <v>147.02000000000001</v>
          </cell>
          <cell r="BZ24">
            <v>147.02000000000001</v>
          </cell>
          <cell r="CA24">
            <v>147.02000000000001</v>
          </cell>
          <cell r="CD24">
            <v>1596.20567615952</v>
          </cell>
          <cell r="CE24">
            <v>148.24303050199998</v>
          </cell>
          <cell r="CF24">
            <v>147.86221101999999</v>
          </cell>
          <cell r="CG24">
            <v>162.44646488052001</v>
          </cell>
          <cell r="CH24">
            <v>165.81911679000001</v>
          </cell>
          <cell r="CI24">
            <v>162.196775487</v>
          </cell>
          <cell r="CJ24">
            <v>165.22634409</v>
          </cell>
          <cell r="CK24">
            <v>160.50710853000001</v>
          </cell>
          <cell r="CL24">
            <v>161.21490561000002</v>
          </cell>
          <cell r="CM24">
            <v>159.86579613000001</v>
          </cell>
          <cell r="CN24">
            <v>162.82392312000002</v>
          </cell>
          <cell r="CR24">
            <v>0</v>
          </cell>
          <cell r="CS24">
            <v>0</v>
          </cell>
          <cell r="CT24">
            <v>303.66200000000003</v>
          </cell>
          <cell r="CU24">
            <v>30.331999999999997</v>
          </cell>
          <cell r="CV24">
            <v>30.37</v>
          </cell>
          <cell r="CW24">
            <v>30.37</v>
          </cell>
          <cell r="CX24">
            <v>30.37</v>
          </cell>
          <cell r="CY24">
            <v>30.37</v>
          </cell>
          <cell r="CZ24">
            <v>30.37</v>
          </cell>
          <cell r="DA24">
            <v>30.37</v>
          </cell>
          <cell r="DB24">
            <v>30.37</v>
          </cell>
          <cell r="DC24">
            <v>30.37</v>
          </cell>
          <cell r="DD24">
            <v>30.37</v>
          </cell>
          <cell r="DG24">
            <v>329.25014305152001</v>
          </cell>
          <cell r="DH24">
            <v>30.579675588000001</v>
          </cell>
          <cell r="DI24">
            <v>30.501119879999997</v>
          </cell>
          <cell r="DJ24">
            <v>33.507551461520002</v>
          </cell>
          <cell r="DK24">
            <v>34.203222539999999</v>
          </cell>
          <cell r="DL24">
            <v>33.456048461999998</v>
          </cell>
          <cell r="DM24">
            <v>34.080830980000002</v>
          </cell>
          <cell r="DN24">
            <v>33.107523780000001</v>
          </cell>
          <cell r="DO24">
            <v>33.253519859999997</v>
          </cell>
          <cell r="DP24">
            <v>32.97524138</v>
          </cell>
          <cell r="DQ24">
            <v>33.585409120000001</v>
          </cell>
          <cell r="DT24">
            <v>25.588143051519978</v>
          </cell>
          <cell r="DU24">
            <v>0</v>
          </cell>
          <cell r="DV24">
            <v>25.588143051519978</v>
          </cell>
          <cell r="DW24">
            <v>681.3309999999999</v>
          </cell>
          <cell r="DX24">
            <v>66.900999999999996</v>
          </cell>
          <cell r="DY24">
            <v>68.27</v>
          </cell>
          <cell r="DZ24">
            <v>68.27</v>
          </cell>
          <cell r="EA24">
            <v>68.27</v>
          </cell>
          <cell r="EB24">
            <v>68.27</v>
          </cell>
          <cell r="EC24">
            <v>68.27</v>
          </cell>
          <cell r="ED24">
            <v>68.27</v>
          </cell>
          <cell r="EE24">
            <v>68.27</v>
          </cell>
          <cell r="EF24">
            <v>68.27</v>
          </cell>
          <cell r="EG24">
            <v>68.27</v>
          </cell>
          <cell r="EK24">
            <v>366.30975622523601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366.30975622523601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X24">
            <v>-315.02124377476389</v>
          </cell>
          <cell r="EY24">
            <v>-315.02124377476389</v>
          </cell>
          <cell r="EZ24">
            <v>0</v>
          </cell>
          <cell r="FA24">
            <v>6601.389000000001</v>
          </cell>
          <cell r="FB24">
            <v>648.15899999999999</v>
          </cell>
          <cell r="FC24">
            <v>661.47</v>
          </cell>
          <cell r="FD24">
            <v>661.47</v>
          </cell>
          <cell r="FE24">
            <v>661.47</v>
          </cell>
          <cell r="FF24">
            <v>661.47</v>
          </cell>
          <cell r="FG24">
            <v>661.47</v>
          </cell>
          <cell r="FH24">
            <v>661.47</v>
          </cell>
          <cell r="FI24">
            <v>661.47</v>
          </cell>
          <cell r="FJ24">
            <v>661.47</v>
          </cell>
          <cell r="FK24">
            <v>661.47</v>
          </cell>
          <cell r="FN24">
            <v>3536.1250632738938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3536.1250632738938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GA24">
            <v>-3065.2639367261072</v>
          </cell>
          <cell r="GB24">
            <v>-3065.2639367261072</v>
          </cell>
          <cell r="GC24">
            <v>0</v>
          </cell>
          <cell r="GD24">
            <v>8.1920000000000002</v>
          </cell>
          <cell r="GE24">
            <v>8.1920000000000002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-8.1920000000000002</v>
          </cell>
          <cell r="GW24">
            <v>-8.1920000000000002</v>
          </cell>
          <cell r="GX24">
            <v>0</v>
          </cell>
          <cell r="GY24">
            <v>11528.93</v>
          </cell>
          <cell r="GZ24">
            <v>1127.0899999999999</v>
          </cell>
          <cell r="HA24">
            <v>1155.76</v>
          </cell>
          <cell r="HB24">
            <v>1155.76</v>
          </cell>
          <cell r="HC24">
            <v>1155.76</v>
          </cell>
          <cell r="HD24">
            <v>1155.76</v>
          </cell>
          <cell r="HE24">
            <v>1155.76</v>
          </cell>
          <cell r="HF24">
            <v>1155.76</v>
          </cell>
          <cell r="HG24">
            <v>1155.76</v>
          </cell>
          <cell r="HH24">
            <v>1155.76</v>
          </cell>
          <cell r="HI24">
            <v>1155.76</v>
          </cell>
          <cell r="HL24">
            <v>9356.2135086358412</v>
          </cell>
          <cell r="HM24">
            <v>893.56965621727954</v>
          </cell>
          <cell r="HN24">
            <v>821.52270503809802</v>
          </cell>
          <cell r="HO24">
            <v>944.22121255053787</v>
          </cell>
          <cell r="HP24">
            <v>1017.7949416528868</v>
          </cell>
          <cell r="HQ24">
            <v>1064.7246184232356</v>
          </cell>
          <cell r="HR24">
            <v>923.58673654772804</v>
          </cell>
          <cell r="HS24">
            <v>839.55303660521406</v>
          </cell>
          <cell r="HT24">
            <v>1110.5573677677751</v>
          </cell>
          <cell r="HU24">
            <v>839.14496559114104</v>
          </cell>
          <cell r="HV24">
            <v>901.5382682419463</v>
          </cell>
          <cell r="HY24">
            <v>-2172.7164913641591</v>
          </cell>
          <cell r="HZ24">
            <v>-2172.7164913641591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2886.2580000000003</v>
          </cell>
          <cell r="KI24">
            <v>283.36799999999999</v>
          </cell>
          <cell r="KJ24">
            <v>289.20999999999998</v>
          </cell>
          <cell r="KK24">
            <v>289.20999999999998</v>
          </cell>
          <cell r="KL24">
            <v>289.20999999999998</v>
          </cell>
          <cell r="KM24">
            <v>289.20999999999998</v>
          </cell>
          <cell r="KN24">
            <v>289.20999999999998</v>
          </cell>
          <cell r="KO24">
            <v>289.20999999999998</v>
          </cell>
          <cell r="KP24">
            <v>289.20999999999998</v>
          </cell>
          <cell r="KQ24">
            <v>289.20999999999998</v>
          </cell>
          <cell r="KR24">
            <v>289.20999999999998</v>
          </cell>
          <cell r="KU24">
            <v>2409.4411634082726</v>
          </cell>
          <cell r="KV24">
            <v>335.45055157381762</v>
          </cell>
          <cell r="KW24">
            <v>254.23656432824237</v>
          </cell>
          <cell r="KX24">
            <v>374.79850179479411</v>
          </cell>
          <cell r="KY24">
            <v>332.39485014658345</v>
          </cell>
          <cell r="KZ24">
            <v>357.98994134697392</v>
          </cell>
          <cell r="LA24">
            <v>70.929583742961981</v>
          </cell>
          <cell r="LB24">
            <v>3.9301849388606547</v>
          </cell>
          <cell r="LD24">
            <v>395.98926744918958</v>
          </cell>
          <cell r="LE24">
            <v>283.72171808684902</v>
          </cell>
          <cell r="LH24">
            <v>-476.81683659172768</v>
          </cell>
          <cell r="LI24">
            <v>-476.81683659172768</v>
          </cell>
          <cell r="LJ24">
            <v>0</v>
          </cell>
          <cell r="LK24">
            <v>0</v>
          </cell>
          <cell r="LX24">
            <v>0</v>
          </cell>
          <cell r="MJ24">
            <v>0</v>
          </cell>
          <cell r="ML24">
            <v>0</v>
          </cell>
          <cell r="MM24">
            <v>0</v>
          </cell>
          <cell r="MN24">
            <v>33888.737000000001</v>
          </cell>
          <cell r="MO24">
            <v>3258.9469999999997</v>
          </cell>
          <cell r="MP24">
            <v>3403.31</v>
          </cell>
          <cell r="MQ24">
            <v>3403.31</v>
          </cell>
          <cell r="MR24">
            <v>3403.31</v>
          </cell>
          <cell r="MS24">
            <v>3403.31</v>
          </cell>
          <cell r="MT24">
            <v>3403.31</v>
          </cell>
          <cell r="MU24">
            <v>3403.31</v>
          </cell>
          <cell r="MV24">
            <v>3403.31</v>
          </cell>
          <cell r="MW24">
            <v>3403.31</v>
          </cell>
          <cell r="MX24">
            <v>3403.31</v>
          </cell>
          <cell r="NA24">
            <v>9190.2881565611151</v>
          </cell>
          <cell r="NB24">
            <v>155.65187103333477</v>
          </cell>
          <cell r="NC24">
            <v>202.6888543270947</v>
          </cell>
          <cell r="ND24">
            <v>0</v>
          </cell>
          <cell r="NE24">
            <v>0</v>
          </cell>
          <cell r="NF24">
            <v>0</v>
          </cell>
          <cell r="NG24">
            <v>0</v>
          </cell>
          <cell r="NH24">
            <v>8322.142300386633</v>
          </cell>
          <cell r="NI24">
            <v>0</v>
          </cell>
          <cell r="NJ24">
            <v>0</v>
          </cell>
          <cell r="NK24">
            <v>509.80513081405371</v>
          </cell>
          <cell r="NN24">
            <v>-24698.448843438884</v>
          </cell>
          <cell r="NO24">
            <v>-24698.448843438884</v>
          </cell>
          <cell r="NP24">
            <v>0</v>
          </cell>
          <cell r="NQ24">
            <v>18341.960999999999</v>
          </cell>
          <cell r="NR24">
            <v>15544.589999999998</v>
          </cell>
          <cell r="NS24">
            <v>-2797.371000000001</v>
          </cell>
          <cell r="NT24">
            <v>-2797.371000000001</v>
          </cell>
          <cell r="NU24">
            <v>0</v>
          </cell>
          <cell r="NV24">
            <v>3768.4869999999996</v>
          </cell>
          <cell r="NW24">
            <v>367.29700000000003</v>
          </cell>
          <cell r="NX24">
            <v>377.91</v>
          </cell>
          <cell r="NY24">
            <v>377.91</v>
          </cell>
          <cell r="NZ24">
            <v>377.91</v>
          </cell>
          <cell r="OA24">
            <v>377.91</v>
          </cell>
          <cell r="OB24">
            <v>377.91</v>
          </cell>
          <cell r="OC24">
            <v>377.91</v>
          </cell>
          <cell r="OD24">
            <v>377.91</v>
          </cell>
          <cell r="OE24">
            <v>377.91</v>
          </cell>
          <cell r="OF24">
            <v>377.91</v>
          </cell>
          <cell r="OI24">
            <v>4388.7</v>
          </cell>
          <cell r="OJ24">
            <v>0</v>
          </cell>
          <cell r="OK24">
            <v>1755.01</v>
          </cell>
          <cell r="OL24">
            <v>1499.58</v>
          </cell>
          <cell r="OM24">
            <v>0</v>
          </cell>
          <cell r="ON24">
            <v>0</v>
          </cell>
          <cell r="OO24">
            <v>0</v>
          </cell>
          <cell r="OP24">
            <v>0</v>
          </cell>
          <cell r="OQ24">
            <v>0</v>
          </cell>
          <cell r="OR24">
            <v>1134.1099999999999</v>
          </cell>
          <cell r="OS24">
            <v>0</v>
          </cell>
          <cell r="OV24">
            <v>620.21300000000019</v>
          </cell>
          <cell r="OW24">
            <v>0</v>
          </cell>
          <cell r="OX24">
            <v>620.21300000000019</v>
          </cell>
          <cell r="OY24">
            <v>5665.4690000000001</v>
          </cell>
          <cell r="OZ24">
            <v>534.74900000000002</v>
          </cell>
          <cell r="PA24">
            <v>570.08000000000004</v>
          </cell>
          <cell r="PB24">
            <v>570.08000000000004</v>
          </cell>
          <cell r="PC24">
            <v>570.08000000000004</v>
          </cell>
          <cell r="PD24">
            <v>570.08000000000004</v>
          </cell>
          <cell r="PE24">
            <v>570.08000000000004</v>
          </cell>
          <cell r="PF24">
            <v>570.08000000000004</v>
          </cell>
          <cell r="PG24">
            <v>570.08000000000004</v>
          </cell>
          <cell r="PH24">
            <v>570.08000000000004</v>
          </cell>
          <cell r="PI24">
            <v>570.08000000000004</v>
          </cell>
          <cell r="PL24">
            <v>8198.56</v>
          </cell>
          <cell r="PM24">
            <v>4467.57</v>
          </cell>
          <cell r="PN24">
            <v>3730.99</v>
          </cell>
          <cell r="PO24">
            <v>0</v>
          </cell>
          <cell r="PP24">
            <v>0</v>
          </cell>
          <cell r="PQ24">
            <v>0</v>
          </cell>
          <cell r="PR24">
            <v>0</v>
          </cell>
          <cell r="PS24">
            <v>0</v>
          </cell>
          <cell r="PT24">
            <v>0</v>
          </cell>
          <cell r="PU24">
            <v>0</v>
          </cell>
          <cell r="PV24">
            <v>0</v>
          </cell>
          <cell r="PY24">
            <v>2533.0909999999994</v>
          </cell>
          <cell r="PZ24">
            <v>0</v>
          </cell>
          <cell r="QA24">
            <v>2533.0909999999994</v>
          </cell>
          <cell r="QB24">
            <v>842.00299999999993</v>
          </cell>
          <cell r="QC24">
            <v>82.403000000000006</v>
          </cell>
          <cell r="QD24">
            <v>84.4</v>
          </cell>
          <cell r="QE24">
            <v>84.4</v>
          </cell>
          <cell r="QF24">
            <v>84.4</v>
          </cell>
          <cell r="QG24">
            <v>84.4</v>
          </cell>
          <cell r="QH24">
            <v>84.4</v>
          </cell>
          <cell r="QI24">
            <v>84.4</v>
          </cell>
          <cell r="QJ24">
            <v>84.4</v>
          </cell>
          <cell r="QK24">
            <v>84.4</v>
          </cell>
          <cell r="QL24">
            <v>84.4</v>
          </cell>
          <cell r="QO24">
            <v>0</v>
          </cell>
          <cell r="QP24">
            <v>0</v>
          </cell>
          <cell r="QQ24">
            <v>0</v>
          </cell>
          <cell r="QS24">
            <v>0</v>
          </cell>
          <cell r="QT24">
            <v>0</v>
          </cell>
          <cell r="QU24">
            <v>0</v>
          </cell>
          <cell r="QW24">
            <v>0</v>
          </cell>
          <cell r="RB24">
            <v>-842.00299999999993</v>
          </cell>
          <cell r="RC24">
            <v>-842.00299999999993</v>
          </cell>
          <cell r="RD24">
            <v>0</v>
          </cell>
          <cell r="RE24">
            <v>3958.7729999999992</v>
          </cell>
          <cell r="RF24">
            <v>385.863</v>
          </cell>
          <cell r="RG24">
            <v>396.99</v>
          </cell>
          <cell r="RH24">
            <v>396.99</v>
          </cell>
          <cell r="RI24">
            <v>396.99</v>
          </cell>
          <cell r="RJ24">
            <v>396.99</v>
          </cell>
          <cell r="RK24">
            <v>396.99</v>
          </cell>
          <cell r="RL24">
            <v>396.99</v>
          </cell>
          <cell r="RM24">
            <v>396.99</v>
          </cell>
          <cell r="RN24">
            <v>396.99</v>
          </cell>
          <cell r="RO24">
            <v>396.99</v>
          </cell>
          <cell r="RR24">
            <v>0</v>
          </cell>
          <cell r="RS24">
            <v>0</v>
          </cell>
          <cell r="RT24">
            <v>0</v>
          </cell>
          <cell r="RV24">
            <v>0</v>
          </cell>
          <cell r="RY24">
            <v>0</v>
          </cell>
          <cell r="RZ24">
            <v>0</v>
          </cell>
          <cell r="SE24">
            <v>-3958.7729999999992</v>
          </cell>
          <cell r="SF24">
            <v>-3958.7729999999992</v>
          </cell>
          <cell r="SG24">
            <v>0</v>
          </cell>
          <cell r="SH24">
            <v>2500.5699999999997</v>
          </cell>
          <cell r="SI24">
            <v>236.35000000000002</v>
          </cell>
          <cell r="SJ24">
            <v>251.58</v>
          </cell>
          <cell r="SK24">
            <v>251.58</v>
          </cell>
          <cell r="SL24">
            <v>251.58</v>
          </cell>
          <cell r="SM24">
            <v>251.58</v>
          </cell>
          <cell r="SN24">
            <v>251.58</v>
          </cell>
          <cell r="SO24">
            <v>251.58</v>
          </cell>
          <cell r="SP24">
            <v>251.58</v>
          </cell>
          <cell r="SQ24">
            <v>251.58</v>
          </cell>
          <cell r="SR24">
            <v>251.58</v>
          </cell>
          <cell r="SU24">
            <v>0</v>
          </cell>
          <cell r="SV24">
            <v>0</v>
          </cell>
          <cell r="SW24">
            <v>0</v>
          </cell>
          <cell r="SX24">
            <v>0</v>
          </cell>
          <cell r="SY24">
            <v>0</v>
          </cell>
          <cell r="SZ24">
            <v>0</v>
          </cell>
          <cell r="TA24">
            <v>0</v>
          </cell>
          <cell r="TB24">
            <v>0</v>
          </cell>
          <cell r="TC24">
            <v>0</v>
          </cell>
          <cell r="TD24">
            <v>0</v>
          </cell>
          <cell r="TH24">
            <v>-2500.5699999999997</v>
          </cell>
          <cell r="TI24">
            <v>-2500.5699999999997</v>
          </cell>
          <cell r="TJ24">
            <v>0</v>
          </cell>
          <cell r="TK24">
            <v>1563.7450000000001</v>
          </cell>
          <cell r="TL24">
            <v>153.44499999999996</v>
          </cell>
          <cell r="TM24">
            <v>156.69999999999999</v>
          </cell>
          <cell r="TN24">
            <v>156.69999999999999</v>
          </cell>
          <cell r="TO24">
            <v>156.69999999999999</v>
          </cell>
          <cell r="TP24">
            <v>156.69999999999999</v>
          </cell>
          <cell r="TQ24">
            <v>156.69999999999999</v>
          </cell>
          <cell r="TR24">
            <v>156.69999999999999</v>
          </cell>
          <cell r="TS24">
            <v>156.69999999999999</v>
          </cell>
          <cell r="TT24">
            <v>156.69999999999999</v>
          </cell>
          <cell r="TU24">
            <v>156.69999999999999</v>
          </cell>
          <cell r="TX24">
            <v>2957.33</v>
          </cell>
          <cell r="TY24">
            <v>205.02</v>
          </cell>
          <cell r="TZ24">
            <v>0</v>
          </cell>
          <cell r="UA24">
            <v>0</v>
          </cell>
          <cell r="UB24">
            <v>2752.31</v>
          </cell>
          <cell r="UC24">
            <v>0</v>
          </cell>
          <cell r="UD24">
            <v>0</v>
          </cell>
          <cell r="UE24">
            <v>0</v>
          </cell>
          <cell r="UF24">
            <v>0</v>
          </cell>
          <cell r="UG24">
            <v>0</v>
          </cell>
          <cell r="UH24">
            <v>0</v>
          </cell>
          <cell r="UK24">
            <v>1393.5849999999998</v>
          </cell>
          <cell r="UL24">
            <v>0</v>
          </cell>
          <cell r="UM24">
            <v>1393.5849999999998</v>
          </cell>
          <cell r="UN24">
            <v>42.913999999999994</v>
          </cell>
          <cell r="UO24">
            <v>4.2140000000000004</v>
          </cell>
          <cell r="UP24">
            <v>4.3</v>
          </cell>
          <cell r="UQ24">
            <v>4.3</v>
          </cell>
          <cell r="UR24">
            <v>4.3</v>
          </cell>
          <cell r="US24">
            <v>4.3</v>
          </cell>
          <cell r="UT24">
            <v>4.3</v>
          </cell>
          <cell r="UU24">
            <v>4.3</v>
          </cell>
          <cell r="UV24">
            <v>4.3</v>
          </cell>
          <cell r="UW24">
            <v>4.3</v>
          </cell>
          <cell r="UX24">
            <v>4.3</v>
          </cell>
          <cell r="VA24">
            <v>0</v>
          </cell>
          <cell r="VN24">
            <v>-42.913999999999994</v>
          </cell>
          <cell r="VO24">
            <v>-42.913999999999994</v>
          </cell>
          <cell r="VP24">
            <v>0</v>
          </cell>
          <cell r="VQ24">
            <v>0</v>
          </cell>
          <cell r="WD24">
            <v>0</v>
          </cell>
          <cell r="WQ24">
            <v>0</v>
          </cell>
          <cell r="WR24">
            <v>0</v>
          </cell>
          <cell r="WS24">
            <v>0</v>
          </cell>
          <cell r="WT24">
            <v>35319.555000000008</v>
          </cell>
          <cell r="WU24">
            <v>3456.1350000000002</v>
          </cell>
          <cell r="WV24">
            <v>3540.38</v>
          </cell>
          <cell r="WW24">
            <v>3540.38</v>
          </cell>
          <cell r="WX24">
            <v>3540.38</v>
          </cell>
          <cell r="WY24">
            <v>3540.38</v>
          </cell>
          <cell r="WZ24">
            <v>3540.38</v>
          </cell>
          <cell r="XA24">
            <v>3540.38</v>
          </cell>
          <cell r="XB24">
            <v>3540.38</v>
          </cell>
          <cell r="XC24">
            <v>3540.38</v>
          </cell>
          <cell r="XD24">
            <v>3540.38</v>
          </cell>
          <cell r="XG24">
            <v>44919.636943053993</v>
          </cell>
          <cell r="XH24">
            <v>4964.2553554967553</v>
          </cell>
          <cell r="XI24">
            <v>3529.6363497358593</v>
          </cell>
          <cell r="XJ24">
            <v>2017.2009282940651</v>
          </cell>
          <cell r="XK24">
            <v>1748.9216111240908</v>
          </cell>
          <cell r="XL24">
            <v>4744.2993974513292</v>
          </cell>
          <cell r="XM24">
            <v>4556.133962779164</v>
          </cell>
          <cell r="XN24">
            <v>3956.9457439052198</v>
          </cell>
          <cell r="XO24">
            <v>8022.5198023801413</v>
          </cell>
          <cell r="XP24">
            <v>7014.5236331377218</v>
          </cell>
          <cell r="XQ24">
            <v>4365.2001587496388</v>
          </cell>
          <cell r="XT24">
            <v>9600.081943053985</v>
          </cell>
          <cell r="XU24">
            <v>0</v>
          </cell>
          <cell r="XV24">
            <v>9600.081943053985</v>
          </cell>
          <cell r="XW24">
            <v>20230.871999999999</v>
          </cell>
          <cell r="XX24">
            <v>1981.7519999999997</v>
          </cell>
          <cell r="XY24">
            <v>2027.68</v>
          </cell>
          <cell r="XZ24">
            <v>2027.68</v>
          </cell>
          <cell r="YA24">
            <v>2027.68</v>
          </cell>
          <cell r="YB24">
            <v>2027.68</v>
          </cell>
          <cell r="YC24">
            <v>2027.68</v>
          </cell>
          <cell r="YD24">
            <v>2027.68</v>
          </cell>
          <cell r="YE24">
            <v>2027.68</v>
          </cell>
          <cell r="YF24">
            <v>2027.68</v>
          </cell>
          <cell r="YG24">
            <v>2027.68</v>
          </cell>
          <cell r="YJ24">
            <v>17105.247468550897</v>
          </cell>
          <cell r="YK24">
            <v>1578.2121076391422</v>
          </cell>
          <cell r="YL24">
            <v>1128.1488448491752</v>
          </cell>
          <cell r="YM24">
            <v>1585.2746809188425</v>
          </cell>
          <cell r="YN24">
            <v>1693.5759796873058</v>
          </cell>
          <cell r="YO24">
            <v>2321.0747526583477</v>
          </cell>
          <cell r="YP24">
            <v>1616.2148985134993</v>
          </cell>
          <cell r="YQ24">
            <v>1543.2352577870533</v>
          </cell>
          <cell r="YR24">
            <v>2159.3707879964645</v>
          </cell>
          <cell r="YS24">
            <v>1789.9365094474424</v>
          </cell>
          <cell r="YT24">
            <v>1690.2036490536213</v>
          </cell>
          <cell r="YW24">
            <v>-3125.6245314491025</v>
          </cell>
          <cell r="YX24">
            <v>-3125.6245314491025</v>
          </cell>
          <cell r="YY24">
            <v>0</v>
          </cell>
          <cell r="YZ24">
            <v>8121.9170000000013</v>
          </cell>
          <cell r="ZA24">
            <v>794.65700000000004</v>
          </cell>
          <cell r="ZB24">
            <v>814.14</v>
          </cell>
          <cell r="ZC24">
            <v>814.14</v>
          </cell>
          <cell r="ZD24">
            <v>814.14</v>
          </cell>
          <cell r="ZE24">
            <v>814.14</v>
          </cell>
          <cell r="ZF24">
            <v>814.14</v>
          </cell>
          <cell r="ZG24">
            <v>814.14</v>
          </cell>
          <cell r="ZH24">
            <v>814.14</v>
          </cell>
          <cell r="ZI24">
            <v>814.14</v>
          </cell>
          <cell r="ZJ24">
            <v>814.14</v>
          </cell>
          <cell r="ZM24">
            <v>5914.4174475568689</v>
          </cell>
          <cell r="ZP24">
            <v>2907.3003694876934</v>
          </cell>
          <cell r="ZQ24">
            <v>3007.1170780691759</v>
          </cell>
          <cell r="ZZ24">
            <v>-2207.4995524431324</v>
          </cell>
          <cell r="AAA24">
            <v>-2207.4995524431324</v>
          </cell>
          <cell r="AAB24">
            <v>0</v>
          </cell>
          <cell r="AAC24">
            <v>1066.942</v>
          </cell>
          <cell r="AAD24">
            <v>106.55200000000001</v>
          </cell>
          <cell r="AAE24">
            <v>106.71</v>
          </cell>
          <cell r="AAF24">
            <v>106.71</v>
          </cell>
          <cell r="AAG24">
            <v>106.71</v>
          </cell>
          <cell r="AAH24">
            <v>106.71</v>
          </cell>
          <cell r="AAI24">
            <v>106.71</v>
          </cell>
          <cell r="AAJ24">
            <v>106.71</v>
          </cell>
          <cell r="AAK24">
            <v>106.71</v>
          </cell>
          <cell r="AAL24">
            <v>106.71</v>
          </cell>
          <cell r="AAM24">
            <v>106.71</v>
          </cell>
          <cell r="AAP24">
            <v>1374.2647871560002</v>
          </cell>
          <cell r="AAQ24">
            <v>116.56019201399999</v>
          </cell>
          <cell r="AAR24">
            <v>116.26076214</v>
          </cell>
          <cell r="AAS24">
            <v>142.62247428000001</v>
          </cell>
          <cell r="AAT24">
            <v>145.58352534000002</v>
          </cell>
          <cell r="AAU24">
            <v>142.40323330200002</v>
          </cell>
          <cell r="AAV24">
            <v>145.06309114000001</v>
          </cell>
          <cell r="AAW24">
            <v>140.91976338000001</v>
          </cell>
          <cell r="AAX24">
            <v>141.54118506</v>
          </cell>
          <cell r="AAY24">
            <v>140.35671298000003</v>
          </cell>
          <cell r="AAZ24">
            <v>142.95384752000001</v>
          </cell>
          <cell r="ABC24">
            <v>307.32278715600023</v>
          </cell>
          <cell r="ABD24">
            <v>0</v>
          </cell>
          <cell r="ABE24">
            <v>307.32278715600023</v>
          </cell>
          <cell r="ABF24">
            <v>236.56799999999998</v>
          </cell>
          <cell r="ABG24">
            <v>23.628</v>
          </cell>
          <cell r="ABH24">
            <v>23.66</v>
          </cell>
          <cell r="ABI24">
            <v>23.66</v>
          </cell>
          <cell r="ABJ24">
            <v>23.66</v>
          </cell>
          <cell r="ABK24">
            <v>23.66</v>
          </cell>
          <cell r="ABL24">
            <v>23.66</v>
          </cell>
          <cell r="ABM24">
            <v>23.66</v>
          </cell>
          <cell r="ABN24">
            <v>23.66</v>
          </cell>
          <cell r="ABO24">
            <v>23.66</v>
          </cell>
          <cell r="ABP24">
            <v>23.66</v>
          </cell>
          <cell r="ABS24">
            <v>0</v>
          </cell>
          <cell r="ABT24">
            <v>0</v>
          </cell>
          <cell r="ACA24">
            <v>0</v>
          </cell>
          <cell r="ACB24">
            <v>0</v>
          </cell>
          <cell r="ACC24">
            <v>0</v>
          </cell>
          <cell r="ACF24">
            <v>-236.56799999999998</v>
          </cell>
          <cell r="ACG24">
            <v>-236.56799999999998</v>
          </cell>
          <cell r="ACH24">
            <v>0</v>
          </cell>
          <cell r="ACI24">
            <v>4333.7769999999991</v>
          </cell>
          <cell r="ACJ24">
            <v>9625.1717152799993</v>
          </cell>
          <cell r="ACK24">
            <v>5291.3947152800001</v>
          </cell>
          <cell r="ACL24">
            <v>0</v>
          </cell>
          <cell r="ACM24">
            <v>5291.3947152800001</v>
          </cell>
          <cell r="ACN24">
            <v>4333.7769999999991</v>
          </cell>
          <cell r="ACO24">
            <v>451.26700000000005</v>
          </cell>
          <cell r="ACP24">
            <v>431.39</v>
          </cell>
          <cell r="ACQ24">
            <v>431.39</v>
          </cell>
          <cell r="ACR24">
            <v>431.39</v>
          </cell>
          <cell r="ACS24">
            <v>431.39</v>
          </cell>
          <cell r="ACT24">
            <v>431.39</v>
          </cell>
          <cell r="ACU24">
            <v>431.39</v>
          </cell>
          <cell r="ACV24">
            <v>431.39</v>
          </cell>
          <cell r="ACW24">
            <v>431.39</v>
          </cell>
          <cell r="ACX24">
            <v>431.39</v>
          </cell>
          <cell r="ADA24">
            <v>9625.1717152799993</v>
          </cell>
          <cell r="ADB24">
            <v>857.81947104000005</v>
          </cell>
          <cell r="ADC24">
            <v>0</v>
          </cell>
          <cell r="ADD24">
            <v>0</v>
          </cell>
          <cell r="ADE24">
            <v>3469.924818</v>
          </cell>
          <cell r="ADF24">
            <v>1063.8891086400001</v>
          </cell>
          <cell r="ADG24">
            <v>990.75148200000001</v>
          </cell>
          <cell r="ADH24">
            <v>942.81148800000005</v>
          </cell>
          <cell r="ADI24">
            <v>465.59311919999999</v>
          </cell>
          <cell r="ADJ24">
            <v>794.2750956000001</v>
          </cell>
          <cell r="ADK24">
            <v>1040.1071328</v>
          </cell>
          <cell r="ADN24">
            <v>5291.3947152800001</v>
          </cell>
          <cell r="ADO24">
            <v>0</v>
          </cell>
          <cell r="ADP24">
            <v>5291.3947152800001</v>
          </cell>
          <cell r="ADQ24">
            <v>0</v>
          </cell>
          <cell r="ADR24">
            <v>0</v>
          </cell>
          <cell r="ADS24">
            <v>0</v>
          </cell>
          <cell r="ADT24">
            <v>0</v>
          </cell>
          <cell r="ADU24">
            <v>0</v>
          </cell>
          <cell r="ADV24">
            <v>0</v>
          </cell>
          <cell r="ADW24">
            <v>0</v>
          </cell>
          <cell r="ADX24">
            <v>0</v>
          </cell>
          <cell r="ADY24">
            <v>0</v>
          </cell>
          <cell r="ADZ24">
            <v>0</v>
          </cell>
          <cell r="AEA24">
            <v>0</v>
          </cell>
          <cell r="AED24">
            <v>0</v>
          </cell>
          <cell r="AEE24">
            <v>0</v>
          </cell>
          <cell r="AEF24">
            <v>0</v>
          </cell>
          <cell r="AEG24">
            <v>0</v>
          </cell>
          <cell r="AEH24">
            <v>0</v>
          </cell>
          <cell r="AEI24">
            <v>0</v>
          </cell>
          <cell r="AEJ24">
            <v>0</v>
          </cell>
          <cell r="AEK24">
            <v>0</v>
          </cell>
          <cell r="AEL24">
            <v>0</v>
          </cell>
          <cell r="AEM24">
            <v>0</v>
          </cell>
          <cell r="AEN24">
            <v>0</v>
          </cell>
          <cell r="AEQ24">
            <v>0</v>
          </cell>
          <cell r="AER24">
            <v>0</v>
          </cell>
          <cell r="AES24">
            <v>0</v>
          </cell>
          <cell r="AET24">
            <v>0</v>
          </cell>
          <cell r="AEU24">
            <v>0</v>
          </cell>
          <cell r="AEV24">
            <v>0</v>
          </cell>
          <cell r="AEW24">
            <v>0</v>
          </cell>
          <cell r="AEX24">
            <v>0</v>
          </cell>
          <cell r="AEY24">
            <v>0</v>
          </cell>
          <cell r="AFG24">
            <v>0</v>
          </cell>
          <cell r="AFT24">
            <v>0</v>
          </cell>
          <cell r="AFU24">
            <v>0</v>
          </cell>
          <cell r="AFV24">
            <v>0</v>
          </cell>
          <cell r="AFW24">
            <v>159013.152</v>
          </cell>
          <cell r="AFX24">
            <v>134871.80198054755</v>
          </cell>
          <cell r="AFY24">
            <v>-24141.350019452453</v>
          </cell>
          <cell r="AFZ24">
            <v>-24141.350019452453</v>
          </cell>
          <cell r="AGA24">
            <v>0</v>
          </cell>
          <cell r="AGB24">
            <v>190815.7824</v>
          </cell>
          <cell r="AGC24">
            <v>161846.16237665704</v>
          </cell>
          <cell r="AGD24">
            <v>-28969.620023342955</v>
          </cell>
          <cell r="AGE24">
            <v>-28969.620023342955</v>
          </cell>
          <cell r="AGF24">
            <v>0</v>
          </cell>
          <cell r="AGG24">
            <v>9540.7891199999995</v>
          </cell>
          <cell r="AGH24">
            <v>8092.3081188328524</v>
          </cell>
          <cell r="AGI24">
            <v>-1448.481001167147</v>
          </cell>
          <cell r="AGJ24">
            <v>-1448.481001167147</v>
          </cell>
          <cell r="AGK24">
            <v>0</v>
          </cell>
          <cell r="AGL24">
            <v>200356.57152</v>
          </cell>
        </row>
        <row r="25">
          <cell r="C25" t="str">
            <v>Дмитра Самоквасова, ВУЛ, 23</v>
          </cell>
          <cell r="D25">
            <v>5</v>
          </cell>
          <cell r="E25">
            <v>2806.4</v>
          </cell>
          <cell r="F25">
            <v>35494.701000000001</v>
          </cell>
          <cell r="G25">
            <v>29548.217424947488</v>
          </cell>
          <cell r="H25">
            <v>-5946.4835750525126</v>
          </cell>
          <cell r="I25">
            <v>-5946.4835750525126</v>
          </cell>
          <cell r="J25">
            <v>0</v>
          </cell>
          <cell r="K25">
            <v>11862.895</v>
          </cell>
          <cell r="L25">
            <v>1163.7850000000001</v>
          </cell>
          <cell r="M25">
            <v>1188.79</v>
          </cell>
          <cell r="N25">
            <v>1188.79</v>
          </cell>
          <cell r="O25">
            <v>1188.79</v>
          </cell>
          <cell r="P25">
            <v>1188.79</v>
          </cell>
          <cell r="Q25">
            <v>1188.79</v>
          </cell>
          <cell r="R25">
            <v>1188.79</v>
          </cell>
          <cell r="S25">
            <v>1188.79</v>
          </cell>
          <cell r="T25">
            <v>1188.79</v>
          </cell>
          <cell r="U25">
            <v>1188.79</v>
          </cell>
          <cell r="X25">
            <v>6302.7180172184471</v>
          </cell>
          <cell r="Y25">
            <v>6302.7180172184471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L25">
            <v>0</v>
          </cell>
          <cell r="AM25">
            <v>0</v>
          </cell>
          <cell r="AN25">
            <v>2288.1980000000003</v>
          </cell>
          <cell r="AO25">
            <v>224.678</v>
          </cell>
          <cell r="AP25">
            <v>229.28</v>
          </cell>
          <cell r="AQ25">
            <v>229.28</v>
          </cell>
          <cell r="AR25">
            <v>229.28</v>
          </cell>
          <cell r="AS25">
            <v>229.28</v>
          </cell>
          <cell r="AT25">
            <v>229.28</v>
          </cell>
          <cell r="AU25">
            <v>229.28</v>
          </cell>
          <cell r="AV25">
            <v>229.28</v>
          </cell>
          <cell r="AW25">
            <v>229.28</v>
          </cell>
          <cell r="AX25">
            <v>229.28</v>
          </cell>
          <cell r="BA25">
            <v>2517.3381272418746</v>
          </cell>
          <cell r="BB25">
            <v>1260.3395916392872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1256.9985356025877</v>
          </cell>
          <cell r="BI25">
            <v>0</v>
          </cell>
          <cell r="BJ25">
            <v>0</v>
          </cell>
          <cell r="BK25">
            <v>0</v>
          </cell>
          <cell r="BO25">
            <v>0</v>
          </cell>
          <cell r="BP25">
            <v>0</v>
          </cell>
          <cell r="BQ25">
            <v>1520.9310000000005</v>
          </cell>
          <cell r="BR25">
            <v>151.94100000000003</v>
          </cell>
          <cell r="BS25">
            <v>152.11000000000001</v>
          </cell>
          <cell r="BT25">
            <v>152.11000000000001</v>
          </cell>
          <cell r="BU25">
            <v>152.11000000000001</v>
          </cell>
          <cell r="BV25">
            <v>152.11000000000001</v>
          </cell>
          <cell r="BW25">
            <v>152.11000000000001</v>
          </cell>
          <cell r="BX25">
            <v>152.11000000000001</v>
          </cell>
          <cell r="BY25">
            <v>152.11000000000001</v>
          </cell>
          <cell r="BZ25">
            <v>152.11000000000001</v>
          </cell>
          <cell r="CA25">
            <v>152.11000000000001</v>
          </cell>
          <cell r="CD25">
            <v>1651.8611090781601</v>
          </cell>
          <cell r="CE25">
            <v>153.405832874</v>
          </cell>
          <cell r="CF25">
            <v>153.01175074</v>
          </cell>
          <cell r="CG25">
            <v>168.11204625816001</v>
          </cell>
          <cell r="CH25">
            <v>171.60232482000001</v>
          </cell>
          <cell r="CI25">
            <v>167.85364854599999</v>
          </cell>
          <cell r="CJ25">
            <v>170.98887822</v>
          </cell>
          <cell r="CK25">
            <v>166.10505173999999</v>
          </cell>
          <cell r="CL25">
            <v>166.83753437999999</v>
          </cell>
          <cell r="CM25">
            <v>165.44137254</v>
          </cell>
          <cell r="CN25">
            <v>168.50266895999999</v>
          </cell>
          <cell r="CR25">
            <v>0</v>
          </cell>
          <cell r="CS25">
            <v>0</v>
          </cell>
          <cell r="CT25">
            <v>317.04399999999998</v>
          </cell>
          <cell r="CU25">
            <v>31.653999999999996</v>
          </cell>
          <cell r="CV25">
            <v>31.71</v>
          </cell>
          <cell r="CW25">
            <v>31.71</v>
          </cell>
          <cell r="CX25">
            <v>31.71</v>
          </cell>
          <cell r="CY25">
            <v>31.71</v>
          </cell>
          <cell r="CZ25">
            <v>31.71</v>
          </cell>
          <cell r="DA25">
            <v>31.71</v>
          </cell>
          <cell r="DB25">
            <v>31.71</v>
          </cell>
          <cell r="DC25">
            <v>31.71</v>
          </cell>
          <cell r="DD25">
            <v>31.71</v>
          </cell>
          <cell r="DG25">
            <v>343.56155610048006</v>
          </cell>
          <cell r="DH25">
            <v>31.903471068000002</v>
          </cell>
          <cell r="DI25">
            <v>31.82151468</v>
          </cell>
          <cell r="DJ25">
            <v>34.965361874480003</v>
          </cell>
          <cell r="DK25">
            <v>35.691299459999996</v>
          </cell>
          <cell r="DL25">
            <v>34.911618138000001</v>
          </cell>
          <cell r="DM25">
            <v>35.563583020000003</v>
          </cell>
          <cell r="DN25">
            <v>34.547930219999998</v>
          </cell>
          <cell r="DO25">
            <v>34.700278140000002</v>
          </cell>
          <cell r="DP25">
            <v>34.409892620000001</v>
          </cell>
          <cell r="DQ25">
            <v>35.046606879999999</v>
          </cell>
          <cell r="DT25">
            <v>26.517556100480078</v>
          </cell>
          <cell r="DU25">
            <v>0</v>
          </cell>
          <cell r="DV25">
            <v>26.517556100480078</v>
          </cell>
          <cell r="DW25">
            <v>680.62400000000002</v>
          </cell>
          <cell r="DX25">
            <v>66.823999999999998</v>
          </cell>
          <cell r="DY25">
            <v>68.2</v>
          </cell>
          <cell r="DZ25">
            <v>68.2</v>
          </cell>
          <cell r="EA25">
            <v>68.2</v>
          </cell>
          <cell r="EB25">
            <v>68.2</v>
          </cell>
          <cell r="EC25">
            <v>68.2</v>
          </cell>
          <cell r="ED25">
            <v>68.2</v>
          </cell>
          <cell r="EE25">
            <v>68.2</v>
          </cell>
          <cell r="EF25">
            <v>68.2</v>
          </cell>
          <cell r="EG25">
            <v>68.2</v>
          </cell>
          <cell r="EK25">
            <v>747.86674794570672</v>
          </cell>
          <cell r="EL25">
            <v>374.42966501254944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373.43708293315723</v>
          </cell>
          <cell r="ES25">
            <v>0</v>
          </cell>
          <cell r="ET25">
            <v>0</v>
          </cell>
          <cell r="EU25">
            <v>0</v>
          </cell>
          <cell r="EX25">
            <v>67.242747945706697</v>
          </cell>
          <cell r="EY25">
            <v>0</v>
          </cell>
          <cell r="EZ25">
            <v>67.242747945706697</v>
          </cell>
          <cell r="FA25">
            <v>6780.6050000000005</v>
          </cell>
          <cell r="FB25">
            <v>665.73500000000001</v>
          </cell>
          <cell r="FC25">
            <v>679.43</v>
          </cell>
          <cell r="FD25">
            <v>679.43</v>
          </cell>
          <cell r="FE25">
            <v>679.43</v>
          </cell>
          <cell r="FF25">
            <v>679.43</v>
          </cell>
          <cell r="FG25">
            <v>679.43</v>
          </cell>
          <cell r="FH25">
            <v>679.43</v>
          </cell>
          <cell r="FI25">
            <v>679.43</v>
          </cell>
          <cell r="FJ25">
            <v>679.43</v>
          </cell>
          <cell r="FK25">
            <v>679.43</v>
          </cell>
          <cell r="FN25">
            <v>7450.8451743846854</v>
          </cell>
          <cell r="FO25">
            <v>3745.4371234218129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3705.4080509628725</v>
          </cell>
          <cell r="FV25">
            <v>0</v>
          </cell>
          <cell r="FW25">
            <v>0</v>
          </cell>
          <cell r="FX25">
            <v>0</v>
          </cell>
          <cell r="GA25">
            <v>670.24017438468491</v>
          </cell>
          <cell r="GB25">
            <v>0</v>
          </cell>
          <cell r="GC25">
            <v>670.24017438468491</v>
          </cell>
          <cell r="GD25">
            <v>6.8479999999999999</v>
          </cell>
          <cell r="GE25">
            <v>6.8479999999999999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-6.8479999999999999</v>
          </cell>
          <cell r="GW25">
            <v>-6.8479999999999999</v>
          </cell>
          <cell r="GX25">
            <v>0</v>
          </cell>
          <cell r="GY25">
            <v>12037.556</v>
          </cell>
          <cell r="GZ25">
            <v>1176.806</v>
          </cell>
          <cell r="HA25">
            <v>1206.75</v>
          </cell>
          <cell r="HB25">
            <v>1206.75</v>
          </cell>
          <cell r="HC25">
            <v>1206.75</v>
          </cell>
          <cell r="HD25">
            <v>1206.75</v>
          </cell>
          <cell r="HE25">
            <v>1206.75</v>
          </cell>
          <cell r="HF25">
            <v>1206.75</v>
          </cell>
          <cell r="HG25">
            <v>1206.75</v>
          </cell>
          <cell r="HH25">
            <v>1206.75</v>
          </cell>
          <cell r="HI25">
            <v>1206.75</v>
          </cell>
          <cell r="HL25">
            <v>10534.026692978132</v>
          </cell>
          <cell r="HM25">
            <v>932.99522034971733</v>
          </cell>
          <cell r="HN25">
            <v>1622.7731924640659</v>
          </cell>
          <cell r="HO25">
            <v>985.88159538874754</v>
          </cell>
          <cell r="HP25">
            <v>1062.7015020610318</v>
          </cell>
          <cell r="HQ25">
            <v>1111.7017829173076</v>
          </cell>
          <cell r="HR25">
            <v>964.3366969568325</v>
          </cell>
          <cell r="HS25">
            <v>876.5953106539796</v>
          </cell>
          <cell r="HT25">
            <v>1159.5567383496168</v>
          </cell>
          <cell r="HU25">
            <v>876.1692349663773</v>
          </cell>
          <cell r="HV25">
            <v>941.31541887045523</v>
          </cell>
          <cell r="HY25">
            <v>-1503.5293070218686</v>
          </cell>
          <cell r="HZ25">
            <v>-1503.5293070218686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2884.7629999999999</v>
          </cell>
          <cell r="KI25">
            <v>283.22300000000001</v>
          </cell>
          <cell r="KJ25">
            <v>289.06</v>
          </cell>
          <cell r="KK25">
            <v>289.06</v>
          </cell>
          <cell r="KL25">
            <v>289.06</v>
          </cell>
          <cell r="KM25">
            <v>289.06</v>
          </cell>
          <cell r="KN25">
            <v>289.06</v>
          </cell>
          <cell r="KO25">
            <v>289.06</v>
          </cell>
          <cell r="KP25">
            <v>289.06</v>
          </cell>
          <cell r="KQ25">
            <v>289.06</v>
          </cell>
          <cell r="KR25">
            <v>289.06</v>
          </cell>
          <cell r="KU25">
            <v>2409.4411634082726</v>
          </cell>
          <cell r="KV25">
            <v>335.45055157381762</v>
          </cell>
          <cell r="KW25">
            <v>254.23656432824237</v>
          </cell>
          <cell r="KX25">
            <v>374.79850179479411</v>
          </cell>
          <cell r="KY25">
            <v>332.39485014658345</v>
          </cell>
          <cell r="KZ25">
            <v>357.98994134697392</v>
          </cell>
          <cell r="LA25">
            <v>70.929583742961981</v>
          </cell>
          <cell r="LB25">
            <v>3.9301849388606547</v>
          </cell>
          <cell r="LD25">
            <v>395.98926744918958</v>
          </cell>
          <cell r="LE25">
            <v>283.72171808684902</v>
          </cell>
          <cell r="LH25">
            <v>-475.32183659172733</v>
          </cell>
          <cell r="LI25">
            <v>-475.32183659172733</v>
          </cell>
          <cell r="LJ25">
            <v>0</v>
          </cell>
          <cell r="LK25">
            <v>0</v>
          </cell>
          <cell r="LX25">
            <v>0</v>
          </cell>
          <cell r="MJ25">
            <v>0</v>
          </cell>
          <cell r="ML25">
            <v>0</v>
          </cell>
          <cell r="MM25">
            <v>0</v>
          </cell>
          <cell r="MN25">
            <v>35168.123</v>
          </cell>
          <cell r="MO25">
            <v>3371.3030000000003</v>
          </cell>
          <cell r="MP25">
            <v>3532.98</v>
          </cell>
          <cell r="MQ25">
            <v>3532.98</v>
          </cell>
          <cell r="MR25">
            <v>3532.98</v>
          </cell>
          <cell r="MS25">
            <v>3532.98</v>
          </cell>
          <cell r="MT25">
            <v>3532.98</v>
          </cell>
          <cell r="MU25">
            <v>3532.98</v>
          </cell>
          <cell r="MV25">
            <v>3532.98</v>
          </cell>
          <cell r="MW25">
            <v>3532.98</v>
          </cell>
          <cell r="MX25">
            <v>3532.98</v>
          </cell>
          <cell r="NA25">
            <v>13168.769966566306</v>
          </cell>
          <cell r="NB25">
            <v>9185.4630850088179</v>
          </cell>
          <cell r="NC25">
            <v>1313.4583244705118</v>
          </cell>
          <cell r="ND25">
            <v>0</v>
          </cell>
          <cell r="NE25">
            <v>0</v>
          </cell>
          <cell r="NF25">
            <v>0</v>
          </cell>
          <cell r="NG25">
            <v>0</v>
          </cell>
          <cell r="NH25">
            <v>303.22914276446465</v>
          </cell>
          <cell r="NI25">
            <v>0</v>
          </cell>
          <cell r="NJ25">
            <v>0</v>
          </cell>
          <cell r="NK25">
            <v>2366.6194143225107</v>
          </cell>
          <cell r="NN25">
            <v>-21999.353033433694</v>
          </cell>
          <cell r="NO25">
            <v>-21999.353033433694</v>
          </cell>
          <cell r="NP25">
            <v>0</v>
          </cell>
          <cell r="NQ25">
            <v>18877.259999999998</v>
          </cell>
          <cell r="NR25">
            <v>7336.8700000000008</v>
          </cell>
          <cell r="NS25">
            <v>-11540.389999999998</v>
          </cell>
          <cell r="NT25">
            <v>-11540.389999999998</v>
          </cell>
          <cell r="NU25">
            <v>0</v>
          </cell>
          <cell r="NV25">
            <v>3803.2079999999992</v>
          </cell>
          <cell r="NW25">
            <v>370.69799999999998</v>
          </cell>
          <cell r="NX25">
            <v>381.39</v>
          </cell>
          <cell r="NY25">
            <v>381.39</v>
          </cell>
          <cell r="NZ25">
            <v>381.39</v>
          </cell>
          <cell r="OA25">
            <v>381.39</v>
          </cell>
          <cell r="OB25">
            <v>381.39</v>
          </cell>
          <cell r="OC25">
            <v>381.39</v>
          </cell>
          <cell r="OD25">
            <v>381.39</v>
          </cell>
          <cell r="OE25">
            <v>381.39</v>
          </cell>
          <cell r="OF25">
            <v>381.39</v>
          </cell>
          <cell r="OI25">
            <v>4565.72</v>
          </cell>
          <cell r="OJ25">
            <v>0</v>
          </cell>
          <cell r="OK25">
            <v>0</v>
          </cell>
          <cell r="OL25">
            <v>0</v>
          </cell>
          <cell r="OM25">
            <v>0</v>
          </cell>
          <cell r="ON25">
            <v>0</v>
          </cell>
          <cell r="OO25">
            <v>0</v>
          </cell>
          <cell r="OP25">
            <v>3431.61</v>
          </cell>
          <cell r="OQ25">
            <v>0</v>
          </cell>
          <cell r="OR25">
            <v>1134.1099999999999</v>
          </cell>
          <cell r="OS25">
            <v>0</v>
          </cell>
          <cell r="OV25">
            <v>762.51200000000108</v>
          </cell>
          <cell r="OW25">
            <v>0</v>
          </cell>
          <cell r="OX25">
            <v>762.51200000000108</v>
          </cell>
          <cell r="OY25">
            <v>5890.3640000000005</v>
          </cell>
          <cell r="OZ25">
            <v>555.97400000000005</v>
          </cell>
          <cell r="PA25">
            <v>592.71</v>
          </cell>
          <cell r="PB25">
            <v>592.71</v>
          </cell>
          <cell r="PC25">
            <v>592.71</v>
          </cell>
          <cell r="PD25">
            <v>592.71</v>
          </cell>
          <cell r="PE25">
            <v>592.71</v>
          </cell>
          <cell r="PF25">
            <v>592.71</v>
          </cell>
          <cell r="PG25">
            <v>592.71</v>
          </cell>
          <cell r="PH25">
            <v>592.71</v>
          </cell>
          <cell r="PI25">
            <v>592.71</v>
          </cell>
          <cell r="PL25">
            <v>2610.9699999999998</v>
          </cell>
          <cell r="PM25">
            <v>0</v>
          </cell>
          <cell r="PN25">
            <v>0</v>
          </cell>
          <cell r="PO25">
            <v>0</v>
          </cell>
          <cell r="PP25">
            <v>0</v>
          </cell>
          <cell r="PQ25">
            <v>0</v>
          </cell>
          <cell r="PR25">
            <v>2610.9699999999998</v>
          </cell>
          <cell r="PS25">
            <v>0</v>
          </cell>
          <cell r="PT25">
            <v>0</v>
          </cell>
          <cell r="PU25">
            <v>0</v>
          </cell>
          <cell r="PV25">
            <v>0</v>
          </cell>
          <cell r="PY25">
            <v>-3279.3940000000007</v>
          </cell>
          <cell r="PZ25">
            <v>-3279.3940000000007</v>
          </cell>
          <cell r="QA25">
            <v>0</v>
          </cell>
          <cell r="QB25">
            <v>887.49500000000012</v>
          </cell>
          <cell r="QC25">
            <v>86.85499999999999</v>
          </cell>
          <cell r="QD25">
            <v>88.96</v>
          </cell>
          <cell r="QE25">
            <v>88.96</v>
          </cell>
          <cell r="QF25">
            <v>88.96</v>
          </cell>
          <cell r="QG25">
            <v>88.96</v>
          </cell>
          <cell r="QH25">
            <v>88.96</v>
          </cell>
          <cell r="QI25">
            <v>88.96</v>
          </cell>
          <cell r="QJ25">
            <v>88.96</v>
          </cell>
          <cell r="QK25">
            <v>88.96</v>
          </cell>
          <cell r="QL25">
            <v>88.96</v>
          </cell>
          <cell r="QO25">
            <v>0</v>
          </cell>
          <cell r="QP25">
            <v>0</v>
          </cell>
          <cell r="QQ25">
            <v>0</v>
          </cell>
          <cell r="QS25">
            <v>0</v>
          </cell>
          <cell r="QT25">
            <v>0</v>
          </cell>
          <cell r="QU25">
            <v>0</v>
          </cell>
          <cell r="QW25">
            <v>0</v>
          </cell>
          <cell r="RB25">
            <v>-887.49500000000012</v>
          </cell>
          <cell r="RC25">
            <v>-887.49500000000012</v>
          </cell>
          <cell r="RD25">
            <v>0</v>
          </cell>
          <cell r="RE25">
            <v>4122.2100000000009</v>
          </cell>
          <cell r="RF25">
            <v>401.79</v>
          </cell>
          <cell r="RG25">
            <v>413.38</v>
          </cell>
          <cell r="RH25">
            <v>413.38</v>
          </cell>
          <cell r="RI25">
            <v>413.38</v>
          </cell>
          <cell r="RJ25">
            <v>413.38</v>
          </cell>
          <cell r="RK25">
            <v>413.38</v>
          </cell>
          <cell r="RL25">
            <v>413.38</v>
          </cell>
          <cell r="RM25">
            <v>413.38</v>
          </cell>
          <cell r="RN25">
            <v>413.38</v>
          </cell>
          <cell r="RO25">
            <v>413.38</v>
          </cell>
          <cell r="RR25">
            <v>0</v>
          </cell>
          <cell r="RS25">
            <v>0</v>
          </cell>
          <cell r="RT25">
            <v>0</v>
          </cell>
          <cell r="RV25">
            <v>0</v>
          </cell>
          <cell r="RY25">
            <v>0</v>
          </cell>
          <cell r="RZ25">
            <v>0</v>
          </cell>
          <cell r="SE25">
            <v>-4122.2100000000009</v>
          </cell>
          <cell r="SF25">
            <v>-4122.2100000000009</v>
          </cell>
          <cell r="SG25">
            <v>0</v>
          </cell>
          <cell r="SH25">
            <v>2502.0619999999999</v>
          </cell>
          <cell r="SI25">
            <v>236.49199999999999</v>
          </cell>
          <cell r="SJ25">
            <v>251.73</v>
          </cell>
          <cell r="SK25">
            <v>251.73</v>
          </cell>
          <cell r="SL25">
            <v>251.73</v>
          </cell>
          <cell r="SM25">
            <v>251.73</v>
          </cell>
          <cell r="SN25">
            <v>251.73</v>
          </cell>
          <cell r="SO25">
            <v>251.73</v>
          </cell>
          <cell r="SP25">
            <v>251.73</v>
          </cell>
          <cell r="SQ25">
            <v>251.73</v>
          </cell>
          <cell r="SR25">
            <v>251.73</v>
          </cell>
          <cell r="SU25">
            <v>0</v>
          </cell>
          <cell r="SV25">
            <v>0</v>
          </cell>
          <cell r="SW25">
            <v>0</v>
          </cell>
          <cell r="SX25">
            <v>0</v>
          </cell>
          <cell r="SY25">
            <v>0</v>
          </cell>
          <cell r="SZ25">
            <v>0</v>
          </cell>
          <cell r="TA25">
            <v>0</v>
          </cell>
          <cell r="TB25">
            <v>0</v>
          </cell>
          <cell r="TC25">
            <v>0</v>
          </cell>
          <cell r="TD25">
            <v>0</v>
          </cell>
          <cell r="TH25">
            <v>-2502.0619999999999</v>
          </cell>
          <cell r="TI25">
            <v>-2502.0619999999999</v>
          </cell>
          <cell r="TJ25">
            <v>0</v>
          </cell>
          <cell r="TK25">
            <v>1629.905</v>
          </cell>
          <cell r="TL25">
            <v>159.935</v>
          </cell>
          <cell r="TM25">
            <v>163.33000000000001</v>
          </cell>
          <cell r="TN25">
            <v>163.33000000000001</v>
          </cell>
          <cell r="TO25">
            <v>163.33000000000001</v>
          </cell>
          <cell r="TP25">
            <v>163.33000000000001</v>
          </cell>
          <cell r="TQ25">
            <v>163.33000000000001</v>
          </cell>
          <cell r="TR25">
            <v>163.33000000000001</v>
          </cell>
          <cell r="TS25">
            <v>163.33000000000001</v>
          </cell>
          <cell r="TT25">
            <v>163.33000000000001</v>
          </cell>
          <cell r="TU25">
            <v>163.33000000000001</v>
          </cell>
          <cell r="TX25">
            <v>160.18</v>
          </cell>
          <cell r="TY25">
            <v>0</v>
          </cell>
          <cell r="TZ25">
            <v>160.18</v>
          </cell>
          <cell r="UA25">
            <v>0</v>
          </cell>
          <cell r="UB25">
            <v>0</v>
          </cell>
          <cell r="UC25">
            <v>0</v>
          </cell>
          <cell r="UD25">
            <v>0</v>
          </cell>
          <cell r="UE25">
            <v>0</v>
          </cell>
          <cell r="UF25">
            <v>0</v>
          </cell>
          <cell r="UG25">
            <v>0</v>
          </cell>
          <cell r="UH25">
            <v>0</v>
          </cell>
          <cell r="UK25">
            <v>-1469.7249999999999</v>
          </cell>
          <cell r="UL25">
            <v>-1469.7249999999999</v>
          </cell>
          <cell r="UM25">
            <v>0</v>
          </cell>
          <cell r="UN25">
            <v>42.016000000000005</v>
          </cell>
          <cell r="UO25">
            <v>4.1260000000000003</v>
          </cell>
          <cell r="UP25">
            <v>4.21</v>
          </cell>
          <cell r="UQ25">
            <v>4.21</v>
          </cell>
          <cell r="UR25">
            <v>4.21</v>
          </cell>
          <cell r="US25">
            <v>4.21</v>
          </cell>
          <cell r="UT25">
            <v>4.21</v>
          </cell>
          <cell r="UU25">
            <v>4.21</v>
          </cell>
          <cell r="UV25">
            <v>4.21</v>
          </cell>
          <cell r="UW25">
            <v>4.21</v>
          </cell>
          <cell r="UX25">
            <v>4.21</v>
          </cell>
          <cell r="VA25">
            <v>0</v>
          </cell>
          <cell r="VN25">
            <v>-42.016000000000005</v>
          </cell>
          <cell r="VO25">
            <v>-42.016000000000005</v>
          </cell>
          <cell r="VP25">
            <v>0</v>
          </cell>
          <cell r="VQ25">
            <v>0</v>
          </cell>
          <cell r="WD25">
            <v>0</v>
          </cell>
          <cell r="WQ25">
            <v>0</v>
          </cell>
          <cell r="WR25">
            <v>0</v>
          </cell>
          <cell r="WS25">
            <v>0</v>
          </cell>
          <cell r="WT25">
            <v>44162.706999999995</v>
          </cell>
          <cell r="WU25">
            <v>4321.3270000000002</v>
          </cell>
          <cell r="WV25">
            <v>4426.82</v>
          </cell>
          <cell r="WW25">
            <v>4426.82</v>
          </cell>
          <cell r="WX25">
            <v>4426.82</v>
          </cell>
          <cell r="WY25">
            <v>4426.82</v>
          </cell>
          <cell r="WZ25">
            <v>4426.82</v>
          </cell>
          <cell r="XA25">
            <v>4426.82</v>
          </cell>
          <cell r="XB25">
            <v>4426.82</v>
          </cell>
          <cell r="XC25">
            <v>4426.82</v>
          </cell>
          <cell r="XD25">
            <v>4426.82</v>
          </cell>
          <cell r="XG25">
            <v>49087.12615119019</v>
          </cell>
          <cell r="XH25">
            <v>5799.7876680399177</v>
          </cell>
          <cell r="XI25">
            <v>3886.7010495157606</v>
          </cell>
          <cell r="XJ25">
            <v>2243.8742093216306</v>
          </cell>
          <cell r="XK25">
            <v>1970.9614775547977</v>
          </cell>
          <cell r="XL25">
            <v>5249.2157077504862</v>
          </cell>
          <cell r="XM25">
            <v>5042.1408456175686</v>
          </cell>
          <cell r="XN25">
            <v>4390.282099732126</v>
          </cell>
          <cell r="XO25">
            <v>8372.8473429295445</v>
          </cell>
          <cell r="XP25">
            <v>7288.2099265337001</v>
          </cell>
          <cell r="XQ25">
            <v>4843.105824194653</v>
          </cell>
          <cell r="XT25">
            <v>4924.4191511901954</v>
          </cell>
          <cell r="XU25">
            <v>0</v>
          </cell>
          <cell r="XV25">
            <v>4924.4191511901954</v>
          </cell>
          <cell r="XW25">
            <v>21764.68</v>
          </cell>
          <cell r="XX25">
            <v>2131.9899999999998</v>
          </cell>
          <cell r="XY25">
            <v>2181.41</v>
          </cell>
          <cell r="XZ25">
            <v>2181.41</v>
          </cell>
          <cell r="YA25">
            <v>2181.41</v>
          </cell>
          <cell r="YB25">
            <v>2181.41</v>
          </cell>
          <cell r="YC25">
            <v>2181.41</v>
          </cell>
          <cell r="YD25">
            <v>2181.41</v>
          </cell>
          <cell r="YE25">
            <v>2181.41</v>
          </cell>
          <cell r="YF25">
            <v>2181.41</v>
          </cell>
          <cell r="YG25">
            <v>2181.41</v>
          </cell>
          <cell r="YJ25">
            <v>18479.039722628258</v>
          </cell>
          <cell r="YK25">
            <v>1710.2494014068641</v>
          </cell>
          <cell r="YL25">
            <v>1222.5326857283928</v>
          </cell>
          <cell r="YM25">
            <v>1717.9028477754066</v>
          </cell>
          <cell r="YN25">
            <v>1835.2649124141233</v>
          </cell>
          <cell r="YO25">
            <v>2515.2418201275141</v>
          </cell>
          <cell r="YP25">
            <v>1751.4262761282137</v>
          </cell>
          <cell r="YQ25">
            <v>1672.3462981211367</v>
          </cell>
          <cell r="YR25">
            <v>2302.8955264879492</v>
          </cell>
          <cell r="YS25">
            <v>1919.5642587534103</v>
          </cell>
          <cell r="YT25">
            <v>1831.6156956852456</v>
          </cell>
          <cell r="YW25">
            <v>-3285.6402773717418</v>
          </cell>
          <cell r="YX25">
            <v>-3285.6402773717418</v>
          </cell>
          <cell r="YY25">
            <v>0</v>
          </cell>
          <cell r="YZ25">
            <v>7942.7440000000006</v>
          </cell>
          <cell r="ZA25">
            <v>777.12399999999991</v>
          </cell>
          <cell r="ZB25">
            <v>796.18</v>
          </cell>
          <cell r="ZC25">
            <v>796.18</v>
          </cell>
          <cell r="ZD25">
            <v>796.18</v>
          </cell>
          <cell r="ZE25">
            <v>796.18</v>
          </cell>
          <cell r="ZF25">
            <v>796.18</v>
          </cell>
          <cell r="ZG25">
            <v>796.18</v>
          </cell>
          <cell r="ZH25">
            <v>796.18</v>
          </cell>
          <cell r="ZI25">
            <v>796.18</v>
          </cell>
          <cell r="ZJ25">
            <v>796.18</v>
          </cell>
          <cell r="ZM25">
            <v>6466.5413851497524</v>
          </cell>
          <cell r="ZP25">
            <v>3177.782166330066</v>
          </cell>
          <cell r="ZQ25">
            <v>3288.7592188196868</v>
          </cell>
          <cell r="ZZ25">
            <v>-1476.2026148502482</v>
          </cell>
          <cell r="AAA25">
            <v>-1476.2026148502482</v>
          </cell>
          <cell r="AAB25">
            <v>0</v>
          </cell>
          <cell r="AAC25">
            <v>1509.548</v>
          </cell>
          <cell r="AAD25">
            <v>150.72800000000001</v>
          </cell>
          <cell r="AAE25">
            <v>150.97999999999999</v>
          </cell>
          <cell r="AAF25">
            <v>150.97999999999999</v>
          </cell>
          <cell r="AAG25">
            <v>150.97999999999999</v>
          </cell>
          <cell r="AAH25">
            <v>150.97999999999999</v>
          </cell>
          <cell r="AAI25">
            <v>150.97999999999999</v>
          </cell>
          <cell r="AAJ25">
            <v>150.97999999999999</v>
          </cell>
          <cell r="AAK25">
            <v>150.97999999999999</v>
          </cell>
          <cell r="AAL25">
            <v>150.97999999999999</v>
          </cell>
          <cell r="AAM25">
            <v>150.97999999999999</v>
          </cell>
          <cell r="AAP25">
            <v>936.46663520000004</v>
          </cell>
          <cell r="AAQ25">
            <v>79.427728799999997</v>
          </cell>
          <cell r="AAR25">
            <v>79.223687999999996</v>
          </cell>
          <cell r="AAS25">
            <v>97.187376</v>
          </cell>
          <cell r="AAT25">
            <v>99.205128000000002</v>
          </cell>
          <cell r="AAU25">
            <v>97.0379784</v>
          </cell>
          <cell r="AAV25">
            <v>98.850487999999999</v>
          </cell>
          <cell r="AAW25">
            <v>96.027096</v>
          </cell>
          <cell r="AAX25">
            <v>96.450552000000002</v>
          </cell>
          <cell r="AAY25">
            <v>95.643416000000002</v>
          </cell>
          <cell r="AAZ25">
            <v>97.413184000000001</v>
          </cell>
          <cell r="ABC25">
            <v>-573.08136479999996</v>
          </cell>
          <cell r="ABD25">
            <v>-573.08136479999996</v>
          </cell>
          <cell r="ABE25">
            <v>0</v>
          </cell>
          <cell r="ABF25">
            <v>334.14100000000008</v>
          </cell>
          <cell r="ABG25">
            <v>33.361000000000004</v>
          </cell>
          <cell r="ABH25">
            <v>33.42</v>
          </cell>
          <cell r="ABI25">
            <v>33.42</v>
          </cell>
          <cell r="ABJ25">
            <v>33.42</v>
          </cell>
          <cell r="ABK25">
            <v>33.42</v>
          </cell>
          <cell r="ABL25">
            <v>33.42</v>
          </cell>
          <cell r="ABM25">
            <v>33.42</v>
          </cell>
          <cell r="ABN25">
            <v>33.42</v>
          </cell>
          <cell r="ABO25">
            <v>33.42</v>
          </cell>
          <cell r="ABP25">
            <v>33.42</v>
          </cell>
          <cell r="ABS25">
            <v>1956.3425999999999</v>
          </cell>
          <cell r="ABT25">
            <v>0</v>
          </cell>
          <cell r="ACA25">
            <v>0</v>
          </cell>
          <cell r="ACB25">
            <v>1956.3425999999999</v>
          </cell>
          <cell r="ACC25">
            <v>0</v>
          </cell>
          <cell r="ACF25">
            <v>1622.2015999999999</v>
          </cell>
          <cell r="ACG25">
            <v>0</v>
          </cell>
          <cell r="ACH25">
            <v>1622.2015999999999</v>
          </cell>
          <cell r="ACI25">
            <v>9975.1910000000007</v>
          </cell>
          <cell r="ACJ25">
            <v>4394.9991635280003</v>
          </cell>
          <cell r="ACK25">
            <v>-5580.1918364720004</v>
          </cell>
          <cell r="ACL25">
            <v>-5580.1918364720004</v>
          </cell>
          <cell r="ACM25">
            <v>0</v>
          </cell>
          <cell r="ACN25">
            <v>9975.1910000000007</v>
          </cell>
          <cell r="ACO25">
            <v>998.68099999999993</v>
          </cell>
          <cell r="ACP25">
            <v>997.39</v>
          </cell>
          <cell r="ACQ25">
            <v>997.39</v>
          </cell>
          <cell r="ACR25">
            <v>997.39</v>
          </cell>
          <cell r="ACS25">
            <v>997.39</v>
          </cell>
          <cell r="ACT25">
            <v>997.39</v>
          </cell>
          <cell r="ACU25">
            <v>997.39</v>
          </cell>
          <cell r="ACV25">
            <v>997.39</v>
          </cell>
          <cell r="ACW25">
            <v>997.39</v>
          </cell>
          <cell r="ACX25">
            <v>997.39</v>
          </cell>
          <cell r="ADA25">
            <v>4394.9991635280003</v>
          </cell>
          <cell r="ADB25">
            <v>504.36607787999998</v>
          </cell>
          <cell r="ADC25">
            <v>463.45857480000001</v>
          </cell>
          <cell r="ADD25">
            <v>652.03883452799994</v>
          </cell>
          <cell r="ADE25">
            <v>693.98496360000001</v>
          </cell>
          <cell r="ADF25">
            <v>373.15513512000007</v>
          </cell>
          <cell r="ADG25">
            <v>517.6171008</v>
          </cell>
          <cell r="ADH25">
            <v>408.55164480000002</v>
          </cell>
          <cell r="ADI25">
            <v>244.63367280000003</v>
          </cell>
          <cell r="ADJ25">
            <v>258.23722320000002</v>
          </cell>
          <cell r="ADK25">
            <v>278.95593600000001</v>
          </cell>
          <cell r="ADN25">
            <v>-5580.1918364720004</v>
          </cell>
          <cell r="ADO25">
            <v>-5580.1918364720004</v>
          </cell>
          <cell r="ADP25">
            <v>0</v>
          </cell>
          <cell r="ADQ25">
            <v>0</v>
          </cell>
          <cell r="ADR25">
            <v>0</v>
          </cell>
          <cell r="ADS25">
            <v>0</v>
          </cell>
          <cell r="ADT25">
            <v>0</v>
          </cell>
          <cell r="ADU25">
            <v>0</v>
          </cell>
          <cell r="ADV25">
            <v>0</v>
          </cell>
          <cell r="ADW25">
            <v>0</v>
          </cell>
          <cell r="ADX25">
            <v>0</v>
          </cell>
          <cell r="ADY25">
            <v>0</v>
          </cell>
          <cell r="ADZ25">
            <v>0</v>
          </cell>
          <cell r="AEA25">
            <v>0</v>
          </cell>
          <cell r="AED25">
            <v>0</v>
          </cell>
          <cell r="AEE25">
            <v>0</v>
          </cell>
          <cell r="AEF25">
            <v>0</v>
          </cell>
          <cell r="AEG25">
            <v>0</v>
          </cell>
          <cell r="AEH25">
            <v>0</v>
          </cell>
          <cell r="AEI25">
            <v>0</v>
          </cell>
          <cell r="AEJ25">
            <v>0</v>
          </cell>
          <cell r="AEK25">
            <v>0</v>
          </cell>
          <cell r="AEL25">
            <v>0</v>
          </cell>
          <cell r="AEM25">
            <v>0</v>
          </cell>
          <cell r="AEN25">
            <v>0</v>
          </cell>
          <cell r="AEQ25">
            <v>0</v>
          </cell>
          <cell r="AER25">
            <v>0</v>
          </cell>
          <cell r="AES25">
            <v>0</v>
          </cell>
          <cell r="AET25">
            <v>0</v>
          </cell>
          <cell r="AEU25">
            <v>0</v>
          </cell>
          <cell r="AEV25">
            <v>0</v>
          </cell>
          <cell r="AEW25">
            <v>0</v>
          </cell>
          <cell r="AEX25">
            <v>0</v>
          </cell>
          <cell r="AEY25">
            <v>0</v>
          </cell>
          <cell r="AFG25">
            <v>0</v>
          </cell>
          <cell r="AFT25">
            <v>0</v>
          </cell>
          <cell r="AFU25">
            <v>0</v>
          </cell>
          <cell r="AFV25">
            <v>0</v>
          </cell>
          <cell r="AFW25">
            <v>178113.85800000001</v>
          </cell>
          <cell r="AFX25">
            <v>133783.81421261828</v>
          </cell>
          <cell r="AFY25">
            <v>-44330.043787381728</v>
          </cell>
          <cell r="AFZ25">
            <v>-44330.043787381728</v>
          </cell>
          <cell r="AGA25">
            <v>0</v>
          </cell>
          <cell r="AGB25">
            <v>213736.62960000001</v>
          </cell>
          <cell r="AGC25">
            <v>160540.57705514194</v>
          </cell>
          <cell r="AGD25">
            <v>-53196.052544858074</v>
          </cell>
          <cell r="AGE25">
            <v>-53196.052544858074</v>
          </cell>
          <cell r="AGF25">
            <v>0</v>
          </cell>
          <cell r="AGG25">
            <v>10686.831480000001</v>
          </cell>
          <cell r="AGH25">
            <v>8027.0288527570974</v>
          </cell>
          <cell r="AGI25">
            <v>-2659.8026272429033</v>
          </cell>
          <cell r="AGJ25">
            <v>-2659.8026272429033</v>
          </cell>
          <cell r="AGK25">
            <v>0</v>
          </cell>
          <cell r="AGL25">
            <v>224423.46108000001</v>
          </cell>
        </row>
        <row r="26">
          <cell r="C26" t="str">
            <v>Днiпровська, ВУЛ, 2</v>
          </cell>
          <cell r="D26">
            <v>9</v>
          </cell>
          <cell r="E26">
            <v>6016.6</v>
          </cell>
          <cell r="F26">
            <v>45776.207999999991</v>
          </cell>
          <cell r="G26">
            <v>66721.48608084087</v>
          </cell>
          <cell r="H26">
            <v>20945.278080840879</v>
          </cell>
          <cell r="I26">
            <v>0</v>
          </cell>
          <cell r="J26">
            <v>20945.278080840879</v>
          </cell>
          <cell r="K26">
            <v>23720.625999999997</v>
          </cell>
          <cell r="L26">
            <v>2327.7159999999999</v>
          </cell>
          <cell r="M26">
            <v>2376.9899999999998</v>
          </cell>
          <cell r="N26">
            <v>2376.9899999999998</v>
          </cell>
          <cell r="O26">
            <v>2376.9899999999998</v>
          </cell>
          <cell r="P26">
            <v>2376.9899999999998</v>
          </cell>
          <cell r="Q26">
            <v>2376.9899999999998</v>
          </cell>
          <cell r="R26">
            <v>2376.9899999999998</v>
          </cell>
          <cell r="S26">
            <v>2376.9899999999998</v>
          </cell>
          <cell r="T26">
            <v>2376.9899999999998</v>
          </cell>
          <cell r="U26">
            <v>2376.9899999999998</v>
          </cell>
          <cell r="X26">
            <v>22960.607856556606</v>
          </cell>
          <cell r="Y26">
            <v>0</v>
          </cell>
          <cell r="Z26">
            <v>9115.7608934377567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13844.846963118849</v>
          </cell>
          <cell r="AG26">
            <v>0</v>
          </cell>
          <cell r="AH26">
            <v>0</v>
          </cell>
          <cell r="AL26">
            <v>0</v>
          </cell>
          <cell r="AM26">
            <v>0</v>
          </cell>
          <cell r="AN26">
            <v>3778.4800000000009</v>
          </cell>
          <cell r="AO26">
            <v>370.98999999999995</v>
          </cell>
          <cell r="AP26">
            <v>378.61</v>
          </cell>
          <cell r="AQ26">
            <v>378.61</v>
          </cell>
          <cell r="AR26">
            <v>378.61</v>
          </cell>
          <cell r="AS26">
            <v>378.61</v>
          </cell>
          <cell r="AT26">
            <v>378.61</v>
          </cell>
          <cell r="AU26">
            <v>378.61</v>
          </cell>
          <cell r="AV26">
            <v>378.61</v>
          </cell>
          <cell r="AW26">
            <v>378.61</v>
          </cell>
          <cell r="AX26">
            <v>378.61</v>
          </cell>
          <cell r="BA26">
            <v>3743.8651621005856</v>
          </cell>
          <cell r="BB26">
            <v>0</v>
          </cell>
          <cell r="BC26">
            <v>1486.3796223598199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2257.4855397407659</v>
          </cell>
          <cell r="BJ26">
            <v>0</v>
          </cell>
          <cell r="BK26">
            <v>0</v>
          </cell>
          <cell r="BO26">
            <v>0</v>
          </cell>
          <cell r="BP26">
            <v>0</v>
          </cell>
          <cell r="BQ26">
            <v>2389.444</v>
          </cell>
          <cell r="BR26">
            <v>238.714</v>
          </cell>
          <cell r="BS26">
            <v>238.97</v>
          </cell>
          <cell r="BT26">
            <v>238.97</v>
          </cell>
          <cell r="BU26">
            <v>238.97</v>
          </cell>
          <cell r="BV26">
            <v>238.97</v>
          </cell>
          <cell r="BW26">
            <v>238.97</v>
          </cell>
          <cell r="BX26">
            <v>238.97</v>
          </cell>
          <cell r="BY26">
            <v>238.97</v>
          </cell>
          <cell r="BZ26">
            <v>238.97</v>
          </cell>
          <cell r="CA26">
            <v>238.97</v>
          </cell>
          <cell r="CD26">
            <v>2595.3305362834799</v>
          </cell>
          <cell r="CE26">
            <v>241.03006202100002</v>
          </cell>
          <cell r="CF26">
            <v>240.41088321000001</v>
          </cell>
          <cell r="CG26">
            <v>264.12874118448002</v>
          </cell>
          <cell r="CH26">
            <v>269.61248195999997</v>
          </cell>
          <cell r="CI26">
            <v>263.72276038799998</v>
          </cell>
          <cell r="CJ26">
            <v>268.64866716</v>
          </cell>
          <cell r="CK26">
            <v>260.97545772000001</v>
          </cell>
          <cell r="CL26">
            <v>262.12629564000002</v>
          </cell>
          <cell r="CM26">
            <v>259.93272012</v>
          </cell>
          <cell r="CN26">
            <v>264.74246687999999</v>
          </cell>
          <cell r="CR26">
            <v>0</v>
          </cell>
          <cell r="CS26">
            <v>0</v>
          </cell>
          <cell r="CT26">
            <v>757.79300000000023</v>
          </cell>
          <cell r="CU26">
            <v>75.233000000000004</v>
          </cell>
          <cell r="CV26">
            <v>75.84</v>
          </cell>
          <cell r="CW26">
            <v>75.84</v>
          </cell>
          <cell r="CX26">
            <v>75.84</v>
          </cell>
          <cell r="CY26">
            <v>75.84</v>
          </cell>
          <cell r="CZ26">
            <v>75.84</v>
          </cell>
          <cell r="DA26">
            <v>75.84</v>
          </cell>
          <cell r="DB26">
            <v>75.84</v>
          </cell>
          <cell r="DC26">
            <v>75.84</v>
          </cell>
          <cell r="DD26">
            <v>75.84</v>
          </cell>
          <cell r="DG26">
            <v>814.27228769639999</v>
          </cell>
          <cell r="DH26">
            <v>71.131943792000001</v>
          </cell>
          <cell r="DI26">
            <v>70.949213920000005</v>
          </cell>
          <cell r="DJ26">
            <v>83.989759019399997</v>
          </cell>
          <cell r="DK26">
            <v>85.733522550000004</v>
          </cell>
          <cell r="DL26">
            <v>83.860662015000003</v>
          </cell>
          <cell r="DM26">
            <v>85.426736849999998</v>
          </cell>
          <cell r="DN26">
            <v>82.987052849999998</v>
          </cell>
          <cell r="DO26">
            <v>83.353005449999998</v>
          </cell>
          <cell r="DP26">
            <v>82.65547484999999</v>
          </cell>
          <cell r="DQ26">
            <v>84.184916399999992</v>
          </cell>
          <cell r="DT26">
            <v>56.479287696399751</v>
          </cell>
          <cell r="DU26">
            <v>0</v>
          </cell>
          <cell r="DV26">
            <v>56.479287696399751</v>
          </cell>
          <cell r="DW26">
            <v>2216.6280000000006</v>
          </cell>
          <cell r="DX26">
            <v>217.63800000000001</v>
          </cell>
          <cell r="DY26">
            <v>222.11</v>
          </cell>
          <cell r="DZ26">
            <v>222.11</v>
          </cell>
          <cell r="EA26">
            <v>222.11</v>
          </cell>
          <cell r="EB26">
            <v>222.11</v>
          </cell>
          <cell r="EC26">
            <v>222.11</v>
          </cell>
          <cell r="ED26">
            <v>222.11</v>
          </cell>
          <cell r="EE26">
            <v>222.11</v>
          </cell>
          <cell r="EF26">
            <v>222.11</v>
          </cell>
          <cell r="EG26">
            <v>222.11</v>
          </cell>
          <cell r="EK26">
            <v>2189.821051189957</v>
          </cell>
          <cell r="EL26">
            <v>0</v>
          </cell>
          <cell r="EM26">
            <v>869.39706591277707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1320.42398527718</v>
          </cell>
          <cell r="ET26">
            <v>0</v>
          </cell>
          <cell r="EU26">
            <v>0</v>
          </cell>
          <cell r="EX26">
            <v>-26.80694881004365</v>
          </cell>
          <cell r="EY26">
            <v>-26.80694881004365</v>
          </cell>
          <cell r="EZ26">
            <v>0</v>
          </cell>
          <cell r="FA26">
            <v>11004.882999999998</v>
          </cell>
          <cell r="FB26">
            <v>1080.4929999999999</v>
          </cell>
          <cell r="FC26">
            <v>1102.71</v>
          </cell>
          <cell r="FD26">
            <v>1102.71</v>
          </cell>
          <cell r="FE26">
            <v>1102.71</v>
          </cell>
          <cell r="FF26">
            <v>1102.71</v>
          </cell>
          <cell r="FG26">
            <v>1102.71</v>
          </cell>
          <cell r="FH26">
            <v>1102.71</v>
          </cell>
          <cell r="FI26">
            <v>1102.71</v>
          </cell>
          <cell r="FJ26">
            <v>1102.71</v>
          </cell>
          <cell r="FK26">
            <v>1102.71</v>
          </cell>
          <cell r="FN26">
            <v>11202.460504775634</v>
          </cell>
          <cell r="FO26">
            <v>0</v>
          </cell>
          <cell r="FP26">
            <v>4357.7462151731042</v>
          </cell>
          <cell r="FQ26">
            <v>0</v>
          </cell>
          <cell r="FR26">
            <v>0</v>
          </cell>
          <cell r="FS26">
            <v>0</v>
          </cell>
          <cell r="FT26">
            <v>252.23723955000003</v>
          </cell>
          <cell r="FU26">
            <v>0</v>
          </cell>
          <cell r="FV26">
            <v>6592.477050052531</v>
          </cell>
          <cell r="FW26">
            <v>0</v>
          </cell>
          <cell r="FX26">
            <v>0</v>
          </cell>
          <cell r="GA26">
            <v>197.57750477563604</v>
          </cell>
          <cell r="GB26">
            <v>0</v>
          </cell>
          <cell r="GC26">
            <v>197.57750477563604</v>
          </cell>
          <cell r="GD26">
            <v>9.5480000000000018</v>
          </cell>
          <cell r="GE26">
            <v>9.5480000000000018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-9.5480000000000018</v>
          </cell>
          <cell r="GW26">
            <v>-9.5480000000000018</v>
          </cell>
          <cell r="GX26">
            <v>0</v>
          </cell>
          <cell r="GY26">
            <v>1898.8059999999991</v>
          </cell>
          <cell r="GZ26">
            <v>349.54599999999999</v>
          </cell>
          <cell r="HA26">
            <v>172.14</v>
          </cell>
          <cell r="HB26">
            <v>172.14</v>
          </cell>
          <cell r="HC26">
            <v>172.14</v>
          </cell>
          <cell r="HD26">
            <v>172.14</v>
          </cell>
          <cell r="HE26">
            <v>172.14</v>
          </cell>
          <cell r="HF26">
            <v>172.14</v>
          </cell>
          <cell r="HG26">
            <v>172.14</v>
          </cell>
          <cell r="HH26">
            <v>172.14</v>
          </cell>
          <cell r="HI26">
            <v>172.14</v>
          </cell>
          <cell r="HL26">
            <v>23215.128682238206</v>
          </cell>
          <cell r="HM26">
            <v>2001.0992126314916</v>
          </cell>
          <cell r="HN26">
            <v>1839.7540994956189</v>
          </cell>
          <cell r="HO26">
            <v>2114.5305369740408</v>
          </cell>
          <cell r="HP26">
            <v>2279.2947837819847</v>
          </cell>
          <cell r="HQ26">
            <v>2384.3911672376917</v>
          </cell>
          <cell r="HR26">
            <v>2068.3207833247457</v>
          </cell>
          <cell r="HS26">
            <v>1880.1320174916029</v>
          </cell>
          <cell r="HT26">
            <v>2487.031043142109</v>
          </cell>
          <cell r="HU26">
            <v>4141.6305650741688</v>
          </cell>
          <cell r="HV26">
            <v>2018.9444730847504</v>
          </cell>
          <cell r="HY26">
            <v>21316.322682238206</v>
          </cell>
          <cell r="HZ26">
            <v>0</v>
          </cell>
          <cell r="IA26">
            <v>21316.322682238206</v>
          </cell>
          <cell r="IB26">
            <v>56243.474999999999</v>
          </cell>
          <cell r="IC26">
            <v>5418.2250000000004</v>
          </cell>
          <cell r="ID26">
            <v>5647.25</v>
          </cell>
          <cell r="IE26">
            <v>5647.25</v>
          </cell>
          <cell r="IF26">
            <v>5647.25</v>
          </cell>
          <cell r="IG26">
            <v>5647.25</v>
          </cell>
          <cell r="IH26">
            <v>5647.25</v>
          </cell>
          <cell r="II26">
            <v>5647.25</v>
          </cell>
          <cell r="IJ26">
            <v>5647.25</v>
          </cell>
          <cell r="IK26">
            <v>5647.25</v>
          </cell>
          <cell r="IL26">
            <v>5647.25</v>
          </cell>
          <cell r="IO26">
            <v>55437.891474291602</v>
          </cell>
          <cell r="IP26">
            <v>3681.8460799587633</v>
          </cell>
          <cell r="IQ26">
            <v>4333.3421102105694</v>
          </cell>
          <cell r="IR26">
            <v>5815.1210132216456</v>
          </cell>
          <cell r="IS26">
            <v>5601.998710740585</v>
          </cell>
          <cell r="IT26">
            <v>6480.6584418215734</v>
          </cell>
          <cell r="IU26">
            <v>5341.313676320141</v>
          </cell>
          <cell r="IV26">
            <v>5254.5958348021686</v>
          </cell>
          <cell r="IW26">
            <v>5858.1964072698102</v>
          </cell>
          <cell r="IX26">
            <v>6694.4973163642571</v>
          </cell>
          <cell r="IY26">
            <v>6376.3218835820953</v>
          </cell>
          <cell r="JB26">
            <v>-805.58352570839634</v>
          </cell>
          <cell r="JC26">
            <v>-805.58352570839634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R26">
            <v>592.09888891487424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107.8775120928978</v>
          </cell>
          <cell r="JY26">
            <v>100.44806073792749</v>
          </cell>
          <cell r="JZ26">
            <v>115.60921176208733</v>
          </cell>
          <cell r="KA26">
            <v>137.3503362690571</v>
          </cell>
          <cell r="KB26">
            <v>130.81376805290449</v>
          </cell>
          <cell r="KE26">
            <v>592.09888891487424</v>
          </cell>
          <cell r="KF26">
            <v>0</v>
          </cell>
          <cell r="KG26">
            <v>592.09888891487424</v>
          </cell>
          <cell r="KH26">
            <v>7803.2289999999985</v>
          </cell>
          <cell r="KI26">
            <v>766.12900000000002</v>
          </cell>
          <cell r="KJ26">
            <v>781.9</v>
          </cell>
          <cell r="KK26">
            <v>781.9</v>
          </cell>
          <cell r="KL26">
            <v>781.9</v>
          </cell>
          <cell r="KM26">
            <v>781.9</v>
          </cell>
          <cell r="KN26">
            <v>781.9</v>
          </cell>
          <cell r="KO26">
            <v>781.9</v>
          </cell>
          <cell r="KP26">
            <v>781.9</v>
          </cell>
          <cell r="KQ26">
            <v>781.9</v>
          </cell>
          <cell r="KR26">
            <v>781.9</v>
          </cell>
          <cell r="KU26">
            <v>6517.5273885539136</v>
          </cell>
          <cell r="KV26">
            <v>907.33834208362805</v>
          </cell>
          <cell r="KW26">
            <v>687.71535428743346</v>
          </cell>
          <cell r="KX26">
            <v>1013.837978534911</v>
          </cell>
          <cell r="KY26">
            <v>899.13519220131445</v>
          </cell>
          <cell r="KZ26">
            <v>968.37046234982756</v>
          </cell>
          <cell r="LA26">
            <v>191.86604390339667</v>
          </cell>
          <cell r="LB26">
            <v>10.631234475596786</v>
          </cell>
          <cell r="LD26">
            <v>1071.1594537056469</v>
          </cell>
          <cell r="LE26">
            <v>767.47332701215794</v>
          </cell>
          <cell r="LH26">
            <v>-1285.7016114460848</v>
          </cell>
          <cell r="LI26">
            <v>-1285.7016114460848</v>
          </cell>
          <cell r="LJ26">
            <v>0</v>
          </cell>
          <cell r="LK26">
            <v>0</v>
          </cell>
          <cell r="LX26">
            <v>0</v>
          </cell>
          <cell r="MJ26">
            <v>0</v>
          </cell>
          <cell r="ML26">
            <v>0</v>
          </cell>
          <cell r="MM26">
            <v>0</v>
          </cell>
          <cell r="MN26">
            <v>120388.693</v>
          </cell>
          <cell r="MO26">
            <v>11517.673000000001</v>
          </cell>
          <cell r="MP26">
            <v>12096.78</v>
          </cell>
          <cell r="MQ26">
            <v>12096.78</v>
          </cell>
          <cell r="MR26">
            <v>12096.78</v>
          </cell>
          <cell r="MS26">
            <v>12096.78</v>
          </cell>
          <cell r="MT26">
            <v>12096.78</v>
          </cell>
          <cell r="MU26">
            <v>12096.78</v>
          </cell>
          <cell r="MV26">
            <v>12096.78</v>
          </cell>
          <cell r="MW26">
            <v>12096.78</v>
          </cell>
          <cell r="MX26">
            <v>12096.78</v>
          </cell>
          <cell r="NA26">
            <v>250636.15077470933</v>
          </cell>
          <cell r="NB26">
            <v>5397.4309839696416</v>
          </cell>
          <cell r="NC26">
            <v>0</v>
          </cell>
          <cell r="ND26">
            <v>108346.84724549996</v>
          </cell>
          <cell r="NE26">
            <v>12078.169953385192</v>
          </cell>
          <cell r="NF26">
            <v>39786.844591368128</v>
          </cell>
          <cell r="NG26">
            <v>18101.533194591691</v>
          </cell>
          <cell r="NH26">
            <v>2171.0014214185271</v>
          </cell>
          <cell r="NI26">
            <v>2402.0622645683848</v>
          </cell>
          <cell r="NJ26">
            <v>55342.295074388363</v>
          </cell>
          <cell r="NK26">
            <v>7009.9660455194407</v>
          </cell>
          <cell r="NN26">
            <v>130247.45777470933</v>
          </cell>
          <cell r="NO26">
            <v>0</v>
          </cell>
          <cell r="NP26">
            <v>130247.45777470933</v>
          </cell>
          <cell r="NQ26">
            <v>37816.118000000002</v>
          </cell>
          <cell r="NR26">
            <v>21343.910000000003</v>
          </cell>
          <cell r="NS26">
            <v>-16472.207999999999</v>
          </cell>
          <cell r="NT26">
            <v>-16472.207999999999</v>
          </cell>
          <cell r="NU26">
            <v>0</v>
          </cell>
          <cell r="NV26">
            <v>7487.6340000000009</v>
          </cell>
          <cell r="NW26">
            <v>721.43399999999997</v>
          </cell>
          <cell r="NX26">
            <v>751.8</v>
          </cell>
          <cell r="NY26">
            <v>751.8</v>
          </cell>
          <cell r="NZ26">
            <v>751.8</v>
          </cell>
          <cell r="OA26">
            <v>751.8</v>
          </cell>
          <cell r="OB26">
            <v>751.8</v>
          </cell>
          <cell r="OC26">
            <v>751.8</v>
          </cell>
          <cell r="OD26">
            <v>751.8</v>
          </cell>
          <cell r="OE26">
            <v>751.8</v>
          </cell>
          <cell r="OF26">
            <v>751.8</v>
          </cell>
          <cell r="OI26">
            <v>19768.870000000003</v>
          </cell>
          <cell r="OJ26">
            <v>2106.7399999999998</v>
          </cell>
          <cell r="OK26">
            <v>4973.09</v>
          </cell>
          <cell r="OL26">
            <v>0</v>
          </cell>
          <cell r="OM26">
            <v>0</v>
          </cell>
          <cell r="ON26">
            <v>0</v>
          </cell>
          <cell r="OO26">
            <v>0</v>
          </cell>
          <cell r="OP26">
            <v>0</v>
          </cell>
          <cell r="OQ26">
            <v>1615.12</v>
          </cell>
          <cell r="OR26">
            <v>11073.92</v>
          </cell>
          <cell r="OS26">
            <v>0</v>
          </cell>
          <cell r="OV26">
            <v>12281.236000000001</v>
          </cell>
          <cell r="OW26">
            <v>0</v>
          </cell>
          <cell r="OX26">
            <v>12281.236000000001</v>
          </cell>
          <cell r="OY26">
            <v>9824.020999999997</v>
          </cell>
          <cell r="OZ26">
            <v>917.98099999999988</v>
          </cell>
          <cell r="PA26">
            <v>989.56</v>
          </cell>
          <cell r="PB26">
            <v>989.56</v>
          </cell>
          <cell r="PC26">
            <v>989.56</v>
          </cell>
          <cell r="PD26">
            <v>989.56</v>
          </cell>
          <cell r="PE26">
            <v>989.56</v>
          </cell>
          <cell r="PF26">
            <v>989.56</v>
          </cell>
          <cell r="PG26">
            <v>989.56</v>
          </cell>
          <cell r="PH26">
            <v>989.56</v>
          </cell>
          <cell r="PI26">
            <v>989.56</v>
          </cell>
          <cell r="PL26">
            <v>1414.86</v>
          </cell>
          <cell r="PM26">
            <v>0</v>
          </cell>
          <cell r="PN26">
            <v>0</v>
          </cell>
          <cell r="PO26">
            <v>0</v>
          </cell>
          <cell r="PP26">
            <v>1414.86</v>
          </cell>
          <cell r="PQ26">
            <v>0</v>
          </cell>
          <cell r="PR26">
            <v>0</v>
          </cell>
          <cell r="PS26">
            <v>0</v>
          </cell>
          <cell r="PT26">
            <v>0</v>
          </cell>
          <cell r="PU26">
            <v>0</v>
          </cell>
          <cell r="PV26">
            <v>0</v>
          </cell>
          <cell r="PY26">
            <v>-8409.1609999999964</v>
          </cell>
          <cell r="PZ26">
            <v>-8409.1609999999964</v>
          </cell>
          <cell r="QA26">
            <v>0</v>
          </cell>
          <cell r="QB26">
            <v>1657.2920000000004</v>
          </cell>
          <cell r="QC26">
            <v>162.12199999999999</v>
          </cell>
          <cell r="QD26">
            <v>166.13</v>
          </cell>
          <cell r="QE26">
            <v>166.13</v>
          </cell>
          <cell r="QF26">
            <v>166.13</v>
          </cell>
          <cell r="QG26">
            <v>166.13</v>
          </cell>
          <cell r="QH26">
            <v>166.13</v>
          </cell>
          <cell r="QI26">
            <v>166.13</v>
          </cell>
          <cell r="QJ26">
            <v>166.13</v>
          </cell>
          <cell r="QK26">
            <v>166.13</v>
          </cell>
          <cell r="QL26">
            <v>166.13</v>
          </cell>
          <cell r="QO26">
            <v>0</v>
          </cell>
          <cell r="QP26">
            <v>0</v>
          </cell>
          <cell r="QQ26">
            <v>0</v>
          </cell>
          <cell r="QS26">
            <v>0</v>
          </cell>
          <cell r="QT26">
            <v>0</v>
          </cell>
          <cell r="QU26">
            <v>0</v>
          </cell>
          <cell r="QW26">
            <v>0</v>
          </cell>
          <cell r="RB26">
            <v>-1657.2920000000004</v>
          </cell>
          <cell r="RC26">
            <v>-1657.2920000000004</v>
          </cell>
          <cell r="RD26">
            <v>0</v>
          </cell>
          <cell r="RE26">
            <v>8565.2919999999995</v>
          </cell>
          <cell r="RF26">
            <v>829.43200000000002</v>
          </cell>
          <cell r="RG26">
            <v>859.54</v>
          </cell>
          <cell r="RH26">
            <v>859.54</v>
          </cell>
          <cell r="RI26">
            <v>859.54</v>
          </cell>
          <cell r="RJ26">
            <v>859.54</v>
          </cell>
          <cell r="RK26">
            <v>859.54</v>
          </cell>
          <cell r="RL26">
            <v>859.54</v>
          </cell>
          <cell r="RM26">
            <v>859.54</v>
          </cell>
          <cell r="RN26">
            <v>859.54</v>
          </cell>
          <cell r="RO26">
            <v>859.54</v>
          </cell>
          <cell r="RR26">
            <v>0</v>
          </cell>
          <cell r="RS26">
            <v>0</v>
          </cell>
          <cell r="RT26">
            <v>0</v>
          </cell>
          <cell r="RV26">
            <v>0</v>
          </cell>
          <cell r="RY26">
            <v>0</v>
          </cell>
          <cell r="RZ26">
            <v>0</v>
          </cell>
          <cell r="SE26">
            <v>-8565.2919999999995</v>
          </cell>
          <cell r="SF26">
            <v>-8565.2919999999995</v>
          </cell>
          <cell r="SG26">
            <v>0</v>
          </cell>
          <cell r="SH26">
            <v>8125.536000000001</v>
          </cell>
          <cell r="SI26">
            <v>763.44599999999991</v>
          </cell>
          <cell r="SJ26">
            <v>818.01</v>
          </cell>
          <cell r="SK26">
            <v>818.01</v>
          </cell>
          <cell r="SL26">
            <v>818.01</v>
          </cell>
          <cell r="SM26">
            <v>818.01</v>
          </cell>
          <cell r="SN26">
            <v>818.01</v>
          </cell>
          <cell r="SO26">
            <v>818.01</v>
          </cell>
          <cell r="SP26">
            <v>818.01</v>
          </cell>
          <cell r="SQ26">
            <v>818.01</v>
          </cell>
          <cell r="SR26">
            <v>818.01</v>
          </cell>
          <cell r="SU26">
            <v>0</v>
          </cell>
          <cell r="SV26">
            <v>0</v>
          </cell>
          <cell r="SW26">
            <v>0</v>
          </cell>
          <cell r="SX26">
            <v>0</v>
          </cell>
          <cell r="SY26">
            <v>0</v>
          </cell>
          <cell r="SZ26">
            <v>0</v>
          </cell>
          <cell r="TA26">
            <v>0</v>
          </cell>
          <cell r="TB26">
            <v>0</v>
          </cell>
          <cell r="TC26">
            <v>0</v>
          </cell>
          <cell r="TD26">
            <v>0</v>
          </cell>
          <cell r="TH26">
            <v>-8125.536000000001</v>
          </cell>
          <cell r="TI26">
            <v>-8125.536000000001</v>
          </cell>
          <cell r="TJ26">
            <v>0</v>
          </cell>
          <cell r="TK26">
            <v>2102.3340000000003</v>
          </cell>
          <cell r="TL26">
            <v>206.30399999999997</v>
          </cell>
          <cell r="TM26">
            <v>210.67</v>
          </cell>
          <cell r="TN26">
            <v>210.67</v>
          </cell>
          <cell r="TO26">
            <v>210.67</v>
          </cell>
          <cell r="TP26">
            <v>210.67</v>
          </cell>
          <cell r="TQ26">
            <v>210.67</v>
          </cell>
          <cell r="TR26">
            <v>210.67</v>
          </cell>
          <cell r="TS26">
            <v>210.67</v>
          </cell>
          <cell r="TT26">
            <v>210.67</v>
          </cell>
          <cell r="TU26">
            <v>210.67</v>
          </cell>
          <cell r="TX26">
            <v>160.18</v>
          </cell>
          <cell r="TY26">
            <v>0</v>
          </cell>
          <cell r="TZ26">
            <v>160.18</v>
          </cell>
          <cell r="UA26">
            <v>0</v>
          </cell>
          <cell r="UB26">
            <v>0</v>
          </cell>
          <cell r="UC26">
            <v>0</v>
          </cell>
          <cell r="UD26">
            <v>0</v>
          </cell>
          <cell r="UE26">
            <v>0</v>
          </cell>
          <cell r="UF26">
            <v>0</v>
          </cell>
          <cell r="UG26">
            <v>0</v>
          </cell>
          <cell r="UH26">
            <v>0</v>
          </cell>
          <cell r="UK26">
            <v>-1942.1540000000002</v>
          </cell>
          <cell r="UL26">
            <v>-1942.1540000000002</v>
          </cell>
          <cell r="UM26">
            <v>0</v>
          </cell>
          <cell r="UN26">
            <v>54.008999999999986</v>
          </cell>
          <cell r="UO26">
            <v>5.3190000000000008</v>
          </cell>
          <cell r="UP26">
            <v>5.41</v>
          </cell>
          <cell r="UQ26">
            <v>5.41</v>
          </cell>
          <cell r="UR26">
            <v>5.41</v>
          </cell>
          <cell r="US26">
            <v>5.41</v>
          </cell>
          <cell r="UT26">
            <v>5.41</v>
          </cell>
          <cell r="UU26">
            <v>5.41</v>
          </cell>
          <cell r="UV26">
            <v>5.41</v>
          </cell>
          <cell r="UW26">
            <v>5.41</v>
          </cell>
          <cell r="UX26">
            <v>5.41</v>
          </cell>
          <cell r="VA26">
            <v>0</v>
          </cell>
          <cell r="VN26">
            <v>-54.008999999999986</v>
          </cell>
          <cell r="VO26">
            <v>-54.008999999999986</v>
          </cell>
          <cell r="VP26">
            <v>0</v>
          </cell>
          <cell r="VQ26">
            <v>0</v>
          </cell>
          <cell r="WD26">
            <v>0</v>
          </cell>
          <cell r="WQ26">
            <v>0</v>
          </cell>
          <cell r="WR26">
            <v>0</v>
          </cell>
          <cell r="WS26">
            <v>0</v>
          </cell>
          <cell r="WT26">
            <v>98933.339000000007</v>
          </cell>
          <cell r="WU26">
            <v>9537.4189999999981</v>
          </cell>
          <cell r="WV26">
            <v>9932.8799999999992</v>
          </cell>
          <cell r="WW26">
            <v>9932.8799999999992</v>
          </cell>
          <cell r="WX26">
            <v>9932.8799999999992</v>
          </cell>
          <cell r="WY26">
            <v>9932.8799999999992</v>
          </cell>
          <cell r="WZ26">
            <v>9932.8799999999992</v>
          </cell>
          <cell r="XA26">
            <v>9932.8799999999992</v>
          </cell>
          <cell r="XB26">
            <v>9932.8799999999992</v>
          </cell>
          <cell r="XC26">
            <v>9932.8799999999992</v>
          </cell>
          <cell r="XD26">
            <v>9932.8799999999992</v>
          </cell>
          <cell r="XG26">
            <v>82845.63834782716</v>
          </cell>
          <cell r="XH26">
            <v>8857.1906700036197</v>
          </cell>
          <cell r="XI26">
            <v>6561.2370622914978</v>
          </cell>
          <cell r="XJ26">
            <v>4282.9448442868961</v>
          </cell>
          <cell r="XK26">
            <v>4400.4733313183269</v>
          </cell>
          <cell r="XL26">
            <v>9043.0372498537981</v>
          </cell>
          <cell r="XM26">
            <v>8724.7267807731914</v>
          </cell>
          <cell r="XN26">
            <v>8224.2303805158153</v>
          </cell>
          <cell r="XO26">
            <v>12810.568839630128</v>
          </cell>
          <cell r="XP26">
            <v>11272.361494843113</v>
          </cell>
          <cell r="XQ26">
            <v>8668.867694310773</v>
          </cell>
          <cell r="XT26">
            <v>-16087.700652172847</v>
          </cell>
          <cell r="XU26">
            <v>-16087.700652172847</v>
          </cell>
          <cell r="XV26">
            <v>0</v>
          </cell>
          <cell r="XW26">
            <v>51413.106999999989</v>
          </cell>
          <cell r="XX26">
            <v>5035.8369999999995</v>
          </cell>
          <cell r="XY26">
            <v>5153.03</v>
          </cell>
          <cell r="XZ26">
            <v>5153.03</v>
          </cell>
          <cell r="YA26">
            <v>5153.03</v>
          </cell>
          <cell r="YB26">
            <v>5153.03</v>
          </cell>
          <cell r="YC26">
            <v>5153.03</v>
          </cell>
          <cell r="YD26">
            <v>5153.03</v>
          </cell>
          <cell r="YE26">
            <v>5153.03</v>
          </cell>
          <cell r="YF26">
            <v>5153.03</v>
          </cell>
          <cell r="YG26">
            <v>5153.03</v>
          </cell>
          <cell r="YJ26">
            <v>50024.314181578004</v>
          </cell>
          <cell r="YK26">
            <v>4644.8276966718913</v>
          </cell>
          <cell r="YL26">
            <v>3320.2488912358467</v>
          </cell>
          <cell r="YM26">
            <v>5321.8600253584618</v>
          </cell>
          <cell r="YN26">
            <v>4984.3544975948671</v>
          </cell>
          <cell r="YO26">
            <v>6830.0134633703547</v>
          </cell>
          <cell r="YP26">
            <v>5097.2876364152626</v>
          </cell>
          <cell r="YQ26">
            <v>5021.0202920829624</v>
          </cell>
          <cell r="YR26">
            <v>5052.0960856030742</v>
          </cell>
          <cell r="YS26">
            <v>4720.87131551721</v>
          </cell>
          <cell r="YT26">
            <v>5031.7342777280764</v>
          </cell>
          <cell r="YW26">
            <v>-1388.7928184219854</v>
          </cell>
          <cell r="YX26">
            <v>-1388.7928184219854</v>
          </cell>
          <cell r="YY26">
            <v>0</v>
          </cell>
          <cell r="YZ26">
            <v>3194.5560000000005</v>
          </cell>
          <cell r="ZA26">
            <v>312.57600000000002</v>
          </cell>
          <cell r="ZB26">
            <v>320.22000000000003</v>
          </cell>
          <cell r="ZC26">
            <v>320.22000000000003</v>
          </cell>
          <cell r="ZD26">
            <v>320.22000000000003</v>
          </cell>
          <cell r="ZE26">
            <v>320.22000000000003</v>
          </cell>
          <cell r="ZF26">
            <v>320.22000000000003</v>
          </cell>
          <cell r="ZG26">
            <v>320.22000000000003</v>
          </cell>
          <cell r="ZH26">
            <v>320.22000000000003</v>
          </cell>
          <cell r="ZI26">
            <v>320.22000000000003</v>
          </cell>
          <cell r="ZJ26">
            <v>320.22000000000003</v>
          </cell>
          <cell r="ZM26">
            <v>8679.4082135862591</v>
          </cell>
          <cell r="ZP26">
            <v>4284.3740178829739</v>
          </cell>
          <cell r="ZQ26">
            <v>4395.0341957032861</v>
          </cell>
          <cell r="ZZ26">
            <v>5484.8522135862586</v>
          </cell>
          <cell r="AAA26">
            <v>0</v>
          </cell>
          <cell r="AAB26">
            <v>5484.8522135862586</v>
          </cell>
          <cell r="AAC26">
            <v>1329.96</v>
          </cell>
          <cell r="AAD26">
            <v>132.78</v>
          </cell>
          <cell r="AAE26">
            <v>133.02000000000001</v>
          </cell>
          <cell r="AAF26">
            <v>133.02000000000001</v>
          </cell>
          <cell r="AAG26">
            <v>133.02000000000001</v>
          </cell>
          <cell r="AAH26">
            <v>133.02000000000001</v>
          </cell>
          <cell r="AAI26">
            <v>133.02000000000001</v>
          </cell>
          <cell r="AAJ26">
            <v>133.02000000000001</v>
          </cell>
          <cell r="AAK26">
            <v>133.02000000000001</v>
          </cell>
          <cell r="AAL26">
            <v>133.02000000000001</v>
          </cell>
          <cell r="AAM26">
            <v>133.02000000000001</v>
          </cell>
          <cell r="AAP26">
            <v>1491.3231165560001</v>
          </cell>
          <cell r="AAQ26">
            <v>126.488658114</v>
          </cell>
          <cell r="AAR26">
            <v>126.16372314</v>
          </cell>
          <cell r="AAS26">
            <v>154.77089628000002</v>
          </cell>
          <cell r="AAT26">
            <v>157.98416634</v>
          </cell>
          <cell r="AAU26">
            <v>154.53298060200001</v>
          </cell>
          <cell r="AAV26">
            <v>157.41940214000002</v>
          </cell>
          <cell r="AAW26">
            <v>152.92315038000001</v>
          </cell>
          <cell r="AAX26">
            <v>153.59750406000001</v>
          </cell>
          <cell r="AAY26">
            <v>152.31213998000001</v>
          </cell>
          <cell r="AAZ26">
            <v>155.13049552000001</v>
          </cell>
          <cell r="ABC26">
            <v>161.36311655600002</v>
          </cell>
          <cell r="ABD26">
            <v>0</v>
          </cell>
          <cell r="ABE26">
            <v>161.36311655600002</v>
          </cell>
          <cell r="ABF26">
            <v>292.06800000000004</v>
          </cell>
          <cell r="ABG26">
            <v>29.178000000000001</v>
          </cell>
          <cell r="ABH26">
            <v>29.21</v>
          </cell>
          <cell r="ABI26">
            <v>29.21</v>
          </cell>
          <cell r="ABJ26">
            <v>29.21</v>
          </cell>
          <cell r="ABK26">
            <v>29.21</v>
          </cell>
          <cell r="ABL26">
            <v>29.21</v>
          </cell>
          <cell r="ABM26">
            <v>29.21</v>
          </cell>
          <cell r="ABN26">
            <v>29.21</v>
          </cell>
          <cell r="ABO26">
            <v>29.21</v>
          </cell>
          <cell r="ABP26">
            <v>29.21</v>
          </cell>
          <cell r="ABS26">
            <v>0</v>
          </cell>
          <cell r="ABT26">
            <v>0</v>
          </cell>
          <cell r="ACA26">
            <v>0</v>
          </cell>
          <cell r="ACB26">
            <v>0</v>
          </cell>
          <cell r="ACC26">
            <v>0</v>
          </cell>
          <cell r="ACF26">
            <v>-292.06800000000004</v>
          </cell>
          <cell r="ACG26">
            <v>-292.06800000000004</v>
          </cell>
          <cell r="ACH26">
            <v>0</v>
          </cell>
          <cell r="ACI26">
            <v>49568.106999999996</v>
          </cell>
          <cell r="ACJ26">
            <v>33226.180514928004</v>
          </cell>
          <cell r="ACK26">
            <v>-16341.926485071992</v>
          </cell>
          <cell r="ACL26">
            <v>-16341.926485071992</v>
          </cell>
          <cell r="ACM26">
            <v>0</v>
          </cell>
          <cell r="ACN26">
            <v>13358.196000000004</v>
          </cell>
          <cell r="ACO26">
            <v>1402.2360000000001</v>
          </cell>
          <cell r="ACP26">
            <v>1328.44</v>
          </cell>
          <cell r="ACQ26">
            <v>1328.44</v>
          </cell>
          <cell r="ACR26">
            <v>1328.44</v>
          </cell>
          <cell r="ACS26">
            <v>1328.44</v>
          </cell>
          <cell r="ACT26">
            <v>1328.44</v>
          </cell>
          <cell r="ACU26">
            <v>1328.44</v>
          </cell>
          <cell r="ACV26">
            <v>1328.44</v>
          </cell>
          <cell r="ACW26">
            <v>1328.44</v>
          </cell>
          <cell r="ACX26">
            <v>1328.44</v>
          </cell>
          <cell r="ADA26">
            <v>18206.430532416001</v>
          </cell>
          <cell r="ADB26">
            <v>1926.1224234000001</v>
          </cell>
          <cell r="ADC26">
            <v>2543.0803848000005</v>
          </cell>
          <cell r="ADD26">
            <v>2695.6239622560001</v>
          </cell>
          <cell r="ADE26">
            <v>2049.4877580000002</v>
          </cell>
          <cell r="ADF26">
            <v>1139.31408276</v>
          </cell>
          <cell r="ADG26">
            <v>1690.3433447999998</v>
          </cell>
          <cell r="ADH26">
            <v>1606.7079108</v>
          </cell>
          <cell r="ADI26">
            <v>1562.4989424</v>
          </cell>
          <cell r="ADJ26">
            <v>1267.7100048000002</v>
          </cell>
          <cell r="ADK26">
            <v>1725.5417184</v>
          </cell>
          <cell r="ADN26">
            <v>4848.2345324159978</v>
          </cell>
          <cell r="ADO26">
            <v>0</v>
          </cell>
          <cell r="ADP26">
            <v>4848.2345324159978</v>
          </cell>
          <cell r="ADQ26">
            <v>36209.910999999993</v>
          </cell>
          <cell r="ADR26">
            <v>3628.0209999999997</v>
          </cell>
          <cell r="ADS26">
            <v>3620.21</v>
          </cell>
          <cell r="ADT26">
            <v>3620.21</v>
          </cell>
          <cell r="ADU26">
            <v>3620.21</v>
          </cell>
          <cell r="ADV26">
            <v>3620.21</v>
          </cell>
          <cell r="ADW26">
            <v>3620.21</v>
          </cell>
          <cell r="ADX26">
            <v>3620.21</v>
          </cell>
          <cell r="ADY26">
            <v>3620.21</v>
          </cell>
          <cell r="ADZ26">
            <v>3620.21</v>
          </cell>
          <cell r="AEA26">
            <v>3620.21</v>
          </cell>
          <cell r="AED26">
            <v>15019.749982512003</v>
          </cell>
          <cell r="AEE26">
            <v>1489.2699150000001</v>
          </cell>
          <cell r="AEF26">
            <v>1354.7250648000002</v>
          </cell>
          <cell r="AEG26">
            <v>1972.0198897920002</v>
          </cell>
          <cell r="AEH26">
            <v>1436.6706264000002</v>
          </cell>
          <cell r="AEI26">
            <v>1107.55619892</v>
          </cell>
          <cell r="AEJ26">
            <v>1629.6850907999999</v>
          </cell>
          <cell r="AEK26">
            <v>1437.7875192000001</v>
          </cell>
          <cell r="AEL26">
            <v>1491.4762631999999</v>
          </cell>
          <cell r="AEM26">
            <v>1283.3607456</v>
          </cell>
          <cell r="AEN26">
            <v>1817.1986688000002</v>
          </cell>
          <cell r="AEQ26">
            <v>-21190.16101748799</v>
          </cell>
          <cell r="AER26">
            <v>-21190.16101748799</v>
          </cell>
          <cell r="AES26">
            <v>0</v>
          </cell>
          <cell r="AET26">
            <v>0</v>
          </cell>
          <cell r="AEU26">
            <v>0</v>
          </cell>
          <cell r="AEV26">
            <v>0</v>
          </cell>
          <cell r="AEW26">
            <v>0</v>
          </cell>
          <cell r="AEX26">
            <v>0</v>
          </cell>
          <cell r="AEY26">
            <v>0</v>
          </cell>
          <cell r="AFG26">
            <v>0</v>
          </cell>
          <cell r="AFT26">
            <v>0</v>
          </cell>
          <cell r="AFU26">
            <v>0</v>
          </cell>
          <cell r="AFV26">
            <v>0</v>
          </cell>
          <cell r="AFW26">
            <v>472758.86000000004</v>
          </cell>
          <cell r="AFX26">
            <v>577515.92898178601</v>
          </cell>
          <cell r="AFY26">
            <v>104757.06898178597</v>
          </cell>
          <cell r="AFZ26">
            <v>0</v>
          </cell>
          <cell r="AGA26">
            <v>104757.06898178597</v>
          </cell>
          <cell r="AGB26">
            <v>567310.63199999998</v>
          </cell>
          <cell r="AGC26">
            <v>693019.11477814324</v>
          </cell>
          <cell r="AGD26">
            <v>125708.48277814325</v>
          </cell>
          <cell r="AGE26">
            <v>0</v>
          </cell>
          <cell r="AGF26">
            <v>125708.48277814325</v>
          </cell>
          <cell r="AGG26">
            <v>28365.531600000002</v>
          </cell>
          <cell r="AGH26">
            <v>34650.955738907163</v>
          </cell>
          <cell r="AGI26">
            <v>6285.4241389071613</v>
          </cell>
          <cell r="AGJ26">
            <v>0</v>
          </cell>
          <cell r="AGK26">
            <v>6285.4241389071613</v>
          </cell>
          <cell r="AGL26">
            <v>595676.16359999997</v>
          </cell>
        </row>
        <row r="27">
          <cell r="C27" t="str">
            <v>Днiпровська, ВУЛ, 31</v>
          </cell>
          <cell r="D27">
            <v>9</v>
          </cell>
          <cell r="E27">
            <v>8731.4700000000012</v>
          </cell>
          <cell r="F27">
            <v>68909.898000000016</v>
          </cell>
          <cell r="G27">
            <v>103322.09887293076</v>
          </cell>
          <cell r="H27">
            <v>34412.200872930742</v>
          </cell>
          <cell r="I27">
            <v>0</v>
          </cell>
          <cell r="J27">
            <v>34412.200872930742</v>
          </cell>
          <cell r="K27">
            <v>36219.659000000007</v>
          </cell>
          <cell r="L27">
            <v>3552.989</v>
          </cell>
          <cell r="M27">
            <v>3629.63</v>
          </cell>
          <cell r="N27">
            <v>3629.63</v>
          </cell>
          <cell r="O27">
            <v>3629.63</v>
          </cell>
          <cell r="P27">
            <v>3629.63</v>
          </cell>
          <cell r="Q27">
            <v>3629.63</v>
          </cell>
          <cell r="R27">
            <v>3629.63</v>
          </cell>
          <cell r="S27">
            <v>3629.63</v>
          </cell>
          <cell r="T27">
            <v>3629.63</v>
          </cell>
          <cell r="U27">
            <v>3629.63</v>
          </cell>
          <cell r="X27">
            <v>38986.517888755538</v>
          </cell>
          <cell r="Y27">
            <v>0</v>
          </cell>
          <cell r="Z27">
            <v>0</v>
          </cell>
          <cell r="AA27">
            <v>19894.421408377508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19092.09648037803</v>
          </cell>
          <cell r="AH27">
            <v>0</v>
          </cell>
          <cell r="AL27">
            <v>0</v>
          </cell>
          <cell r="AM27">
            <v>0</v>
          </cell>
          <cell r="AN27">
            <v>6180.5750000000007</v>
          </cell>
          <cell r="AO27">
            <v>606.87499999999989</v>
          </cell>
          <cell r="AP27">
            <v>619.29999999999995</v>
          </cell>
          <cell r="AQ27">
            <v>619.29999999999995</v>
          </cell>
          <cell r="AR27">
            <v>619.29999999999995</v>
          </cell>
          <cell r="AS27">
            <v>619.29999999999995</v>
          </cell>
          <cell r="AT27">
            <v>619.29999999999995</v>
          </cell>
          <cell r="AU27">
            <v>619.29999999999995</v>
          </cell>
          <cell r="AV27">
            <v>619.29999999999995</v>
          </cell>
          <cell r="AW27">
            <v>619.29999999999995</v>
          </cell>
          <cell r="AX27">
            <v>619.29999999999995</v>
          </cell>
          <cell r="BA27">
            <v>6728.1565665393009</v>
          </cell>
          <cell r="BB27">
            <v>0</v>
          </cell>
          <cell r="BC27">
            <v>0</v>
          </cell>
          <cell r="BD27">
            <v>3439.8328431207933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3288.3237234185071</v>
          </cell>
          <cell r="BK27">
            <v>0</v>
          </cell>
          <cell r="BO27">
            <v>0</v>
          </cell>
          <cell r="BP27">
            <v>0</v>
          </cell>
          <cell r="BQ27">
            <v>3634.55</v>
          </cell>
          <cell r="BR27">
            <v>363.05</v>
          </cell>
          <cell r="BS27">
            <v>363.5</v>
          </cell>
          <cell r="BT27">
            <v>363.5</v>
          </cell>
          <cell r="BU27">
            <v>363.5</v>
          </cell>
          <cell r="BV27">
            <v>363.5</v>
          </cell>
          <cell r="BW27">
            <v>363.5</v>
          </cell>
          <cell r="BX27">
            <v>363.5</v>
          </cell>
          <cell r="BY27">
            <v>363.5</v>
          </cell>
          <cell r="BZ27">
            <v>363.5</v>
          </cell>
          <cell r="CA27">
            <v>363.5</v>
          </cell>
          <cell r="CD27">
            <v>3941.1752766080399</v>
          </cell>
          <cell r="CE27">
            <v>366.018418591</v>
          </cell>
          <cell r="CF27">
            <v>365.07815891000001</v>
          </cell>
          <cell r="CG27">
            <v>401.09665589304001</v>
          </cell>
          <cell r="CH27">
            <v>409.42407258000003</v>
          </cell>
          <cell r="CI27">
            <v>400.48014767400002</v>
          </cell>
          <cell r="CJ27">
            <v>407.96045717999999</v>
          </cell>
          <cell r="CK27">
            <v>396.30819006000002</v>
          </cell>
          <cell r="CL27">
            <v>398.05581222000001</v>
          </cell>
          <cell r="CM27">
            <v>394.72472526000001</v>
          </cell>
          <cell r="CN27">
            <v>402.02863824000002</v>
          </cell>
          <cell r="CR27">
            <v>0</v>
          </cell>
          <cell r="CS27">
            <v>0</v>
          </cell>
          <cell r="CT27">
            <v>1058.3439999999998</v>
          </cell>
          <cell r="CU27">
            <v>105.244</v>
          </cell>
          <cell r="CV27">
            <v>105.9</v>
          </cell>
          <cell r="CW27">
            <v>105.9</v>
          </cell>
          <cell r="CX27">
            <v>105.9</v>
          </cell>
          <cell r="CY27">
            <v>105.9</v>
          </cell>
          <cell r="CZ27">
            <v>105.9</v>
          </cell>
          <cell r="DA27">
            <v>105.9</v>
          </cell>
          <cell r="DB27">
            <v>105.9</v>
          </cell>
          <cell r="DC27">
            <v>105.9</v>
          </cell>
          <cell r="DD27">
            <v>105.9</v>
          </cell>
          <cell r="DG27">
            <v>1138.95077075316</v>
          </cell>
          <cell r="DH27">
            <v>101.281385849</v>
          </cell>
          <cell r="DI27">
            <v>101.02120549</v>
          </cell>
          <cell r="DJ27">
            <v>117.03346171315999</v>
          </cell>
          <cell r="DK27">
            <v>119.46326607</v>
          </cell>
          <cell r="DL27">
            <v>116.853574671</v>
          </cell>
          <cell r="DM27">
            <v>119.03578309</v>
          </cell>
          <cell r="DN27">
            <v>115.63626549</v>
          </cell>
          <cell r="DO27">
            <v>116.14619313</v>
          </cell>
          <cell r="DP27">
            <v>115.17423629</v>
          </cell>
          <cell r="DQ27">
            <v>117.30539895999999</v>
          </cell>
          <cell r="DT27">
            <v>80.606770753160163</v>
          </cell>
          <cell r="DU27">
            <v>0</v>
          </cell>
          <cell r="DV27">
            <v>80.606770753160163</v>
          </cell>
          <cell r="DW27">
            <v>1495.9189999999994</v>
          </cell>
          <cell r="DX27">
            <v>146.90900000000002</v>
          </cell>
          <cell r="DY27">
            <v>149.88999999999999</v>
          </cell>
          <cell r="DZ27">
            <v>149.88999999999999</v>
          </cell>
          <cell r="EA27">
            <v>149.88999999999999</v>
          </cell>
          <cell r="EB27">
            <v>149.88999999999999</v>
          </cell>
          <cell r="EC27">
            <v>149.88999999999999</v>
          </cell>
          <cell r="ED27">
            <v>149.88999999999999</v>
          </cell>
          <cell r="EE27">
            <v>149.88999999999999</v>
          </cell>
          <cell r="EF27">
            <v>149.88999999999999</v>
          </cell>
          <cell r="EG27">
            <v>149.88999999999999</v>
          </cell>
          <cell r="EK27">
            <v>1627.2750765583423</v>
          </cell>
          <cell r="EL27">
            <v>0</v>
          </cell>
          <cell r="EM27">
            <v>0</v>
          </cell>
          <cell r="EN27">
            <v>831.95957135944775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795.3155051988947</v>
          </cell>
          <cell r="EU27">
            <v>0</v>
          </cell>
          <cell r="EX27">
            <v>131.35607655834292</v>
          </cell>
          <cell r="EY27">
            <v>0</v>
          </cell>
          <cell r="EZ27">
            <v>131.35607655834292</v>
          </cell>
          <cell r="FA27">
            <v>17833.944</v>
          </cell>
          <cell r="FB27">
            <v>1751.0339999999999</v>
          </cell>
          <cell r="FC27">
            <v>1786.99</v>
          </cell>
          <cell r="FD27">
            <v>1786.99</v>
          </cell>
          <cell r="FE27">
            <v>1786.99</v>
          </cell>
          <cell r="FF27">
            <v>1786.99</v>
          </cell>
          <cell r="FG27">
            <v>1786.99</v>
          </cell>
          <cell r="FH27">
            <v>1786.99</v>
          </cell>
          <cell r="FI27">
            <v>1786.99</v>
          </cell>
          <cell r="FJ27">
            <v>1786.99</v>
          </cell>
          <cell r="FK27">
            <v>1786.99</v>
          </cell>
          <cell r="FN27">
            <v>19657.007264036183</v>
          </cell>
          <cell r="FO27">
            <v>0</v>
          </cell>
          <cell r="FP27">
            <v>0</v>
          </cell>
          <cell r="FQ27">
            <v>10043.149149272718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9613.8581147634632</v>
          </cell>
          <cell r="FX27">
            <v>0</v>
          </cell>
          <cell r="GA27">
            <v>1823.0632640361837</v>
          </cell>
          <cell r="GB27">
            <v>0</v>
          </cell>
          <cell r="GC27">
            <v>1823.0632640361837</v>
          </cell>
          <cell r="GD27">
            <v>10.898</v>
          </cell>
          <cell r="GE27">
            <v>10.898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-10.898</v>
          </cell>
          <cell r="GW27">
            <v>-10.898</v>
          </cell>
          <cell r="GX27">
            <v>0</v>
          </cell>
          <cell r="GY27">
            <v>2476.009</v>
          </cell>
          <cell r="GZ27">
            <v>488.899</v>
          </cell>
          <cell r="HA27">
            <v>220.79</v>
          </cell>
          <cell r="HB27">
            <v>220.79</v>
          </cell>
          <cell r="HC27">
            <v>220.79</v>
          </cell>
          <cell r="HD27">
            <v>220.79</v>
          </cell>
          <cell r="HE27">
            <v>220.79</v>
          </cell>
          <cell r="HF27">
            <v>220.79</v>
          </cell>
          <cell r="HG27">
            <v>220.79</v>
          </cell>
          <cell r="HH27">
            <v>220.79</v>
          </cell>
          <cell r="HI27">
            <v>220.79</v>
          </cell>
          <cell r="HL27">
            <v>31243.016029680191</v>
          </cell>
          <cell r="HM27">
            <v>2983.8792228356024</v>
          </cell>
          <cell r="HN27">
            <v>2743.2942844411227</v>
          </cell>
          <cell r="HO27">
            <v>3153.0189485363439</v>
          </cell>
          <cell r="HP27">
            <v>3398.7022258136694</v>
          </cell>
          <cell r="HQ27">
            <v>3555.4135537723978</v>
          </cell>
          <cell r="HR27">
            <v>3084.1146568669847</v>
          </cell>
          <cell r="HS27">
            <v>2803.5026088505547</v>
          </cell>
          <cell r="HT27">
            <v>3708.4619339888236</v>
          </cell>
          <cell r="HU27">
            <v>2802.139945501523</v>
          </cell>
          <cell r="HV27">
            <v>3010.4886490731687</v>
          </cell>
          <cell r="HY27">
            <v>28767.007029680193</v>
          </cell>
          <cell r="HZ27">
            <v>0</v>
          </cell>
          <cell r="IA27">
            <v>28767.007029680193</v>
          </cell>
          <cell r="IB27">
            <v>112486.79900000001</v>
          </cell>
          <cell r="IC27">
            <v>10836.388999999999</v>
          </cell>
          <cell r="ID27">
            <v>11294.49</v>
          </cell>
          <cell r="IE27">
            <v>11294.49</v>
          </cell>
          <cell r="IF27">
            <v>11294.49</v>
          </cell>
          <cell r="IG27">
            <v>11294.49</v>
          </cell>
          <cell r="IH27">
            <v>11294.49</v>
          </cell>
          <cell r="II27">
            <v>11294.49</v>
          </cell>
          <cell r="IJ27">
            <v>11294.49</v>
          </cell>
          <cell r="IK27">
            <v>11294.49</v>
          </cell>
          <cell r="IL27">
            <v>11294.49</v>
          </cell>
          <cell r="IO27">
            <v>110875.54528540403</v>
          </cell>
          <cell r="IP27">
            <v>7363.6507085915155</v>
          </cell>
          <cell r="IQ27">
            <v>8666.6765470542614</v>
          </cell>
          <cell r="IR27">
            <v>11630.231729181767</v>
          </cell>
          <cell r="IS27">
            <v>11203.987501610947</v>
          </cell>
          <cell r="IT27">
            <v>12961.305407865661</v>
          </cell>
          <cell r="IU27">
            <v>10682.598977922225</v>
          </cell>
          <cell r="IV27">
            <v>10509.163755558402</v>
          </cell>
          <cell r="IW27">
            <v>11716.361693979878</v>
          </cell>
          <cell r="IX27">
            <v>13388.959069478462</v>
          </cell>
          <cell r="IY27">
            <v>12752.609894160909</v>
          </cell>
          <cell r="JB27">
            <v>-1611.2537145959795</v>
          </cell>
          <cell r="JC27">
            <v>-1611.2537145959795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8652.6970000000019</v>
          </cell>
          <cell r="KI27">
            <v>849.51699999999994</v>
          </cell>
          <cell r="KJ27">
            <v>867.02</v>
          </cell>
          <cell r="KK27">
            <v>867.02</v>
          </cell>
          <cell r="KL27">
            <v>867.02</v>
          </cell>
          <cell r="KM27">
            <v>867.02</v>
          </cell>
          <cell r="KN27">
            <v>867.02</v>
          </cell>
          <cell r="KO27">
            <v>867.02</v>
          </cell>
          <cell r="KP27">
            <v>867.02</v>
          </cell>
          <cell r="KQ27">
            <v>867.02</v>
          </cell>
          <cell r="KR27">
            <v>867.02</v>
          </cell>
          <cell r="KU27">
            <v>7229.2262400973095</v>
          </cell>
          <cell r="KV27">
            <v>1006.4158865168715</v>
          </cell>
          <cell r="KW27">
            <v>762.81248127789775</v>
          </cell>
          <cell r="KX27">
            <v>1124.5470370823666</v>
          </cell>
          <cell r="KY27">
            <v>997.31893826628323</v>
          </cell>
          <cell r="KZ27">
            <v>1074.1145600081518</v>
          </cell>
          <cell r="LA27">
            <v>212.81742818519828</v>
          </cell>
          <cell r="LB27">
            <v>11.79214379731248</v>
          </cell>
          <cell r="LD27">
            <v>1188.1279015096327</v>
          </cell>
          <cell r="LE27">
            <v>851.27986345359568</v>
          </cell>
          <cell r="LH27">
            <v>-1423.4707599026924</v>
          </cell>
          <cell r="LI27">
            <v>-1423.4707599026924</v>
          </cell>
          <cell r="LJ27">
            <v>0</v>
          </cell>
          <cell r="LK27">
            <v>0</v>
          </cell>
          <cell r="LX27">
            <v>0</v>
          </cell>
          <cell r="MJ27">
            <v>0</v>
          </cell>
          <cell r="ML27">
            <v>0</v>
          </cell>
          <cell r="MM27">
            <v>0</v>
          </cell>
          <cell r="MN27">
            <v>135284.40728500005</v>
          </cell>
          <cell r="MO27">
            <v>13172.047285000001</v>
          </cell>
          <cell r="MP27">
            <v>13568.04</v>
          </cell>
          <cell r="MQ27">
            <v>13568.04</v>
          </cell>
          <cell r="MR27">
            <v>13568.04</v>
          </cell>
          <cell r="MS27">
            <v>13568.04</v>
          </cell>
          <cell r="MT27">
            <v>13568.04</v>
          </cell>
          <cell r="MU27">
            <v>13568.04</v>
          </cell>
          <cell r="MV27">
            <v>13568.04</v>
          </cell>
          <cell r="MW27">
            <v>13568.04</v>
          </cell>
          <cell r="MX27">
            <v>13568.04</v>
          </cell>
          <cell r="NA27">
            <v>31854.786924920227</v>
          </cell>
          <cell r="NB27">
            <v>2707.2332685209926</v>
          </cell>
          <cell r="NC27">
            <v>0</v>
          </cell>
          <cell r="ND27">
            <v>500.4528660043581</v>
          </cell>
          <cell r="NE27">
            <v>1561.9875687955919</v>
          </cell>
          <cell r="NF27">
            <v>0</v>
          </cell>
          <cell r="NG27">
            <v>19669.544303193532</v>
          </cell>
          <cell r="NH27">
            <v>0</v>
          </cell>
          <cell r="NI27">
            <v>3181.4143523256407</v>
          </cell>
          <cell r="NJ27">
            <v>0</v>
          </cell>
          <cell r="NK27">
            <v>4234.1545660801112</v>
          </cell>
          <cell r="NN27">
            <v>-103429.62036007983</v>
          </cell>
          <cell r="NO27">
            <v>-103429.62036007983</v>
          </cell>
          <cell r="NP27">
            <v>0</v>
          </cell>
          <cell r="NQ27">
            <v>51216.888000000006</v>
          </cell>
          <cell r="NR27">
            <v>8495.86</v>
          </cell>
          <cell r="NS27">
            <v>-42721.028000000006</v>
          </cell>
          <cell r="NT27">
            <v>-42721.028000000006</v>
          </cell>
          <cell r="NU27">
            <v>0</v>
          </cell>
          <cell r="NV27">
            <v>10342.672</v>
          </cell>
          <cell r="NW27">
            <v>996.62200000000007</v>
          </cell>
          <cell r="NX27">
            <v>1038.45</v>
          </cell>
          <cell r="NY27">
            <v>1038.45</v>
          </cell>
          <cell r="NZ27">
            <v>1038.45</v>
          </cell>
          <cell r="OA27">
            <v>1038.45</v>
          </cell>
          <cell r="OB27">
            <v>1038.45</v>
          </cell>
          <cell r="OC27">
            <v>1038.45</v>
          </cell>
          <cell r="OD27">
            <v>1038.45</v>
          </cell>
          <cell r="OE27">
            <v>1038.45</v>
          </cell>
          <cell r="OF27">
            <v>1038.45</v>
          </cell>
          <cell r="OI27">
            <v>8495.86</v>
          </cell>
          <cell r="OJ27">
            <v>0</v>
          </cell>
          <cell r="OK27">
            <v>6724.73</v>
          </cell>
          <cell r="OL27">
            <v>0</v>
          </cell>
          <cell r="OM27">
            <v>0</v>
          </cell>
          <cell r="ON27">
            <v>0</v>
          </cell>
          <cell r="OO27">
            <v>0</v>
          </cell>
          <cell r="OP27">
            <v>0</v>
          </cell>
          <cell r="OQ27">
            <v>0</v>
          </cell>
          <cell r="OR27">
            <v>1771.13</v>
          </cell>
          <cell r="OS27">
            <v>0</v>
          </cell>
          <cell r="OV27">
            <v>-1846.8119999999999</v>
          </cell>
          <cell r="OW27">
            <v>-1846.8119999999999</v>
          </cell>
          <cell r="OX27">
            <v>0</v>
          </cell>
          <cell r="OY27">
            <v>16136.626000000002</v>
          </cell>
          <cell r="OZ27">
            <v>1507.7560000000001</v>
          </cell>
          <cell r="PA27">
            <v>1625.43</v>
          </cell>
          <cell r="PB27">
            <v>1625.43</v>
          </cell>
          <cell r="PC27">
            <v>1625.43</v>
          </cell>
          <cell r="PD27">
            <v>1625.43</v>
          </cell>
          <cell r="PE27">
            <v>1625.43</v>
          </cell>
          <cell r="PF27">
            <v>1625.43</v>
          </cell>
          <cell r="PG27">
            <v>1625.43</v>
          </cell>
          <cell r="PH27">
            <v>1625.43</v>
          </cell>
          <cell r="PI27">
            <v>1625.43</v>
          </cell>
          <cell r="PL27">
            <v>0</v>
          </cell>
          <cell r="PM27">
            <v>0</v>
          </cell>
          <cell r="PN27">
            <v>0</v>
          </cell>
          <cell r="PO27">
            <v>0</v>
          </cell>
          <cell r="PP27">
            <v>0</v>
          </cell>
          <cell r="PQ27">
            <v>0</v>
          </cell>
          <cell r="PR27">
            <v>0</v>
          </cell>
          <cell r="PS27">
            <v>0</v>
          </cell>
          <cell r="PT27">
            <v>0</v>
          </cell>
          <cell r="PU27">
            <v>0</v>
          </cell>
          <cell r="PV27">
            <v>0</v>
          </cell>
          <cell r="PY27">
            <v>-16136.626000000002</v>
          </cell>
          <cell r="PZ27">
            <v>-16136.626000000002</v>
          </cell>
          <cell r="QA27">
            <v>0</v>
          </cell>
          <cell r="QB27">
            <v>2928.1679999999997</v>
          </cell>
          <cell r="QC27">
            <v>286.75799999999998</v>
          </cell>
          <cell r="QD27">
            <v>293.49</v>
          </cell>
          <cell r="QE27">
            <v>293.49</v>
          </cell>
          <cell r="QF27">
            <v>293.49</v>
          </cell>
          <cell r="QG27">
            <v>293.49</v>
          </cell>
          <cell r="QH27">
            <v>293.49</v>
          </cell>
          <cell r="QI27">
            <v>293.49</v>
          </cell>
          <cell r="QJ27">
            <v>293.49</v>
          </cell>
          <cell r="QK27">
            <v>293.49</v>
          </cell>
          <cell r="QL27">
            <v>293.49</v>
          </cell>
          <cell r="QO27">
            <v>0</v>
          </cell>
          <cell r="QP27">
            <v>0</v>
          </cell>
          <cell r="QQ27">
            <v>0</v>
          </cell>
          <cell r="QS27">
            <v>0</v>
          </cell>
          <cell r="QT27">
            <v>0</v>
          </cell>
          <cell r="QU27">
            <v>0</v>
          </cell>
          <cell r="QW27">
            <v>0</v>
          </cell>
          <cell r="RB27">
            <v>-2928.1679999999997</v>
          </cell>
          <cell r="RC27">
            <v>-2928.1679999999997</v>
          </cell>
          <cell r="RD27">
            <v>0</v>
          </cell>
          <cell r="RE27">
            <v>12736.740000000002</v>
          </cell>
          <cell r="RF27">
            <v>1241.94</v>
          </cell>
          <cell r="RG27">
            <v>1277.2</v>
          </cell>
          <cell r="RH27">
            <v>1277.2</v>
          </cell>
          <cell r="RI27">
            <v>1277.2</v>
          </cell>
          <cell r="RJ27">
            <v>1277.2</v>
          </cell>
          <cell r="RK27">
            <v>1277.2</v>
          </cell>
          <cell r="RL27">
            <v>1277.2</v>
          </cell>
          <cell r="RM27">
            <v>1277.2</v>
          </cell>
          <cell r="RN27">
            <v>1277.2</v>
          </cell>
          <cell r="RO27">
            <v>1277.2</v>
          </cell>
          <cell r="RR27">
            <v>0</v>
          </cell>
          <cell r="RS27">
            <v>0</v>
          </cell>
          <cell r="RT27">
            <v>0</v>
          </cell>
          <cell r="RV27">
            <v>0</v>
          </cell>
          <cell r="RY27">
            <v>0</v>
          </cell>
          <cell r="RZ27">
            <v>0</v>
          </cell>
          <cell r="SE27">
            <v>-12736.740000000002</v>
          </cell>
          <cell r="SF27">
            <v>-12736.740000000002</v>
          </cell>
          <cell r="SG27">
            <v>0</v>
          </cell>
          <cell r="SH27">
            <v>5498.8159999999989</v>
          </cell>
          <cell r="SI27">
            <v>514.79599999999994</v>
          </cell>
          <cell r="SJ27">
            <v>553.78</v>
          </cell>
          <cell r="SK27">
            <v>553.78</v>
          </cell>
          <cell r="SL27">
            <v>553.78</v>
          </cell>
          <cell r="SM27">
            <v>553.78</v>
          </cell>
          <cell r="SN27">
            <v>553.78</v>
          </cell>
          <cell r="SO27">
            <v>553.78</v>
          </cell>
          <cell r="SP27">
            <v>553.78</v>
          </cell>
          <cell r="SQ27">
            <v>553.78</v>
          </cell>
          <cell r="SR27">
            <v>553.78</v>
          </cell>
          <cell r="SU27">
            <v>0</v>
          </cell>
          <cell r="SV27">
            <v>0</v>
          </cell>
          <cell r="SW27">
            <v>0</v>
          </cell>
          <cell r="SX27">
            <v>0</v>
          </cell>
          <cell r="SY27">
            <v>0</v>
          </cell>
          <cell r="SZ27">
            <v>0</v>
          </cell>
          <cell r="TA27">
            <v>0</v>
          </cell>
          <cell r="TB27">
            <v>0</v>
          </cell>
          <cell r="TC27">
            <v>0</v>
          </cell>
          <cell r="TD27">
            <v>0</v>
          </cell>
          <cell r="TH27">
            <v>-5498.8159999999989</v>
          </cell>
          <cell r="TI27">
            <v>-5498.8159999999989</v>
          </cell>
          <cell r="TJ27">
            <v>0</v>
          </cell>
          <cell r="TK27">
            <v>3439.5019999999995</v>
          </cell>
          <cell r="TL27">
            <v>337.56200000000001</v>
          </cell>
          <cell r="TM27">
            <v>344.66</v>
          </cell>
          <cell r="TN27">
            <v>344.66</v>
          </cell>
          <cell r="TO27">
            <v>344.66</v>
          </cell>
          <cell r="TP27">
            <v>344.66</v>
          </cell>
          <cell r="TQ27">
            <v>344.66</v>
          </cell>
          <cell r="TR27">
            <v>344.66</v>
          </cell>
          <cell r="TS27">
            <v>344.66</v>
          </cell>
          <cell r="TT27">
            <v>344.66</v>
          </cell>
          <cell r="TU27">
            <v>344.66</v>
          </cell>
          <cell r="TX27">
            <v>0</v>
          </cell>
          <cell r="TY27">
            <v>0</v>
          </cell>
          <cell r="TZ27">
            <v>0</v>
          </cell>
          <cell r="UA27">
            <v>0</v>
          </cell>
          <cell r="UB27">
            <v>0</v>
          </cell>
          <cell r="UC27">
            <v>0</v>
          </cell>
          <cell r="UD27">
            <v>0</v>
          </cell>
          <cell r="UE27">
            <v>0</v>
          </cell>
          <cell r="UF27">
            <v>0</v>
          </cell>
          <cell r="UG27">
            <v>0</v>
          </cell>
          <cell r="UH27">
            <v>0</v>
          </cell>
          <cell r="UK27">
            <v>-3439.5019999999995</v>
          </cell>
          <cell r="UL27">
            <v>-3439.5019999999995</v>
          </cell>
          <cell r="UM27">
            <v>0</v>
          </cell>
          <cell r="UN27">
            <v>134.36400000000003</v>
          </cell>
          <cell r="UO27">
            <v>13.224</v>
          </cell>
          <cell r="UP27">
            <v>13.46</v>
          </cell>
          <cell r="UQ27">
            <v>13.46</v>
          </cell>
          <cell r="UR27">
            <v>13.46</v>
          </cell>
          <cell r="US27">
            <v>13.46</v>
          </cell>
          <cell r="UT27">
            <v>13.46</v>
          </cell>
          <cell r="UU27">
            <v>13.46</v>
          </cell>
          <cell r="UV27">
            <v>13.46</v>
          </cell>
          <cell r="UW27">
            <v>13.46</v>
          </cell>
          <cell r="UX27">
            <v>13.46</v>
          </cell>
          <cell r="VA27">
            <v>0</v>
          </cell>
          <cell r="VN27">
            <v>-134.36400000000003</v>
          </cell>
          <cell r="VO27">
            <v>-134.36400000000003</v>
          </cell>
          <cell r="VP27">
            <v>0</v>
          </cell>
          <cell r="VQ27">
            <v>0</v>
          </cell>
          <cell r="WD27">
            <v>0</v>
          </cell>
          <cell r="WQ27">
            <v>0</v>
          </cell>
          <cell r="WR27">
            <v>0</v>
          </cell>
          <cell r="WS27">
            <v>0</v>
          </cell>
          <cell r="WT27">
            <v>111193.93200000002</v>
          </cell>
          <cell r="WU27">
            <v>10843.212</v>
          </cell>
          <cell r="WV27">
            <v>11150.08</v>
          </cell>
          <cell r="WW27">
            <v>11150.08</v>
          </cell>
          <cell r="WX27">
            <v>11150.08</v>
          </cell>
          <cell r="WY27">
            <v>11150.08</v>
          </cell>
          <cell r="WZ27">
            <v>11150.08</v>
          </cell>
          <cell r="XA27">
            <v>11150.08</v>
          </cell>
          <cell r="XB27">
            <v>11150.08</v>
          </cell>
          <cell r="XC27">
            <v>11150.08</v>
          </cell>
          <cell r="XD27">
            <v>11150.08</v>
          </cell>
          <cell r="XG27">
            <v>113972.59674951663</v>
          </cell>
          <cell r="XH27">
            <v>12763.787991932937</v>
          </cell>
          <cell r="XI27">
            <v>9089.1866185541821</v>
          </cell>
          <cell r="XJ27">
            <v>5998.8857623626573</v>
          </cell>
          <cell r="XK27">
            <v>6187.0577817933618</v>
          </cell>
          <cell r="XL27">
            <v>12669.273944520117</v>
          </cell>
          <cell r="XM27">
            <v>12223.166395078448</v>
          </cell>
          <cell r="XN27">
            <v>11521.894107922984</v>
          </cell>
          <cell r="XO27">
            <v>16759.985408892957</v>
          </cell>
          <cell r="XP27">
            <v>14614.428258294036</v>
          </cell>
          <cell r="XQ27">
            <v>12144.930480164941</v>
          </cell>
          <cell r="XT27">
            <v>2778.6647495166108</v>
          </cell>
          <cell r="XU27">
            <v>0</v>
          </cell>
          <cell r="XV27">
            <v>2778.6647495166108</v>
          </cell>
          <cell r="XW27">
            <v>90204.73000000001</v>
          </cell>
          <cell r="XX27">
            <v>8688.76</v>
          </cell>
          <cell r="XY27">
            <v>9057.33</v>
          </cell>
          <cell r="XZ27">
            <v>9057.33</v>
          </cell>
          <cell r="YA27">
            <v>9057.33</v>
          </cell>
          <cell r="YB27">
            <v>9057.33</v>
          </cell>
          <cell r="YC27">
            <v>9057.33</v>
          </cell>
          <cell r="YD27">
            <v>9057.33</v>
          </cell>
          <cell r="YE27">
            <v>9057.33</v>
          </cell>
          <cell r="YF27">
            <v>9057.33</v>
          </cell>
          <cell r="YG27">
            <v>9057.33</v>
          </cell>
          <cell r="YJ27">
            <v>59418.812555327691</v>
          </cell>
          <cell r="YK27">
            <v>5596.2174727874735</v>
          </cell>
          <cell r="YL27">
            <v>4000.3281224943621</v>
          </cell>
          <cell r="YM27">
            <v>5621.2608087240014</v>
          </cell>
          <cell r="YN27">
            <v>6005.2887968252244</v>
          </cell>
          <cell r="YO27">
            <v>8228.9734933762538</v>
          </cell>
          <cell r="YP27">
            <v>5737.8241043638682</v>
          </cell>
          <cell r="YQ27">
            <v>6111.0359843201895</v>
          </cell>
          <cell r="YR27">
            <v>6086.9157728023829</v>
          </cell>
          <cell r="YS27">
            <v>5968.6097835063692</v>
          </cell>
          <cell r="YT27">
            <v>6062.3582161275608</v>
          </cell>
          <cell r="YW27">
            <v>-30785.917444672319</v>
          </cell>
          <cell r="YX27">
            <v>-30785.917444672319</v>
          </cell>
          <cell r="YY27">
            <v>0</v>
          </cell>
          <cell r="YZ27">
            <v>771.89200000000028</v>
          </cell>
          <cell r="ZA27">
            <v>109.58200000000001</v>
          </cell>
          <cell r="ZB27">
            <v>73.59</v>
          </cell>
          <cell r="ZC27">
            <v>73.59</v>
          </cell>
          <cell r="ZD27">
            <v>73.59</v>
          </cell>
          <cell r="ZE27">
            <v>73.59</v>
          </cell>
          <cell r="ZF27">
            <v>73.59</v>
          </cell>
          <cell r="ZG27">
            <v>73.59</v>
          </cell>
          <cell r="ZH27">
            <v>73.59</v>
          </cell>
          <cell r="ZI27">
            <v>73.59</v>
          </cell>
          <cell r="ZJ27">
            <v>73.59</v>
          </cell>
          <cell r="ZM27">
            <v>12186.188813040135</v>
          </cell>
          <cell r="ZP27">
            <v>6003.7759615186205</v>
          </cell>
          <cell r="ZQ27">
            <v>6182.4128515215143</v>
          </cell>
          <cell r="ZZ27">
            <v>11414.296813040135</v>
          </cell>
          <cell r="AAA27">
            <v>0</v>
          </cell>
          <cell r="AAB27">
            <v>11414.296813040135</v>
          </cell>
          <cell r="AAC27">
            <v>2198.6410000000005</v>
          </cell>
          <cell r="AAD27">
            <v>219.541</v>
          </cell>
          <cell r="AAE27">
            <v>219.9</v>
          </cell>
          <cell r="AAF27">
            <v>219.9</v>
          </cell>
          <cell r="AAG27">
            <v>219.9</v>
          </cell>
          <cell r="AAH27">
            <v>219.9</v>
          </cell>
          <cell r="AAI27">
            <v>219.9</v>
          </cell>
          <cell r="AAJ27">
            <v>219.9</v>
          </cell>
          <cell r="AAK27">
            <v>219.9</v>
          </cell>
          <cell r="AAL27">
            <v>219.9</v>
          </cell>
          <cell r="AAM27">
            <v>219.9</v>
          </cell>
          <cell r="AAP27">
            <v>2460.5660839879997</v>
          </cell>
          <cell r="AAQ27">
            <v>208.69635742200001</v>
          </cell>
          <cell r="AAR27">
            <v>208.16024022000002</v>
          </cell>
          <cell r="AAS27">
            <v>255.35983044</v>
          </cell>
          <cell r="AAT27">
            <v>260.66147381999997</v>
          </cell>
          <cell r="AAU27">
            <v>254.96728824600001</v>
          </cell>
          <cell r="AAV27">
            <v>259.72965721999998</v>
          </cell>
          <cell r="AAW27">
            <v>252.31119473999999</v>
          </cell>
          <cell r="AAX27">
            <v>253.42382538000001</v>
          </cell>
          <cell r="AAY27">
            <v>251.30307554000001</v>
          </cell>
          <cell r="AAZ27">
            <v>255.95314095999998</v>
          </cell>
          <cell r="ABC27">
            <v>261.92508398799919</v>
          </cell>
          <cell r="ABD27">
            <v>0</v>
          </cell>
          <cell r="ABE27">
            <v>261.92508398799919</v>
          </cell>
          <cell r="ABF27">
            <v>481.83799999999997</v>
          </cell>
          <cell r="ABG27">
            <v>48.127999999999993</v>
          </cell>
          <cell r="ABH27">
            <v>48.19</v>
          </cell>
          <cell r="ABI27">
            <v>48.19</v>
          </cell>
          <cell r="ABJ27">
            <v>48.19</v>
          </cell>
          <cell r="ABK27">
            <v>48.19</v>
          </cell>
          <cell r="ABL27">
            <v>48.19</v>
          </cell>
          <cell r="ABM27">
            <v>48.19</v>
          </cell>
          <cell r="ABN27">
            <v>48.19</v>
          </cell>
          <cell r="ABO27">
            <v>48.19</v>
          </cell>
          <cell r="ABP27">
            <v>48.19</v>
          </cell>
          <cell r="ABS27">
            <v>0</v>
          </cell>
          <cell r="ABT27">
            <v>0</v>
          </cell>
          <cell r="ACA27">
            <v>0</v>
          </cell>
          <cell r="ACB27">
            <v>0</v>
          </cell>
          <cell r="ACC27">
            <v>0</v>
          </cell>
          <cell r="ACF27">
            <v>-481.83799999999997</v>
          </cell>
          <cell r="ACG27">
            <v>-481.83799999999997</v>
          </cell>
          <cell r="ACH27">
            <v>0</v>
          </cell>
          <cell r="ACI27">
            <v>98923.853999999992</v>
          </cell>
          <cell r="ACJ27">
            <v>77653.081445184012</v>
          </cell>
          <cell r="ACK27">
            <v>-21270.77255481598</v>
          </cell>
          <cell r="ACL27">
            <v>-21270.77255481598</v>
          </cell>
          <cell r="ACM27">
            <v>0</v>
          </cell>
          <cell r="ACN27">
            <v>60349.823000000004</v>
          </cell>
          <cell r="ACO27">
            <v>5774.4530000000004</v>
          </cell>
          <cell r="ACP27">
            <v>6063.93</v>
          </cell>
          <cell r="ACQ27">
            <v>6063.93</v>
          </cell>
          <cell r="ACR27">
            <v>6063.93</v>
          </cell>
          <cell r="ACS27">
            <v>6063.93</v>
          </cell>
          <cell r="ACT27">
            <v>6063.93</v>
          </cell>
          <cell r="ACU27">
            <v>6063.93</v>
          </cell>
          <cell r="ACV27">
            <v>6063.93</v>
          </cell>
          <cell r="ACW27">
            <v>6063.93</v>
          </cell>
          <cell r="ACX27">
            <v>6063.93</v>
          </cell>
          <cell r="ADA27">
            <v>47876.170928400003</v>
          </cell>
          <cell r="ADB27">
            <v>4579.0085653200003</v>
          </cell>
          <cell r="ADC27">
            <v>4832.6449679999996</v>
          </cell>
          <cell r="ADD27">
            <v>6739.0599056399997</v>
          </cell>
          <cell r="ADE27">
            <v>4918.7706191999996</v>
          </cell>
          <cell r="ADF27">
            <v>3485.4277514400001</v>
          </cell>
          <cell r="ADG27">
            <v>5495.6378124000003</v>
          </cell>
          <cell r="ADH27">
            <v>4113.0151163999999</v>
          </cell>
          <cell r="ADI27">
            <v>4375.7861795999997</v>
          </cell>
          <cell r="ADJ27">
            <v>3889.2090888000002</v>
          </cell>
          <cell r="ADK27">
            <v>5447.6109215999995</v>
          </cell>
          <cell r="ADN27">
            <v>-12473.652071600001</v>
          </cell>
          <cell r="ADO27">
            <v>-12473.652071600001</v>
          </cell>
          <cell r="ADP27">
            <v>0</v>
          </cell>
          <cell r="ADQ27">
            <v>38574.030999999995</v>
          </cell>
          <cell r="ADR27">
            <v>3634.1410000000005</v>
          </cell>
          <cell r="ADS27">
            <v>3882.21</v>
          </cell>
          <cell r="ADT27">
            <v>3882.21</v>
          </cell>
          <cell r="ADU27">
            <v>3882.21</v>
          </cell>
          <cell r="ADV27">
            <v>3882.21</v>
          </cell>
          <cell r="ADW27">
            <v>3882.21</v>
          </cell>
          <cell r="ADX27">
            <v>3882.21</v>
          </cell>
          <cell r="ADY27">
            <v>3882.21</v>
          </cell>
          <cell r="ADZ27">
            <v>3882.21</v>
          </cell>
          <cell r="AEA27">
            <v>3882.21</v>
          </cell>
          <cell r="AED27">
            <v>29776.910516784003</v>
          </cell>
          <cell r="AEE27">
            <v>2772.0277351200002</v>
          </cell>
          <cell r="AEF27">
            <v>2638.1488104</v>
          </cell>
          <cell r="AEG27">
            <v>3864.5228485440002</v>
          </cell>
          <cell r="AEH27">
            <v>2743.4727216000001</v>
          </cell>
          <cell r="AEI27">
            <v>2080.1413915200001</v>
          </cell>
          <cell r="AEJ27">
            <v>3263.4140652000001</v>
          </cell>
          <cell r="AEK27">
            <v>2961.9994248000003</v>
          </cell>
          <cell r="AEL27">
            <v>3061.8666143999999</v>
          </cell>
          <cell r="AEM27">
            <v>2625.4117692</v>
          </cell>
          <cell r="AEN27">
            <v>3765.9051359999999</v>
          </cell>
          <cell r="AEQ27">
            <v>-8797.1204832159929</v>
          </cell>
          <cell r="AER27">
            <v>-8797.1204832159929</v>
          </cell>
          <cell r="AES27">
            <v>0</v>
          </cell>
          <cell r="AET27">
            <v>0</v>
          </cell>
          <cell r="AEU27">
            <v>0</v>
          </cell>
          <cell r="AEV27">
            <v>0</v>
          </cell>
          <cell r="AEW27">
            <v>0</v>
          </cell>
          <cell r="AEX27">
            <v>0</v>
          </cell>
          <cell r="AEY27">
            <v>0</v>
          </cell>
          <cell r="AFG27">
            <v>0</v>
          </cell>
          <cell r="AFT27">
            <v>0</v>
          </cell>
          <cell r="AFU27">
            <v>0</v>
          </cell>
          <cell r="AFV27">
            <v>0</v>
          </cell>
          <cell r="AFW27">
            <v>680325.57628499996</v>
          </cell>
          <cell r="AFX27">
            <v>527468.76297040877</v>
          </cell>
          <cell r="AFY27">
            <v>-152856.81331459119</v>
          </cell>
          <cell r="AFZ27">
            <v>-152856.81331459119</v>
          </cell>
          <cell r="AGA27">
            <v>0</v>
          </cell>
          <cell r="AGB27">
            <v>816390.69154199993</v>
          </cell>
          <cell r="AGC27">
            <v>632962.51556449046</v>
          </cell>
          <cell r="AGD27">
            <v>-183428.17597750947</v>
          </cell>
          <cell r="AGE27">
            <v>-183428.17597750947</v>
          </cell>
          <cell r="AGF27">
            <v>0</v>
          </cell>
          <cell r="AGG27">
            <v>40819.534577099999</v>
          </cell>
          <cell r="AGH27">
            <v>31648.125778224523</v>
          </cell>
          <cell r="AGI27">
            <v>-9171.4087988754764</v>
          </cell>
          <cell r="AGJ27">
            <v>-9171.4087988754764</v>
          </cell>
          <cell r="AGK27">
            <v>0</v>
          </cell>
          <cell r="AGL27">
            <v>857210.22611909988</v>
          </cell>
        </row>
        <row r="28">
          <cell r="C28" t="str">
            <v>Днiпровська, ВУЛ, 35</v>
          </cell>
          <cell r="D28">
            <v>9</v>
          </cell>
          <cell r="E28">
            <v>6535.2</v>
          </cell>
          <cell r="F28">
            <v>53670.072</v>
          </cell>
          <cell r="G28">
            <v>79515.515306692148</v>
          </cell>
          <cell r="H28">
            <v>25845.443306692148</v>
          </cell>
          <cell r="I28">
            <v>0</v>
          </cell>
          <cell r="J28">
            <v>25845.443306692148</v>
          </cell>
          <cell r="K28">
            <v>29798.483999999997</v>
          </cell>
          <cell r="L28">
            <v>2924.2139999999999</v>
          </cell>
          <cell r="M28">
            <v>2986.03</v>
          </cell>
          <cell r="N28">
            <v>2986.03</v>
          </cell>
          <cell r="O28">
            <v>2986.03</v>
          </cell>
          <cell r="P28">
            <v>2986.03</v>
          </cell>
          <cell r="Q28">
            <v>2986.03</v>
          </cell>
          <cell r="R28">
            <v>2986.03</v>
          </cell>
          <cell r="S28">
            <v>2986.03</v>
          </cell>
          <cell r="T28">
            <v>2986.03</v>
          </cell>
          <cell r="U28">
            <v>2986.03</v>
          </cell>
          <cell r="X28">
            <v>32985.483103908795</v>
          </cell>
          <cell r="Y28">
            <v>0</v>
          </cell>
          <cell r="Z28">
            <v>0</v>
          </cell>
          <cell r="AA28">
            <v>0</v>
          </cell>
          <cell r="AB28">
            <v>16580.716669668833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16404.766434239962</v>
          </cell>
          <cell r="AL28">
            <v>0</v>
          </cell>
          <cell r="AM28">
            <v>0</v>
          </cell>
          <cell r="AN28">
            <v>4650.4030000000002</v>
          </cell>
          <cell r="AO28">
            <v>456.58299999999997</v>
          </cell>
          <cell r="AP28">
            <v>465.98</v>
          </cell>
          <cell r="AQ28">
            <v>465.98</v>
          </cell>
          <cell r="AR28">
            <v>465.98</v>
          </cell>
          <cell r="AS28">
            <v>465.98</v>
          </cell>
          <cell r="AT28">
            <v>465.98</v>
          </cell>
          <cell r="AU28">
            <v>465.98</v>
          </cell>
          <cell r="AV28">
            <v>465.98</v>
          </cell>
          <cell r="AW28">
            <v>465.98</v>
          </cell>
          <cell r="AX28">
            <v>465.98</v>
          </cell>
          <cell r="BA28">
            <v>5231.0457112691201</v>
          </cell>
          <cell r="BB28">
            <v>0</v>
          </cell>
          <cell r="BC28">
            <v>0</v>
          </cell>
          <cell r="BD28">
            <v>0</v>
          </cell>
          <cell r="BE28">
            <v>2641.0077223086823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2590.0379889604383</v>
          </cell>
          <cell r="BO28">
            <v>0</v>
          </cell>
          <cell r="BP28">
            <v>0</v>
          </cell>
          <cell r="BQ28">
            <v>2653.114</v>
          </cell>
          <cell r="BR28">
            <v>265.05399999999997</v>
          </cell>
          <cell r="BS28">
            <v>265.33999999999997</v>
          </cell>
          <cell r="BT28">
            <v>265.33999999999997</v>
          </cell>
          <cell r="BU28">
            <v>265.33999999999997</v>
          </cell>
          <cell r="BV28">
            <v>265.33999999999997</v>
          </cell>
          <cell r="BW28">
            <v>265.33999999999997</v>
          </cell>
          <cell r="BX28">
            <v>265.33999999999997</v>
          </cell>
          <cell r="BY28">
            <v>265.33999999999997</v>
          </cell>
          <cell r="BZ28">
            <v>265.33999999999997</v>
          </cell>
          <cell r="CA28">
            <v>265.33999999999997</v>
          </cell>
          <cell r="CD28">
            <v>2881.6024758701201</v>
          </cell>
          <cell r="CE28">
            <v>267.61628791100003</v>
          </cell>
          <cell r="CF28">
            <v>266.92881211000002</v>
          </cell>
          <cell r="CG28">
            <v>293.26286140712</v>
          </cell>
          <cell r="CH28">
            <v>299.35147374000002</v>
          </cell>
          <cell r="CI28">
            <v>292.81209982200005</v>
          </cell>
          <cell r="CJ28">
            <v>298.28134754000001</v>
          </cell>
          <cell r="CK28">
            <v>289.76176218000001</v>
          </cell>
          <cell r="CL28">
            <v>291.03954066</v>
          </cell>
          <cell r="CM28">
            <v>288.60400778000002</v>
          </cell>
          <cell r="CN28">
            <v>293.94428272000005</v>
          </cell>
          <cell r="CR28">
            <v>0</v>
          </cell>
          <cell r="CS28">
            <v>0</v>
          </cell>
          <cell r="CT28">
            <v>748.2360000000001</v>
          </cell>
          <cell r="CU28">
            <v>74.765999999999991</v>
          </cell>
          <cell r="CV28">
            <v>74.83</v>
          </cell>
          <cell r="CW28">
            <v>74.83</v>
          </cell>
          <cell r="CX28">
            <v>74.83</v>
          </cell>
          <cell r="CY28">
            <v>74.83</v>
          </cell>
          <cell r="CZ28">
            <v>74.83</v>
          </cell>
          <cell r="DA28">
            <v>74.83</v>
          </cell>
          <cell r="DB28">
            <v>74.83</v>
          </cell>
          <cell r="DC28">
            <v>74.83</v>
          </cell>
          <cell r="DD28">
            <v>74.83</v>
          </cell>
          <cell r="DG28">
            <v>814.53415249067984</v>
          </cell>
          <cell r="DH28">
            <v>75.64388005299999</v>
          </cell>
          <cell r="DI28">
            <v>75.449559529999988</v>
          </cell>
          <cell r="DJ28">
            <v>82.896401209680008</v>
          </cell>
          <cell r="DK28">
            <v>84.617464859999998</v>
          </cell>
          <cell r="DL28">
            <v>82.768984758000002</v>
          </cell>
          <cell r="DM28">
            <v>84.314672819999998</v>
          </cell>
          <cell r="DN28">
            <v>81.906748020000009</v>
          </cell>
          <cell r="DO28">
            <v>82.267936739999996</v>
          </cell>
          <cell r="DP28">
            <v>81.579486420000009</v>
          </cell>
          <cell r="DQ28">
            <v>83.089018080000002</v>
          </cell>
          <cell r="DT28">
            <v>66.29815249067974</v>
          </cell>
          <cell r="DU28">
            <v>0</v>
          </cell>
          <cell r="DV28">
            <v>66.29815249067974</v>
          </cell>
          <cell r="DW28">
            <v>1121.7669999999998</v>
          </cell>
          <cell r="DX28">
            <v>110.16700000000002</v>
          </cell>
          <cell r="DY28">
            <v>112.4</v>
          </cell>
          <cell r="DZ28">
            <v>112.4</v>
          </cell>
          <cell r="EA28">
            <v>112.4</v>
          </cell>
          <cell r="EB28">
            <v>112.4</v>
          </cell>
          <cell r="EC28">
            <v>112.4</v>
          </cell>
          <cell r="ED28">
            <v>112.4</v>
          </cell>
          <cell r="EE28">
            <v>112.4</v>
          </cell>
          <cell r="EF28">
            <v>112.4</v>
          </cell>
          <cell r="EG28">
            <v>112.4</v>
          </cell>
          <cell r="EK28">
            <v>1258.5813719876696</v>
          </cell>
          <cell r="EL28">
            <v>0</v>
          </cell>
          <cell r="EM28">
            <v>0</v>
          </cell>
          <cell r="EN28">
            <v>0</v>
          </cell>
          <cell r="EO28">
            <v>635.42230483909577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623.15906714857374</v>
          </cell>
          <cell r="EX28">
            <v>136.8143719876698</v>
          </cell>
          <cell r="EY28">
            <v>0</v>
          </cell>
          <cell r="EZ28">
            <v>136.8143719876698</v>
          </cell>
          <cell r="FA28">
            <v>12007.461000000001</v>
          </cell>
          <cell r="FB28">
            <v>1178.931</v>
          </cell>
          <cell r="FC28">
            <v>1203.17</v>
          </cell>
          <cell r="FD28">
            <v>1203.17</v>
          </cell>
          <cell r="FE28">
            <v>1203.17</v>
          </cell>
          <cell r="FF28">
            <v>1203.17</v>
          </cell>
          <cell r="FG28">
            <v>1203.17</v>
          </cell>
          <cell r="FH28">
            <v>1203.17</v>
          </cell>
          <cell r="FI28">
            <v>1203.17</v>
          </cell>
          <cell r="FJ28">
            <v>1203.17</v>
          </cell>
          <cell r="FK28">
            <v>1203.17</v>
          </cell>
          <cell r="FN28">
            <v>13594.67020693485</v>
          </cell>
          <cell r="FO28">
            <v>0</v>
          </cell>
          <cell r="FP28">
            <v>0</v>
          </cell>
          <cell r="FQ28">
            <v>0</v>
          </cell>
          <cell r="FR28">
            <v>6858.073880969333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6736.5963259655164</v>
          </cell>
          <cell r="GA28">
            <v>1587.2092069348491</v>
          </cell>
          <cell r="GB28">
            <v>0</v>
          </cell>
          <cell r="GC28">
            <v>1587.2092069348491</v>
          </cell>
          <cell r="GD28">
            <v>8.1920000000000002</v>
          </cell>
          <cell r="GE28">
            <v>8.1920000000000002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-8.1920000000000002</v>
          </cell>
          <cell r="GW28">
            <v>-8.1920000000000002</v>
          </cell>
          <cell r="GX28">
            <v>0</v>
          </cell>
          <cell r="GY28">
            <v>2682.415</v>
          </cell>
          <cell r="GZ28">
            <v>435.47500000000002</v>
          </cell>
          <cell r="HA28">
            <v>249.66</v>
          </cell>
          <cell r="HB28">
            <v>249.66</v>
          </cell>
          <cell r="HC28">
            <v>249.66</v>
          </cell>
          <cell r="HD28">
            <v>249.66</v>
          </cell>
          <cell r="HE28">
            <v>249.66</v>
          </cell>
          <cell r="HF28">
            <v>249.66</v>
          </cell>
          <cell r="HG28">
            <v>249.66</v>
          </cell>
          <cell r="HH28">
            <v>249.66</v>
          </cell>
          <cell r="HI28">
            <v>249.66</v>
          </cell>
          <cell r="HL28">
            <v>22749.598284230913</v>
          </cell>
          <cell r="HM28">
            <v>2172.7112895786568</v>
          </cell>
          <cell r="HN28">
            <v>1997.5293962393125</v>
          </cell>
          <cell r="HO28">
            <v>2295.870360071131</v>
          </cell>
          <cell r="HP28">
            <v>2474.7646082417573</v>
          </cell>
          <cell r="HQ28">
            <v>2588.8739424450441</v>
          </cell>
          <cell r="HR28">
            <v>2245.6977085560443</v>
          </cell>
          <cell r="HS28">
            <v>2041.3700802622643</v>
          </cell>
          <cell r="HT28">
            <v>2700.3161016997174</v>
          </cell>
          <cell r="HU28">
            <v>2040.377857112052</v>
          </cell>
          <cell r="HV28">
            <v>2192.0869400249335</v>
          </cell>
          <cell r="HY28">
            <v>20067.183284230912</v>
          </cell>
          <cell r="HZ28">
            <v>0</v>
          </cell>
          <cell r="IA28">
            <v>20067.183284230912</v>
          </cell>
          <cell r="IB28">
            <v>75404.463999999993</v>
          </cell>
          <cell r="IC28">
            <v>7287.4240000000009</v>
          </cell>
          <cell r="ID28">
            <v>7568.56</v>
          </cell>
          <cell r="IE28">
            <v>7568.56</v>
          </cell>
          <cell r="IF28">
            <v>7568.56</v>
          </cell>
          <cell r="IG28">
            <v>7568.56</v>
          </cell>
          <cell r="IH28">
            <v>7568.56</v>
          </cell>
          <cell r="II28">
            <v>7568.56</v>
          </cell>
          <cell r="IJ28">
            <v>7568.56</v>
          </cell>
          <cell r="IK28">
            <v>7568.56</v>
          </cell>
          <cell r="IL28">
            <v>7568.56</v>
          </cell>
          <cell r="IO28">
            <v>74316.463717742954</v>
          </cell>
          <cell r="IP28">
            <v>4952.022754204082</v>
          </cell>
          <cell r="IQ28">
            <v>5807.6337618584812</v>
          </cell>
          <cell r="IR28">
            <v>7793.5441667765399</v>
          </cell>
          <cell r="IS28">
            <v>7507.9132962349395</v>
          </cell>
          <cell r="IT28">
            <v>8685.5110463381461</v>
          </cell>
          <cell r="IU28">
            <v>7158.525203027586</v>
          </cell>
          <cell r="IV28">
            <v>7042.3043832673357</v>
          </cell>
          <cell r="IW28">
            <v>7851.260788454224</v>
          </cell>
          <cell r="IX28">
            <v>8972.0863938869243</v>
          </cell>
          <cell r="IY28">
            <v>8545.6619236946954</v>
          </cell>
          <cell r="JB28">
            <v>-1088.0002822570386</v>
          </cell>
          <cell r="JC28">
            <v>-1088.0002822570386</v>
          </cell>
          <cell r="JD28">
            <v>0</v>
          </cell>
          <cell r="JE28">
            <v>1467.4069999999997</v>
          </cell>
          <cell r="JF28">
            <v>168.25700000000001</v>
          </cell>
          <cell r="JG28">
            <v>144.35</v>
          </cell>
          <cell r="JH28">
            <v>144.35</v>
          </cell>
          <cell r="JI28">
            <v>144.35</v>
          </cell>
          <cell r="JJ28">
            <v>144.35</v>
          </cell>
          <cell r="JK28">
            <v>144.35</v>
          </cell>
          <cell r="JL28">
            <v>144.35</v>
          </cell>
          <cell r="JM28">
            <v>144.35</v>
          </cell>
          <cell r="JN28">
            <v>144.35</v>
          </cell>
          <cell r="JO28">
            <v>144.35</v>
          </cell>
          <cell r="JR28">
            <v>1285.1852875648378</v>
          </cell>
          <cell r="JS28">
            <v>137.15083488025019</v>
          </cell>
          <cell r="JT28">
            <v>127.5773978908434</v>
          </cell>
          <cell r="JU28">
            <v>134.7880693520116</v>
          </cell>
          <cell r="JV28">
            <v>137.56373905203719</v>
          </cell>
          <cell r="JW28">
            <v>156.00635747482121</v>
          </cell>
          <cell r="JX28">
            <v>107.8775120928978</v>
          </cell>
          <cell r="JY28">
            <v>100.44806073792749</v>
          </cell>
          <cell r="JZ28">
            <v>115.60921176208733</v>
          </cell>
          <cell r="KA28">
            <v>137.3503362690571</v>
          </cell>
          <cell r="KB28">
            <v>130.81376805290449</v>
          </cell>
          <cell r="KE28">
            <v>-182.22171243516186</v>
          </cell>
          <cell r="KF28">
            <v>-182.22171243516186</v>
          </cell>
          <cell r="KG28">
            <v>0</v>
          </cell>
          <cell r="KH28">
            <v>6254.7879999999986</v>
          </cell>
          <cell r="KI28">
            <v>614.12799999999993</v>
          </cell>
          <cell r="KJ28">
            <v>626.74</v>
          </cell>
          <cell r="KK28">
            <v>626.74</v>
          </cell>
          <cell r="KL28">
            <v>626.74</v>
          </cell>
          <cell r="KM28">
            <v>626.74</v>
          </cell>
          <cell r="KN28">
            <v>626.74</v>
          </cell>
          <cell r="KO28">
            <v>626.74</v>
          </cell>
          <cell r="KP28">
            <v>626.74</v>
          </cell>
          <cell r="KQ28">
            <v>626.74</v>
          </cell>
          <cell r="KR28">
            <v>626.74</v>
          </cell>
          <cell r="KU28">
            <v>5224.8685254116144</v>
          </cell>
          <cell r="KV28">
            <v>727.39296721832432</v>
          </cell>
          <cell r="KW28">
            <v>551.3152892500043</v>
          </cell>
          <cell r="KX28">
            <v>812.75541530951637</v>
          </cell>
          <cell r="KY28">
            <v>720.80254639209784</v>
          </cell>
          <cell r="KZ28">
            <v>776.30583383546104</v>
          </cell>
          <cell r="LA28">
            <v>153.81172287691069</v>
          </cell>
          <cell r="LB28">
            <v>8.5226570462007771</v>
          </cell>
          <cell r="LD28">
            <v>858.70786564666992</v>
          </cell>
          <cell r="LE28">
            <v>615.25422783642875</v>
          </cell>
          <cell r="LH28">
            <v>-1029.9194745883842</v>
          </cell>
          <cell r="LI28">
            <v>-1029.9194745883842</v>
          </cell>
          <cell r="LJ28">
            <v>0</v>
          </cell>
          <cell r="LK28">
            <v>0</v>
          </cell>
          <cell r="LX28">
            <v>0</v>
          </cell>
          <cell r="MJ28">
            <v>0</v>
          </cell>
          <cell r="ML28">
            <v>0</v>
          </cell>
          <cell r="MM28">
            <v>0</v>
          </cell>
          <cell r="MN28">
            <v>98577.014466000008</v>
          </cell>
          <cell r="MO28">
            <v>9631.5444660000012</v>
          </cell>
          <cell r="MP28">
            <v>9882.83</v>
          </cell>
          <cell r="MQ28">
            <v>9882.83</v>
          </cell>
          <cell r="MR28">
            <v>9882.83</v>
          </cell>
          <cell r="MS28">
            <v>9882.83</v>
          </cell>
          <cell r="MT28">
            <v>9882.83</v>
          </cell>
          <cell r="MU28">
            <v>9882.83</v>
          </cell>
          <cell r="MV28">
            <v>9882.83</v>
          </cell>
          <cell r="MW28">
            <v>9882.83</v>
          </cell>
          <cell r="MX28">
            <v>9882.83</v>
          </cell>
          <cell r="NA28">
            <v>31088.025577206387</v>
          </cell>
          <cell r="NB28">
            <v>5183.2969370083956</v>
          </cell>
          <cell r="NC28">
            <v>0</v>
          </cell>
          <cell r="ND28">
            <v>0</v>
          </cell>
          <cell r="NE28">
            <v>9517.3622554316844</v>
          </cell>
          <cell r="NF28">
            <v>0</v>
          </cell>
          <cell r="NG28">
            <v>0</v>
          </cell>
          <cell r="NH28">
            <v>0</v>
          </cell>
          <cell r="NI28">
            <v>2831.6571068818271</v>
          </cell>
          <cell r="NJ28">
            <v>4311.8118686968355</v>
          </cell>
          <cell r="NK28">
            <v>9243.8974091876407</v>
          </cell>
          <cell r="NN28">
            <v>-67488.988888793625</v>
          </cell>
          <cell r="NO28">
            <v>-67488.988888793625</v>
          </cell>
          <cell r="NP28">
            <v>0</v>
          </cell>
          <cell r="NQ28">
            <v>39001.380999999994</v>
          </cell>
          <cell r="NR28">
            <v>4079.0299999999997</v>
          </cell>
          <cell r="NS28">
            <v>-34922.350999999995</v>
          </cell>
          <cell r="NT28">
            <v>-34922.350999999995</v>
          </cell>
          <cell r="NU28">
            <v>0</v>
          </cell>
          <cell r="NV28">
            <v>9299.0259999999998</v>
          </cell>
          <cell r="NW28">
            <v>899.77600000000007</v>
          </cell>
          <cell r="NX28">
            <v>933.25</v>
          </cell>
          <cell r="NY28">
            <v>933.25</v>
          </cell>
          <cell r="NZ28">
            <v>933.25</v>
          </cell>
          <cell r="OA28">
            <v>933.25</v>
          </cell>
          <cell r="OB28">
            <v>933.25</v>
          </cell>
          <cell r="OC28">
            <v>933.25</v>
          </cell>
          <cell r="OD28">
            <v>933.25</v>
          </cell>
          <cell r="OE28">
            <v>933.25</v>
          </cell>
          <cell r="OF28">
            <v>933.25</v>
          </cell>
          <cell r="OI28">
            <v>1056.5899999999999</v>
          </cell>
          <cell r="OJ28">
            <v>0</v>
          </cell>
          <cell r="OK28">
            <v>0</v>
          </cell>
          <cell r="OL28">
            <v>0</v>
          </cell>
          <cell r="OM28">
            <v>0</v>
          </cell>
          <cell r="ON28">
            <v>0</v>
          </cell>
          <cell r="OO28">
            <v>0</v>
          </cell>
          <cell r="OP28">
            <v>0</v>
          </cell>
          <cell r="OQ28">
            <v>0</v>
          </cell>
          <cell r="OR28">
            <v>0</v>
          </cell>
          <cell r="OS28">
            <v>1056.5899999999999</v>
          </cell>
          <cell r="OV28">
            <v>-8242.4359999999997</v>
          </cell>
          <cell r="OW28">
            <v>-8242.4359999999997</v>
          </cell>
          <cell r="OX28">
            <v>0</v>
          </cell>
          <cell r="OY28">
            <v>12138.883999999998</v>
          </cell>
          <cell r="OZ28">
            <v>1145.654</v>
          </cell>
          <cell r="PA28">
            <v>1221.47</v>
          </cell>
          <cell r="PB28">
            <v>1221.47</v>
          </cell>
          <cell r="PC28">
            <v>1221.47</v>
          </cell>
          <cell r="PD28">
            <v>1221.47</v>
          </cell>
          <cell r="PE28">
            <v>1221.47</v>
          </cell>
          <cell r="PF28">
            <v>1221.47</v>
          </cell>
          <cell r="PG28">
            <v>1221.47</v>
          </cell>
          <cell r="PH28">
            <v>1221.47</v>
          </cell>
          <cell r="PI28">
            <v>1221.47</v>
          </cell>
          <cell r="PL28">
            <v>0</v>
          </cell>
          <cell r="PM28">
            <v>0</v>
          </cell>
          <cell r="PN28">
            <v>0</v>
          </cell>
          <cell r="PO28">
            <v>0</v>
          </cell>
          <cell r="PP28">
            <v>0</v>
          </cell>
          <cell r="PQ28">
            <v>0</v>
          </cell>
          <cell r="PR28">
            <v>0</v>
          </cell>
          <cell r="PS28">
            <v>0</v>
          </cell>
          <cell r="PT28">
            <v>0</v>
          </cell>
          <cell r="PU28">
            <v>0</v>
          </cell>
          <cell r="PV28">
            <v>0</v>
          </cell>
          <cell r="PY28">
            <v>-12138.883999999998</v>
          </cell>
          <cell r="PZ28">
            <v>-12138.883999999998</v>
          </cell>
          <cell r="QA28">
            <v>0</v>
          </cell>
          <cell r="QB28">
            <v>1832.2069999999994</v>
          </cell>
          <cell r="QC28">
            <v>179.447</v>
          </cell>
          <cell r="QD28">
            <v>183.64</v>
          </cell>
          <cell r="QE28">
            <v>183.64</v>
          </cell>
          <cell r="QF28">
            <v>183.64</v>
          </cell>
          <cell r="QG28">
            <v>183.64</v>
          </cell>
          <cell r="QH28">
            <v>183.64</v>
          </cell>
          <cell r="QI28">
            <v>183.64</v>
          </cell>
          <cell r="QJ28">
            <v>183.64</v>
          </cell>
          <cell r="QK28">
            <v>183.64</v>
          </cell>
          <cell r="QL28">
            <v>183.64</v>
          </cell>
          <cell r="QO28">
            <v>1872.14</v>
          </cell>
          <cell r="QP28">
            <v>1872.14</v>
          </cell>
          <cell r="QQ28">
            <v>0</v>
          </cell>
          <cell r="QS28">
            <v>0</v>
          </cell>
          <cell r="QT28">
            <v>0</v>
          </cell>
          <cell r="QU28">
            <v>0</v>
          </cell>
          <cell r="QW28">
            <v>0</v>
          </cell>
          <cell r="RB28">
            <v>39.933000000000675</v>
          </cell>
          <cell r="RC28">
            <v>0</v>
          </cell>
          <cell r="RD28">
            <v>39.933000000000675</v>
          </cell>
          <cell r="RE28">
            <v>9352.360999999999</v>
          </cell>
          <cell r="RF28">
            <v>906.04100000000005</v>
          </cell>
          <cell r="RG28">
            <v>938.48</v>
          </cell>
          <cell r="RH28">
            <v>938.48</v>
          </cell>
          <cell r="RI28">
            <v>938.48</v>
          </cell>
          <cell r="RJ28">
            <v>938.48</v>
          </cell>
          <cell r="RK28">
            <v>938.48</v>
          </cell>
          <cell r="RL28">
            <v>938.48</v>
          </cell>
          <cell r="RM28">
            <v>938.48</v>
          </cell>
          <cell r="RN28">
            <v>938.48</v>
          </cell>
          <cell r="RO28">
            <v>938.48</v>
          </cell>
          <cell r="RR28">
            <v>0</v>
          </cell>
          <cell r="RS28">
            <v>0</v>
          </cell>
          <cell r="RT28">
            <v>0</v>
          </cell>
          <cell r="RV28">
            <v>0</v>
          </cell>
          <cell r="RY28">
            <v>0</v>
          </cell>
          <cell r="RZ28">
            <v>0</v>
          </cell>
          <cell r="SE28">
            <v>-9352.360999999999</v>
          </cell>
          <cell r="SF28">
            <v>-9352.360999999999</v>
          </cell>
          <cell r="SG28">
            <v>0</v>
          </cell>
          <cell r="SH28">
            <v>4122.2309999999989</v>
          </cell>
          <cell r="SI28">
            <v>387.32099999999997</v>
          </cell>
          <cell r="SJ28">
            <v>414.99</v>
          </cell>
          <cell r="SK28">
            <v>414.99</v>
          </cell>
          <cell r="SL28">
            <v>414.99</v>
          </cell>
          <cell r="SM28">
            <v>414.99</v>
          </cell>
          <cell r="SN28">
            <v>414.99</v>
          </cell>
          <cell r="SO28">
            <v>414.99</v>
          </cell>
          <cell r="SP28">
            <v>414.99</v>
          </cell>
          <cell r="SQ28">
            <v>414.99</v>
          </cell>
          <cell r="SR28">
            <v>414.99</v>
          </cell>
          <cell r="SU28">
            <v>1150.3</v>
          </cell>
          <cell r="SV28">
            <v>1150.3</v>
          </cell>
          <cell r="SW28">
            <v>0</v>
          </cell>
          <cell r="SX28">
            <v>0</v>
          </cell>
          <cell r="SY28">
            <v>0</v>
          </cell>
          <cell r="SZ28">
            <v>0</v>
          </cell>
          <cell r="TA28">
            <v>0</v>
          </cell>
          <cell r="TB28">
            <v>0</v>
          </cell>
          <cell r="TC28">
            <v>0</v>
          </cell>
          <cell r="TD28">
            <v>0</v>
          </cell>
          <cell r="TH28">
            <v>-2971.9309999999987</v>
          </cell>
          <cell r="TI28">
            <v>-2971.9309999999987</v>
          </cell>
          <cell r="TJ28">
            <v>0</v>
          </cell>
          <cell r="TK28">
            <v>2178.3179999999998</v>
          </cell>
          <cell r="TL28">
            <v>213.798</v>
          </cell>
          <cell r="TM28">
            <v>218.28</v>
          </cell>
          <cell r="TN28">
            <v>218.28</v>
          </cell>
          <cell r="TO28">
            <v>218.28</v>
          </cell>
          <cell r="TP28">
            <v>218.28</v>
          </cell>
          <cell r="TQ28">
            <v>218.28</v>
          </cell>
          <cell r="TR28">
            <v>218.28</v>
          </cell>
          <cell r="TS28">
            <v>218.28</v>
          </cell>
          <cell r="TT28">
            <v>218.28</v>
          </cell>
          <cell r="TU28">
            <v>218.28</v>
          </cell>
          <cell r="TX28">
            <v>0</v>
          </cell>
          <cell r="TY28">
            <v>0</v>
          </cell>
          <cell r="TZ28">
            <v>0</v>
          </cell>
          <cell r="UA28">
            <v>0</v>
          </cell>
          <cell r="UB28">
            <v>0</v>
          </cell>
          <cell r="UC28">
            <v>0</v>
          </cell>
          <cell r="UD28">
            <v>0</v>
          </cell>
          <cell r="UE28">
            <v>0</v>
          </cell>
          <cell r="UF28">
            <v>0</v>
          </cell>
          <cell r="UG28">
            <v>0</v>
          </cell>
          <cell r="UH28">
            <v>0</v>
          </cell>
          <cell r="UK28">
            <v>-2178.3179999999998</v>
          </cell>
          <cell r="UL28">
            <v>-2178.3179999999998</v>
          </cell>
          <cell r="UM28">
            <v>0</v>
          </cell>
          <cell r="UN28">
            <v>78.353999999999999</v>
          </cell>
          <cell r="UO28">
            <v>7.7039999999999997</v>
          </cell>
          <cell r="UP28">
            <v>7.85</v>
          </cell>
          <cell r="UQ28">
            <v>7.85</v>
          </cell>
          <cell r="UR28">
            <v>7.85</v>
          </cell>
          <cell r="US28">
            <v>7.85</v>
          </cell>
          <cell r="UT28">
            <v>7.85</v>
          </cell>
          <cell r="UU28">
            <v>7.85</v>
          </cell>
          <cell r="UV28">
            <v>7.85</v>
          </cell>
          <cell r="UW28">
            <v>7.85</v>
          </cell>
          <cell r="UX28">
            <v>7.85</v>
          </cell>
          <cell r="VA28">
            <v>0</v>
          </cell>
          <cell r="VN28">
            <v>-78.353999999999999</v>
          </cell>
          <cell r="VO28">
            <v>-78.353999999999999</v>
          </cell>
          <cell r="VP28">
            <v>0</v>
          </cell>
          <cell r="VQ28">
            <v>0</v>
          </cell>
          <cell r="WD28">
            <v>0</v>
          </cell>
          <cell r="WQ28">
            <v>0</v>
          </cell>
          <cell r="WR28">
            <v>0</v>
          </cell>
          <cell r="WS28">
            <v>0</v>
          </cell>
          <cell r="WT28">
            <v>88845.186999999991</v>
          </cell>
          <cell r="WU28">
            <v>8546.016999999998</v>
          </cell>
          <cell r="WV28">
            <v>8922.1299999999992</v>
          </cell>
          <cell r="WW28">
            <v>8922.1299999999992</v>
          </cell>
          <cell r="WX28">
            <v>8922.1299999999992</v>
          </cell>
          <cell r="WY28">
            <v>8922.1299999999992</v>
          </cell>
          <cell r="WZ28">
            <v>8922.1299999999992</v>
          </cell>
          <cell r="XA28">
            <v>8922.1299999999992</v>
          </cell>
          <cell r="XB28">
            <v>8922.1299999999992</v>
          </cell>
          <cell r="XC28">
            <v>8922.1299999999992</v>
          </cell>
          <cell r="XD28">
            <v>8922.1299999999992</v>
          </cell>
          <cell r="XG28">
            <v>72690.418689965445</v>
          </cell>
          <cell r="XH28">
            <v>7486.2845176912706</v>
          </cell>
          <cell r="XI28">
            <v>5367.3591552327471</v>
          </cell>
          <cell r="XJ28">
            <v>3639.978592784465</v>
          </cell>
          <cell r="XK28">
            <v>3711.8272278043792</v>
          </cell>
          <cell r="XL28">
            <v>7663.2664428636526</v>
          </cell>
          <cell r="XM28">
            <v>7394.5954233448892</v>
          </cell>
          <cell r="XN28">
            <v>6971.0023403661435</v>
          </cell>
          <cell r="XO28">
            <v>12210.345126583094</v>
          </cell>
          <cell r="XP28">
            <v>10898.656189974841</v>
          </cell>
          <cell r="XQ28">
            <v>7347.1036733199589</v>
          </cell>
          <cell r="XT28">
            <v>-16154.768310034546</v>
          </cell>
          <cell r="XU28">
            <v>-16154.768310034546</v>
          </cell>
          <cell r="XV28">
            <v>0</v>
          </cell>
          <cell r="XW28">
            <v>45534.233000000007</v>
          </cell>
          <cell r="XX28">
            <v>4401.8030000000008</v>
          </cell>
          <cell r="XY28">
            <v>4570.2700000000004</v>
          </cell>
          <cell r="XZ28">
            <v>4570.2700000000004</v>
          </cell>
          <cell r="YA28">
            <v>4570.2700000000004</v>
          </cell>
          <cell r="YB28">
            <v>4570.2700000000004</v>
          </cell>
          <cell r="YC28">
            <v>4570.2700000000004</v>
          </cell>
          <cell r="YD28">
            <v>4570.2700000000004</v>
          </cell>
          <cell r="YE28">
            <v>4570.2700000000004</v>
          </cell>
          <cell r="YF28">
            <v>4570.2700000000004</v>
          </cell>
          <cell r="YG28">
            <v>4570.2700000000004</v>
          </cell>
          <cell r="YJ28">
            <v>43260.595638470666</v>
          </cell>
          <cell r="YK28">
            <v>4038.2239392953179</v>
          </cell>
          <cell r="YL28">
            <v>2886.6486946610316</v>
          </cell>
          <cell r="YM28">
            <v>4056.2951810207283</v>
          </cell>
          <cell r="YN28">
            <v>4333.4093250744127</v>
          </cell>
          <cell r="YO28">
            <v>5938.0191814979653</v>
          </cell>
          <cell r="YP28">
            <v>4140.4071179111306</v>
          </cell>
          <cell r="YQ28">
            <v>4815.0796511835579</v>
          </cell>
          <cell r="YR28">
            <v>4392.3122304901499</v>
          </cell>
          <cell r="YS28">
            <v>4285.6190224731199</v>
          </cell>
          <cell r="YT28">
            <v>4374.5812948632483</v>
          </cell>
          <cell r="YW28">
            <v>-2273.6373615293414</v>
          </cell>
          <cell r="YX28">
            <v>-2273.6373615293414</v>
          </cell>
          <cell r="YY28">
            <v>0</v>
          </cell>
          <cell r="YZ28">
            <v>3083.8159999999993</v>
          </cell>
          <cell r="ZA28">
            <v>301.73600000000005</v>
          </cell>
          <cell r="ZB28">
            <v>309.12</v>
          </cell>
          <cell r="ZC28">
            <v>309.12</v>
          </cell>
          <cell r="ZD28">
            <v>309.12</v>
          </cell>
          <cell r="ZE28">
            <v>309.12</v>
          </cell>
          <cell r="ZF28">
            <v>309.12</v>
          </cell>
          <cell r="ZG28">
            <v>309.12</v>
          </cell>
          <cell r="ZH28">
            <v>309.12</v>
          </cell>
          <cell r="ZI28">
            <v>309.12</v>
          </cell>
          <cell r="ZJ28">
            <v>309.12</v>
          </cell>
          <cell r="ZM28">
            <v>7308.1054378389117</v>
          </cell>
          <cell r="ZP28">
            <v>3621.255486775839</v>
          </cell>
          <cell r="ZQ28">
            <v>3686.8499510630727</v>
          </cell>
          <cell r="ZZ28">
            <v>4224.2894378389119</v>
          </cell>
          <cell r="AAA28">
            <v>0</v>
          </cell>
          <cell r="AAB28">
            <v>4224.2894378389119</v>
          </cell>
          <cell r="AAC28">
            <v>1581.2390000000003</v>
          </cell>
          <cell r="AAD28">
            <v>157.88900000000001</v>
          </cell>
          <cell r="AAE28">
            <v>158.15</v>
          </cell>
          <cell r="AAF28">
            <v>158.15</v>
          </cell>
          <cell r="AAG28">
            <v>158.15</v>
          </cell>
          <cell r="AAH28">
            <v>158.15</v>
          </cell>
          <cell r="AAI28">
            <v>158.15</v>
          </cell>
          <cell r="AAJ28">
            <v>158.15</v>
          </cell>
          <cell r="AAK28">
            <v>158.15</v>
          </cell>
          <cell r="AAL28">
            <v>158.15</v>
          </cell>
          <cell r="AAM28">
            <v>158.15</v>
          </cell>
          <cell r="AAP28">
            <v>1762.8984407640003</v>
          </cell>
          <cell r="AAQ28">
            <v>149.52269946600001</v>
          </cell>
          <cell r="AAR28">
            <v>149.13859266</v>
          </cell>
          <cell r="AAS28">
            <v>182.95523531999999</v>
          </cell>
          <cell r="AAT28">
            <v>186.75365346000001</v>
          </cell>
          <cell r="AAU28">
            <v>182.673994338</v>
          </cell>
          <cell r="AAV28">
            <v>186.08604366</v>
          </cell>
          <cell r="AAW28">
            <v>180.77100822</v>
          </cell>
          <cell r="AAX28">
            <v>181.56816413999999</v>
          </cell>
          <cell r="AAY28">
            <v>180.04873061999999</v>
          </cell>
          <cell r="AAZ28">
            <v>183.38031888</v>
          </cell>
          <cell r="ABC28">
            <v>181.65944076400001</v>
          </cell>
          <cell r="ABD28">
            <v>0</v>
          </cell>
          <cell r="ABE28">
            <v>181.65944076400001</v>
          </cell>
          <cell r="ABF28">
            <v>345.245</v>
          </cell>
          <cell r="ABG28">
            <v>34.475000000000001</v>
          </cell>
          <cell r="ABH28">
            <v>34.53</v>
          </cell>
          <cell r="ABI28">
            <v>34.53</v>
          </cell>
          <cell r="ABJ28">
            <v>34.53</v>
          </cell>
          <cell r="ABK28">
            <v>34.53</v>
          </cell>
          <cell r="ABL28">
            <v>34.53</v>
          </cell>
          <cell r="ABM28">
            <v>34.53</v>
          </cell>
          <cell r="ABN28">
            <v>34.53</v>
          </cell>
          <cell r="ABO28">
            <v>34.53</v>
          </cell>
          <cell r="ABP28">
            <v>34.53</v>
          </cell>
          <cell r="ABS28">
            <v>0</v>
          </cell>
          <cell r="ABT28">
            <v>0</v>
          </cell>
          <cell r="ACA28">
            <v>0</v>
          </cell>
          <cell r="ACB28">
            <v>0</v>
          </cell>
          <cell r="ACC28">
            <v>0</v>
          </cell>
          <cell r="ACF28">
            <v>-345.245</v>
          </cell>
          <cell r="ACG28">
            <v>-345.245</v>
          </cell>
          <cell r="ACH28">
            <v>0</v>
          </cell>
          <cell r="ACI28">
            <v>57026.759999999995</v>
          </cell>
          <cell r="ACJ28">
            <v>35432.063842752003</v>
          </cell>
          <cell r="ACK28">
            <v>-21594.696157247992</v>
          </cell>
          <cell r="ACL28">
            <v>-21594.696157247992</v>
          </cell>
          <cell r="ACM28">
            <v>0</v>
          </cell>
          <cell r="ACN28">
            <v>16691.790999999997</v>
          </cell>
          <cell r="ACO28">
            <v>1658.2810000000002</v>
          </cell>
          <cell r="ACP28">
            <v>1670.39</v>
          </cell>
          <cell r="ACQ28">
            <v>1670.39</v>
          </cell>
          <cell r="ACR28">
            <v>1670.39</v>
          </cell>
          <cell r="ACS28">
            <v>1670.39</v>
          </cell>
          <cell r="ACT28">
            <v>1670.39</v>
          </cell>
          <cell r="ACU28">
            <v>1670.39</v>
          </cell>
          <cell r="ACV28">
            <v>1670.39</v>
          </cell>
          <cell r="ACW28">
            <v>1670.39</v>
          </cell>
          <cell r="ACX28">
            <v>1670.39</v>
          </cell>
          <cell r="ADA28">
            <v>15134.751388584002</v>
          </cell>
          <cell r="ADB28">
            <v>1584.5831895600002</v>
          </cell>
          <cell r="ADC28">
            <v>1505.250072</v>
          </cell>
          <cell r="ADD28">
            <v>2214.5465294639998</v>
          </cell>
          <cell r="ADE28">
            <v>1424.4954516000003</v>
          </cell>
          <cell r="ADF28">
            <v>1059.9193731600001</v>
          </cell>
          <cell r="ADG28">
            <v>1556.895186</v>
          </cell>
          <cell r="ADH28">
            <v>1461.3578064000001</v>
          </cell>
          <cell r="ADI28">
            <v>1369.1594268000001</v>
          </cell>
          <cell r="ADJ28">
            <v>1205.1070416</v>
          </cell>
          <cell r="ADK28">
            <v>1753.437312</v>
          </cell>
          <cell r="ADN28">
            <v>-1557.0396114159958</v>
          </cell>
          <cell r="ADO28">
            <v>-1557.0396114159958</v>
          </cell>
          <cell r="ADP28">
            <v>0</v>
          </cell>
          <cell r="ADQ28">
            <v>40334.968999999997</v>
          </cell>
          <cell r="ADR28">
            <v>3878.6689999999999</v>
          </cell>
          <cell r="ADS28">
            <v>4050.7</v>
          </cell>
          <cell r="ADT28">
            <v>4050.7</v>
          </cell>
          <cell r="ADU28">
            <v>4050.7</v>
          </cell>
          <cell r="ADV28">
            <v>4050.7</v>
          </cell>
          <cell r="ADW28">
            <v>4050.7</v>
          </cell>
          <cell r="ADX28">
            <v>4050.7</v>
          </cell>
          <cell r="ADY28">
            <v>4050.7</v>
          </cell>
          <cell r="ADZ28">
            <v>4050.7</v>
          </cell>
          <cell r="AEA28">
            <v>4050.7</v>
          </cell>
          <cell r="AED28">
            <v>20297.312454168001</v>
          </cell>
          <cell r="AEE28">
            <v>1993.63599288</v>
          </cell>
          <cell r="AEF28">
            <v>1790.4553488000001</v>
          </cell>
          <cell r="AEG28">
            <v>2520.6867139680003</v>
          </cell>
          <cell r="AEH28">
            <v>1822.2178284000001</v>
          </cell>
          <cell r="AEI28">
            <v>1385.4376825200002</v>
          </cell>
          <cell r="AEJ28">
            <v>2240.3115144000003</v>
          </cell>
          <cell r="AEK28">
            <v>2003.474412</v>
          </cell>
          <cell r="AEL28">
            <v>2059.6576967999999</v>
          </cell>
          <cell r="AEM28">
            <v>1819.3986179999999</v>
          </cell>
          <cell r="AEN28">
            <v>2662.0366464000003</v>
          </cell>
          <cell r="AEQ28">
            <v>-20037.656545831996</v>
          </cell>
          <cell r="AER28">
            <v>-20037.656545831996</v>
          </cell>
          <cell r="AES28">
            <v>0</v>
          </cell>
          <cell r="AET28">
            <v>0</v>
          </cell>
          <cell r="AEU28">
            <v>0</v>
          </cell>
          <cell r="AEV28">
            <v>0</v>
          </cell>
          <cell r="AEW28">
            <v>0</v>
          </cell>
          <cell r="AEX28">
            <v>0</v>
          </cell>
          <cell r="AEY28">
            <v>0</v>
          </cell>
          <cell r="AFG28">
            <v>0</v>
          </cell>
          <cell r="AFT28">
            <v>0</v>
          </cell>
          <cell r="AFU28">
            <v>0</v>
          </cell>
          <cell r="AFV28">
            <v>0</v>
          </cell>
          <cell r="AFW28">
            <v>470791.60646599997</v>
          </cell>
          <cell r="AFX28">
            <v>355963.17046440905</v>
          </cell>
          <cell r="AFY28">
            <v>-114828.43600159092</v>
          </cell>
          <cell r="AFZ28">
            <v>-114828.43600159092</v>
          </cell>
          <cell r="AGA28">
            <v>0</v>
          </cell>
          <cell r="AGB28">
            <v>564949.92775919999</v>
          </cell>
          <cell r="AGC28">
            <v>427155.80455729086</v>
          </cell>
          <cell r="AGD28">
            <v>-137794.12320190913</v>
          </cell>
          <cell r="AGE28">
            <v>-137794.12320190913</v>
          </cell>
          <cell r="AGF28">
            <v>0</v>
          </cell>
          <cell r="AGG28">
            <v>28247.49638796</v>
          </cell>
          <cell r="AGH28">
            <v>21357.790227864545</v>
          </cell>
          <cell r="AGI28">
            <v>-6889.7061600954548</v>
          </cell>
          <cell r="AGJ28">
            <v>-6889.7061600954548</v>
          </cell>
          <cell r="AGK28">
            <v>0</v>
          </cell>
          <cell r="AGL28">
            <v>593197.42414716003</v>
          </cell>
        </row>
        <row r="29">
          <cell r="C29" t="str">
            <v>Заньковецької вул. 28</v>
          </cell>
          <cell r="D29">
            <v>10</v>
          </cell>
          <cell r="E29">
            <v>4173.88</v>
          </cell>
          <cell r="F29">
            <v>52045.080999999998</v>
          </cell>
          <cell r="G29">
            <v>35158.752670949696</v>
          </cell>
          <cell r="H29">
            <v>-16886.328329050302</v>
          </cell>
          <cell r="I29">
            <v>-16886.328329050302</v>
          </cell>
          <cell r="J29">
            <v>0</v>
          </cell>
          <cell r="K29">
            <v>18222.925999999999</v>
          </cell>
          <cell r="L29">
            <v>1788.2959999999998</v>
          </cell>
          <cell r="M29">
            <v>1826.07</v>
          </cell>
          <cell r="N29">
            <v>1826.07</v>
          </cell>
          <cell r="O29">
            <v>1826.07</v>
          </cell>
          <cell r="P29">
            <v>1826.07</v>
          </cell>
          <cell r="Q29">
            <v>1826.07</v>
          </cell>
          <cell r="R29">
            <v>1826.07</v>
          </cell>
          <cell r="S29">
            <v>1826.07</v>
          </cell>
          <cell r="T29">
            <v>1826.07</v>
          </cell>
          <cell r="U29">
            <v>1826.07</v>
          </cell>
          <cell r="X29">
            <v>10133.079596004256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10133.079596004256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L29">
            <v>0</v>
          </cell>
          <cell r="AM29">
            <v>0</v>
          </cell>
          <cell r="AN29">
            <v>2619.9999999999991</v>
          </cell>
          <cell r="AO29">
            <v>257.23</v>
          </cell>
          <cell r="AP29">
            <v>262.52999999999997</v>
          </cell>
          <cell r="AQ29">
            <v>262.52999999999997</v>
          </cell>
          <cell r="AR29">
            <v>262.52999999999997</v>
          </cell>
          <cell r="AS29">
            <v>262.52999999999997</v>
          </cell>
          <cell r="AT29">
            <v>262.52999999999997</v>
          </cell>
          <cell r="AU29">
            <v>262.52999999999997</v>
          </cell>
          <cell r="AV29">
            <v>262.52999999999997</v>
          </cell>
          <cell r="AW29">
            <v>262.52999999999997</v>
          </cell>
          <cell r="AX29">
            <v>262.52999999999997</v>
          </cell>
          <cell r="BA29">
            <v>1474.6780462883783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1474.6780462883783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O29">
            <v>0</v>
          </cell>
          <cell r="BP29">
            <v>0</v>
          </cell>
          <cell r="BQ29">
            <v>2277.4229999999998</v>
          </cell>
          <cell r="BR29">
            <v>222.63299999999998</v>
          </cell>
          <cell r="BS29">
            <v>228.31</v>
          </cell>
          <cell r="BT29">
            <v>228.31</v>
          </cell>
          <cell r="BU29">
            <v>228.31</v>
          </cell>
          <cell r="BV29">
            <v>228.31</v>
          </cell>
          <cell r="BW29">
            <v>228.31</v>
          </cell>
          <cell r="BX29">
            <v>228.31</v>
          </cell>
          <cell r="BY29">
            <v>228.31</v>
          </cell>
          <cell r="BZ29">
            <v>228.31</v>
          </cell>
          <cell r="CA29">
            <v>228.31</v>
          </cell>
          <cell r="CD29">
            <v>2368.3900296892002</v>
          </cell>
          <cell r="CE29">
            <v>175.02782571399999</v>
          </cell>
          <cell r="CF29">
            <v>174.57819914000001</v>
          </cell>
          <cell r="CG29">
            <v>252.2453775152</v>
          </cell>
          <cell r="CH29">
            <v>257.48240040000002</v>
          </cell>
          <cell r="CI29">
            <v>251.85766212000001</v>
          </cell>
          <cell r="CJ29">
            <v>256.56194840000001</v>
          </cell>
          <cell r="CK29">
            <v>249.2339628</v>
          </cell>
          <cell r="CL29">
            <v>250.33302360000002</v>
          </cell>
          <cell r="CM29">
            <v>248.2381388</v>
          </cell>
          <cell r="CN29">
            <v>252.83149120000002</v>
          </cell>
          <cell r="CR29">
            <v>0</v>
          </cell>
          <cell r="CS29">
            <v>0</v>
          </cell>
          <cell r="CT29">
            <v>529.51599999999996</v>
          </cell>
          <cell r="CU29">
            <v>52.425999999999995</v>
          </cell>
          <cell r="CV29">
            <v>53.01</v>
          </cell>
          <cell r="CW29">
            <v>53.01</v>
          </cell>
          <cell r="CX29">
            <v>53.01</v>
          </cell>
          <cell r="CY29">
            <v>53.01</v>
          </cell>
          <cell r="CZ29">
            <v>53.01</v>
          </cell>
          <cell r="DA29">
            <v>53.01</v>
          </cell>
          <cell r="DB29">
            <v>53.01</v>
          </cell>
          <cell r="DC29">
            <v>53.01</v>
          </cell>
          <cell r="DD29">
            <v>53.01</v>
          </cell>
          <cell r="DG29">
            <v>564.77279298468</v>
          </cell>
          <cell r="DH29">
            <v>47.954491263000001</v>
          </cell>
          <cell r="DI29">
            <v>47.831301629999999</v>
          </cell>
          <cell r="DJ29">
            <v>58.599560993680001</v>
          </cell>
          <cell r="DK29">
            <v>59.816182860000005</v>
          </cell>
          <cell r="DL29">
            <v>58.509490158000006</v>
          </cell>
          <cell r="DM29">
            <v>59.60213882</v>
          </cell>
          <cell r="DN29">
            <v>57.899974020000002</v>
          </cell>
          <cell r="DO29">
            <v>58.155298740000006</v>
          </cell>
          <cell r="DP29">
            <v>57.668632420000002</v>
          </cell>
          <cell r="DQ29">
            <v>58.735722080000002</v>
          </cell>
          <cell r="DT29">
            <v>35.256792984680033</v>
          </cell>
          <cell r="DU29">
            <v>0</v>
          </cell>
          <cell r="DV29">
            <v>35.256792984680033</v>
          </cell>
          <cell r="DW29">
            <v>1603.6450000000002</v>
          </cell>
          <cell r="DX29">
            <v>157.435</v>
          </cell>
          <cell r="DY29">
            <v>160.69</v>
          </cell>
          <cell r="DZ29">
            <v>160.69</v>
          </cell>
          <cell r="EA29">
            <v>160.69</v>
          </cell>
          <cell r="EB29">
            <v>160.69</v>
          </cell>
          <cell r="EC29">
            <v>160.69</v>
          </cell>
          <cell r="ED29">
            <v>160.69</v>
          </cell>
          <cell r="EE29">
            <v>160.69</v>
          </cell>
          <cell r="EF29">
            <v>160.69</v>
          </cell>
          <cell r="EG29">
            <v>160.69</v>
          </cell>
          <cell r="EK29">
            <v>899.3059450388331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899.3059450388331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X29">
            <v>-704.33905496116711</v>
          </cell>
          <cell r="EY29">
            <v>-704.33905496116711</v>
          </cell>
          <cell r="EZ29">
            <v>0</v>
          </cell>
          <cell r="FA29">
            <v>8872.4359999999979</v>
          </cell>
          <cell r="FB29">
            <v>871.16600000000005</v>
          </cell>
          <cell r="FC29">
            <v>889.03</v>
          </cell>
          <cell r="FD29">
            <v>889.03</v>
          </cell>
          <cell r="FE29">
            <v>889.03</v>
          </cell>
          <cell r="FF29">
            <v>889.03</v>
          </cell>
          <cell r="FG29">
            <v>889.03</v>
          </cell>
          <cell r="FH29">
            <v>889.03</v>
          </cell>
          <cell r="FI29">
            <v>889.03</v>
          </cell>
          <cell r="FJ29">
            <v>889.03</v>
          </cell>
          <cell r="FK29">
            <v>889.03</v>
          </cell>
          <cell r="FN29">
            <v>5189.3324416546739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5189.3324416546739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GA29">
            <v>-3683.103558345324</v>
          </cell>
          <cell r="GB29">
            <v>-3683.103558345324</v>
          </cell>
          <cell r="GC29">
            <v>0</v>
          </cell>
          <cell r="GD29">
            <v>16.069000000000003</v>
          </cell>
          <cell r="GE29">
            <v>16.069000000000003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-16.069000000000003</v>
          </cell>
          <cell r="GW29">
            <v>-16.069000000000003</v>
          </cell>
          <cell r="GX29">
            <v>0</v>
          </cell>
          <cell r="GY29">
            <v>17903.065999999999</v>
          </cell>
          <cell r="GZ29">
            <v>1750.2260000000001</v>
          </cell>
          <cell r="HA29">
            <v>1794.76</v>
          </cell>
          <cell r="HB29">
            <v>1794.76</v>
          </cell>
          <cell r="HC29">
            <v>1794.76</v>
          </cell>
          <cell r="HD29">
            <v>1794.76</v>
          </cell>
          <cell r="HE29">
            <v>1794.76</v>
          </cell>
          <cell r="HF29">
            <v>1794.76</v>
          </cell>
          <cell r="HG29">
            <v>1794.76</v>
          </cell>
          <cell r="HH29">
            <v>1794.76</v>
          </cell>
          <cell r="HI29">
            <v>1794.76</v>
          </cell>
          <cell r="HL29">
            <v>14529.193819289672</v>
          </cell>
          <cell r="HM29">
            <v>1387.6176205506263</v>
          </cell>
          <cell r="HN29">
            <v>1275.7364501599507</v>
          </cell>
          <cell r="HO29">
            <v>1466.2740426743107</v>
          </cell>
          <cell r="HP29">
            <v>1580.5261350564776</v>
          </cell>
          <cell r="HQ29">
            <v>1653.4028783077579</v>
          </cell>
          <cell r="HR29">
            <v>1434.2309195746093</v>
          </cell>
          <cell r="HS29">
            <v>1303.7356168872693</v>
          </cell>
          <cell r="HT29">
            <v>1724.5762111825466</v>
          </cell>
          <cell r="HU29">
            <v>1303.1019264685942</v>
          </cell>
          <cell r="HV29">
            <v>1399.9920184275281</v>
          </cell>
          <cell r="HY29">
            <v>-3373.8721807103266</v>
          </cell>
          <cell r="HZ29">
            <v>-3373.8721807103266</v>
          </cell>
          <cell r="IA29">
            <v>0</v>
          </cell>
          <cell r="IB29">
            <v>57512.193000000014</v>
          </cell>
          <cell r="IC29">
            <v>5660.7629999999999</v>
          </cell>
          <cell r="ID29">
            <v>5761.27</v>
          </cell>
          <cell r="IE29">
            <v>5761.27</v>
          </cell>
          <cell r="IF29">
            <v>5761.27</v>
          </cell>
          <cell r="IG29">
            <v>5761.27</v>
          </cell>
          <cell r="IH29">
            <v>5761.27</v>
          </cell>
          <cell r="II29">
            <v>5761.27</v>
          </cell>
          <cell r="IJ29">
            <v>5761.27</v>
          </cell>
          <cell r="IK29">
            <v>5761.27</v>
          </cell>
          <cell r="IL29">
            <v>5761.27</v>
          </cell>
          <cell r="IO29">
            <v>56647.623060489495</v>
          </cell>
          <cell r="IP29">
            <v>3846.6579112394943</v>
          </cell>
          <cell r="IQ29">
            <v>4420.8338393541726</v>
          </cell>
          <cell r="IR29">
            <v>5932.5303890997338</v>
          </cell>
          <cell r="IS29">
            <v>5715.10507100419</v>
          </cell>
          <cell r="IT29">
            <v>6611.5052567379489</v>
          </cell>
          <cell r="IU29">
            <v>5449.1470631727489</v>
          </cell>
          <cell r="IV29">
            <v>5360.6785140352467</v>
          </cell>
          <cell r="IW29">
            <v>5976.464907815709</v>
          </cell>
          <cell r="IX29">
            <v>6829.6495209800696</v>
          </cell>
          <cell r="IY29">
            <v>6505.0505870501838</v>
          </cell>
          <cell r="JB29">
            <v>-864.56993951051845</v>
          </cell>
          <cell r="JC29">
            <v>-864.56993951051845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4665.2680000000009</v>
          </cell>
          <cell r="KI29">
            <v>458.03800000000001</v>
          </cell>
          <cell r="KJ29">
            <v>467.47</v>
          </cell>
          <cell r="KK29">
            <v>467.47</v>
          </cell>
          <cell r="KL29">
            <v>467.47</v>
          </cell>
          <cell r="KM29">
            <v>467.47</v>
          </cell>
          <cell r="KN29">
            <v>467.47</v>
          </cell>
          <cell r="KO29">
            <v>467.47</v>
          </cell>
          <cell r="KP29">
            <v>467.47</v>
          </cell>
          <cell r="KQ29">
            <v>467.47</v>
          </cell>
          <cell r="KR29">
            <v>467.47</v>
          </cell>
          <cell r="KU29">
            <v>3896.5419365034668</v>
          </cell>
          <cell r="KV29">
            <v>542.46962820807596</v>
          </cell>
          <cell r="KW29">
            <v>411.15317268252988</v>
          </cell>
          <cell r="KX29">
            <v>606.12679193788972</v>
          </cell>
          <cell r="KY29">
            <v>537.55130613177562</v>
          </cell>
          <cell r="KZ29">
            <v>578.94386892047203</v>
          </cell>
          <cell r="LA29">
            <v>114.7078252493927</v>
          </cell>
          <cell r="LB29">
            <v>6.3559229220678493</v>
          </cell>
          <cell r="LD29">
            <v>640.39664825614875</v>
          </cell>
          <cell r="LE29">
            <v>458.83677219511435</v>
          </cell>
          <cell r="LH29">
            <v>-768.72606349653415</v>
          </cell>
          <cell r="LI29">
            <v>-768.72606349653415</v>
          </cell>
          <cell r="LJ29">
            <v>0</v>
          </cell>
          <cell r="LK29">
            <v>0</v>
          </cell>
          <cell r="LX29">
            <v>0</v>
          </cell>
          <cell r="MJ29">
            <v>0</v>
          </cell>
          <cell r="ML29">
            <v>0</v>
          </cell>
          <cell r="MM29">
            <v>0</v>
          </cell>
          <cell r="MN29">
            <v>68904.589000000022</v>
          </cell>
          <cell r="MO29">
            <v>6745.9090000000006</v>
          </cell>
          <cell r="MP29">
            <v>6906.52</v>
          </cell>
          <cell r="MQ29">
            <v>6906.52</v>
          </cell>
          <cell r="MR29">
            <v>6906.52</v>
          </cell>
          <cell r="MS29">
            <v>6906.52</v>
          </cell>
          <cell r="MT29">
            <v>6906.52</v>
          </cell>
          <cell r="MU29">
            <v>6906.52</v>
          </cell>
          <cell r="MV29">
            <v>6906.52</v>
          </cell>
          <cell r="MW29">
            <v>6906.52</v>
          </cell>
          <cell r="MX29">
            <v>6906.52</v>
          </cell>
          <cell r="NA29">
            <v>98894.084342189133</v>
          </cell>
          <cell r="NB29">
            <v>3420.3227255169045</v>
          </cell>
          <cell r="NC29">
            <v>0</v>
          </cell>
          <cell r="ND29">
            <v>81683.473390480038</v>
          </cell>
          <cell r="NE29">
            <v>13415.281441717625</v>
          </cell>
          <cell r="NF29">
            <v>0</v>
          </cell>
          <cell r="NG29">
            <v>0</v>
          </cell>
          <cell r="NH29">
            <v>0</v>
          </cell>
          <cell r="NI29">
            <v>0</v>
          </cell>
          <cell r="NJ29">
            <v>0</v>
          </cell>
          <cell r="NK29">
            <v>375.0067844745671</v>
          </cell>
          <cell r="NN29">
            <v>29989.495342189111</v>
          </cell>
          <cell r="NO29">
            <v>0</v>
          </cell>
          <cell r="NP29">
            <v>29989.495342189111</v>
          </cell>
          <cell r="NQ29">
            <v>26605.418000000005</v>
          </cell>
          <cell r="NR29">
            <v>10348.56</v>
          </cell>
          <cell r="NS29">
            <v>-16256.858000000006</v>
          </cell>
          <cell r="NT29">
            <v>-16256.858000000006</v>
          </cell>
          <cell r="NU29">
            <v>0</v>
          </cell>
          <cell r="NV29">
            <v>5165.1499999999996</v>
          </cell>
          <cell r="NW29">
            <v>503.3300000000001</v>
          </cell>
          <cell r="NX29">
            <v>517.98</v>
          </cell>
          <cell r="NY29">
            <v>517.98</v>
          </cell>
          <cell r="NZ29">
            <v>517.98</v>
          </cell>
          <cell r="OA29">
            <v>517.98</v>
          </cell>
          <cell r="OB29">
            <v>517.98</v>
          </cell>
          <cell r="OC29">
            <v>517.98</v>
          </cell>
          <cell r="OD29">
            <v>517.98</v>
          </cell>
          <cell r="OE29">
            <v>517.98</v>
          </cell>
          <cell r="OF29">
            <v>517.98</v>
          </cell>
          <cell r="OI29">
            <v>0</v>
          </cell>
          <cell r="OJ29">
            <v>0</v>
          </cell>
          <cell r="OK29">
            <v>0</v>
          </cell>
          <cell r="OL29">
            <v>0</v>
          </cell>
          <cell r="OM29">
            <v>0</v>
          </cell>
          <cell r="ON29">
            <v>0</v>
          </cell>
          <cell r="OO29">
            <v>0</v>
          </cell>
          <cell r="OP29">
            <v>0</v>
          </cell>
          <cell r="OQ29">
            <v>0</v>
          </cell>
          <cell r="OR29">
            <v>0</v>
          </cell>
          <cell r="OS29">
            <v>0</v>
          </cell>
          <cell r="OV29">
            <v>-5165.1499999999996</v>
          </cell>
          <cell r="OW29">
            <v>-5165.1499999999996</v>
          </cell>
          <cell r="OX29">
            <v>0</v>
          </cell>
          <cell r="OY29">
            <v>6860.7349999999988</v>
          </cell>
          <cell r="OZ29">
            <v>647.49500000000012</v>
          </cell>
          <cell r="PA29">
            <v>690.36</v>
          </cell>
          <cell r="PB29">
            <v>690.36</v>
          </cell>
          <cell r="PC29">
            <v>690.36</v>
          </cell>
          <cell r="PD29">
            <v>690.36</v>
          </cell>
          <cell r="PE29">
            <v>690.36</v>
          </cell>
          <cell r="PF29">
            <v>690.36</v>
          </cell>
          <cell r="PG29">
            <v>690.36</v>
          </cell>
          <cell r="PH29">
            <v>690.36</v>
          </cell>
          <cell r="PI29">
            <v>690.36</v>
          </cell>
          <cell r="PL29">
            <v>0</v>
          </cell>
          <cell r="PM29">
            <v>0</v>
          </cell>
          <cell r="PN29">
            <v>0</v>
          </cell>
          <cell r="PO29">
            <v>0</v>
          </cell>
          <cell r="PP29">
            <v>0</v>
          </cell>
          <cell r="PQ29">
            <v>0</v>
          </cell>
          <cell r="PR29">
            <v>0</v>
          </cell>
          <cell r="PS29">
            <v>0</v>
          </cell>
          <cell r="PT29">
            <v>0</v>
          </cell>
          <cell r="PU29">
            <v>0</v>
          </cell>
          <cell r="PV29">
            <v>0</v>
          </cell>
          <cell r="PY29">
            <v>-6860.7349999999988</v>
          </cell>
          <cell r="PZ29">
            <v>-6860.7349999999988</v>
          </cell>
          <cell r="QA29">
            <v>0</v>
          </cell>
          <cell r="QB29">
            <v>1274.2790000000002</v>
          </cell>
          <cell r="QC29">
            <v>124.79900000000001</v>
          </cell>
          <cell r="QD29">
            <v>127.72</v>
          </cell>
          <cell r="QE29">
            <v>127.72</v>
          </cell>
          <cell r="QF29">
            <v>127.72</v>
          </cell>
          <cell r="QG29">
            <v>127.72</v>
          </cell>
          <cell r="QH29">
            <v>127.72</v>
          </cell>
          <cell r="QI29">
            <v>127.72</v>
          </cell>
          <cell r="QJ29">
            <v>127.72</v>
          </cell>
          <cell r="QK29">
            <v>127.72</v>
          </cell>
          <cell r="QL29">
            <v>127.72</v>
          </cell>
          <cell r="QO29">
            <v>7360.11</v>
          </cell>
          <cell r="QP29">
            <v>7360.11</v>
          </cell>
          <cell r="QQ29">
            <v>0</v>
          </cell>
          <cell r="QS29">
            <v>0</v>
          </cell>
          <cell r="QT29">
            <v>0</v>
          </cell>
          <cell r="QU29">
            <v>0</v>
          </cell>
          <cell r="QW29">
            <v>0</v>
          </cell>
          <cell r="RB29">
            <v>6085.8309999999992</v>
          </cell>
          <cell r="RC29">
            <v>0</v>
          </cell>
          <cell r="RD29">
            <v>6085.8309999999992</v>
          </cell>
          <cell r="RE29">
            <v>6039.688000000001</v>
          </cell>
          <cell r="RF29">
            <v>589.01800000000003</v>
          </cell>
          <cell r="RG29">
            <v>605.63</v>
          </cell>
          <cell r="RH29">
            <v>605.63</v>
          </cell>
          <cell r="RI29">
            <v>605.63</v>
          </cell>
          <cell r="RJ29">
            <v>605.63</v>
          </cell>
          <cell r="RK29">
            <v>605.63</v>
          </cell>
          <cell r="RL29">
            <v>605.63</v>
          </cell>
          <cell r="RM29">
            <v>605.63</v>
          </cell>
          <cell r="RN29">
            <v>605.63</v>
          </cell>
          <cell r="RO29">
            <v>605.63</v>
          </cell>
          <cell r="RR29">
            <v>0</v>
          </cell>
          <cell r="RS29">
            <v>0</v>
          </cell>
          <cell r="RT29">
            <v>0</v>
          </cell>
          <cell r="RV29">
            <v>0</v>
          </cell>
          <cell r="RY29">
            <v>0</v>
          </cell>
          <cell r="RZ29">
            <v>0</v>
          </cell>
          <cell r="SE29">
            <v>-6039.688000000001</v>
          </cell>
          <cell r="SF29">
            <v>-6039.688000000001</v>
          </cell>
          <cell r="SG29">
            <v>0</v>
          </cell>
          <cell r="SH29">
            <v>5878.5880000000016</v>
          </cell>
          <cell r="SI29">
            <v>555.62800000000004</v>
          </cell>
          <cell r="SJ29">
            <v>591.44000000000005</v>
          </cell>
          <cell r="SK29">
            <v>591.44000000000005</v>
          </cell>
          <cell r="SL29">
            <v>591.44000000000005</v>
          </cell>
          <cell r="SM29">
            <v>591.44000000000005</v>
          </cell>
          <cell r="SN29">
            <v>591.44000000000005</v>
          </cell>
          <cell r="SO29">
            <v>591.44000000000005</v>
          </cell>
          <cell r="SP29">
            <v>591.44000000000005</v>
          </cell>
          <cell r="SQ29">
            <v>591.44000000000005</v>
          </cell>
          <cell r="SR29">
            <v>591.44000000000005</v>
          </cell>
          <cell r="SU29">
            <v>0</v>
          </cell>
          <cell r="SV29">
            <v>0</v>
          </cell>
          <cell r="SW29">
            <v>0</v>
          </cell>
          <cell r="SX29">
            <v>0</v>
          </cell>
          <cell r="SY29">
            <v>0</v>
          </cell>
          <cell r="SZ29">
            <v>0</v>
          </cell>
          <cell r="TA29">
            <v>0</v>
          </cell>
          <cell r="TB29">
            <v>0</v>
          </cell>
          <cell r="TC29">
            <v>0</v>
          </cell>
          <cell r="TD29">
            <v>0</v>
          </cell>
          <cell r="TH29">
            <v>-5878.5880000000016</v>
          </cell>
          <cell r="TI29">
            <v>-5878.5880000000016</v>
          </cell>
          <cell r="TJ29">
            <v>0</v>
          </cell>
          <cell r="TK29">
            <v>1341.2030000000002</v>
          </cell>
          <cell r="TL29">
            <v>131.60300000000001</v>
          </cell>
          <cell r="TM29">
            <v>134.4</v>
          </cell>
          <cell r="TN29">
            <v>134.4</v>
          </cell>
          <cell r="TO29">
            <v>134.4</v>
          </cell>
          <cell r="TP29">
            <v>134.4</v>
          </cell>
          <cell r="TQ29">
            <v>134.4</v>
          </cell>
          <cell r="TR29">
            <v>134.4</v>
          </cell>
          <cell r="TS29">
            <v>134.4</v>
          </cell>
          <cell r="TT29">
            <v>134.4</v>
          </cell>
          <cell r="TU29">
            <v>134.4</v>
          </cell>
          <cell r="TX29">
            <v>2988.45</v>
          </cell>
          <cell r="TY29">
            <v>0</v>
          </cell>
          <cell r="TZ29">
            <v>160.18</v>
          </cell>
          <cell r="UA29">
            <v>2284.34</v>
          </cell>
          <cell r="UB29">
            <v>0</v>
          </cell>
          <cell r="UC29">
            <v>0</v>
          </cell>
          <cell r="UD29">
            <v>0</v>
          </cell>
          <cell r="UE29">
            <v>543.92999999999995</v>
          </cell>
          <cell r="UF29">
            <v>0</v>
          </cell>
          <cell r="UG29">
            <v>0</v>
          </cell>
          <cell r="UH29">
            <v>0</v>
          </cell>
          <cell r="UK29">
            <v>1647.2469999999996</v>
          </cell>
          <cell r="UL29">
            <v>0</v>
          </cell>
          <cell r="UM29">
            <v>1647.2469999999996</v>
          </cell>
          <cell r="UN29">
            <v>45.775000000000006</v>
          </cell>
          <cell r="UO29">
            <v>4.4649999999999999</v>
          </cell>
          <cell r="UP29">
            <v>4.59</v>
          </cell>
          <cell r="UQ29">
            <v>4.59</v>
          </cell>
          <cell r="UR29">
            <v>4.59</v>
          </cell>
          <cell r="US29">
            <v>4.59</v>
          </cell>
          <cell r="UT29">
            <v>4.59</v>
          </cell>
          <cell r="UU29">
            <v>4.59</v>
          </cell>
          <cell r="UV29">
            <v>4.59</v>
          </cell>
          <cell r="UW29">
            <v>4.59</v>
          </cell>
          <cell r="UX29">
            <v>4.59</v>
          </cell>
          <cell r="VA29">
            <v>0</v>
          </cell>
          <cell r="VN29">
            <v>-45.775000000000006</v>
          </cell>
          <cell r="VO29">
            <v>-45.775000000000006</v>
          </cell>
          <cell r="VP29">
            <v>0</v>
          </cell>
          <cell r="VQ29">
            <v>0</v>
          </cell>
          <cell r="WD29">
            <v>0</v>
          </cell>
          <cell r="WQ29">
            <v>0</v>
          </cell>
          <cell r="WR29">
            <v>0</v>
          </cell>
          <cell r="WS29">
            <v>0</v>
          </cell>
          <cell r="WT29">
            <v>49865.248000000007</v>
          </cell>
          <cell r="WU29">
            <v>4881.268</v>
          </cell>
          <cell r="WV29">
            <v>4998.22</v>
          </cell>
          <cell r="WW29">
            <v>4998.22</v>
          </cell>
          <cell r="WX29">
            <v>4998.22</v>
          </cell>
          <cell r="WY29">
            <v>4998.22</v>
          </cell>
          <cell r="WZ29">
            <v>4998.22</v>
          </cell>
          <cell r="XA29">
            <v>4998.22</v>
          </cell>
          <cell r="XB29">
            <v>4998.22</v>
          </cell>
          <cell r="XC29">
            <v>4998.22</v>
          </cell>
          <cell r="XD29">
            <v>4998.22</v>
          </cell>
          <cell r="XG29">
            <v>43066.02583357448</v>
          </cell>
          <cell r="XH29">
            <v>4849.6642034993492</v>
          </cell>
          <cell r="XI29">
            <v>3480.1271818832397</v>
          </cell>
          <cell r="XJ29">
            <v>2359.8712602198166</v>
          </cell>
          <cell r="XK29">
            <v>2404.3305923843882</v>
          </cell>
          <cell r="XL29">
            <v>4966.1884631259027</v>
          </cell>
          <cell r="XM29">
            <v>4792.1766219295114</v>
          </cell>
          <cell r="XN29">
            <v>4517.7172258630198</v>
          </cell>
          <cell r="XO29">
            <v>5883.6618870570301</v>
          </cell>
          <cell r="XP29">
            <v>5050.9034689277833</v>
          </cell>
          <cell r="XQ29">
            <v>4761.3849286844388</v>
          </cell>
          <cell r="XT29">
            <v>-6799.2221664255267</v>
          </cell>
          <cell r="XU29">
            <v>-6799.2221664255267</v>
          </cell>
          <cell r="XV29">
            <v>0</v>
          </cell>
          <cell r="XW29">
            <v>41789.567999999985</v>
          </cell>
          <cell r="XX29">
            <v>4093.1579999999999</v>
          </cell>
          <cell r="XY29">
            <v>4188.49</v>
          </cell>
          <cell r="XZ29">
            <v>4188.49</v>
          </cell>
          <cell r="YA29">
            <v>4188.49</v>
          </cell>
          <cell r="YB29">
            <v>4188.49</v>
          </cell>
          <cell r="YC29">
            <v>4188.49</v>
          </cell>
          <cell r="YD29">
            <v>4188.49</v>
          </cell>
          <cell r="YE29">
            <v>4188.49</v>
          </cell>
          <cell r="YF29">
            <v>4188.49</v>
          </cell>
          <cell r="YG29">
            <v>4188.49</v>
          </cell>
          <cell r="YJ29">
            <v>40043.159083012084</v>
          </cell>
          <cell r="YK29">
            <v>3759.0959369461793</v>
          </cell>
          <cell r="YL29">
            <v>2687.1037919528644</v>
          </cell>
          <cell r="YM29">
            <v>3775.9180677558479</v>
          </cell>
          <cell r="YN29">
            <v>4033.8776729292799</v>
          </cell>
          <cell r="YO29">
            <v>5527.5819221215215</v>
          </cell>
          <cell r="YP29">
            <v>3854.2160633515455</v>
          </cell>
          <cell r="YQ29">
            <v>4314.6293332577743</v>
          </cell>
          <cell r="YR29">
            <v>4088.6973431614683</v>
          </cell>
          <cell r="YS29">
            <v>3931.3869279820269</v>
          </cell>
          <cell r="YT29">
            <v>4070.6520235535759</v>
          </cell>
          <cell r="YW29">
            <v>-1746.4089169879007</v>
          </cell>
          <cell r="YX29">
            <v>-1746.4089169879007</v>
          </cell>
          <cell r="YY29">
            <v>0</v>
          </cell>
          <cell r="YZ29">
            <v>875.947</v>
          </cell>
          <cell r="ZA29">
            <v>90.786999999999992</v>
          </cell>
          <cell r="ZB29">
            <v>87.24</v>
          </cell>
          <cell r="ZC29">
            <v>87.24</v>
          </cell>
          <cell r="ZD29">
            <v>87.24</v>
          </cell>
          <cell r="ZE29">
            <v>87.24</v>
          </cell>
          <cell r="ZF29">
            <v>87.24</v>
          </cell>
          <cell r="ZG29">
            <v>87.24</v>
          </cell>
          <cell r="ZH29">
            <v>87.24</v>
          </cell>
          <cell r="ZI29">
            <v>87.24</v>
          </cell>
          <cell r="ZJ29">
            <v>87.24</v>
          </cell>
          <cell r="ZM29">
            <v>4732.0965960555422</v>
          </cell>
          <cell r="ZP29">
            <v>2345.8651939488223</v>
          </cell>
          <cell r="ZQ29">
            <v>2386.2314021067205</v>
          </cell>
          <cell r="ZZ29">
            <v>3856.1495960555421</v>
          </cell>
          <cell r="AAA29">
            <v>0</v>
          </cell>
          <cell r="AAB29">
            <v>3856.1495960555421</v>
          </cell>
          <cell r="AAC29">
            <v>905.53399999999965</v>
          </cell>
          <cell r="AAD29">
            <v>90.403999999999996</v>
          </cell>
          <cell r="AAE29">
            <v>90.57</v>
          </cell>
          <cell r="AAF29">
            <v>90.57</v>
          </cell>
          <cell r="AAG29">
            <v>90.57</v>
          </cell>
          <cell r="AAH29">
            <v>90.57</v>
          </cell>
          <cell r="AAI29">
            <v>90.57</v>
          </cell>
          <cell r="AAJ29">
            <v>90.57</v>
          </cell>
          <cell r="AAK29">
            <v>90.57</v>
          </cell>
          <cell r="AAL29">
            <v>90.57</v>
          </cell>
          <cell r="AAM29">
            <v>90.57</v>
          </cell>
          <cell r="AAP29">
            <v>957.53713449199995</v>
          </cell>
          <cell r="AAQ29">
            <v>81.214852697999987</v>
          </cell>
          <cell r="AAR29">
            <v>81.006220979999995</v>
          </cell>
          <cell r="AAS29">
            <v>99.374091960000001</v>
          </cell>
          <cell r="AAT29">
            <v>101.43724338000001</v>
          </cell>
          <cell r="AAU29">
            <v>99.221332914000001</v>
          </cell>
          <cell r="AAV29">
            <v>101.07462398</v>
          </cell>
          <cell r="AAW29">
            <v>98.187705660000006</v>
          </cell>
          <cell r="AAX29">
            <v>98.620689420000005</v>
          </cell>
          <cell r="AAY29">
            <v>97.795392860000007</v>
          </cell>
          <cell r="AAZ29">
            <v>99.604980640000008</v>
          </cell>
          <cell r="ABC29">
            <v>52.003134492000299</v>
          </cell>
          <cell r="ABD29">
            <v>0</v>
          </cell>
          <cell r="ABE29">
            <v>52.003134492000299</v>
          </cell>
          <cell r="ABF29">
            <v>187.46100000000001</v>
          </cell>
          <cell r="ABG29">
            <v>18.710999999999999</v>
          </cell>
          <cell r="ABH29">
            <v>18.75</v>
          </cell>
          <cell r="ABI29">
            <v>18.75</v>
          </cell>
          <cell r="ABJ29">
            <v>18.75</v>
          </cell>
          <cell r="ABK29">
            <v>18.75</v>
          </cell>
          <cell r="ABL29">
            <v>18.75</v>
          </cell>
          <cell r="ABM29">
            <v>18.75</v>
          </cell>
          <cell r="ABN29">
            <v>18.75</v>
          </cell>
          <cell r="ABO29">
            <v>18.75</v>
          </cell>
          <cell r="ABP29">
            <v>18.75</v>
          </cell>
          <cell r="ABS29">
            <v>0</v>
          </cell>
          <cell r="ABT29">
            <v>0</v>
          </cell>
          <cell r="ACA29">
            <v>0</v>
          </cell>
          <cell r="ACB29">
            <v>0</v>
          </cell>
          <cell r="ACC29">
            <v>0</v>
          </cell>
          <cell r="ACF29">
            <v>-187.46100000000001</v>
          </cell>
          <cell r="ACG29">
            <v>-187.46100000000001</v>
          </cell>
          <cell r="ACH29">
            <v>0</v>
          </cell>
          <cell r="ACI29">
            <v>28307.903999999999</v>
          </cell>
          <cell r="ACJ29">
            <v>25407.869717448004</v>
          </cell>
          <cell r="ACK29">
            <v>-2900.0342825519947</v>
          </cell>
          <cell r="ACL29">
            <v>-2900.0342825519947</v>
          </cell>
          <cell r="ACM29">
            <v>0</v>
          </cell>
          <cell r="ACN29">
            <v>10172.312000000002</v>
          </cell>
          <cell r="ACO29">
            <v>950.10200000000009</v>
          </cell>
          <cell r="ACP29">
            <v>1024.69</v>
          </cell>
          <cell r="ACQ29">
            <v>1024.69</v>
          </cell>
          <cell r="ACR29">
            <v>1024.69</v>
          </cell>
          <cell r="ACS29">
            <v>1024.69</v>
          </cell>
          <cell r="ACT29">
            <v>1024.69</v>
          </cell>
          <cell r="ACU29">
            <v>1024.69</v>
          </cell>
          <cell r="ACV29">
            <v>1024.69</v>
          </cell>
          <cell r="ACW29">
            <v>1024.69</v>
          </cell>
          <cell r="ACX29">
            <v>1024.69</v>
          </cell>
          <cell r="ADA29">
            <v>11335.564894536001</v>
          </cell>
          <cell r="ADB29">
            <v>492.45191856000002</v>
          </cell>
          <cell r="ADC29">
            <v>419.88554640000001</v>
          </cell>
          <cell r="ADD29">
            <v>886.61378109600014</v>
          </cell>
          <cell r="ADE29">
            <v>1201.2839136000002</v>
          </cell>
          <cell r="ADF29">
            <v>936.85757328</v>
          </cell>
          <cell r="ADG29">
            <v>1463.8858632000001</v>
          </cell>
          <cell r="ADH29">
            <v>1492.784856</v>
          </cell>
          <cell r="ADI29">
            <v>1530.9333071999999</v>
          </cell>
          <cell r="ADJ29">
            <v>1197.2816712000001</v>
          </cell>
          <cell r="ADK29">
            <v>1713.586464</v>
          </cell>
          <cell r="ADN29">
            <v>1163.2528945359991</v>
          </cell>
          <cell r="ADO29">
            <v>0</v>
          </cell>
          <cell r="ADP29">
            <v>1163.2528945359991</v>
          </cell>
          <cell r="ADQ29">
            <v>18135.591999999997</v>
          </cell>
          <cell r="ADR29">
            <v>1707.0820000000001</v>
          </cell>
          <cell r="ADS29">
            <v>1825.39</v>
          </cell>
          <cell r="ADT29">
            <v>1825.39</v>
          </cell>
          <cell r="ADU29">
            <v>1825.39</v>
          </cell>
          <cell r="ADV29">
            <v>1825.39</v>
          </cell>
          <cell r="ADW29">
            <v>1825.39</v>
          </cell>
          <cell r="ADX29">
            <v>1825.39</v>
          </cell>
          <cell r="ADY29">
            <v>1825.39</v>
          </cell>
          <cell r="ADZ29">
            <v>1825.39</v>
          </cell>
          <cell r="AEA29">
            <v>1825.39</v>
          </cell>
          <cell r="AED29">
            <v>14072.304822912003</v>
          </cell>
          <cell r="AEE29">
            <v>1417.7849590800001</v>
          </cell>
          <cell r="AEF29">
            <v>1279.4625612</v>
          </cell>
          <cell r="AEG29">
            <v>1793.1067949520002</v>
          </cell>
          <cell r="AEH29">
            <v>1233.7510464000002</v>
          </cell>
          <cell r="AEI29">
            <v>976.55492808000008</v>
          </cell>
          <cell r="AEJ29">
            <v>1556.895186</v>
          </cell>
          <cell r="AEK29">
            <v>1378.8618012000002</v>
          </cell>
          <cell r="AEL29">
            <v>1420.4535840000001</v>
          </cell>
          <cell r="AEM29">
            <v>2007.2075075999999</v>
          </cell>
          <cell r="AEN29">
            <v>1008.2264544000001</v>
          </cell>
          <cell r="AEQ29">
            <v>-4063.2871770879938</v>
          </cell>
          <cell r="AER29">
            <v>-4063.2871770879938</v>
          </cell>
          <cell r="AES29">
            <v>0</v>
          </cell>
          <cell r="AET29">
            <v>0</v>
          </cell>
          <cell r="AEU29">
            <v>0</v>
          </cell>
          <cell r="AEV29">
            <v>0</v>
          </cell>
          <cell r="AEW29">
            <v>0</v>
          </cell>
          <cell r="AEX29">
            <v>0</v>
          </cell>
          <cell r="AEY29">
            <v>0</v>
          </cell>
          <cell r="AFG29">
            <v>0</v>
          </cell>
          <cell r="AFT29">
            <v>0</v>
          </cell>
          <cell r="AFU29">
            <v>0</v>
          </cell>
          <cell r="AFV29">
            <v>0</v>
          </cell>
          <cell r="AFW29">
            <v>331664.21099999995</v>
          </cell>
          <cell r="AFX29">
            <v>319152.25037471391</v>
          </cell>
          <cell r="AFY29">
            <v>-12511.960625286039</v>
          </cell>
          <cell r="AFZ29">
            <v>-12511.960625286039</v>
          </cell>
          <cell r="AGA29">
            <v>0</v>
          </cell>
          <cell r="AGB29">
            <v>397997.05319999991</v>
          </cell>
          <cell r="AGC29">
            <v>382982.7004496567</v>
          </cell>
          <cell r="AGD29">
            <v>-15014.352750343212</v>
          </cell>
          <cell r="AGE29">
            <v>-15014.352750343212</v>
          </cell>
          <cell r="AGF29">
            <v>0</v>
          </cell>
          <cell r="AGG29">
            <v>19899.852659999997</v>
          </cell>
          <cell r="AGH29">
            <v>19149.135022482835</v>
          </cell>
          <cell r="AGI29">
            <v>-750.71763751716207</v>
          </cell>
          <cell r="AGJ29">
            <v>-750.71763751716207</v>
          </cell>
          <cell r="AGK29">
            <v>0</v>
          </cell>
          <cell r="AGL29">
            <v>417896.90585999988</v>
          </cell>
        </row>
        <row r="30">
          <cell r="C30" t="str">
            <v>Заньковецької вул. 30</v>
          </cell>
          <cell r="D30">
            <v>10</v>
          </cell>
          <cell r="E30">
            <v>4434.3999999999996</v>
          </cell>
          <cell r="F30">
            <v>54492.036</v>
          </cell>
          <cell r="G30">
            <v>35555.598916393574</v>
          </cell>
          <cell r="H30">
            <v>-18936.437083606426</v>
          </cell>
          <cell r="I30">
            <v>-18936.437083606426</v>
          </cell>
          <cell r="J30">
            <v>0</v>
          </cell>
          <cell r="K30">
            <v>19687.671000000002</v>
          </cell>
          <cell r="L30">
            <v>1931.931</v>
          </cell>
          <cell r="M30">
            <v>1972.86</v>
          </cell>
          <cell r="N30">
            <v>1972.86</v>
          </cell>
          <cell r="O30">
            <v>1972.86</v>
          </cell>
          <cell r="P30">
            <v>1972.86</v>
          </cell>
          <cell r="Q30">
            <v>1972.86</v>
          </cell>
          <cell r="R30">
            <v>1972.86</v>
          </cell>
          <cell r="S30">
            <v>1972.86</v>
          </cell>
          <cell r="T30">
            <v>1972.86</v>
          </cell>
          <cell r="U30">
            <v>1972.86</v>
          </cell>
          <cell r="X30">
            <v>10322.742116975225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10322.742116975225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L30">
            <v>0</v>
          </cell>
          <cell r="AM30">
            <v>0</v>
          </cell>
          <cell r="AN30">
            <v>2650.8339999999994</v>
          </cell>
          <cell r="AO30">
            <v>260.25400000000002</v>
          </cell>
          <cell r="AP30">
            <v>265.62</v>
          </cell>
          <cell r="AQ30">
            <v>265.62</v>
          </cell>
          <cell r="AR30">
            <v>265.62</v>
          </cell>
          <cell r="AS30">
            <v>265.62</v>
          </cell>
          <cell r="AT30">
            <v>265.62</v>
          </cell>
          <cell r="AU30">
            <v>265.62</v>
          </cell>
          <cell r="AV30">
            <v>265.62</v>
          </cell>
          <cell r="AW30">
            <v>265.62</v>
          </cell>
          <cell r="AX30">
            <v>265.62</v>
          </cell>
          <cell r="BA30">
            <v>1425.2055375573896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1425.2055375573896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O30">
            <v>0</v>
          </cell>
          <cell r="BP30">
            <v>0</v>
          </cell>
          <cell r="BQ30">
            <v>1879.9779999999998</v>
          </cell>
          <cell r="BR30">
            <v>187.798</v>
          </cell>
          <cell r="BS30">
            <v>188.02</v>
          </cell>
          <cell r="BT30">
            <v>188.02</v>
          </cell>
          <cell r="BU30">
            <v>188.02</v>
          </cell>
          <cell r="BV30">
            <v>188.02</v>
          </cell>
          <cell r="BW30">
            <v>188.02</v>
          </cell>
          <cell r="BX30">
            <v>188.02</v>
          </cell>
          <cell r="BY30">
            <v>188.02</v>
          </cell>
          <cell r="BZ30">
            <v>188.02</v>
          </cell>
          <cell r="CA30">
            <v>188.02</v>
          </cell>
          <cell r="CD30">
            <v>2041.3384680830804</v>
          </cell>
          <cell r="CE30">
            <v>189.578544365</v>
          </cell>
          <cell r="CF30">
            <v>189.09153864999999</v>
          </cell>
          <cell r="CG30">
            <v>207.74902786508002</v>
          </cell>
          <cell r="CH30">
            <v>212.06223441000003</v>
          </cell>
          <cell r="CI30">
            <v>207.42970587300002</v>
          </cell>
          <cell r="CJ30">
            <v>211.30415111000002</v>
          </cell>
          <cell r="CK30">
            <v>205.26882987000002</v>
          </cell>
          <cell r="CL30">
            <v>206.17401519000001</v>
          </cell>
          <cell r="CM30">
            <v>204.44867027000001</v>
          </cell>
          <cell r="CN30">
            <v>208.23175048000002</v>
          </cell>
          <cell r="CR30">
            <v>0</v>
          </cell>
          <cell r="CS30">
            <v>0</v>
          </cell>
          <cell r="CT30">
            <v>580.27900000000011</v>
          </cell>
          <cell r="CU30">
            <v>57.469000000000008</v>
          </cell>
          <cell r="CV30">
            <v>58.09</v>
          </cell>
          <cell r="CW30">
            <v>58.09</v>
          </cell>
          <cell r="CX30">
            <v>58.09</v>
          </cell>
          <cell r="CY30">
            <v>58.09</v>
          </cell>
          <cell r="CZ30">
            <v>58.09</v>
          </cell>
          <cell r="DA30">
            <v>58.09</v>
          </cell>
          <cell r="DB30">
            <v>58.09</v>
          </cell>
          <cell r="DC30">
            <v>58.09</v>
          </cell>
          <cell r="DD30">
            <v>58.09</v>
          </cell>
          <cell r="DG30">
            <v>619.03677660768005</v>
          </cell>
          <cell r="DH30">
            <v>52.995945716000001</v>
          </cell>
          <cell r="DI30">
            <v>52.859805160000001</v>
          </cell>
          <cell r="DJ30">
            <v>64.121570133679995</v>
          </cell>
          <cell r="DK30">
            <v>65.452837860000002</v>
          </cell>
          <cell r="DL30">
            <v>64.023011658000001</v>
          </cell>
          <cell r="DM30">
            <v>65.218623820000005</v>
          </cell>
          <cell r="DN30">
            <v>63.356059020000004</v>
          </cell>
          <cell r="DO30">
            <v>63.635443739999999</v>
          </cell>
          <cell r="DP30">
            <v>63.102917420000004</v>
          </cell>
          <cell r="DQ30">
            <v>64.270562080000005</v>
          </cell>
          <cell r="DT30">
            <v>38.757776607679943</v>
          </cell>
          <cell r="DU30">
            <v>0</v>
          </cell>
          <cell r="DV30">
            <v>38.757776607679943</v>
          </cell>
          <cell r="DW30">
            <v>1602.0619999999999</v>
          </cell>
          <cell r="DX30">
            <v>157.292</v>
          </cell>
          <cell r="DY30">
            <v>160.53</v>
          </cell>
          <cell r="DZ30">
            <v>160.53</v>
          </cell>
          <cell r="EA30">
            <v>160.53</v>
          </cell>
          <cell r="EB30">
            <v>160.53</v>
          </cell>
          <cell r="EC30">
            <v>160.53</v>
          </cell>
          <cell r="ED30">
            <v>160.53</v>
          </cell>
          <cell r="EE30">
            <v>160.53</v>
          </cell>
          <cell r="EF30">
            <v>160.53</v>
          </cell>
          <cell r="EG30">
            <v>160.53</v>
          </cell>
          <cell r="EK30">
            <v>859.62956527022209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859.62956527022209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X30">
            <v>-742.43243472977781</v>
          </cell>
          <cell r="EY30">
            <v>-742.43243472977781</v>
          </cell>
          <cell r="EZ30">
            <v>0</v>
          </cell>
          <cell r="FA30">
            <v>9058.9300000000021</v>
          </cell>
          <cell r="FB30">
            <v>889.45</v>
          </cell>
          <cell r="FC30">
            <v>907.72</v>
          </cell>
          <cell r="FD30">
            <v>907.72</v>
          </cell>
          <cell r="FE30">
            <v>907.72</v>
          </cell>
          <cell r="FF30">
            <v>907.72</v>
          </cell>
          <cell r="FG30">
            <v>907.72</v>
          </cell>
          <cell r="FH30">
            <v>907.72</v>
          </cell>
          <cell r="FI30">
            <v>907.72</v>
          </cell>
          <cell r="FJ30">
            <v>907.72</v>
          </cell>
          <cell r="FK30">
            <v>907.72</v>
          </cell>
          <cell r="FN30">
            <v>4851.5876595393665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4851.5876595393665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GA30">
            <v>-4207.3423404606356</v>
          </cell>
          <cell r="GB30">
            <v>-4207.3423404606356</v>
          </cell>
          <cell r="GC30">
            <v>0</v>
          </cell>
          <cell r="GD30">
            <v>16.053000000000001</v>
          </cell>
          <cell r="GE30">
            <v>16.053000000000001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-16.053000000000001</v>
          </cell>
          <cell r="GW30">
            <v>-16.053000000000001</v>
          </cell>
          <cell r="GX30">
            <v>0</v>
          </cell>
          <cell r="GY30">
            <v>19016.228999999999</v>
          </cell>
          <cell r="GZ30">
            <v>1859.079</v>
          </cell>
          <cell r="HA30">
            <v>1906.35</v>
          </cell>
          <cell r="HB30">
            <v>1906.35</v>
          </cell>
          <cell r="HC30">
            <v>1906.35</v>
          </cell>
          <cell r="HD30">
            <v>1906.35</v>
          </cell>
          <cell r="HE30">
            <v>1906.35</v>
          </cell>
          <cell r="HF30">
            <v>1906.35</v>
          </cell>
          <cell r="HG30">
            <v>1906.35</v>
          </cell>
          <cell r="HH30">
            <v>1906.35</v>
          </cell>
          <cell r="HI30">
            <v>1906.35</v>
          </cell>
          <cell r="HL30">
            <v>15436.058792360611</v>
          </cell>
          <cell r="HM30">
            <v>1474.2281945263633</v>
          </cell>
          <cell r="HN30">
            <v>1355.3637657501615</v>
          </cell>
          <cell r="HO30">
            <v>1557.7940944241241</v>
          </cell>
          <cell r="HP30">
            <v>1679.177430423118</v>
          </cell>
          <cell r="HQ30">
            <v>1756.6029027111276</v>
          </cell>
          <cell r="HR30">
            <v>1523.7509439087007</v>
          </cell>
          <cell r="HS30">
            <v>1385.1105493030241</v>
          </cell>
          <cell r="HT30">
            <v>1832.2186432930232</v>
          </cell>
          <cell r="HU30">
            <v>1384.4373059916275</v>
          </cell>
          <cell r="HV30">
            <v>1487.3749620293422</v>
          </cell>
          <cell r="HY30">
            <v>-3580.1702076393885</v>
          </cell>
          <cell r="HZ30">
            <v>-3580.1702076393885</v>
          </cell>
          <cell r="IA30">
            <v>0</v>
          </cell>
          <cell r="IB30">
            <v>57510.894</v>
          </cell>
          <cell r="IC30">
            <v>5660.634</v>
          </cell>
          <cell r="ID30">
            <v>5761.14</v>
          </cell>
          <cell r="IE30">
            <v>5761.14</v>
          </cell>
          <cell r="IF30">
            <v>5761.14</v>
          </cell>
          <cell r="IG30">
            <v>5761.14</v>
          </cell>
          <cell r="IH30">
            <v>5761.14</v>
          </cell>
          <cell r="II30">
            <v>5761.14</v>
          </cell>
          <cell r="IJ30">
            <v>5761.14</v>
          </cell>
          <cell r="IK30">
            <v>5761.14</v>
          </cell>
          <cell r="IL30">
            <v>5761.14</v>
          </cell>
          <cell r="IO30">
            <v>56646.343975371215</v>
          </cell>
          <cell r="IP30">
            <v>3846.5702518779294</v>
          </cell>
          <cell r="IQ30">
            <v>4420.7340855847578</v>
          </cell>
          <cell r="IR30">
            <v>5932.3965246999433</v>
          </cell>
          <cell r="IS30">
            <v>5714.9761126913118</v>
          </cell>
          <cell r="IT30">
            <v>6611.3560716306056</v>
          </cell>
          <cell r="IU30">
            <v>5449.0241060611734</v>
          </cell>
          <cell r="IV30">
            <v>5360.5575531695304</v>
          </cell>
          <cell r="IW30">
            <v>5976.33005205682</v>
          </cell>
          <cell r="IX30">
            <v>6829.495413563176</v>
          </cell>
          <cell r="IY30">
            <v>6504.9038040359665</v>
          </cell>
          <cell r="JB30">
            <v>-864.55002462878474</v>
          </cell>
          <cell r="JC30">
            <v>-864.55002462878474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4597.9879999999994</v>
          </cell>
          <cell r="KI30">
            <v>451.41800000000001</v>
          </cell>
          <cell r="KJ30">
            <v>460.73</v>
          </cell>
          <cell r="KK30">
            <v>460.73</v>
          </cell>
          <cell r="KL30">
            <v>460.73</v>
          </cell>
          <cell r="KM30">
            <v>460.73</v>
          </cell>
          <cell r="KN30">
            <v>460.73</v>
          </cell>
          <cell r="KO30">
            <v>460.73</v>
          </cell>
          <cell r="KP30">
            <v>460.73</v>
          </cell>
          <cell r="KQ30">
            <v>460.73</v>
          </cell>
          <cell r="KR30">
            <v>460.73</v>
          </cell>
          <cell r="KU30">
            <v>3840.0073771966909</v>
          </cell>
          <cell r="KV30">
            <v>534.56911737158396</v>
          </cell>
          <cell r="KW30">
            <v>405.1914516786332</v>
          </cell>
          <cell r="KX30">
            <v>597.33795345479018</v>
          </cell>
          <cell r="KY30">
            <v>529.75681219286491</v>
          </cell>
          <cell r="KZ30">
            <v>570.54918282112521</v>
          </cell>
          <cell r="LA30">
            <v>113.04456178327649</v>
          </cell>
          <cell r="LB30">
            <v>6.2637620396978644</v>
          </cell>
          <cell r="LD30">
            <v>631.11089685643447</v>
          </cell>
          <cell r="LE30">
            <v>452.18363899828512</v>
          </cell>
          <cell r="LH30">
            <v>-757.98062280330851</v>
          </cell>
          <cell r="LI30">
            <v>-757.98062280330851</v>
          </cell>
          <cell r="LJ30">
            <v>0</v>
          </cell>
          <cell r="LK30">
            <v>0</v>
          </cell>
          <cell r="LX30">
            <v>0</v>
          </cell>
          <cell r="MJ30">
            <v>0</v>
          </cell>
          <cell r="ML30">
            <v>0</v>
          </cell>
          <cell r="MM30">
            <v>0</v>
          </cell>
          <cell r="MN30">
            <v>36125.069000000003</v>
          </cell>
          <cell r="MO30">
            <v>3738.3890000000001</v>
          </cell>
          <cell r="MP30">
            <v>3598.52</v>
          </cell>
          <cell r="MQ30">
            <v>3598.52</v>
          </cell>
          <cell r="MR30">
            <v>3598.52</v>
          </cell>
          <cell r="MS30">
            <v>3598.52</v>
          </cell>
          <cell r="MT30">
            <v>3598.52</v>
          </cell>
          <cell r="MU30">
            <v>3598.52</v>
          </cell>
          <cell r="MV30">
            <v>3598.52</v>
          </cell>
          <cell r="MW30">
            <v>3598.52</v>
          </cell>
          <cell r="MX30">
            <v>3598.52</v>
          </cell>
          <cell r="NA30">
            <v>152294.52585025679</v>
          </cell>
          <cell r="NB30">
            <v>0</v>
          </cell>
          <cell r="NC30">
            <v>0</v>
          </cell>
          <cell r="ND30">
            <v>1896.0356168435999</v>
          </cell>
          <cell r="NE30">
            <v>13624.623557441439</v>
          </cell>
          <cell r="NF30">
            <v>130193.4281364364</v>
          </cell>
          <cell r="NG30">
            <v>0</v>
          </cell>
          <cell r="NH30">
            <v>2735.4056123479295</v>
          </cell>
          <cell r="NI30">
            <v>3470.0261427128553</v>
          </cell>
          <cell r="NJ30">
            <v>0</v>
          </cell>
          <cell r="NK30">
            <v>375.0067844745671</v>
          </cell>
          <cell r="NN30">
            <v>116169.45685025679</v>
          </cell>
          <cell r="NO30">
            <v>0</v>
          </cell>
          <cell r="NP30">
            <v>116169.45685025679</v>
          </cell>
          <cell r="NQ30">
            <v>25109.780999999995</v>
          </cell>
          <cell r="NR30">
            <v>9772.84</v>
          </cell>
          <cell r="NS30">
            <v>-15336.940999999995</v>
          </cell>
          <cell r="NT30">
            <v>-15336.940999999995</v>
          </cell>
          <cell r="NU30">
            <v>0</v>
          </cell>
          <cell r="NV30">
            <v>6322.851999999999</v>
          </cell>
          <cell r="NW30">
            <v>611.8119999999999</v>
          </cell>
          <cell r="NX30">
            <v>634.55999999999995</v>
          </cell>
          <cell r="NY30">
            <v>634.55999999999995</v>
          </cell>
          <cell r="NZ30">
            <v>634.55999999999995</v>
          </cell>
          <cell r="OA30">
            <v>634.55999999999995</v>
          </cell>
          <cell r="OB30">
            <v>634.55999999999995</v>
          </cell>
          <cell r="OC30">
            <v>634.55999999999995</v>
          </cell>
          <cell r="OD30">
            <v>634.55999999999995</v>
          </cell>
          <cell r="OE30">
            <v>634.55999999999995</v>
          </cell>
          <cell r="OF30">
            <v>634.55999999999995</v>
          </cell>
          <cell r="OI30">
            <v>2427.5500000000002</v>
          </cell>
          <cell r="OJ30">
            <v>0</v>
          </cell>
          <cell r="OK30">
            <v>0</v>
          </cell>
          <cell r="OL30">
            <v>0</v>
          </cell>
          <cell r="OM30">
            <v>0</v>
          </cell>
          <cell r="ON30">
            <v>1408.33</v>
          </cell>
          <cell r="OO30">
            <v>0</v>
          </cell>
          <cell r="OP30">
            <v>1019.22</v>
          </cell>
          <cell r="OQ30">
            <v>0</v>
          </cell>
          <cell r="OR30">
            <v>0</v>
          </cell>
          <cell r="OS30">
            <v>0</v>
          </cell>
          <cell r="OV30">
            <v>-3895.3019999999988</v>
          </cell>
          <cell r="OW30">
            <v>-3895.3019999999988</v>
          </cell>
          <cell r="OX30">
            <v>0</v>
          </cell>
          <cell r="OY30">
            <v>4749.9920000000002</v>
          </cell>
          <cell r="OZ30">
            <v>451.77199999999999</v>
          </cell>
          <cell r="PA30">
            <v>477.58</v>
          </cell>
          <cell r="PB30">
            <v>477.58</v>
          </cell>
          <cell r="PC30">
            <v>477.58</v>
          </cell>
          <cell r="PD30">
            <v>477.58</v>
          </cell>
          <cell r="PE30">
            <v>477.58</v>
          </cell>
          <cell r="PF30">
            <v>477.58</v>
          </cell>
          <cell r="PG30">
            <v>477.58</v>
          </cell>
          <cell r="PH30">
            <v>477.58</v>
          </cell>
          <cell r="PI30">
            <v>477.58</v>
          </cell>
          <cell r="PL30">
            <v>2934.08</v>
          </cell>
          <cell r="PM30">
            <v>0</v>
          </cell>
          <cell r="PN30">
            <v>0</v>
          </cell>
          <cell r="PO30">
            <v>0</v>
          </cell>
          <cell r="PP30">
            <v>0</v>
          </cell>
          <cell r="PQ30">
            <v>0</v>
          </cell>
          <cell r="PR30">
            <v>0</v>
          </cell>
          <cell r="PS30">
            <v>0</v>
          </cell>
          <cell r="PT30">
            <v>2934.08</v>
          </cell>
          <cell r="PU30">
            <v>0</v>
          </cell>
          <cell r="PV30">
            <v>0</v>
          </cell>
          <cell r="PY30">
            <v>-1815.9120000000003</v>
          </cell>
          <cell r="PZ30">
            <v>-1815.9120000000003</v>
          </cell>
          <cell r="QA30">
            <v>0</v>
          </cell>
          <cell r="QB30">
            <v>1455.5739999999996</v>
          </cell>
          <cell r="QC30">
            <v>142.56399999999999</v>
          </cell>
          <cell r="QD30">
            <v>145.88999999999999</v>
          </cell>
          <cell r="QE30">
            <v>145.88999999999999</v>
          </cell>
          <cell r="QF30">
            <v>145.88999999999999</v>
          </cell>
          <cell r="QG30">
            <v>145.88999999999999</v>
          </cell>
          <cell r="QH30">
            <v>145.88999999999999</v>
          </cell>
          <cell r="QI30">
            <v>145.88999999999999</v>
          </cell>
          <cell r="QJ30">
            <v>145.88999999999999</v>
          </cell>
          <cell r="QK30">
            <v>145.88999999999999</v>
          </cell>
          <cell r="QL30">
            <v>145.88999999999999</v>
          </cell>
          <cell r="QO30">
            <v>0</v>
          </cell>
          <cell r="QP30">
            <v>0</v>
          </cell>
          <cell r="QQ30">
            <v>0</v>
          </cell>
          <cell r="QS30">
            <v>0</v>
          </cell>
          <cell r="QT30">
            <v>0</v>
          </cell>
          <cell r="QU30">
            <v>0</v>
          </cell>
          <cell r="QW30">
            <v>0</v>
          </cell>
          <cell r="RB30">
            <v>-1455.5739999999996</v>
          </cell>
          <cell r="RC30">
            <v>-1455.5739999999996</v>
          </cell>
          <cell r="RD30">
            <v>0</v>
          </cell>
          <cell r="RE30">
            <v>6597.5849999999991</v>
          </cell>
          <cell r="RF30">
            <v>639.04499999999996</v>
          </cell>
          <cell r="RG30">
            <v>662.06</v>
          </cell>
          <cell r="RH30">
            <v>662.06</v>
          </cell>
          <cell r="RI30">
            <v>662.06</v>
          </cell>
          <cell r="RJ30">
            <v>662.06</v>
          </cell>
          <cell r="RK30">
            <v>662.06</v>
          </cell>
          <cell r="RL30">
            <v>662.06</v>
          </cell>
          <cell r="RM30">
            <v>662.06</v>
          </cell>
          <cell r="RN30">
            <v>662.06</v>
          </cell>
          <cell r="RO30">
            <v>662.06</v>
          </cell>
          <cell r="RR30">
            <v>0</v>
          </cell>
          <cell r="RS30">
            <v>0</v>
          </cell>
          <cell r="RT30">
            <v>0</v>
          </cell>
          <cell r="RV30">
            <v>0</v>
          </cell>
          <cell r="RY30">
            <v>0</v>
          </cell>
          <cell r="RZ30">
            <v>0</v>
          </cell>
          <cell r="SE30">
            <v>-6597.5849999999991</v>
          </cell>
          <cell r="SF30">
            <v>-6597.5849999999991</v>
          </cell>
          <cell r="SG30">
            <v>0</v>
          </cell>
          <cell r="SH30">
            <v>4567.7489999999998</v>
          </cell>
          <cell r="SI30">
            <v>433.149</v>
          </cell>
          <cell r="SJ30">
            <v>459.4</v>
          </cell>
          <cell r="SK30">
            <v>459.4</v>
          </cell>
          <cell r="SL30">
            <v>459.4</v>
          </cell>
          <cell r="SM30">
            <v>459.4</v>
          </cell>
          <cell r="SN30">
            <v>459.4</v>
          </cell>
          <cell r="SO30">
            <v>459.4</v>
          </cell>
          <cell r="SP30">
            <v>459.4</v>
          </cell>
          <cell r="SQ30">
            <v>459.4</v>
          </cell>
          <cell r="SR30">
            <v>459.4</v>
          </cell>
          <cell r="SU30">
            <v>0</v>
          </cell>
          <cell r="SV30">
            <v>0</v>
          </cell>
          <cell r="SW30">
            <v>0</v>
          </cell>
          <cell r="SX30">
            <v>0</v>
          </cell>
          <cell r="SY30">
            <v>0</v>
          </cell>
          <cell r="SZ30">
            <v>0</v>
          </cell>
          <cell r="TA30">
            <v>0</v>
          </cell>
          <cell r="TB30">
            <v>0</v>
          </cell>
          <cell r="TC30">
            <v>0</v>
          </cell>
          <cell r="TD30">
            <v>0</v>
          </cell>
          <cell r="TH30">
            <v>-4567.7489999999998</v>
          </cell>
          <cell r="TI30">
            <v>-4567.7489999999998</v>
          </cell>
          <cell r="TJ30">
            <v>0</v>
          </cell>
          <cell r="TK30">
            <v>1380.6179999999999</v>
          </cell>
          <cell r="TL30">
            <v>135.46799999999999</v>
          </cell>
          <cell r="TM30">
            <v>138.35</v>
          </cell>
          <cell r="TN30">
            <v>138.35</v>
          </cell>
          <cell r="TO30">
            <v>138.35</v>
          </cell>
          <cell r="TP30">
            <v>138.35</v>
          </cell>
          <cell r="TQ30">
            <v>138.35</v>
          </cell>
          <cell r="TR30">
            <v>138.35</v>
          </cell>
          <cell r="TS30">
            <v>138.35</v>
          </cell>
          <cell r="TT30">
            <v>138.35</v>
          </cell>
          <cell r="TU30">
            <v>138.35</v>
          </cell>
          <cell r="TX30">
            <v>4411.21</v>
          </cell>
          <cell r="TY30">
            <v>0</v>
          </cell>
          <cell r="TZ30">
            <v>160.18</v>
          </cell>
          <cell r="UA30">
            <v>0</v>
          </cell>
          <cell r="UB30">
            <v>0</v>
          </cell>
          <cell r="UC30">
            <v>3888.41</v>
          </cell>
          <cell r="UD30">
            <v>0</v>
          </cell>
          <cell r="UE30">
            <v>362.62</v>
          </cell>
          <cell r="UF30">
            <v>0</v>
          </cell>
          <cell r="UG30">
            <v>0</v>
          </cell>
          <cell r="UH30">
            <v>0</v>
          </cell>
          <cell r="UK30">
            <v>3030.5920000000001</v>
          </cell>
          <cell r="UL30">
            <v>0</v>
          </cell>
          <cell r="UM30">
            <v>3030.5920000000001</v>
          </cell>
          <cell r="UN30">
            <v>35.411000000000001</v>
          </cell>
          <cell r="UO30">
            <v>3.4609999999999999</v>
          </cell>
          <cell r="UP30">
            <v>3.55</v>
          </cell>
          <cell r="UQ30">
            <v>3.55</v>
          </cell>
          <cell r="UR30">
            <v>3.55</v>
          </cell>
          <cell r="US30">
            <v>3.55</v>
          </cell>
          <cell r="UT30">
            <v>3.55</v>
          </cell>
          <cell r="UU30">
            <v>3.55</v>
          </cell>
          <cell r="UV30">
            <v>3.55</v>
          </cell>
          <cell r="UW30">
            <v>3.55</v>
          </cell>
          <cell r="UX30">
            <v>3.55</v>
          </cell>
          <cell r="VA30">
            <v>0</v>
          </cell>
          <cell r="VN30">
            <v>-35.411000000000001</v>
          </cell>
          <cell r="VO30">
            <v>-35.411000000000001</v>
          </cell>
          <cell r="VP30">
            <v>0</v>
          </cell>
          <cell r="VQ30">
            <v>0</v>
          </cell>
          <cell r="WD30">
            <v>0</v>
          </cell>
          <cell r="WQ30">
            <v>0</v>
          </cell>
          <cell r="WR30">
            <v>0</v>
          </cell>
          <cell r="WS30">
            <v>0</v>
          </cell>
          <cell r="WT30">
            <v>63581.000999999997</v>
          </cell>
          <cell r="WU30">
            <v>6159.1110000000008</v>
          </cell>
          <cell r="WV30">
            <v>6380.21</v>
          </cell>
          <cell r="WW30">
            <v>6380.21</v>
          </cell>
          <cell r="WX30">
            <v>6380.21</v>
          </cell>
          <cell r="WY30">
            <v>6380.21</v>
          </cell>
          <cell r="WZ30">
            <v>6380.21</v>
          </cell>
          <cell r="XA30">
            <v>6380.21</v>
          </cell>
          <cell r="XB30">
            <v>6380.21</v>
          </cell>
          <cell r="XC30">
            <v>6380.21</v>
          </cell>
          <cell r="XD30">
            <v>6380.21</v>
          </cell>
          <cell r="XG30">
            <v>47839.913090940361</v>
          </cell>
          <cell r="XH30">
            <v>5467.7517773199688</v>
          </cell>
          <cell r="XI30">
            <v>3902.1029287304209</v>
          </cell>
          <cell r="XJ30">
            <v>2647.6601085912944</v>
          </cell>
          <cell r="XK30">
            <v>2697.517126428118</v>
          </cell>
          <cell r="XL30">
            <v>5586.1591628410379</v>
          </cell>
          <cell r="XM30">
            <v>5389.7273709840019</v>
          </cell>
          <cell r="XN30">
            <v>5080.6550901140299</v>
          </cell>
          <cell r="XO30">
            <v>6324.7167538790964</v>
          </cell>
          <cell r="XP30">
            <v>5388.4055087906054</v>
          </cell>
          <cell r="XQ30">
            <v>5355.217263261784</v>
          </cell>
          <cell r="XT30">
            <v>-15741.087909059635</v>
          </cell>
          <cell r="XU30">
            <v>-15741.087909059635</v>
          </cell>
          <cell r="XV30">
            <v>0</v>
          </cell>
          <cell r="XW30">
            <v>47317.833999999988</v>
          </cell>
          <cell r="XX30">
            <v>4634.5240000000003</v>
          </cell>
          <cell r="XY30">
            <v>4742.59</v>
          </cell>
          <cell r="XZ30">
            <v>4742.59</v>
          </cell>
          <cell r="YA30">
            <v>4742.59</v>
          </cell>
          <cell r="YB30">
            <v>4742.59</v>
          </cell>
          <cell r="YC30">
            <v>4742.59</v>
          </cell>
          <cell r="YD30">
            <v>4742.59</v>
          </cell>
          <cell r="YE30">
            <v>4742.59</v>
          </cell>
          <cell r="YF30">
            <v>4742.59</v>
          </cell>
          <cell r="YG30">
            <v>4742.59</v>
          </cell>
          <cell r="YJ30">
            <v>33576.372614943975</v>
          </cell>
          <cell r="YK30">
            <v>3138.3926905787275</v>
          </cell>
          <cell r="YL30">
            <v>2243.4082664945809</v>
          </cell>
          <cell r="YM30">
            <v>3152.4371452185073</v>
          </cell>
          <cell r="YN30">
            <v>3367.8023694427557</v>
          </cell>
          <cell r="YO30">
            <v>4614.8659610884015</v>
          </cell>
          <cell r="YP30">
            <v>3217.8065481777007</v>
          </cell>
          <cell r="YQ30">
            <v>3707.6823140449683</v>
          </cell>
          <cell r="YR30">
            <v>3413.5620314380876</v>
          </cell>
          <cell r="YS30">
            <v>3321.9423501436972</v>
          </cell>
          <cell r="YT30">
            <v>3398.4729383165532</v>
          </cell>
          <cell r="YW30">
            <v>-13741.461385056013</v>
          </cell>
          <cell r="YX30">
            <v>-13741.461385056013</v>
          </cell>
          <cell r="YY30">
            <v>0</v>
          </cell>
          <cell r="YZ30">
            <v>4102.9400000000005</v>
          </cell>
          <cell r="ZA30">
            <v>403.31</v>
          </cell>
          <cell r="ZB30">
            <v>411.07</v>
          </cell>
          <cell r="ZC30">
            <v>411.07</v>
          </cell>
          <cell r="ZD30">
            <v>411.07</v>
          </cell>
          <cell r="ZE30">
            <v>411.07</v>
          </cell>
          <cell r="ZF30">
            <v>411.07</v>
          </cell>
          <cell r="ZG30">
            <v>411.07</v>
          </cell>
          <cell r="ZH30">
            <v>411.07</v>
          </cell>
          <cell r="ZI30">
            <v>411.07</v>
          </cell>
          <cell r="ZJ30">
            <v>411.07</v>
          </cell>
          <cell r="ZM30">
            <v>5335.2254820557137</v>
          </cell>
          <cell r="ZP30">
            <v>2644.8568126023961</v>
          </cell>
          <cell r="ZQ30">
            <v>2690.368669453318</v>
          </cell>
          <cell r="ZZ30">
            <v>1232.2854820557131</v>
          </cell>
          <cell r="AAA30">
            <v>0</v>
          </cell>
          <cell r="AAB30">
            <v>1232.2854820557131</v>
          </cell>
          <cell r="AAC30">
            <v>1117.3220000000001</v>
          </cell>
          <cell r="AAD30">
            <v>111.572</v>
          </cell>
          <cell r="AAE30">
            <v>111.75</v>
          </cell>
          <cell r="AAF30">
            <v>111.75</v>
          </cell>
          <cell r="AAG30">
            <v>111.75</v>
          </cell>
          <cell r="AAH30">
            <v>111.75</v>
          </cell>
          <cell r="AAI30">
            <v>111.75</v>
          </cell>
          <cell r="AAJ30">
            <v>111.75</v>
          </cell>
          <cell r="AAK30">
            <v>111.75</v>
          </cell>
          <cell r="AAL30">
            <v>111.75</v>
          </cell>
          <cell r="AAM30">
            <v>111.75</v>
          </cell>
          <cell r="AAP30">
            <v>1599.016779604</v>
          </cell>
          <cell r="AAQ30">
            <v>135.62284692599999</v>
          </cell>
          <cell r="AAR30">
            <v>135.27444725999999</v>
          </cell>
          <cell r="AAS30">
            <v>165.94744451999998</v>
          </cell>
          <cell r="AAT30">
            <v>169.39275605999998</v>
          </cell>
          <cell r="AAU30">
            <v>165.69234811799998</v>
          </cell>
          <cell r="AAV30">
            <v>168.78720826</v>
          </cell>
          <cell r="AAW30">
            <v>163.96626641999998</v>
          </cell>
          <cell r="AAX30">
            <v>164.68931753999999</v>
          </cell>
          <cell r="AAY30">
            <v>163.31113281999998</v>
          </cell>
          <cell r="AAZ30">
            <v>166.33301168</v>
          </cell>
          <cell r="ABC30">
            <v>481.6947796039999</v>
          </cell>
          <cell r="ABD30">
            <v>0</v>
          </cell>
          <cell r="ABE30">
            <v>481.6947796039999</v>
          </cell>
          <cell r="ABF30">
            <v>234.65899999999999</v>
          </cell>
          <cell r="ABG30">
            <v>23.429000000000002</v>
          </cell>
          <cell r="ABH30">
            <v>23.47</v>
          </cell>
          <cell r="ABI30">
            <v>23.47</v>
          </cell>
          <cell r="ABJ30">
            <v>23.47</v>
          </cell>
          <cell r="ABK30">
            <v>23.47</v>
          </cell>
          <cell r="ABL30">
            <v>23.47</v>
          </cell>
          <cell r="ABM30">
            <v>23.47</v>
          </cell>
          <cell r="ABN30">
            <v>23.47</v>
          </cell>
          <cell r="ABO30">
            <v>23.47</v>
          </cell>
          <cell r="ABP30">
            <v>23.47</v>
          </cell>
          <cell r="ABS30">
            <v>2630.4695999999999</v>
          </cell>
          <cell r="ABT30">
            <v>0</v>
          </cell>
          <cell r="ACA30">
            <v>2630.4695999999999</v>
          </cell>
          <cell r="ACB30">
            <v>0</v>
          </cell>
          <cell r="ACC30">
            <v>0</v>
          </cell>
          <cell r="ACF30">
            <v>2395.8105999999998</v>
          </cell>
          <cell r="ACG30">
            <v>0</v>
          </cell>
          <cell r="ACH30">
            <v>2395.8105999999998</v>
          </cell>
          <cell r="ACI30">
            <v>58328.373000000007</v>
          </cell>
          <cell r="ACJ30">
            <v>27260.087418360003</v>
          </cell>
          <cell r="ACK30">
            <v>-31068.285581640004</v>
          </cell>
          <cell r="ACL30">
            <v>-31068.285581640004</v>
          </cell>
          <cell r="ACM30">
            <v>0</v>
          </cell>
          <cell r="ACN30">
            <v>9963.7769999999982</v>
          </cell>
          <cell r="ACO30">
            <v>948.20699999999988</v>
          </cell>
          <cell r="ACP30">
            <v>1001.73</v>
          </cell>
          <cell r="ACQ30">
            <v>1001.73</v>
          </cell>
          <cell r="ACR30">
            <v>1001.73</v>
          </cell>
          <cell r="ACS30">
            <v>1001.73</v>
          </cell>
          <cell r="ACT30">
            <v>1001.73</v>
          </cell>
          <cell r="ACU30">
            <v>1001.73</v>
          </cell>
          <cell r="ACV30">
            <v>1001.73</v>
          </cell>
          <cell r="ACW30">
            <v>1001.73</v>
          </cell>
          <cell r="ACX30">
            <v>1001.73</v>
          </cell>
          <cell r="ADA30">
            <v>7724.4538431600013</v>
          </cell>
          <cell r="ADB30">
            <v>786.33451512000011</v>
          </cell>
          <cell r="ADC30">
            <v>641.71187280000004</v>
          </cell>
          <cell r="ADD30">
            <v>834.92777592000004</v>
          </cell>
          <cell r="ADE30">
            <v>560.05804080000007</v>
          </cell>
          <cell r="ADF30">
            <v>472.39852212000005</v>
          </cell>
          <cell r="ADG30">
            <v>731.94293160000007</v>
          </cell>
          <cell r="ADH30">
            <v>750.32080919999999</v>
          </cell>
          <cell r="ADI30">
            <v>911.45771639999998</v>
          </cell>
          <cell r="ADJ30">
            <v>704.28333599999996</v>
          </cell>
          <cell r="ADK30">
            <v>1331.0183232000002</v>
          </cell>
          <cell r="ADN30">
            <v>-2239.323156839997</v>
          </cell>
          <cell r="ADO30">
            <v>-2239.323156839997</v>
          </cell>
          <cell r="ADP30">
            <v>0</v>
          </cell>
          <cell r="ADQ30">
            <v>48364.596000000005</v>
          </cell>
          <cell r="ADR30">
            <v>4475.0159999999996</v>
          </cell>
          <cell r="ADS30">
            <v>4876.62</v>
          </cell>
          <cell r="ADT30">
            <v>4876.62</v>
          </cell>
          <cell r="ADU30">
            <v>4876.62</v>
          </cell>
          <cell r="ADV30">
            <v>4876.62</v>
          </cell>
          <cell r="ADW30">
            <v>4876.62</v>
          </cell>
          <cell r="ADX30">
            <v>4876.62</v>
          </cell>
          <cell r="ADY30">
            <v>4876.62</v>
          </cell>
          <cell r="ADZ30">
            <v>4876.62</v>
          </cell>
          <cell r="AEA30">
            <v>4876.62</v>
          </cell>
          <cell r="AED30">
            <v>19535.633575200001</v>
          </cell>
          <cell r="AEE30">
            <v>1882.4371725600001</v>
          </cell>
          <cell r="AEF30">
            <v>1723.1152139999999</v>
          </cell>
          <cell r="AEG30">
            <v>2465.0248622399999</v>
          </cell>
          <cell r="AEH30">
            <v>1805.9842619999999</v>
          </cell>
          <cell r="AEI30">
            <v>1429.1047728000001</v>
          </cell>
          <cell r="AEJ30">
            <v>1791.4404347999998</v>
          </cell>
          <cell r="AEK30">
            <v>2345.2435764000002</v>
          </cell>
          <cell r="AEL30">
            <v>1961.0150868000001</v>
          </cell>
          <cell r="AEM30">
            <v>1737.2322288</v>
          </cell>
          <cell r="AEN30">
            <v>2395.0359647999999</v>
          </cell>
          <cell r="AEQ30">
            <v>-28828.962424800004</v>
          </cell>
          <cell r="AER30">
            <v>-28828.962424800004</v>
          </cell>
          <cell r="AES30">
            <v>0</v>
          </cell>
          <cell r="AET30">
            <v>0</v>
          </cell>
          <cell r="AEU30">
            <v>0</v>
          </cell>
          <cell r="AEV30">
            <v>0</v>
          </cell>
          <cell r="AEW30">
            <v>0</v>
          </cell>
          <cell r="AEX30">
            <v>0</v>
          </cell>
          <cell r="AEY30">
            <v>0</v>
          </cell>
          <cell r="AFG30">
            <v>0</v>
          </cell>
          <cell r="AFT30">
            <v>0</v>
          </cell>
          <cell r="AFU30">
            <v>0</v>
          </cell>
          <cell r="AFV30">
            <v>0</v>
          </cell>
          <cell r="AFW30">
            <v>352517.89699999994</v>
          </cell>
          <cell r="AFX30">
            <v>376350.40110512229</v>
          </cell>
          <cell r="AFY30">
            <v>23832.504105122352</v>
          </cell>
          <cell r="AFZ30">
            <v>0</v>
          </cell>
          <cell r="AGA30">
            <v>23832.504105122352</v>
          </cell>
          <cell r="AGB30">
            <v>423021.47639999993</v>
          </cell>
          <cell r="AGC30">
            <v>451620.48132614675</v>
          </cell>
          <cell r="AGD30">
            <v>28599.004926146823</v>
          </cell>
          <cell r="AGE30">
            <v>0</v>
          </cell>
          <cell r="AGF30">
            <v>28599.004926146823</v>
          </cell>
          <cell r="AGG30">
            <v>21151.073819999998</v>
          </cell>
          <cell r="AGH30">
            <v>22581.024066307338</v>
          </cell>
          <cell r="AGI30">
            <v>1429.9502463073404</v>
          </cell>
          <cell r="AGJ30">
            <v>0</v>
          </cell>
          <cell r="AGK30">
            <v>1429.9502463073404</v>
          </cell>
          <cell r="AGL30">
            <v>444172.55021999992</v>
          </cell>
        </row>
        <row r="31">
          <cell r="C31" t="str">
            <v>Заньковецької вул. 43</v>
          </cell>
          <cell r="D31">
            <v>2</v>
          </cell>
          <cell r="E31">
            <v>341.1</v>
          </cell>
          <cell r="F31">
            <v>3067.3809999999999</v>
          </cell>
          <cell r="G31">
            <v>6738.4668842241917</v>
          </cell>
          <cell r="H31">
            <v>3671.0858842241919</v>
          </cell>
          <cell r="I31">
            <v>0</v>
          </cell>
          <cell r="J31">
            <v>3671.0858842241919</v>
          </cell>
          <cell r="K31">
            <v>1188.472</v>
          </cell>
          <cell r="L31">
            <v>118.28200000000001</v>
          </cell>
          <cell r="M31">
            <v>118.91</v>
          </cell>
          <cell r="N31">
            <v>118.91</v>
          </cell>
          <cell r="O31">
            <v>118.91</v>
          </cell>
          <cell r="P31">
            <v>118.91</v>
          </cell>
          <cell r="Q31">
            <v>118.91</v>
          </cell>
          <cell r="R31">
            <v>118.91</v>
          </cell>
          <cell r="S31">
            <v>118.91</v>
          </cell>
          <cell r="T31">
            <v>118.91</v>
          </cell>
          <cell r="U31">
            <v>118.91</v>
          </cell>
          <cell r="X31">
            <v>4401.8029502472918</v>
          </cell>
          <cell r="Y31">
            <v>0</v>
          </cell>
          <cell r="Z31">
            <v>4401.8029502472918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L31">
            <v>0</v>
          </cell>
          <cell r="AM31">
            <v>0</v>
          </cell>
          <cell r="AN31">
            <v>337.72400000000005</v>
          </cell>
          <cell r="AO31">
            <v>33.164000000000001</v>
          </cell>
          <cell r="AP31">
            <v>33.840000000000003</v>
          </cell>
          <cell r="AQ31">
            <v>33.840000000000003</v>
          </cell>
          <cell r="AR31">
            <v>33.840000000000003</v>
          </cell>
          <cell r="AS31">
            <v>33.840000000000003</v>
          </cell>
          <cell r="AT31">
            <v>33.840000000000003</v>
          </cell>
          <cell r="AU31">
            <v>33.840000000000003</v>
          </cell>
          <cell r="AV31">
            <v>33.840000000000003</v>
          </cell>
          <cell r="AW31">
            <v>33.840000000000003</v>
          </cell>
          <cell r="AX31">
            <v>33.840000000000003</v>
          </cell>
          <cell r="BA31">
            <v>867.18746413063627</v>
          </cell>
          <cell r="BB31">
            <v>0</v>
          </cell>
          <cell r="BC31">
            <v>867.18746413063627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K31">
            <v>230.96837452142623</v>
          </cell>
          <cell r="EL31">
            <v>0</v>
          </cell>
          <cell r="EM31">
            <v>230.96837452142623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X31">
            <v>230.96837452142623</v>
          </cell>
          <cell r="EY31">
            <v>0</v>
          </cell>
          <cell r="EZ31">
            <v>230.96837452142623</v>
          </cell>
          <cell r="FA31">
            <v>282.36299999999994</v>
          </cell>
          <cell r="FB31">
            <v>26.043000000000003</v>
          </cell>
          <cell r="FC31">
            <v>28.48</v>
          </cell>
          <cell r="FD31">
            <v>28.48</v>
          </cell>
          <cell r="FE31">
            <v>28.48</v>
          </cell>
          <cell r="FF31">
            <v>28.48</v>
          </cell>
          <cell r="FG31">
            <v>28.48</v>
          </cell>
          <cell r="FH31">
            <v>28.48</v>
          </cell>
          <cell r="FI31">
            <v>28.48</v>
          </cell>
          <cell r="FJ31">
            <v>28.48</v>
          </cell>
          <cell r="FK31">
            <v>28.48</v>
          </cell>
          <cell r="FN31">
            <v>51.145734222049256</v>
          </cell>
          <cell r="FO31">
            <v>0</v>
          </cell>
          <cell r="FP31">
            <v>20.353934739959122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30.791799482090134</v>
          </cell>
          <cell r="FW31">
            <v>0</v>
          </cell>
          <cell r="FX31">
            <v>0</v>
          </cell>
          <cell r="GA31">
            <v>-231.21726577795067</v>
          </cell>
          <cell r="GB31">
            <v>-231.21726577795067</v>
          </cell>
          <cell r="GC31">
            <v>0</v>
          </cell>
          <cell r="GD31">
            <v>2.7679999999999998</v>
          </cell>
          <cell r="GE31">
            <v>2.7679999999999998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-2.7679999999999998</v>
          </cell>
          <cell r="GW31">
            <v>-2.7679999999999998</v>
          </cell>
          <cell r="GX31">
            <v>0</v>
          </cell>
          <cell r="GY31">
            <v>1256.0540000000001</v>
          </cell>
          <cell r="GZ31">
            <v>124.214</v>
          </cell>
          <cell r="HA31">
            <v>125.76</v>
          </cell>
          <cell r="HB31">
            <v>125.76</v>
          </cell>
          <cell r="HC31">
            <v>125.76</v>
          </cell>
          <cell r="HD31">
            <v>125.76</v>
          </cell>
          <cell r="HE31">
            <v>125.76</v>
          </cell>
          <cell r="HF31">
            <v>125.76</v>
          </cell>
          <cell r="HG31">
            <v>125.76</v>
          </cell>
          <cell r="HH31">
            <v>125.76</v>
          </cell>
          <cell r="HI31">
            <v>125.76</v>
          </cell>
          <cell r="HL31">
            <v>1187.3623611027886</v>
          </cell>
          <cell r="HM31">
            <v>113.39961148135994</v>
          </cell>
          <cell r="HN31">
            <v>104.25640007608249</v>
          </cell>
          <cell r="HO31">
            <v>119.82761266644164</v>
          </cell>
          <cell r="HP31">
            <v>129.16458179625783</v>
          </cell>
          <cell r="HQ31">
            <v>135.12025304771009</v>
          </cell>
          <cell r="HR31">
            <v>117.20896783494</v>
          </cell>
          <cell r="HS31">
            <v>106.5445625940965</v>
          </cell>
          <cell r="HT31">
            <v>140.93671730724569</v>
          </cell>
          <cell r="HU31">
            <v>106.49277581493419</v>
          </cell>
          <cell r="HV31">
            <v>114.41087848372017</v>
          </cell>
          <cell r="HY31">
            <v>-68.691638897211533</v>
          </cell>
          <cell r="HZ31">
            <v>-68.691638897211533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1945.6329999999994</v>
          </cell>
          <cell r="KI31">
            <v>182.62299999999999</v>
          </cell>
          <cell r="KJ31">
            <v>195.89</v>
          </cell>
          <cell r="KK31">
            <v>195.89</v>
          </cell>
          <cell r="KL31">
            <v>195.89</v>
          </cell>
          <cell r="KM31">
            <v>195.89</v>
          </cell>
          <cell r="KN31">
            <v>195.89</v>
          </cell>
          <cell r="KO31">
            <v>195.89</v>
          </cell>
          <cell r="KP31">
            <v>195.89</v>
          </cell>
          <cell r="KQ31">
            <v>195.89</v>
          </cell>
          <cell r="KR31">
            <v>195.89</v>
          </cell>
          <cell r="KU31">
            <v>1498.5815094454431</v>
          </cell>
          <cell r="KV31">
            <v>91.88358334635636</v>
          </cell>
          <cell r="KW31">
            <v>172.437640623053</v>
          </cell>
          <cell r="KX31">
            <v>254.20957653875089</v>
          </cell>
          <cell r="KY31">
            <v>225.44901779166665</v>
          </cell>
          <cell r="KZ31">
            <v>242.809058625246</v>
          </cell>
          <cell r="LA31">
            <v>48.108461909595299</v>
          </cell>
          <cell r="LB31">
            <v>2.6656740735152558</v>
          </cell>
          <cell r="LD31">
            <v>268.58235427862877</v>
          </cell>
          <cell r="LE31">
            <v>192.43614225863092</v>
          </cell>
          <cell r="LH31">
            <v>-447.05149055455627</v>
          </cell>
          <cell r="LI31">
            <v>-447.05149055455627</v>
          </cell>
          <cell r="LJ31">
            <v>0</v>
          </cell>
          <cell r="LK31">
            <v>0</v>
          </cell>
          <cell r="LX31">
            <v>0</v>
          </cell>
          <cell r="MJ31">
            <v>0</v>
          </cell>
          <cell r="ML31">
            <v>0</v>
          </cell>
          <cell r="MM31">
            <v>0</v>
          </cell>
          <cell r="MN31">
            <v>3198.1590000000006</v>
          </cell>
          <cell r="MO31">
            <v>318.87900000000002</v>
          </cell>
          <cell r="MP31">
            <v>319.92</v>
          </cell>
          <cell r="MQ31">
            <v>319.92</v>
          </cell>
          <cell r="MR31">
            <v>319.92</v>
          </cell>
          <cell r="MS31">
            <v>319.92</v>
          </cell>
          <cell r="MT31">
            <v>319.92</v>
          </cell>
          <cell r="MU31">
            <v>319.92</v>
          </cell>
          <cell r="MV31">
            <v>319.92</v>
          </cell>
          <cell r="MW31">
            <v>319.92</v>
          </cell>
          <cell r="MX31">
            <v>319.92</v>
          </cell>
          <cell r="NA31">
            <v>0</v>
          </cell>
          <cell r="NB31">
            <v>0</v>
          </cell>
          <cell r="NC31">
            <v>0</v>
          </cell>
          <cell r="ND31">
            <v>0</v>
          </cell>
          <cell r="NE31">
            <v>0</v>
          </cell>
          <cell r="NF31">
            <v>0</v>
          </cell>
          <cell r="NG31">
            <v>0</v>
          </cell>
          <cell r="NH31">
            <v>0</v>
          </cell>
          <cell r="NI31">
            <v>0</v>
          </cell>
          <cell r="NJ31">
            <v>0</v>
          </cell>
          <cell r="NK31">
            <v>0</v>
          </cell>
          <cell r="NN31">
            <v>-3198.1590000000006</v>
          </cell>
          <cell r="NO31">
            <v>-3198.1590000000006</v>
          </cell>
          <cell r="NP31">
            <v>0</v>
          </cell>
          <cell r="NQ31">
            <v>1448.8009999999999</v>
          </cell>
          <cell r="NR31">
            <v>0</v>
          </cell>
          <cell r="NS31">
            <v>-1448.8009999999999</v>
          </cell>
          <cell r="NT31">
            <v>-1448.8009999999999</v>
          </cell>
          <cell r="NU31">
            <v>0</v>
          </cell>
          <cell r="NV31">
            <v>570.42100000000005</v>
          </cell>
          <cell r="NW31">
            <v>55.621000000000002</v>
          </cell>
          <cell r="NX31">
            <v>57.2</v>
          </cell>
          <cell r="NY31">
            <v>57.2</v>
          </cell>
          <cell r="NZ31">
            <v>57.2</v>
          </cell>
          <cell r="OA31">
            <v>57.2</v>
          </cell>
          <cell r="OB31">
            <v>57.2</v>
          </cell>
          <cell r="OC31">
            <v>57.2</v>
          </cell>
          <cell r="OD31">
            <v>57.2</v>
          </cell>
          <cell r="OE31">
            <v>57.2</v>
          </cell>
          <cell r="OF31">
            <v>57.2</v>
          </cell>
          <cell r="OI31">
            <v>0</v>
          </cell>
          <cell r="OJ31">
            <v>0</v>
          </cell>
          <cell r="OK31">
            <v>0</v>
          </cell>
          <cell r="OL31">
            <v>0</v>
          </cell>
          <cell r="OM31">
            <v>0</v>
          </cell>
          <cell r="ON31">
            <v>0</v>
          </cell>
          <cell r="OO31">
            <v>0</v>
          </cell>
          <cell r="OP31">
            <v>0</v>
          </cell>
          <cell r="OQ31">
            <v>0</v>
          </cell>
          <cell r="OR31">
            <v>0</v>
          </cell>
          <cell r="OS31">
            <v>0</v>
          </cell>
          <cell r="OV31">
            <v>-570.42100000000005</v>
          </cell>
          <cell r="OW31">
            <v>-570.42100000000005</v>
          </cell>
          <cell r="OX31">
            <v>0</v>
          </cell>
          <cell r="OY31">
            <v>865.40500000000009</v>
          </cell>
          <cell r="OZ31">
            <v>81.685000000000002</v>
          </cell>
          <cell r="PA31">
            <v>87.08</v>
          </cell>
          <cell r="PB31">
            <v>87.08</v>
          </cell>
          <cell r="PC31">
            <v>87.08</v>
          </cell>
          <cell r="PD31">
            <v>87.08</v>
          </cell>
          <cell r="PE31">
            <v>87.08</v>
          </cell>
          <cell r="PF31">
            <v>87.08</v>
          </cell>
          <cell r="PG31">
            <v>87.08</v>
          </cell>
          <cell r="PH31">
            <v>87.08</v>
          </cell>
          <cell r="PI31">
            <v>87.08</v>
          </cell>
          <cell r="PL31">
            <v>0</v>
          </cell>
          <cell r="PM31">
            <v>0</v>
          </cell>
          <cell r="PN31">
            <v>0</v>
          </cell>
          <cell r="PO31">
            <v>0</v>
          </cell>
          <cell r="PP31">
            <v>0</v>
          </cell>
          <cell r="PQ31">
            <v>0</v>
          </cell>
          <cell r="PR31">
            <v>0</v>
          </cell>
          <cell r="PS31">
            <v>0</v>
          </cell>
          <cell r="PT31">
            <v>0</v>
          </cell>
          <cell r="PU31">
            <v>0</v>
          </cell>
          <cell r="PV31">
            <v>0</v>
          </cell>
          <cell r="PY31">
            <v>-865.40500000000009</v>
          </cell>
          <cell r="PZ31">
            <v>-865.40500000000009</v>
          </cell>
          <cell r="QA31">
            <v>0</v>
          </cell>
          <cell r="QB31">
            <v>0</v>
          </cell>
          <cell r="QC31">
            <v>0</v>
          </cell>
          <cell r="QD31">
            <v>0</v>
          </cell>
          <cell r="QE31">
            <v>0</v>
          </cell>
          <cell r="QF31">
            <v>0</v>
          </cell>
          <cell r="QG31">
            <v>0</v>
          </cell>
          <cell r="QH31">
            <v>0</v>
          </cell>
          <cell r="QI31">
            <v>0</v>
          </cell>
          <cell r="QJ31">
            <v>0</v>
          </cell>
          <cell r="QK31">
            <v>0</v>
          </cell>
          <cell r="QL31">
            <v>0</v>
          </cell>
          <cell r="QO31">
            <v>0</v>
          </cell>
          <cell r="QP31">
            <v>0</v>
          </cell>
          <cell r="QQ31">
            <v>0</v>
          </cell>
          <cell r="QS31">
            <v>0</v>
          </cell>
          <cell r="QT31">
            <v>0</v>
          </cell>
          <cell r="QU31">
            <v>0</v>
          </cell>
          <cell r="QW31">
            <v>0</v>
          </cell>
          <cell r="RB31">
            <v>0</v>
          </cell>
          <cell r="RC31">
            <v>0</v>
          </cell>
          <cell r="RD31">
            <v>0</v>
          </cell>
          <cell r="RE31">
            <v>0</v>
          </cell>
          <cell r="RF31">
            <v>0</v>
          </cell>
          <cell r="RG31">
            <v>0</v>
          </cell>
          <cell r="RH31">
            <v>0</v>
          </cell>
          <cell r="RI31">
            <v>0</v>
          </cell>
          <cell r="RJ31">
            <v>0</v>
          </cell>
          <cell r="RK31">
            <v>0</v>
          </cell>
          <cell r="RL31">
            <v>0</v>
          </cell>
          <cell r="RM31">
            <v>0</v>
          </cell>
          <cell r="RN31">
            <v>0</v>
          </cell>
          <cell r="RO31">
            <v>0</v>
          </cell>
          <cell r="RR31">
            <v>0</v>
          </cell>
          <cell r="RS31">
            <v>0</v>
          </cell>
          <cell r="RT31">
            <v>0</v>
          </cell>
          <cell r="RV31">
            <v>0</v>
          </cell>
          <cell r="RY31">
            <v>0</v>
          </cell>
          <cell r="RZ31">
            <v>0</v>
          </cell>
          <cell r="SE31">
            <v>0</v>
          </cell>
          <cell r="SF31">
            <v>0</v>
          </cell>
          <cell r="SG31">
            <v>0</v>
          </cell>
          <cell r="SH31">
            <v>0</v>
          </cell>
          <cell r="SI31">
            <v>0</v>
          </cell>
          <cell r="SJ31">
            <v>0</v>
          </cell>
          <cell r="SK31">
            <v>0</v>
          </cell>
          <cell r="SL31">
            <v>0</v>
          </cell>
          <cell r="SM31">
            <v>0</v>
          </cell>
          <cell r="SN31">
            <v>0</v>
          </cell>
          <cell r="SO31">
            <v>0</v>
          </cell>
          <cell r="SP31">
            <v>0</v>
          </cell>
          <cell r="SQ31">
            <v>0</v>
          </cell>
          <cell r="SR31">
            <v>0</v>
          </cell>
          <cell r="SU31">
            <v>0</v>
          </cell>
          <cell r="SV31">
            <v>0</v>
          </cell>
          <cell r="SW31">
            <v>0</v>
          </cell>
          <cell r="SX31">
            <v>0</v>
          </cell>
          <cell r="SY31">
            <v>0</v>
          </cell>
          <cell r="SZ31">
            <v>0</v>
          </cell>
          <cell r="TA31">
            <v>0</v>
          </cell>
          <cell r="TB31">
            <v>0</v>
          </cell>
          <cell r="TC31">
            <v>0</v>
          </cell>
          <cell r="TD31">
            <v>0</v>
          </cell>
          <cell r="TH31">
            <v>0</v>
          </cell>
          <cell r="TI31">
            <v>0</v>
          </cell>
          <cell r="TJ31">
            <v>0</v>
          </cell>
          <cell r="TK31">
            <v>0</v>
          </cell>
          <cell r="TL31">
            <v>0</v>
          </cell>
          <cell r="TM31">
            <v>0</v>
          </cell>
          <cell r="TN31">
            <v>0</v>
          </cell>
          <cell r="TO31">
            <v>0</v>
          </cell>
          <cell r="TP31">
            <v>0</v>
          </cell>
          <cell r="TQ31">
            <v>0</v>
          </cell>
          <cell r="TR31">
            <v>0</v>
          </cell>
          <cell r="TS31">
            <v>0</v>
          </cell>
          <cell r="TT31">
            <v>0</v>
          </cell>
          <cell r="TU31">
            <v>0</v>
          </cell>
          <cell r="TX31">
            <v>0</v>
          </cell>
          <cell r="TY31">
            <v>0</v>
          </cell>
          <cell r="TZ31">
            <v>0</v>
          </cell>
          <cell r="UA31">
            <v>0</v>
          </cell>
          <cell r="UB31">
            <v>0</v>
          </cell>
          <cell r="UC31">
            <v>0</v>
          </cell>
          <cell r="UD31">
            <v>0</v>
          </cell>
          <cell r="UE31">
            <v>0</v>
          </cell>
          <cell r="UF31">
            <v>0</v>
          </cell>
          <cell r="UG31">
            <v>0</v>
          </cell>
          <cell r="UH31">
            <v>0</v>
          </cell>
          <cell r="UK31">
            <v>0</v>
          </cell>
          <cell r="UL31">
            <v>0</v>
          </cell>
          <cell r="UM31">
            <v>0</v>
          </cell>
          <cell r="UN31">
            <v>12.975000000000001</v>
          </cell>
          <cell r="UO31">
            <v>1.2749999999999999</v>
          </cell>
          <cell r="UP31">
            <v>1.3</v>
          </cell>
          <cell r="UQ31">
            <v>1.3</v>
          </cell>
          <cell r="UR31">
            <v>1.3</v>
          </cell>
          <cell r="US31">
            <v>1.3</v>
          </cell>
          <cell r="UT31">
            <v>1.3</v>
          </cell>
          <cell r="UU31">
            <v>1.3</v>
          </cell>
          <cell r="UV31">
            <v>1.3</v>
          </cell>
          <cell r="UW31">
            <v>1.3</v>
          </cell>
          <cell r="UX31">
            <v>1.3</v>
          </cell>
          <cell r="VA31">
            <v>0</v>
          </cell>
          <cell r="VN31">
            <v>-12.975000000000001</v>
          </cell>
          <cell r="VO31">
            <v>-12.975000000000001</v>
          </cell>
          <cell r="VP31">
            <v>0</v>
          </cell>
          <cell r="VQ31">
            <v>0</v>
          </cell>
          <cell r="WD31">
            <v>0</v>
          </cell>
          <cell r="WQ31">
            <v>0</v>
          </cell>
          <cell r="WR31">
            <v>0</v>
          </cell>
          <cell r="WS31">
            <v>0</v>
          </cell>
          <cell r="WT31">
            <v>0</v>
          </cell>
          <cell r="WU31">
            <v>0</v>
          </cell>
          <cell r="WV31">
            <v>0</v>
          </cell>
          <cell r="WW31">
            <v>0</v>
          </cell>
          <cell r="WX31">
            <v>0</v>
          </cell>
          <cell r="WY31">
            <v>0</v>
          </cell>
          <cell r="WZ31">
            <v>0</v>
          </cell>
          <cell r="XA31">
            <v>0</v>
          </cell>
          <cell r="XB31">
            <v>0</v>
          </cell>
          <cell r="XC31">
            <v>0</v>
          </cell>
          <cell r="XD31">
            <v>0</v>
          </cell>
          <cell r="XG31">
            <v>145.31394624797562</v>
          </cell>
          <cell r="XH31">
            <v>0</v>
          </cell>
          <cell r="XI31">
            <v>24.95933742560598</v>
          </cell>
          <cell r="XJ31">
            <v>15.032132333679446</v>
          </cell>
          <cell r="XK31">
            <v>15.344223765499946</v>
          </cell>
          <cell r="XL31">
            <v>15.00902709708061</v>
          </cell>
          <cell r="XM31">
            <v>15.289371001072315</v>
          </cell>
          <cell r="XN31">
            <v>14.864783502565778</v>
          </cell>
          <cell r="XO31">
            <v>14.930333561091576</v>
          </cell>
          <cell r="XP31">
            <v>14.805390681457615</v>
          </cell>
          <cell r="XQ31">
            <v>15.079346879922356</v>
          </cell>
          <cell r="XT31">
            <v>145.31394624797562</v>
          </cell>
          <cell r="XU31">
            <v>0</v>
          </cell>
          <cell r="XV31">
            <v>145.31394624797562</v>
          </cell>
          <cell r="XW31">
            <v>0</v>
          </cell>
          <cell r="XX31">
            <v>0</v>
          </cell>
          <cell r="XY31">
            <v>0</v>
          </cell>
          <cell r="XZ31">
            <v>0</v>
          </cell>
          <cell r="YA31">
            <v>0</v>
          </cell>
          <cell r="YB31">
            <v>0</v>
          </cell>
          <cell r="YC31">
            <v>0</v>
          </cell>
          <cell r="YD31">
            <v>0</v>
          </cell>
          <cell r="YE31">
            <v>0</v>
          </cell>
          <cell r="YF31">
            <v>0</v>
          </cell>
          <cell r="YG31">
            <v>0</v>
          </cell>
          <cell r="YJ31">
            <v>0</v>
          </cell>
          <cell r="YK31">
            <v>0</v>
          </cell>
          <cell r="YL31">
            <v>0</v>
          </cell>
          <cell r="YM31">
            <v>0</v>
          </cell>
          <cell r="YN31">
            <v>0</v>
          </cell>
          <cell r="YO31">
            <v>0</v>
          </cell>
          <cell r="YP31">
            <v>0</v>
          </cell>
          <cell r="YQ31">
            <v>0</v>
          </cell>
          <cell r="YR31">
            <v>0</v>
          </cell>
          <cell r="YS31">
            <v>0</v>
          </cell>
          <cell r="YT31">
            <v>0</v>
          </cell>
          <cell r="YW31">
            <v>0</v>
          </cell>
          <cell r="YX31">
            <v>0</v>
          </cell>
          <cell r="YY31">
            <v>0</v>
          </cell>
          <cell r="YZ31">
            <v>0</v>
          </cell>
          <cell r="ZA31">
            <v>0</v>
          </cell>
          <cell r="ZB31">
            <v>0</v>
          </cell>
          <cell r="ZC31">
            <v>0</v>
          </cell>
          <cell r="ZD31">
            <v>0</v>
          </cell>
          <cell r="ZE31">
            <v>0</v>
          </cell>
          <cell r="ZF31">
            <v>0</v>
          </cell>
          <cell r="ZG31">
            <v>0</v>
          </cell>
          <cell r="ZH31">
            <v>0</v>
          </cell>
          <cell r="ZI31">
            <v>0</v>
          </cell>
          <cell r="ZJ31">
            <v>0</v>
          </cell>
          <cell r="ZM31">
            <v>0</v>
          </cell>
          <cell r="ZP31">
            <v>0</v>
          </cell>
          <cell r="ZQ31">
            <v>0</v>
          </cell>
          <cell r="ZZ31">
            <v>0</v>
          </cell>
          <cell r="AAA31">
            <v>0</v>
          </cell>
          <cell r="AAB31">
            <v>0</v>
          </cell>
          <cell r="AAC31">
            <v>0</v>
          </cell>
          <cell r="AAD31">
            <v>0</v>
          </cell>
          <cell r="AAE31">
            <v>0</v>
          </cell>
          <cell r="AAF31">
            <v>0</v>
          </cell>
          <cell r="AAG31">
            <v>0</v>
          </cell>
          <cell r="AAH31">
            <v>0</v>
          </cell>
          <cell r="AAI31">
            <v>0</v>
          </cell>
          <cell r="AAJ31">
            <v>0</v>
          </cell>
          <cell r="AAK31">
            <v>0</v>
          </cell>
          <cell r="AAL31">
            <v>0</v>
          </cell>
          <cell r="AAM31">
            <v>0</v>
          </cell>
          <cell r="AAP31">
            <v>0</v>
          </cell>
          <cell r="AAQ31">
            <v>0</v>
          </cell>
          <cell r="AAR31">
            <v>0</v>
          </cell>
          <cell r="AAS31">
            <v>0</v>
          </cell>
          <cell r="AAT31">
            <v>0</v>
          </cell>
          <cell r="AAU31">
            <v>0</v>
          </cell>
          <cell r="AAV31">
            <v>0</v>
          </cell>
          <cell r="AAW31">
            <v>0</v>
          </cell>
          <cell r="AAX31">
            <v>0</v>
          </cell>
          <cell r="AAY31">
            <v>0</v>
          </cell>
          <cell r="AAZ31">
            <v>0</v>
          </cell>
          <cell r="ABC31">
            <v>0</v>
          </cell>
          <cell r="ABD31">
            <v>0</v>
          </cell>
          <cell r="ABE31">
            <v>0</v>
          </cell>
          <cell r="ABF31">
            <v>0</v>
          </cell>
          <cell r="ABG31">
            <v>0</v>
          </cell>
          <cell r="ABH31">
            <v>0</v>
          </cell>
          <cell r="ABI31">
            <v>0</v>
          </cell>
          <cell r="ABJ31">
            <v>0</v>
          </cell>
          <cell r="ABK31">
            <v>0</v>
          </cell>
          <cell r="ABL31">
            <v>0</v>
          </cell>
          <cell r="ABM31">
            <v>0</v>
          </cell>
          <cell r="ABN31">
            <v>0</v>
          </cell>
          <cell r="ABO31">
            <v>0</v>
          </cell>
          <cell r="ABP31">
            <v>0</v>
          </cell>
          <cell r="ABS31">
            <v>0</v>
          </cell>
          <cell r="ABT31">
            <v>0</v>
          </cell>
          <cell r="ACA31">
            <v>0</v>
          </cell>
          <cell r="ACB31">
            <v>0</v>
          </cell>
          <cell r="ACC31">
            <v>0</v>
          </cell>
          <cell r="ACF31">
            <v>0</v>
          </cell>
          <cell r="ACG31">
            <v>0</v>
          </cell>
          <cell r="ACH31">
            <v>0</v>
          </cell>
          <cell r="ACI31">
            <v>0</v>
          </cell>
          <cell r="ACJ31">
            <v>0</v>
          </cell>
          <cell r="ACK31">
            <v>0</v>
          </cell>
          <cell r="ACL31">
            <v>0</v>
          </cell>
          <cell r="ACM31">
            <v>0</v>
          </cell>
          <cell r="ACN31">
            <v>0</v>
          </cell>
          <cell r="ACO31">
            <v>0</v>
          </cell>
          <cell r="ACP31">
            <v>0</v>
          </cell>
          <cell r="ACQ31">
            <v>0</v>
          </cell>
          <cell r="ACR31">
            <v>0</v>
          </cell>
          <cell r="ACS31">
            <v>0</v>
          </cell>
          <cell r="ACT31">
            <v>0</v>
          </cell>
          <cell r="ACU31">
            <v>0</v>
          </cell>
          <cell r="ACV31">
            <v>0</v>
          </cell>
          <cell r="ACW31">
            <v>0</v>
          </cell>
          <cell r="ACX31">
            <v>0</v>
          </cell>
          <cell r="ADA31">
            <v>0</v>
          </cell>
          <cell r="ADB31">
            <v>0</v>
          </cell>
          <cell r="ADC31">
            <v>0</v>
          </cell>
          <cell r="ADD31">
            <v>0</v>
          </cell>
          <cell r="ADE31">
            <v>0</v>
          </cell>
          <cell r="ADF31">
            <v>0</v>
          </cell>
          <cell r="ADG31">
            <v>0</v>
          </cell>
          <cell r="ADH31">
            <v>0</v>
          </cell>
          <cell r="ADI31">
            <v>0</v>
          </cell>
          <cell r="ADJ31">
            <v>0</v>
          </cell>
          <cell r="ADK31">
            <v>0</v>
          </cell>
          <cell r="ADN31">
            <v>0</v>
          </cell>
          <cell r="ADO31">
            <v>0</v>
          </cell>
          <cell r="ADP31">
            <v>0</v>
          </cell>
          <cell r="ADQ31">
            <v>0</v>
          </cell>
          <cell r="ADR31">
            <v>0</v>
          </cell>
          <cell r="ADS31">
            <v>0</v>
          </cell>
          <cell r="ADT31">
            <v>0</v>
          </cell>
          <cell r="ADU31">
            <v>0</v>
          </cell>
          <cell r="ADV31">
            <v>0</v>
          </cell>
          <cell r="ADW31">
            <v>0</v>
          </cell>
          <cell r="ADX31">
            <v>0</v>
          </cell>
          <cell r="ADY31">
            <v>0</v>
          </cell>
          <cell r="ADZ31">
            <v>0</v>
          </cell>
          <cell r="AEA31">
            <v>0</v>
          </cell>
          <cell r="AED31">
            <v>0</v>
          </cell>
          <cell r="AEE31">
            <v>0</v>
          </cell>
          <cell r="AEF31">
            <v>0</v>
          </cell>
          <cell r="AEG31">
            <v>0</v>
          </cell>
          <cell r="AEH31">
            <v>0</v>
          </cell>
          <cell r="AEI31">
            <v>0</v>
          </cell>
          <cell r="AEJ31">
            <v>0</v>
          </cell>
          <cell r="AEK31">
            <v>0</v>
          </cell>
          <cell r="AEL31">
            <v>0</v>
          </cell>
          <cell r="AEM31">
            <v>0</v>
          </cell>
          <cell r="AEN31">
            <v>0</v>
          </cell>
          <cell r="AEQ31">
            <v>0</v>
          </cell>
          <cell r="AER31">
            <v>0</v>
          </cell>
          <cell r="AES31">
            <v>0</v>
          </cell>
          <cell r="AET31">
            <v>0</v>
          </cell>
          <cell r="AEU31">
            <v>0</v>
          </cell>
          <cell r="AEV31">
            <v>0</v>
          </cell>
          <cell r="AEW31">
            <v>0</v>
          </cell>
          <cell r="AEX31">
            <v>0</v>
          </cell>
          <cell r="AEY31">
            <v>0</v>
          </cell>
          <cell r="AFG31">
            <v>0</v>
          </cell>
          <cell r="AFT31">
            <v>0</v>
          </cell>
          <cell r="AFU31">
            <v>0</v>
          </cell>
          <cell r="AFV31">
            <v>0</v>
          </cell>
          <cell r="AFW31">
            <v>9659.9739999999983</v>
          </cell>
          <cell r="AFX31">
            <v>8382.3623399176104</v>
          </cell>
          <cell r="AFY31">
            <v>-1277.611660082388</v>
          </cell>
          <cell r="AFZ31">
            <v>-1277.611660082388</v>
          </cell>
          <cell r="AGA31">
            <v>0</v>
          </cell>
          <cell r="AGB31">
            <v>11591.968799999997</v>
          </cell>
          <cell r="AGC31">
            <v>10058.834807901132</v>
          </cell>
          <cell r="AGD31">
            <v>-1533.1339920988648</v>
          </cell>
          <cell r="AGE31">
            <v>-1533.1339920988648</v>
          </cell>
          <cell r="AGF31">
            <v>0</v>
          </cell>
          <cell r="AGG31">
            <v>579.59843999999987</v>
          </cell>
          <cell r="AGH31">
            <v>502.94174039505663</v>
          </cell>
          <cell r="AGI31">
            <v>-76.656699604943242</v>
          </cell>
          <cell r="AGJ31">
            <v>-76.656699604943242</v>
          </cell>
          <cell r="AGK31">
            <v>0</v>
          </cell>
          <cell r="AGL31">
            <v>12171.567239999997</v>
          </cell>
        </row>
        <row r="32">
          <cell r="C32" t="str">
            <v>Заньковецької вул. 60</v>
          </cell>
          <cell r="D32">
            <v>1</v>
          </cell>
          <cell r="E32">
            <v>169.5</v>
          </cell>
          <cell r="F32">
            <v>750.11200000000008</v>
          </cell>
          <cell r="G32">
            <v>590.0261512955808</v>
          </cell>
          <cell r="H32">
            <v>-160.08584870441928</v>
          </cell>
          <cell r="I32">
            <v>-160.08584870441928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1.0430000000000001</v>
          </cell>
          <cell r="GE32">
            <v>1.0430000000000001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-1.0430000000000001</v>
          </cell>
          <cell r="GW32">
            <v>-1.0430000000000001</v>
          </cell>
          <cell r="GX32">
            <v>0</v>
          </cell>
          <cell r="GY32">
            <v>749.06900000000007</v>
          </cell>
          <cell r="GZ32">
            <v>73.079000000000008</v>
          </cell>
          <cell r="HA32">
            <v>75.11</v>
          </cell>
          <cell r="HB32">
            <v>75.11</v>
          </cell>
          <cell r="HC32">
            <v>75.11</v>
          </cell>
          <cell r="HD32">
            <v>75.11</v>
          </cell>
          <cell r="HE32">
            <v>75.11</v>
          </cell>
          <cell r="HF32">
            <v>75.11</v>
          </cell>
          <cell r="HG32">
            <v>75.11</v>
          </cell>
          <cell r="HH32">
            <v>75.11</v>
          </cell>
          <cell r="HI32">
            <v>75.11</v>
          </cell>
          <cell r="HL32">
            <v>590.0261512955808</v>
          </cell>
          <cell r="HM32">
            <v>56.350730419497239</v>
          </cell>
          <cell r="HN32">
            <v>51.807270046602113</v>
          </cell>
          <cell r="HO32">
            <v>59.544943849199228</v>
          </cell>
          <cell r="HP32">
            <v>64.18468664457842</v>
          </cell>
          <cell r="HQ32">
            <v>67.144189069442575</v>
          </cell>
          <cell r="HR32">
            <v>58.243682345418719</v>
          </cell>
          <cell r="HS32">
            <v>52.944307709467481</v>
          </cell>
          <cell r="HT32">
            <v>70.034516515913651</v>
          </cell>
          <cell r="HU32">
            <v>52.918573733894291</v>
          </cell>
          <cell r="HV32">
            <v>56.853250961567191</v>
          </cell>
          <cell r="HY32">
            <v>-159.04284870441927</v>
          </cell>
          <cell r="HZ32">
            <v>-159.04284870441927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924.93600000000038</v>
          </cell>
          <cell r="KI32">
            <v>90.816000000000003</v>
          </cell>
          <cell r="KJ32">
            <v>92.68</v>
          </cell>
          <cell r="KK32">
            <v>92.68</v>
          </cell>
          <cell r="KL32">
            <v>92.68</v>
          </cell>
          <cell r="KM32">
            <v>92.68</v>
          </cell>
          <cell r="KN32">
            <v>92.68</v>
          </cell>
          <cell r="KO32">
            <v>92.68</v>
          </cell>
          <cell r="KP32">
            <v>92.68</v>
          </cell>
          <cell r="KQ32">
            <v>92.68</v>
          </cell>
          <cell r="KR32">
            <v>92.68</v>
          </cell>
          <cell r="KU32">
            <v>772.9006155743125</v>
          </cell>
          <cell r="KV32">
            <v>107.62037322392177</v>
          </cell>
          <cell r="KW32">
            <v>81.552231801579794</v>
          </cell>
          <cell r="KX32">
            <v>120.22524918088041</v>
          </cell>
          <cell r="KY32">
            <v>106.62330157123769</v>
          </cell>
          <cell r="KZ32">
            <v>114.83351640037564</v>
          </cell>
          <cell r="LA32">
            <v>22.752297138217045</v>
          </cell>
          <cell r="LB32">
            <v>1.260697311592158</v>
          </cell>
          <cell r="LD32">
            <v>127.02267518160708</v>
          </cell>
          <cell r="LE32">
            <v>91.01027376490093</v>
          </cell>
          <cell r="LH32">
            <v>-152.03538442568788</v>
          </cell>
          <cell r="LI32">
            <v>-152.03538442568788</v>
          </cell>
          <cell r="LJ32">
            <v>0</v>
          </cell>
          <cell r="LK32">
            <v>0</v>
          </cell>
          <cell r="LX32">
            <v>0</v>
          </cell>
          <cell r="MJ32">
            <v>0</v>
          </cell>
          <cell r="ML32">
            <v>0</v>
          </cell>
          <cell r="MM32">
            <v>0</v>
          </cell>
          <cell r="MN32">
            <v>1968.4349999999999</v>
          </cell>
          <cell r="MO32">
            <v>190.935</v>
          </cell>
          <cell r="MP32">
            <v>197.5</v>
          </cell>
          <cell r="MQ32">
            <v>197.5</v>
          </cell>
          <cell r="MR32">
            <v>197.5</v>
          </cell>
          <cell r="MS32">
            <v>197.5</v>
          </cell>
          <cell r="MT32">
            <v>197.5</v>
          </cell>
          <cell r="MU32">
            <v>197.5</v>
          </cell>
          <cell r="MV32">
            <v>197.5</v>
          </cell>
          <cell r="MW32">
            <v>197.5</v>
          </cell>
          <cell r="MX32">
            <v>197.5</v>
          </cell>
          <cell r="NA32">
            <v>0</v>
          </cell>
          <cell r="NB32">
            <v>0</v>
          </cell>
          <cell r="NC32">
            <v>0</v>
          </cell>
          <cell r="ND32">
            <v>0</v>
          </cell>
          <cell r="NE32">
            <v>0</v>
          </cell>
          <cell r="NF32">
            <v>0</v>
          </cell>
          <cell r="NG32">
            <v>0</v>
          </cell>
          <cell r="NH32">
            <v>0</v>
          </cell>
          <cell r="NI32">
            <v>0</v>
          </cell>
          <cell r="NJ32">
            <v>0</v>
          </cell>
          <cell r="NK32">
            <v>0</v>
          </cell>
          <cell r="NN32">
            <v>-1968.4349999999999</v>
          </cell>
          <cell r="NO32">
            <v>-1968.4349999999999</v>
          </cell>
          <cell r="NP32">
            <v>0</v>
          </cell>
          <cell r="NQ32">
            <v>10.180999999999997</v>
          </cell>
          <cell r="NR32">
            <v>0</v>
          </cell>
          <cell r="NS32">
            <v>-10.180999999999997</v>
          </cell>
          <cell r="NT32">
            <v>-10.180999999999997</v>
          </cell>
          <cell r="NU32">
            <v>0</v>
          </cell>
          <cell r="NV32">
            <v>0</v>
          </cell>
          <cell r="NW32">
            <v>0</v>
          </cell>
          <cell r="NX32">
            <v>0</v>
          </cell>
          <cell r="NY32">
            <v>0</v>
          </cell>
          <cell r="NZ32">
            <v>0</v>
          </cell>
          <cell r="OA32">
            <v>0</v>
          </cell>
          <cell r="OB32">
            <v>0</v>
          </cell>
          <cell r="OC32">
            <v>0</v>
          </cell>
          <cell r="OD32">
            <v>0</v>
          </cell>
          <cell r="OE32">
            <v>0</v>
          </cell>
          <cell r="OF32">
            <v>0</v>
          </cell>
          <cell r="OI32">
            <v>0</v>
          </cell>
          <cell r="OJ32">
            <v>0</v>
          </cell>
          <cell r="OK32">
            <v>0</v>
          </cell>
          <cell r="OL32">
            <v>0</v>
          </cell>
          <cell r="OM32">
            <v>0</v>
          </cell>
          <cell r="ON32">
            <v>0</v>
          </cell>
          <cell r="OO32">
            <v>0</v>
          </cell>
          <cell r="OP32">
            <v>0</v>
          </cell>
          <cell r="OQ32">
            <v>0</v>
          </cell>
          <cell r="OR32">
            <v>0</v>
          </cell>
          <cell r="OS32">
            <v>0</v>
          </cell>
          <cell r="OV32">
            <v>0</v>
          </cell>
          <cell r="OW32">
            <v>0</v>
          </cell>
          <cell r="OX32">
            <v>0</v>
          </cell>
          <cell r="OY32">
            <v>0</v>
          </cell>
          <cell r="OZ32">
            <v>0</v>
          </cell>
          <cell r="PA32">
            <v>0</v>
          </cell>
          <cell r="PB32">
            <v>0</v>
          </cell>
          <cell r="PC32">
            <v>0</v>
          </cell>
          <cell r="PD32">
            <v>0</v>
          </cell>
          <cell r="PE32">
            <v>0</v>
          </cell>
          <cell r="PF32">
            <v>0</v>
          </cell>
          <cell r="PG32">
            <v>0</v>
          </cell>
          <cell r="PH32">
            <v>0</v>
          </cell>
          <cell r="PI32">
            <v>0</v>
          </cell>
          <cell r="PL32">
            <v>0</v>
          </cell>
          <cell r="PM32">
            <v>0</v>
          </cell>
          <cell r="PN32">
            <v>0</v>
          </cell>
          <cell r="PO32">
            <v>0</v>
          </cell>
          <cell r="PP32">
            <v>0</v>
          </cell>
          <cell r="PQ32">
            <v>0</v>
          </cell>
          <cell r="PR32">
            <v>0</v>
          </cell>
          <cell r="PS32">
            <v>0</v>
          </cell>
          <cell r="PT32">
            <v>0</v>
          </cell>
          <cell r="PU32">
            <v>0</v>
          </cell>
          <cell r="PV32">
            <v>0</v>
          </cell>
          <cell r="PY32">
            <v>0</v>
          </cell>
          <cell r="PZ32">
            <v>0</v>
          </cell>
          <cell r="QA32">
            <v>0</v>
          </cell>
          <cell r="QB32">
            <v>0</v>
          </cell>
          <cell r="QC32">
            <v>0</v>
          </cell>
          <cell r="QD32">
            <v>0</v>
          </cell>
          <cell r="QE32">
            <v>0</v>
          </cell>
          <cell r="QF32">
            <v>0</v>
          </cell>
          <cell r="QG32">
            <v>0</v>
          </cell>
          <cell r="QH32">
            <v>0</v>
          </cell>
          <cell r="QI32">
            <v>0</v>
          </cell>
          <cell r="QJ32">
            <v>0</v>
          </cell>
          <cell r="QK32">
            <v>0</v>
          </cell>
          <cell r="QL32">
            <v>0</v>
          </cell>
          <cell r="QO32">
            <v>0</v>
          </cell>
          <cell r="QP32">
            <v>0</v>
          </cell>
          <cell r="QQ32">
            <v>0</v>
          </cell>
          <cell r="QS32">
            <v>0</v>
          </cell>
          <cell r="QT32">
            <v>0</v>
          </cell>
          <cell r="QU32">
            <v>0</v>
          </cell>
          <cell r="QW32">
            <v>0</v>
          </cell>
          <cell r="RB32">
            <v>0</v>
          </cell>
          <cell r="RC32">
            <v>0</v>
          </cell>
          <cell r="RD32">
            <v>0</v>
          </cell>
          <cell r="RE32">
            <v>0</v>
          </cell>
          <cell r="RF32">
            <v>0</v>
          </cell>
          <cell r="RG32">
            <v>0</v>
          </cell>
          <cell r="RH32">
            <v>0</v>
          </cell>
          <cell r="RI32">
            <v>0</v>
          </cell>
          <cell r="RJ32">
            <v>0</v>
          </cell>
          <cell r="RK32">
            <v>0</v>
          </cell>
          <cell r="RL32">
            <v>0</v>
          </cell>
          <cell r="RM32">
            <v>0</v>
          </cell>
          <cell r="RN32">
            <v>0</v>
          </cell>
          <cell r="RO32">
            <v>0</v>
          </cell>
          <cell r="RR32">
            <v>0</v>
          </cell>
          <cell r="RS32">
            <v>0</v>
          </cell>
          <cell r="RT32">
            <v>0</v>
          </cell>
          <cell r="RV32">
            <v>0</v>
          </cell>
          <cell r="RY32">
            <v>0</v>
          </cell>
          <cell r="RZ32">
            <v>0</v>
          </cell>
          <cell r="SE32">
            <v>0</v>
          </cell>
          <cell r="SF32">
            <v>0</v>
          </cell>
          <cell r="SG32">
            <v>0</v>
          </cell>
          <cell r="SH32">
            <v>0</v>
          </cell>
          <cell r="SI32">
            <v>0</v>
          </cell>
          <cell r="SJ32">
            <v>0</v>
          </cell>
          <cell r="SK32">
            <v>0</v>
          </cell>
          <cell r="SL32">
            <v>0</v>
          </cell>
          <cell r="SM32">
            <v>0</v>
          </cell>
          <cell r="SN32">
            <v>0</v>
          </cell>
          <cell r="SO32">
            <v>0</v>
          </cell>
          <cell r="SP32">
            <v>0</v>
          </cell>
          <cell r="SQ32">
            <v>0</v>
          </cell>
          <cell r="SR32">
            <v>0</v>
          </cell>
          <cell r="SU32">
            <v>0</v>
          </cell>
          <cell r="SV32">
            <v>0</v>
          </cell>
          <cell r="SW32">
            <v>0</v>
          </cell>
          <cell r="SX32">
            <v>0</v>
          </cell>
          <cell r="SY32">
            <v>0</v>
          </cell>
          <cell r="SZ32">
            <v>0</v>
          </cell>
          <cell r="TA32">
            <v>0</v>
          </cell>
          <cell r="TB32">
            <v>0</v>
          </cell>
          <cell r="TC32">
            <v>0</v>
          </cell>
          <cell r="TD32">
            <v>0</v>
          </cell>
          <cell r="TH32">
            <v>0</v>
          </cell>
          <cell r="TI32">
            <v>0</v>
          </cell>
          <cell r="TJ32">
            <v>0</v>
          </cell>
          <cell r="TK32">
            <v>0</v>
          </cell>
          <cell r="TL32">
            <v>0</v>
          </cell>
          <cell r="TM32">
            <v>0</v>
          </cell>
          <cell r="TN32">
            <v>0</v>
          </cell>
          <cell r="TO32">
            <v>0</v>
          </cell>
          <cell r="TP32">
            <v>0</v>
          </cell>
          <cell r="TQ32">
            <v>0</v>
          </cell>
          <cell r="TR32">
            <v>0</v>
          </cell>
          <cell r="TS32">
            <v>0</v>
          </cell>
          <cell r="TT32">
            <v>0</v>
          </cell>
          <cell r="TU32">
            <v>0</v>
          </cell>
          <cell r="TX32">
            <v>0</v>
          </cell>
          <cell r="TY32">
            <v>0</v>
          </cell>
          <cell r="TZ32">
            <v>0</v>
          </cell>
          <cell r="UA32">
            <v>0</v>
          </cell>
          <cell r="UB32">
            <v>0</v>
          </cell>
          <cell r="UC32">
            <v>0</v>
          </cell>
          <cell r="UD32">
            <v>0</v>
          </cell>
          <cell r="UE32">
            <v>0</v>
          </cell>
          <cell r="UF32">
            <v>0</v>
          </cell>
          <cell r="UG32">
            <v>0</v>
          </cell>
          <cell r="UH32">
            <v>0</v>
          </cell>
          <cell r="UK32">
            <v>0</v>
          </cell>
          <cell r="UL32">
            <v>0</v>
          </cell>
          <cell r="UM32">
            <v>0</v>
          </cell>
          <cell r="UN32">
            <v>10.180999999999997</v>
          </cell>
          <cell r="UO32">
            <v>1.0010000000000001</v>
          </cell>
          <cell r="UP32">
            <v>1.02</v>
          </cell>
          <cell r="UQ32">
            <v>1.02</v>
          </cell>
          <cell r="UR32">
            <v>1.02</v>
          </cell>
          <cell r="US32">
            <v>1.02</v>
          </cell>
          <cell r="UT32">
            <v>1.02</v>
          </cell>
          <cell r="UU32">
            <v>1.02</v>
          </cell>
          <cell r="UV32">
            <v>1.02</v>
          </cell>
          <cell r="UW32">
            <v>1.02</v>
          </cell>
          <cell r="UX32">
            <v>1.02</v>
          </cell>
          <cell r="VA32">
            <v>0</v>
          </cell>
          <cell r="VN32">
            <v>-10.180999999999997</v>
          </cell>
          <cell r="VO32">
            <v>-10.180999999999997</v>
          </cell>
          <cell r="VP32">
            <v>0</v>
          </cell>
          <cell r="VQ32">
            <v>0</v>
          </cell>
          <cell r="WD32">
            <v>0</v>
          </cell>
          <cell r="WQ32">
            <v>0</v>
          </cell>
          <cell r="WR32">
            <v>0</v>
          </cell>
          <cell r="WS32">
            <v>0</v>
          </cell>
          <cell r="WT32">
            <v>0</v>
          </cell>
          <cell r="WU32">
            <v>0</v>
          </cell>
          <cell r="WV32">
            <v>0</v>
          </cell>
          <cell r="WW32">
            <v>0</v>
          </cell>
          <cell r="WX32">
            <v>0</v>
          </cell>
          <cell r="WY32">
            <v>0</v>
          </cell>
          <cell r="WZ32">
            <v>0</v>
          </cell>
          <cell r="XA32">
            <v>0</v>
          </cell>
          <cell r="XB32">
            <v>0</v>
          </cell>
          <cell r="XC32">
            <v>0</v>
          </cell>
          <cell r="XD32">
            <v>0</v>
          </cell>
          <cell r="XG32">
            <v>0</v>
          </cell>
          <cell r="XH32">
            <v>0</v>
          </cell>
          <cell r="XI32">
            <v>0</v>
          </cell>
          <cell r="XJ32">
            <v>0</v>
          </cell>
          <cell r="XK32">
            <v>0</v>
          </cell>
          <cell r="XL32">
            <v>0</v>
          </cell>
          <cell r="XM32">
            <v>0</v>
          </cell>
          <cell r="XN32">
            <v>0</v>
          </cell>
          <cell r="XO32">
            <v>0</v>
          </cell>
          <cell r="XP32">
            <v>0</v>
          </cell>
          <cell r="XQ32">
            <v>0</v>
          </cell>
          <cell r="XT32">
            <v>0</v>
          </cell>
          <cell r="XU32">
            <v>0</v>
          </cell>
          <cell r="XV32">
            <v>0</v>
          </cell>
          <cell r="XW32">
            <v>0</v>
          </cell>
          <cell r="XX32">
            <v>0</v>
          </cell>
          <cell r="XY32">
            <v>0</v>
          </cell>
          <cell r="XZ32">
            <v>0</v>
          </cell>
          <cell r="YA32">
            <v>0</v>
          </cell>
          <cell r="YB32">
            <v>0</v>
          </cell>
          <cell r="YC32">
            <v>0</v>
          </cell>
          <cell r="YD32">
            <v>0</v>
          </cell>
          <cell r="YE32">
            <v>0</v>
          </cell>
          <cell r="YF32">
            <v>0</v>
          </cell>
          <cell r="YG32">
            <v>0</v>
          </cell>
          <cell r="YJ32">
            <v>0</v>
          </cell>
          <cell r="YK32">
            <v>0</v>
          </cell>
          <cell r="YL32">
            <v>0</v>
          </cell>
          <cell r="YM32">
            <v>0</v>
          </cell>
          <cell r="YN32">
            <v>0</v>
          </cell>
          <cell r="YO32">
            <v>0</v>
          </cell>
          <cell r="YP32">
            <v>0</v>
          </cell>
          <cell r="YQ32">
            <v>0</v>
          </cell>
          <cell r="YR32">
            <v>0</v>
          </cell>
          <cell r="YS32">
            <v>0</v>
          </cell>
          <cell r="YT32">
            <v>0</v>
          </cell>
          <cell r="YW32">
            <v>0</v>
          </cell>
          <cell r="YX32">
            <v>0</v>
          </cell>
          <cell r="YY32">
            <v>0</v>
          </cell>
          <cell r="YZ32">
            <v>0</v>
          </cell>
          <cell r="ZA32">
            <v>0</v>
          </cell>
          <cell r="ZB32">
            <v>0</v>
          </cell>
          <cell r="ZC32">
            <v>0</v>
          </cell>
          <cell r="ZD32">
            <v>0</v>
          </cell>
          <cell r="ZE32">
            <v>0</v>
          </cell>
          <cell r="ZF32">
            <v>0</v>
          </cell>
          <cell r="ZG32">
            <v>0</v>
          </cell>
          <cell r="ZH32">
            <v>0</v>
          </cell>
          <cell r="ZI32">
            <v>0</v>
          </cell>
          <cell r="ZJ32">
            <v>0</v>
          </cell>
          <cell r="ZM32">
            <v>0</v>
          </cell>
          <cell r="ZP32">
            <v>0</v>
          </cell>
          <cell r="ZQ32">
            <v>0</v>
          </cell>
          <cell r="ZZ32">
            <v>0</v>
          </cell>
          <cell r="AAA32">
            <v>0</v>
          </cell>
          <cell r="AAB32">
            <v>0</v>
          </cell>
          <cell r="AAC32">
            <v>0</v>
          </cell>
          <cell r="AAD32">
            <v>0</v>
          </cell>
          <cell r="AAE32">
            <v>0</v>
          </cell>
          <cell r="AAF32">
            <v>0</v>
          </cell>
          <cell r="AAG32">
            <v>0</v>
          </cell>
          <cell r="AAH32">
            <v>0</v>
          </cell>
          <cell r="AAI32">
            <v>0</v>
          </cell>
          <cell r="AAJ32">
            <v>0</v>
          </cell>
          <cell r="AAK32">
            <v>0</v>
          </cell>
          <cell r="AAL32">
            <v>0</v>
          </cell>
          <cell r="AAM32">
            <v>0</v>
          </cell>
          <cell r="AAP32">
            <v>0</v>
          </cell>
          <cell r="AAQ32">
            <v>0</v>
          </cell>
          <cell r="AAR32">
            <v>0</v>
          </cell>
          <cell r="AAS32">
            <v>0</v>
          </cell>
          <cell r="AAT32">
            <v>0</v>
          </cell>
          <cell r="AAU32">
            <v>0</v>
          </cell>
          <cell r="AAV32">
            <v>0</v>
          </cell>
          <cell r="AAW32">
            <v>0</v>
          </cell>
          <cell r="AAX32">
            <v>0</v>
          </cell>
          <cell r="AAY32">
            <v>0</v>
          </cell>
          <cell r="AAZ32">
            <v>0</v>
          </cell>
          <cell r="ABC32">
            <v>0</v>
          </cell>
          <cell r="ABD32">
            <v>0</v>
          </cell>
          <cell r="ABE32">
            <v>0</v>
          </cell>
          <cell r="ABF32">
            <v>0</v>
          </cell>
          <cell r="ABG32">
            <v>0</v>
          </cell>
          <cell r="ABH32">
            <v>0</v>
          </cell>
          <cell r="ABI32">
            <v>0</v>
          </cell>
          <cell r="ABJ32">
            <v>0</v>
          </cell>
          <cell r="ABK32">
            <v>0</v>
          </cell>
          <cell r="ABL32">
            <v>0</v>
          </cell>
          <cell r="ABM32">
            <v>0</v>
          </cell>
          <cell r="ABN32">
            <v>0</v>
          </cell>
          <cell r="ABO32">
            <v>0</v>
          </cell>
          <cell r="ABP32">
            <v>0</v>
          </cell>
          <cell r="ABS32">
            <v>0</v>
          </cell>
          <cell r="ABT32">
            <v>0</v>
          </cell>
          <cell r="ACA32">
            <v>0</v>
          </cell>
          <cell r="ACB32">
            <v>0</v>
          </cell>
          <cell r="ACC32">
            <v>0</v>
          </cell>
          <cell r="ACF32">
            <v>0</v>
          </cell>
          <cell r="ACG32">
            <v>0</v>
          </cell>
          <cell r="ACH32">
            <v>0</v>
          </cell>
          <cell r="ACI32">
            <v>0</v>
          </cell>
          <cell r="ACJ32">
            <v>0</v>
          </cell>
          <cell r="ACK32">
            <v>0</v>
          </cell>
          <cell r="ACL32">
            <v>0</v>
          </cell>
          <cell r="ACM32">
            <v>0</v>
          </cell>
          <cell r="ACN32">
            <v>0</v>
          </cell>
          <cell r="ACO32">
            <v>0</v>
          </cell>
          <cell r="ACP32">
            <v>0</v>
          </cell>
          <cell r="ACQ32">
            <v>0</v>
          </cell>
          <cell r="ACR32">
            <v>0</v>
          </cell>
          <cell r="ACS32">
            <v>0</v>
          </cell>
          <cell r="ACT32">
            <v>0</v>
          </cell>
          <cell r="ACU32">
            <v>0</v>
          </cell>
          <cell r="ACV32">
            <v>0</v>
          </cell>
          <cell r="ACW32">
            <v>0</v>
          </cell>
          <cell r="ACX32">
            <v>0</v>
          </cell>
          <cell r="ADA32">
            <v>0</v>
          </cell>
          <cell r="ADB32">
            <v>0</v>
          </cell>
          <cell r="ADC32">
            <v>0</v>
          </cell>
          <cell r="ADD32">
            <v>0</v>
          </cell>
          <cell r="ADE32">
            <v>0</v>
          </cell>
          <cell r="ADF32">
            <v>0</v>
          </cell>
          <cell r="ADG32">
            <v>0</v>
          </cell>
          <cell r="ADH32">
            <v>0</v>
          </cell>
          <cell r="ADI32">
            <v>0</v>
          </cell>
          <cell r="ADJ32">
            <v>0</v>
          </cell>
          <cell r="ADK32">
            <v>0</v>
          </cell>
          <cell r="ADN32">
            <v>0</v>
          </cell>
          <cell r="ADO32">
            <v>0</v>
          </cell>
          <cell r="ADP32">
            <v>0</v>
          </cell>
          <cell r="ADQ32">
            <v>0</v>
          </cell>
          <cell r="ADR32">
            <v>0</v>
          </cell>
          <cell r="ADS32">
            <v>0</v>
          </cell>
          <cell r="ADT32">
            <v>0</v>
          </cell>
          <cell r="ADU32">
            <v>0</v>
          </cell>
          <cell r="ADV32">
            <v>0</v>
          </cell>
          <cell r="ADW32">
            <v>0</v>
          </cell>
          <cell r="ADX32">
            <v>0</v>
          </cell>
          <cell r="ADY32">
            <v>0</v>
          </cell>
          <cell r="ADZ32">
            <v>0</v>
          </cell>
          <cell r="AEA32">
            <v>0</v>
          </cell>
          <cell r="AED32">
            <v>0</v>
          </cell>
          <cell r="AEE32">
            <v>0</v>
          </cell>
          <cell r="AEF32">
            <v>0</v>
          </cell>
          <cell r="AEG32">
            <v>0</v>
          </cell>
          <cell r="AEH32">
            <v>0</v>
          </cell>
          <cell r="AEI32">
            <v>0</v>
          </cell>
          <cell r="AEJ32">
            <v>0</v>
          </cell>
          <cell r="AEK32">
            <v>0</v>
          </cell>
          <cell r="AEL32">
            <v>0</v>
          </cell>
          <cell r="AEM32">
            <v>0</v>
          </cell>
          <cell r="AEN32">
            <v>0</v>
          </cell>
          <cell r="AEQ32">
            <v>0</v>
          </cell>
          <cell r="AER32">
            <v>0</v>
          </cell>
          <cell r="AES32">
            <v>0</v>
          </cell>
          <cell r="AET32">
            <v>0</v>
          </cell>
          <cell r="AEU32">
            <v>0</v>
          </cell>
          <cell r="AEV32">
            <v>0</v>
          </cell>
          <cell r="AEW32">
            <v>0</v>
          </cell>
          <cell r="AEX32">
            <v>0</v>
          </cell>
          <cell r="AEY32">
            <v>0</v>
          </cell>
          <cell r="AFG32">
            <v>0</v>
          </cell>
          <cell r="AFT32">
            <v>0</v>
          </cell>
          <cell r="AFU32">
            <v>0</v>
          </cell>
          <cell r="AFV32">
            <v>0</v>
          </cell>
          <cell r="AFW32">
            <v>3653.6640000000002</v>
          </cell>
          <cell r="AFX32">
            <v>1362.9267668698933</v>
          </cell>
          <cell r="AFY32">
            <v>-2290.7372331301067</v>
          </cell>
          <cell r="AFZ32">
            <v>-2290.7372331301067</v>
          </cell>
          <cell r="AGA32">
            <v>0</v>
          </cell>
          <cell r="AGB32">
            <v>4384.3968000000004</v>
          </cell>
          <cell r="AGC32">
            <v>1635.512120243872</v>
          </cell>
          <cell r="AGD32">
            <v>-2748.8846797561282</v>
          </cell>
          <cell r="AGE32">
            <v>-2748.8846797561282</v>
          </cell>
          <cell r="AGF32">
            <v>0</v>
          </cell>
          <cell r="AGG32">
            <v>219.21984000000003</v>
          </cell>
          <cell r="AGH32">
            <v>81.775606012193606</v>
          </cell>
          <cell r="AGI32">
            <v>-137.44423398780643</v>
          </cell>
          <cell r="AGJ32">
            <v>-137.44423398780643</v>
          </cell>
          <cell r="AGK32">
            <v>0</v>
          </cell>
          <cell r="AGL32">
            <v>4603.6166400000002</v>
          </cell>
        </row>
        <row r="33">
          <cell r="C33" t="str">
            <v>Заньковецької вул. 62</v>
          </cell>
          <cell r="D33">
            <v>1</v>
          </cell>
          <cell r="E33">
            <v>286.98</v>
          </cell>
          <cell r="F33">
            <v>1004.1339999999998</v>
          </cell>
          <cell r="G33">
            <v>1008.4399765801168</v>
          </cell>
          <cell r="H33">
            <v>4.305976580116976</v>
          </cell>
          <cell r="I33">
            <v>0</v>
          </cell>
          <cell r="J33">
            <v>4.305976580116976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2.093</v>
          </cell>
          <cell r="GE33">
            <v>2.093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-2.093</v>
          </cell>
          <cell r="GW33">
            <v>-2.093</v>
          </cell>
          <cell r="GX33">
            <v>0</v>
          </cell>
          <cell r="GY33">
            <v>1002.0409999999998</v>
          </cell>
          <cell r="GZ33">
            <v>99.61099999999999</v>
          </cell>
          <cell r="HA33">
            <v>100.27</v>
          </cell>
          <cell r="HB33">
            <v>100.27</v>
          </cell>
          <cell r="HC33">
            <v>100.27</v>
          </cell>
          <cell r="HD33">
            <v>100.27</v>
          </cell>
          <cell r="HE33">
            <v>100.27</v>
          </cell>
          <cell r="HF33">
            <v>100.27</v>
          </cell>
          <cell r="HG33">
            <v>100.27</v>
          </cell>
          <cell r="HH33">
            <v>100.27</v>
          </cell>
          <cell r="HI33">
            <v>100.27</v>
          </cell>
          <cell r="HL33">
            <v>1008.4399765801168</v>
          </cell>
          <cell r="HM33">
            <v>96.311543377748393</v>
          </cell>
          <cell r="HN33">
            <v>88.546112876109916</v>
          </cell>
          <cell r="HO33">
            <v>101.77091582957532</v>
          </cell>
          <cell r="HP33">
            <v>109.70090690816735</v>
          </cell>
          <cell r="HQ33">
            <v>114.75912432694699</v>
          </cell>
          <cell r="HR33">
            <v>99.546871831668454</v>
          </cell>
          <cell r="HS33">
            <v>90.489474592523479</v>
          </cell>
          <cell r="HT33">
            <v>119.69911170890964</v>
          </cell>
          <cell r="HU33">
            <v>90.445491508608697</v>
          </cell>
          <cell r="HV33">
            <v>97.170423619858482</v>
          </cell>
          <cell r="HY33">
            <v>6.3989765801169369</v>
          </cell>
          <cell r="HZ33">
            <v>0</v>
          </cell>
          <cell r="IA33">
            <v>6.3989765801169369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1233.1129999999998</v>
          </cell>
          <cell r="KI33">
            <v>121.07300000000001</v>
          </cell>
          <cell r="KJ33">
            <v>123.56</v>
          </cell>
          <cell r="KK33">
            <v>123.56</v>
          </cell>
          <cell r="KL33">
            <v>123.56</v>
          </cell>
          <cell r="KM33">
            <v>123.56</v>
          </cell>
          <cell r="KN33">
            <v>123.56</v>
          </cell>
          <cell r="KO33">
            <v>123.56</v>
          </cell>
          <cell r="KP33">
            <v>123.56</v>
          </cell>
          <cell r="KQ33">
            <v>123.56</v>
          </cell>
          <cell r="KR33">
            <v>123.56</v>
          </cell>
          <cell r="KU33">
            <v>1030.4140210985265</v>
          </cell>
          <cell r="KV33">
            <v>143.42959916981039</v>
          </cell>
          <cell r="KW33">
            <v>108.72945651589502</v>
          </cell>
          <cell r="KX33">
            <v>160.29023012797495</v>
          </cell>
          <cell r="KY33">
            <v>142.15544290654805</v>
          </cell>
          <cell r="KZ33">
            <v>153.10170613601883</v>
          </cell>
          <cell r="LA33">
            <v>30.334484387201897</v>
          </cell>
          <cell r="LB33">
            <v>1.6808238167408429</v>
          </cell>
          <cell r="LD33">
            <v>169.35289363133853</v>
          </cell>
          <cell r="LE33">
            <v>121.33938440699799</v>
          </cell>
          <cell r="LH33">
            <v>-202.69897890147331</v>
          </cell>
          <cell r="LI33">
            <v>-202.69897890147331</v>
          </cell>
          <cell r="LJ33">
            <v>0</v>
          </cell>
          <cell r="LK33">
            <v>0</v>
          </cell>
          <cell r="LX33">
            <v>0</v>
          </cell>
          <cell r="MJ33">
            <v>0</v>
          </cell>
          <cell r="ML33">
            <v>0</v>
          </cell>
          <cell r="MM33">
            <v>0</v>
          </cell>
          <cell r="MN33">
            <v>3851.2359999999994</v>
          </cell>
          <cell r="MO33">
            <v>372.01599999999996</v>
          </cell>
          <cell r="MP33">
            <v>386.58</v>
          </cell>
          <cell r="MQ33">
            <v>386.58</v>
          </cell>
          <cell r="MR33">
            <v>386.58</v>
          </cell>
          <cell r="MS33">
            <v>386.58</v>
          </cell>
          <cell r="MT33">
            <v>386.58</v>
          </cell>
          <cell r="MU33">
            <v>386.58</v>
          </cell>
          <cell r="MV33">
            <v>386.58</v>
          </cell>
          <cell r="MW33">
            <v>386.58</v>
          </cell>
          <cell r="MX33">
            <v>386.58</v>
          </cell>
          <cell r="NA33">
            <v>12581.334406771626</v>
          </cell>
          <cell r="NB33">
            <v>12581.334406771626</v>
          </cell>
          <cell r="NC33">
            <v>0</v>
          </cell>
          <cell r="ND33">
            <v>0</v>
          </cell>
          <cell r="NE33">
            <v>0</v>
          </cell>
          <cell r="NF33">
            <v>0</v>
          </cell>
          <cell r="NG33">
            <v>0</v>
          </cell>
          <cell r="NH33">
            <v>0</v>
          </cell>
          <cell r="NI33">
            <v>0</v>
          </cell>
          <cell r="NJ33">
            <v>0</v>
          </cell>
          <cell r="NK33">
            <v>0</v>
          </cell>
          <cell r="NN33">
            <v>8730.0984067716272</v>
          </cell>
          <cell r="NO33">
            <v>0</v>
          </cell>
          <cell r="NP33">
            <v>8730.0984067716272</v>
          </cell>
          <cell r="NQ33">
            <v>53.494999999999997</v>
          </cell>
          <cell r="NR33">
            <v>0</v>
          </cell>
          <cell r="NS33">
            <v>-53.494999999999997</v>
          </cell>
          <cell r="NT33">
            <v>-53.494999999999997</v>
          </cell>
          <cell r="NU33">
            <v>0</v>
          </cell>
          <cell r="NV33">
            <v>0</v>
          </cell>
          <cell r="NW33">
            <v>0</v>
          </cell>
          <cell r="NX33">
            <v>0</v>
          </cell>
          <cell r="NY33">
            <v>0</v>
          </cell>
          <cell r="NZ33">
            <v>0</v>
          </cell>
          <cell r="OA33">
            <v>0</v>
          </cell>
          <cell r="OB33">
            <v>0</v>
          </cell>
          <cell r="OC33">
            <v>0</v>
          </cell>
          <cell r="OD33">
            <v>0</v>
          </cell>
          <cell r="OE33">
            <v>0</v>
          </cell>
          <cell r="OF33">
            <v>0</v>
          </cell>
          <cell r="OI33">
            <v>0</v>
          </cell>
          <cell r="OJ33">
            <v>0</v>
          </cell>
          <cell r="OK33">
            <v>0</v>
          </cell>
          <cell r="OL33">
            <v>0</v>
          </cell>
          <cell r="OM33">
            <v>0</v>
          </cell>
          <cell r="ON33">
            <v>0</v>
          </cell>
          <cell r="OO33">
            <v>0</v>
          </cell>
          <cell r="OP33">
            <v>0</v>
          </cell>
          <cell r="OQ33">
            <v>0</v>
          </cell>
          <cell r="OR33">
            <v>0</v>
          </cell>
          <cell r="OS33">
            <v>0</v>
          </cell>
          <cell r="OV33">
            <v>0</v>
          </cell>
          <cell r="OW33">
            <v>0</v>
          </cell>
          <cell r="OX33">
            <v>0</v>
          </cell>
          <cell r="OY33">
            <v>0</v>
          </cell>
          <cell r="OZ33">
            <v>0</v>
          </cell>
          <cell r="PA33">
            <v>0</v>
          </cell>
          <cell r="PB33">
            <v>0</v>
          </cell>
          <cell r="PC33">
            <v>0</v>
          </cell>
          <cell r="PD33">
            <v>0</v>
          </cell>
          <cell r="PE33">
            <v>0</v>
          </cell>
          <cell r="PF33">
            <v>0</v>
          </cell>
          <cell r="PG33">
            <v>0</v>
          </cell>
          <cell r="PH33">
            <v>0</v>
          </cell>
          <cell r="PI33">
            <v>0</v>
          </cell>
          <cell r="PL33">
            <v>0</v>
          </cell>
          <cell r="PM33">
            <v>0</v>
          </cell>
          <cell r="PN33">
            <v>0</v>
          </cell>
          <cell r="PO33">
            <v>0</v>
          </cell>
          <cell r="PP33">
            <v>0</v>
          </cell>
          <cell r="PQ33">
            <v>0</v>
          </cell>
          <cell r="PR33">
            <v>0</v>
          </cell>
          <cell r="PS33">
            <v>0</v>
          </cell>
          <cell r="PT33">
            <v>0</v>
          </cell>
          <cell r="PU33">
            <v>0</v>
          </cell>
          <cell r="PV33">
            <v>0</v>
          </cell>
          <cell r="PY33">
            <v>0</v>
          </cell>
          <cell r="PZ33">
            <v>0</v>
          </cell>
          <cell r="QA33">
            <v>0</v>
          </cell>
          <cell r="QB33">
            <v>0</v>
          </cell>
          <cell r="QC33">
            <v>0</v>
          </cell>
          <cell r="QD33">
            <v>0</v>
          </cell>
          <cell r="QE33">
            <v>0</v>
          </cell>
          <cell r="QF33">
            <v>0</v>
          </cell>
          <cell r="QG33">
            <v>0</v>
          </cell>
          <cell r="QH33">
            <v>0</v>
          </cell>
          <cell r="QI33">
            <v>0</v>
          </cell>
          <cell r="QJ33">
            <v>0</v>
          </cell>
          <cell r="QK33">
            <v>0</v>
          </cell>
          <cell r="QL33">
            <v>0</v>
          </cell>
          <cell r="QO33">
            <v>0</v>
          </cell>
          <cell r="QP33">
            <v>0</v>
          </cell>
          <cell r="QQ33">
            <v>0</v>
          </cell>
          <cell r="QS33">
            <v>0</v>
          </cell>
          <cell r="QT33">
            <v>0</v>
          </cell>
          <cell r="QU33">
            <v>0</v>
          </cell>
          <cell r="QW33">
            <v>0</v>
          </cell>
          <cell r="RB33">
            <v>0</v>
          </cell>
          <cell r="RC33">
            <v>0</v>
          </cell>
          <cell r="RD33">
            <v>0</v>
          </cell>
          <cell r="RE33">
            <v>0</v>
          </cell>
          <cell r="RF33">
            <v>0</v>
          </cell>
          <cell r="RG33">
            <v>0</v>
          </cell>
          <cell r="RH33">
            <v>0</v>
          </cell>
          <cell r="RI33">
            <v>0</v>
          </cell>
          <cell r="RJ33">
            <v>0</v>
          </cell>
          <cell r="RK33">
            <v>0</v>
          </cell>
          <cell r="RL33">
            <v>0</v>
          </cell>
          <cell r="RM33">
            <v>0</v>
          </cell>
          <cell r="RN33">
            <v>0</v>
          </cell>
          <cell r="RO33">
            <v>0</v>
          </cell>
          <cell r="RR33">
            <v>0</v>
          </cell>
          <cell r="RS33">
            <v>0</v>
          </cell>
          <cell r="RT33">
            <v>0</v>
          </cell>
          <cell r="RV33">
            <v>0</v>
          </cell>
          <cell r="RY33">
            <v>0</v>
          </cell>
          <cell r="RZ33">
            <v>0</v>
          </cell>
          <cell r="SE33">
            <v>0</v>
          </cell>
          <cell r="SF33">
            <v>0</v>
          </cell>
          <cell r="SG33">
            <v>0</v>
          </cell>
          <cell r="SH33">
            <v>0</v>
          </cell>
          <cell r="SI33">
            <v>0</v>
          </cell>
          <cell r="SJ33">
            <v>0</v>
          </cell>
          <cell r="SK33">
            <v>0</v>
          </cell>
          <cell r="SL33">
            <v>0</v>
          </cell>
          <cell r="SM33">
            <v>0</v>
          </cell>
          <cell r="SN33">
            <v>0</v>
          </cell>
          <cell r="SO33">
            <v>0</v>
          </cell>
          <cell r="SP33">
            <v>0</v>
          </cell>
          <cell r="SQ33">
            <v>0</v>
          </cell>
          <cell r="SR33">
            <v>0</v>
          </cell>
          <cell r="SU33">
            <v>0</v>
          </cell>
          <cell r="SV33">
            <v>0</v>
          </cell>
          <cell r="SW33">
            <v>0</v>
          </cell>
          <cell r="SX33">
            <v>0</v>
          </cell>
          <cell r="SY33">
            <v>0</v>
          </cell>
          <cell r="SZ33">
            <v>0</v>
          </cell>
          <cell r="TA33">
            <v>0</v>
          </cell>
          <cell r="TB33">
            <v>0</v>
          </cell>
          <cell r="TC33">
            <v>0</v>
          </cell>
          <cell r="TD33">
            <v>0</v>
          </cell>
          <cell r="TH33">
            <v>0</v>
          </cell>
          <cell r="TI33">
            <v>0</v>
          </cell>
          <cell r="TJ33">
            <v>0</v>
          </cell>
          <cell r="TK33">
            <v>0</v>
          </cell>
          <cell r="TL33">
            <v>0</v>
          </cell>
          <cell r="TM33">
            <v>0</v>
          </cell>
          <cell r="TN33">
            <v>0</v>
          </cell>
          <cell r="TO33">
            <v>0</v>
          </cell>
          <cell r="TP33">
            <v>0</v>
          </cell>
          <cell r="TQ33">
            <v>0</v>
          </cell>
          <cell r="TR33">
            <v>0</v>
          </cell>
          <cell r="TS33">
            <v>0</v>
          </cell>
          <cell r="TT33">
            <v>0</v>
          </cell>
          <cell r="TU33">
            <v>0</v>
          </cell>
          <cell r="TX33">
            <v>0</v>
          </cell>
          <cell r="TY33">
            <v>0</v>
          </cell>
          <cell r="TZ33">
            <v>0</v>
          </cell>
          <cell r="UA33">
            <v>0</v>
          </cell>
          <cell r="UB33">
            <v>0</v>
          </cell>
          <cell r="UC33">
            <v>0</v>
          </cell>
          <cell r="UD33">
            <v>0</v>
          </cell>
          <cell r="UE33">
            <v>0</v>
          </cell>
          <cell r="UF33">
            <v>0</v>
          </cell>
          <cell r="UG33">
            <v>0</v>
          </cell>
          <cell r="UH33">
            <v>0</v>
          </cell>
          <cell r="UK33">
            <v>0</v>
          </cell>
          <cell r="UL33">
            <v>0</v>
          </cell>
          <cell r="UM33">
            <v>0</v>
          </cell>
          <cell r="UN33">
            <v>53.494999999999997</v>
          </cell>
          <cell r="UO33">
            <v>5.2549999999999999</v>
          </cell>
          <cell r="UP33">
            <v>5.36</v>
          </cell>
          <cell r="UQ33">
            <v>5.36</v>
          </cell>
          <cell r="UR33">
            <v>5.36</v>
          </cell>
          <cell r="US33">
            <v>5.36</v>
          </cell>
          <cell r="UT33">
            <v>5.36</v>
          </cell>
          <cell r="UU33">
            <v>5.36</v>
          </cell>
          <cell r="UV33">
            <v>5.36</v>
          </cell>
          <cell r="UW33">
            <v>5.36</v>
          </cell>
          <cell r="UX33">
            <v>5.36</v>
          </cell>
          <cell r="VA33">
            <v>0</v>
          </cell>
          <cell r="VN33">
            <v>-53.494999999999997</v>
          </cell>
          <cell r="VO33">
            <v>-53.494999999999997</v>
          </cell>
          <cell r="VP33">
            <v>0</v>
          </cell>
          <cell r="VQ33">
            <v>0</v>
          </cell>
          <cell r="WD33">
            <v>0</v>
          </cell>
          <cell r="WQ33">
            <v>0</v>
          </cell>
          <cell r="WR33">
            <v>0</v>
          </cell>
          <cell r="WS33">
            <v>0</v>
          </cell>
          <cell r="WT33">
            <v>0</v>
          </cell>
          <cell r="WU33">
            <v>0</v>
          </cell>
          <cell r="WV33">
            <v>0</v>
          </cell>
          <cell r="WW33">
            <v>0</v>
          </cell>
          <cell r="WX33">
            <v>0</v>
          </cell>
          <cell r="WY33">
            <v>0</v>
          </cell>
          <cell r="WZ33">
            <v>0</v>
          </cell>
          <cell r="XA33">
            <v>0</v>
          </cell>
          <cell r="XB33">
            <v>0</v>
          </cell>
          <cell r="XC33">
            <v>0</v>
          </cell>
          <cell r="XD33">
            <v>0</v>
          </cell>
          <cell r="XG33">
            <v>0</v>
          </cell>
          <cell r="XH33">
            <v>0</v>
          </cell>
          <cell r="XI33">
            <v>0</v>
          </cell>
          <cell r="XJ33">
            <v>0</v>
          </cell>
          <cell r="XK33">
            <v>0</v>
          </cell>
          <cell r="XL33">
            <v>0</v>
          </cell>
          <cell r="XM33">
            <v>0</v>
          </cell>
          <cell r="XN33">
            <v>0</v>
          </cell>
          <cell r="XO33">
            <v>0</v>
          </cell>
          <cell r="XP33">
            <v>0</v>
          </cell>
          <cell r="XQ33">
            <v>0</v>
          </cell>
          <cell r="XT33">
            <v>0</v>
          </cell>
          <cell r="XU33">
            <v>0</v>
          </cell>
          <cell r="XV33">
            <v>0</v>
          </cell>
          <cell r="XW33">
            <v>0</v>
          </cell>
          <cell r="XX33">
            <v>0</v>
          </cell>
          <cell r="XY33">
            <v>0</v>
          </cell>
          <cell r="XZ33">
            <v>0</v>
          </cell>
          <cell r="YA33">
            <v>0</v>
          </cell>
          <cell r="YB33">
            <v>0</v>
          </cell>
          <cell r="YC33">
            <v>0</v>
          </cell>
          <cell r="YD33">
            <v>0</v>
          </cell>
          <cell r="YE33">
            <v>0</v>
          </cell>
          <cell r="YF33">
            <v>0</v>
          </cell>
          <cell r="YG33">
            <v>0</v>
          </cell>
          <cell r="YJ33">
            <v>0</v>
          </cell>
          <cell r="YK33">
            <v>0</v>
          </cell>
          <cell r="YL33">
            <v>0</v>
          </cell>
          <cell r="YM33">
            <v>0</v>
          </cell>
          <cell r="YN33">
            <v>0</v>
          </cell>
          <cell r="YO33">
            <v>0</v>
          </cell>
          <cell r="YP33">
            <v>0</v>
          </cell>
          <cell r="YQ33">
            <v>0</v>
          </cell>
          <cell r="YR33">
            <v>0</v>
          </cell>
          <cell r="YS33">
            <v>0</v>
          </cell>
          <cell r="YT33">
            <v>0</v>
          </cell>
          <cell r="YW33">
            <v>0</v>
          </cell>
          <cell r="YX33">
            <v>0</v>
          </cell>
          <cell r="YY33">
            <v>0</v>
          </cell>
          <cell r="YZ33">
            <v>0</v>
          </cell>
          <cell r="ZA33">
            <v>0</v>
          </cell>
          <cell r="ZB33">
            <v>0</v>
          </cell>
          <cell r="ZC33">
            <v>0</v>
          </cell>
          <cell r="ZD33">
            <v>0</v>
          </cell>
          <cell r="ZE33">
            <v>0</v>
          </cell>
          <cell r="ZF33">
            <v>0</v>
          </cell>
          <cell r="ZG33">
            <v>0</v>
          </cell>
          <cell r="ZH33">
            <v>0</v>
          </cell>
          <cell r="ZI33">
            <v>0</v>
          </cell>
          <cell r="ZJ33">
            <v>0</v>
          </cell>
          <cell r="ZM33">
            <v>0</v>
          </cell>
          <cell r="ZP33">
            <v>0</v>
          </cell>
          <cell r="ZQ33">
            <v>0</v>
          </cell>
          <cell r="ZZ33">
            <v>0</v>
          </cell>
          <cell r="AAA33">
            <v>0</v>
          </cell>
          <cell r="AAB33">
            <v>0</v>
          </cell>
          <cell r="AAC33">
            <v>0</v>
          </cell>
          <cell r="AAD33">
            <v>0</v>
          </cell>
          <cell r="AAE33">
            <v>0</v>
          </cell>
          <cell r="AAF33">
            <v>0</v>
          </cell>
          <cell r="AAG33">
            <v>0</v>
          </cell>
          <cell r="AAH33">
            <v>0</v>
          </cell>
          <cell r="AAI33">
            <v>0</v>
          </cell>
          <cell r="AAJ33">
            <v>0</v>
          </cell>
          <cell r="AAK33">
            <v>0</v>
          </cell>
          <cell r="AAL33">
            <v>0</v>
          </cell>
          <cell r="AAM33">
            <v>0</v>
          </cell>
          <cell r="AAP33">
            <v>0</v>
          </cell>
          <cell r="AAQ33">
            <v>0</v>
          </cell>
          <cell r="AAR33">
            <v>0</v>
          </cell>
          <cell r="AAS33">
            <v>0</v>
          </cell>
          <cell r="AAT33">
            <v>0</v>
          </cell>
          <cell r="AAU33">
            <v>0</v>
          </cell>
          <cell r="AAV33">
            <v>0</v>
          </cell>
          <cell r="AAW33">
            <v>0</v>
          </cell>
          <cell r="AAX33">
            <v>0</v>
          </cell>
          <cell r="AAY33">
            <v>0</v>
          </cell>
          <cell r="AAZ33">
            <v>0</v>
          </cell>
          <cell r="ABC33">
            <v>0</v>
          </cell>
          <cell r="ABD33">
            <v>0</v>
          </cell>
          <cell r="ABE33">
            <v>0</v>
          </cell>
          <cell r="ABF33">
            <v>0</v>
          </cell>
          <cell r="ABG33">
            <v>0</v>
          </cell>
          <cell r="ABH33">
            <v>0</v>
          </cell>
          <cell r="ABI33">
            <v>0</v>
          </cell>
          <cell r="ABJ33">
            <v>0</v>
          </cell>
          <cell r="ABK33">
            <v>0</v>
          </cell>
          <cell r="ABL33">
            <v>0</v>
          </cell>
          <cell r="ABM33">
            <v>0</v>
          </cell>
          <cell r="ABN33">
            <v>0</v>
          </cell>
          <cell r="ABO33">
            <v>0</v>
          </cell>
          <cell r="ABP33">
            <v>0</v>
          </cell>
          <cell r="ABS33">
            <v>0</v>
          </cell>
          <cell r="ABT33">
            <v>0</v>
          </cell>
          <cell r="ACA33">
            <v>0</v>
          </cell>
          <cell r="ACB33">
            <v>0</v>
          </cell>
          <cell r="ACC33">
            <v>0</v>
          </cell>
          <cell r="ACF33">
            <v>0</v>
          </cell>
          <cell r="ACG33">
            <v>0</v>
          </cell>
          <cell r="ACH33">
            <v>0</v>
          </cell>
          <cell r="ACI33">
            <v>0</v>
          </cell>
          <cell r="ACJ33">
            <v>0</v>
          </cell>
          <cell r="ACK33">
            <v>0</v>
          </cell>
          <cell r="ACL33">
            <v>0</v>
          </cell>
          <cell r="ACM33">
            <v>0</v>
          </cell>
          <cell r="ACN33">
            <v>0</v>
          </cell>
          <cell r="ACO33">
            <v>0</v>
          </cell>
          <cell r="ACP33">
            <v>0</v>
          </cell>
          <cell r="ACQ33">
            <v>0</v>
          </cell>
          <cell r="ACR33">
            <v>0</v>
          </cell>
          <cell r="ACS33">
            <v>0</v>
          </cell>
          <cell r="ACT33">
            <v>0</v>
          </cell>
          <cell r="ACU33">
            <v>0</v>
          </cell>
          <cell r="ACV33">
            <v>0</v>
          </cell>
          <cell r="ACW33">
            <v>0</v>
          </cell>
          <cell r="ACX33">
            <v>0</v>
          </cell>
          <cell r="ADA33">
            <v>0</v>
          </cell>
          <cell r="ADB33">
            <v>0</v>
          </cell>
          <cell r="ADC33">
            <v>0</v>
          </cell>
          <cell r="ADD33">
            <v>0</v>
          </cell>
          <cell r="ADE33">
            <v>0</v>
          </cell>
          <cell r="ADF33">
            <v>0</v>
          </cell>
          <cell r="ADG33">
            <v>0</v>
          </cell>
          <cell r="ADH33">
            <v>0</v>
          </cell>
          <cell r="ADI33">
            <v>0</v>
          </cell>
          <cell r="ADJ33">
            <v>0</v>
          </cell>
          <cell r="ADK33">
            <v>0</v>
          </cell>
          <cell r="ADN33">
            <v>0</v>
          </cell>
          <cell r="ADO33">
            <v>0</v>
          </cell>
          <cell r="ADP33">
            <v>0</v>
          </cell>
          <cell r="ADQ33">
            <v>0</v>
          </cell>
          <cell r="ADR33">
            <v>0</v>
          </cell>
          <cell r="ADS33">
            <v>0</v>
          </cell>
          <cell r="ADT33">
            <v>0</v>
          </cell>
          <cell r="ADU33">
            <v>0</v>
          </cell>
          <cell r="ADV33">
            <v>0</v>
          </cell>
          <cell r="ADW33">
            <v>0</v>
          </cell>
          <cell r="ADX33">
            <v>0</v>
          </cell>
          <cell r="ADY33">
            <v>0</v>
          </cell>
          <cell r="ADZ33">
            <v>0</v>
          </cell>
          <cell r="AEA33">
            <v>0</v>
          </cell>
          <cell r="AED33">
            <v>0</v>
          </cell>
          <cell r="AEE33">
            <v>0</v>
          </cell>
          <cell r="AEF33">
            <v>0</v>
          </cell>
          <cell r="AEG33">
            <v>0</v>
          </cell>
          <cell r="AEH33">
            <v>0</v>
          </cell>
          <cell r="AEI33">
            <v>0</v>
          </cell>
          <cell r="AEJ33">
            <v>0</v>
          </cell>
          <cell r="AEK33">
            <v>0</v>
          </cell>
          <cell r="AEL33">
            <v>0</v>
          </cell>
          <cell r="AEM33">
            <v>0</v>
          </cell>
          <cell r="AEN33">
            <v>0</v>
          </cell>
          <cell r="AEQ33">
            <v>0</v>
          </cell>
          <cell r="AER33">
            <v>0</v>
          </cell>
          <cell r="AES33">
            <v>0</v>
          </cell>
          <cell r="AET33">
            <v>0</v>
          </cell>
          <cell r="AEU33">
            <v>0</v>
          </cell>
          <cell r="AEV33">
            <v>0</v>
          </cell>
          <cell r="AEW33">
            <v>0</v>
          </cell>
          <cell r="AEX33">
            <v>0</v>
          </cell>
          <cell r="AEY33">
            <v>0</v>
          </cell>
          <cell r="AFG33">
            <v>0</v>
          </cell>
          <cell r="AFT33">
            <v>0</v>
          </cell>
          <cell r="AFU33">
            <v>0</v>
          </cell>
          <cell r="AFV33">
            <v>0</v>
          </cell>
          <cell r="AFW33">
            <v>6141.9779999999982</v>
          </cell>
          <cell r="AFX33">
            <v>14620.188404450269</v>
          </cell>
          <cell r="AFY33">
            <v>8478.2104044502703</v>
          </cell>
          <cell r="AFZ33">
            <v>0</v>
          </cell>
          <cell r="AGA33">
            <v>8478.2104044502703</v>
          </cell>
          <cell r="AGB33">
            <v>7370.3735999999972</v>
          </cell>
          <cell r="AGC33">
            <v>17544.226085340324</v>
          </cell>
          <cell r="AGD33">
            <v>10173.852485340327</v>
          </cell>
          <cell r="AGE33">
            <v>0</v>
          </cell>
          <cell r="AGF33">
            <v>10173.852485340327</v>
          </cell>
          <cell r="AGG33">
            <v>368.5186799999999</v>
          </cell>
          <cell r="AGH33">
            <v>877.2113042670162</v>
          </cell>
          <cell r="AGI33">
            <v>508.6926242670163</v>
          </cell>
          <cell r="AGJ33">
            <v>0</v>
          </cell>
          <cell r="AGK33">
            <v>508.6926242670163</v>
          </cell>
          <cell r="AGL33">
            <v>7738.8922799999973</v>
          </cell>
        </row>
        <row r="34">
          <cell r="C34" t="str">
            <v>Заньковецької вул. 64</v>
          </cell>
          <cell r="D34">
            <v>1</v>
          </cell>
          <cell r="E34">
            <v>214.9</v>
          </cell>
          <cell r="F34">
            <v>945.78400000000022</v>
          </cell>
          <cell r="G34">
            <v>748.06265435646219</v>
          </cell>
          <cell r="H34">
            <v>-197.72134564353803</v>
          </cell>
          <cell r="I34">
            <v>-197.72134564353803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2.2959999999999998</v>
          </cell>
          <cell r="GE34">
            <v>2.2959999999999998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-2.2959999999999998</v>
          </cell>
          <cell r="GW34">
            <v>-2.2959999999999998</v>
          </cell>
          <cell r="GX34">
            <v>0</v>
          </cell>
          <cell r="GY34">
            <v>943.48800000000017</v>
          </cell>
          <cell r="GZ34">
            <v>92.087999999999994</v>
          </cell>
          <cell r="HA34">
            <v>94.6</v>
          </cell>
          <cell r="HB34">
            <v>94.6</v>
          </cell>
          <cell r="HC34">
            <v>94.6</v>
          </cell>
          <cell r="HD34">
            <v>94.6</v>
          </cell>
          <cell r="HE34">
            <v>94.6</v>
          </cell>
          <cell r="HF34">
            <v>94.6</v>
          </cell>
          <cell r="HG34">
            <v>94.6</v>
          </cell>
          <cell r="HH34">
            <v>94.6</v>
          </cell>
          <cell r="HI34">
            <v>94.6</v>
          </cell>
          <cell r="HL34">
            <v>748.06265435646219</v>
          </cell>
          <cell r="HM34">
            <v>71.444082402064652</v>
          </cell>
          <cell r="HN34">
            <v>65.68367158120823</v>
          </cell>
          <cell r="HO34">
            <v>75.493855063085036</v>
          </cell>
          <cell r="HP34">
            <v>81.376337226666095</v>
          </cell>
          <cell r="HQ34">
            <v>85.128532336420108</v>
          </cell>
          <cell r="HR34">
            <v>73.844055079825864</v>
          </cell>
          <cell r="HS34">
            <v>67.125260924864676</v>
          </cell>
          <cell r="HT34">
            <v>88.79302418448286</v>
          </cell>
          <cell r="HU34">
            <v>67.092634191232349</v>
          </cell>
          <cell r="HV34">
            <v>72.081201366612333</v>
          </cell>
          <cell r="HY34">
            <v>-195.42534564353798</v>
          </cell>
          <cell r="HZ34">
            <v>-195.42534564353798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1234.0130000000001</v>
          </cell>
          <cell r="KI34">
            <v>121.16300000000001</v>
          </cell>
          <cell r="KJ34">
            <v>123.65</v>
          </cell>
          <cell r="KK34">
            <v>123.65</v>
          </cell>
          <cell r="KL34">
            <v>123.65</v>
          </cell>
          <cell r="KM34">
            <v>123.65</v>
          </cell>
          <cell r="KN34">
            <v>123.65</v>
          </cell>
          <cell r="KO34">
            <v>123.65</v>
          </cell>
          <cell r="KP34">
            <v>123.65</v>
          </cell>
          <cell r="KQ34">
            <v>123.65</v>
          </cell>
          <cell r="KR34">
            <v>123.65</v>
          </cell>
          <cell r="KU34">
            <v>1031.0455955356081</v>
          </cell>
          <cell r="KV34">
            <v>143.55806276064769</v>
          </cell>
          <cell r="KW34">
            <v>108.79112949179741</v>
          </cell>
          <cell r="KX34">
            <v>160.38114914676564</v>
          </cell>
          <cell r="KY34">
            <v>142.23607560246785</v>
          </cell>
          <cell r="KZ34">
            <v>153.18854771635691</v>
          </cell>
          <cell r="LA34">
            <v>30.351690560989308</v>
          </cell>
          <cell r="LB34">
            <v>1.6817772051791529</v>
          </cell>
          <cell r="LD34">
            <v>169.44895312857693</v>
          </cell>
          <cell r="LE34">
            <v>121.40820992282725</v>
          </cell>
          <cell r="LH34">
            <v>-202.96740446439208</v>
          </cell>
          <cell r="LI34">
            <v>-202.96740446439208</v>
          </cell>
          <cell r="LJ34">
            <v>0</v>
          </cell>
          <cell r="LK34">
            <v>0</v>
          </cell>
          <cell r="LX34">
            <v>0</v>
          </cell>
          <cell r="MJ34">
            <v>0</v>
          </cell>
          <cell r="ML34">
            <v>0</v>
          </cell>
          <cell r="MM34">
            <v>0</v>
          </cell>
          <cell r="MN34">
            <v>3146.491</v>
          </cell>
          <cell r="MO34">
            <v>304.74099999999999</v>
          </cell>
          <cell r="MP34">
            <v>315.75</v>
          </cell>
          <cell r="MQ34">
            <v>315.75</v>
          </cell>
          <cell r="MR34">
            <v>315.75</v>
          </cell>
          <cell r="MS34">
            <v>315.75</v>
          </cell>
          <cell r="MT34">
            <v>315.75</v>
          </cell>
          <cell r="MU34">
            <v>315.75</v>
          </cell>
          <cell r="MV34">
            <v>315.75</v>
          </cell>
          <cell r="MW34">
            <v>315.75</v>
          </cell>
          <cell r="MX34">
            <v>315.75</v>
          </cell>
          <cell r="NA34">
            <v>0</v>
          </cell>
          <cell r="NB34">
            <v>0</v>
          </cell>
          <cell r="NC34">
            <v>0</v>
          </cell>
          <cell r="ND34">
            <v>0</v>
          </cell>
          <cell r="NE34">
            <v>0</v>
          </cell>
          <cell r="NF34">
            <v>0</v>
          </cell>
          <cell r="NG34">
            <v>0</v>
          </cell>
          <cell r="NH34">
            <v>0</v>
          </cell>
          <cell r="NI34">
            <v>0</v>
          </cell>
          <cell r="NJ34">
            <v>0</v>
          </cell>
          <cell r="NK34">
            <v>0</v>
          </cell>
          <cell r="NN34">
            <v>-3146.491</v>
          </cell>
          <cell r="NO34">
            <v>-3146.491</v>
          </cell>
          <cell r="NP34">
            <v>0</v>
          </cell>
          <cell r="NQ34">
            <v>15.469000000000003</v>
          </cell>
          <cell r="NR34">
            <v>0</v>
          </cell>
          <cell r="NS34">
            <v>-15.469000000000003</v>
          </cell>
          <cell r="NT34">
            <v>-15.469000000000003</v>
          </cell>
          <cell r="NU34">
            <v>0</v>
          </cell>
          <cell r="NV34">
            <v>0</v>
          </cell>
          <cell r="NW34">
            <v>0</v>
          </cell>
          <cell r="NX34">
            <v>0</v>
          </cell>
          <cell r="NY34">
            <v>0</v>
          </cell>
          <cell r="NZ34">
            <v>0</v>
          </cell>
          <cell r="OA34">
            <v>0</v>
          </cell>
          <cell r="OB34">
            <v>0</v>
          </cell>
          <cell r="OC34">
            <v>0</v>
          </cell>
          <cell r="OD34">
            <v>0</v>
          </cell>
          <cell r="OE34">
            <v>0</v>
          </cell>
          <cell r="OF34">
            <v>0</v>
          </cell>
          <cell r="OI34">
            <v>0</v>
          </cell>
          <cell r="OJ34">
            <v>0</v>
          </cell>
          <cell r="OK34">
            <v>0</v>
          </cell>
          <cell r="OL34">
            <v>0</v>
          </cell>
          <cell r="OM34">
            <v>0</v>
          </cell>
          <cell r="ON34">
            <v>0</v>
          </cell>
          <cell r="OO34">
            <v>0</v>
          </cell>
          <cell r="OP34">
            <v>0</v>
          </cell>
          <cell r="OQ34">
            <v>0</v>
          </cell>
          <cell r="OR34">
            <v>0</v>
          </cell>
          <cell r="OS34">
            <v>0</v>
          </cell>
          <cell r="OV34">
            <v>0</v>
          </cell>
          <cell r="OW34">
            <v>0</v>
          </cell>
          <cell r="OX34">
            <v>0</v>
          </cell>
          <cell r="OY34">
            <v>0</v>
          </cell>
          <cell r="OZ34">
            <v>0</v>
          </cell>
          <cell r="PA34">
            <v>0</v>
          </cell>
          <cell r="PB34">
            <v>0</v>
          </cell>
          <cell r="PC34">
            <v>0</v>
          </cell>
          <cell r="PD34">
            <v>0</v>
          </cell>
          <cell r="PE34">
            <v>0</v>
          </cell>
          <cell r="PF34">
            <v>0</v>
          </cell>
          <cell r="PG34">
            <v>0</v>
          </cell>
          <cell r="PH34">
            <v>0</v>
          </cell>
          <cell r="PI34">
            <v>0</v>
          </cell>
          <cell r="PL34">
            <v>0</v>
          </cell>
          <cell r="PM34">
            <v>0</v>
          </cell>
          <cell r="PN34">
            <v>0</v>
          </cell>
          <cell r="PO34">
            <v>0</v>
          </cell>
          <cell r="PP34">
            <v>0</v>
          </cell>
          <cell r="PQ34">
            <v>0</v>
          </cell>
          <cell r="PR34">
            <v>0</v>
          </cell>
          <cell r="PS34">
            <v>0</v>
          </cell>
          <cell r="PT34">
            <v>0</v>
          </cell>
          <cell r="PU34">
            <v>0</v>
          </cell>
          <cell r="PV34">
            <v>0</v>
          </cell>
          <cell r="PY34">
            <v>0</v>
          </cell>
          <cell r="PZ34">
            <v>0</v>
          </cell>
          <cell r="QA34">
            <v>0</v>
          </cell>
          <cell r="QB34">
            <v>0</v>
          </cell>
          <cell r="QC34">
            <v>0</v>
          </cell>
          <cell r="QD34">
            <v>0</v>
          </cell>
          <cell r="QE34">
            <v>0</v>
          </cell>
          <cell r="QF34">
            <v>0</v>
          </cell>
          <cell r="QG34">
            <v>0</v>
          </cell>
          <cell r="QH34">
            <v>0</v>
          </cell>
          <cell r="QI34">
            <v>0</v>
          </cell>
          <cell r="QJ34">
            <v>0</v>
          </cell>
          <cell r="QK34">
            <v>0</v>
          </cell>
          <cell r="QL34">
            <v>0</v>
          </cell>
          <cell r="QO34">
            <v>0</v>
          </cell>
          <cell r="QP34">
            <v>0</v>
          </cell>
          <cell r="QQ34">
            <v>0</v>
          </cell>
          <cell r="QS34">
            <v>0</v>
          </cell>
          <cell r="QT34">
            <v>0</v>
          </cell>
          <cell r="QU34">
            <v>0</v>
          </cell>
          <cell r="QW34">
            <v>0</v>
          </cell>
          <cell r="RB34">
            <v>0</v>
          </cell>
          <cell r="RC34">
            <v>0</v>
          </cell>
          <cell r="RD34">
            <v>0</v>
          </cell>
          <cell r="RE34">
            <v>0</v>
          </cell>
          <cell r="RF34">
            <v>0</v>
          </cell>
          <cell r="RG34">
            <v>0</v>
          </cell>
          <cell r="RH34">
            <v>0</v>
          </cell>
          <cell r="RI34">
            <v>0</v>
          </cell>
          <cell r="RJ34">
            <v>0</v>
          </cell>
          <cell r="RK34">
            <v>0</v>
          </cell>
          <cell r="RL34">
            <v>0</v>
          </cell>
          <cell r="RM34">
            <v>0</v>
          </cell>
          <cell r="RN34">
            <v>0</v>
          </cell>
          <cell r="RO34">
            <v>0</v>
          </cell>
          <cell r="RR34">
            <v>0</v>
          </cell>
          <cell r="RS34">
            <v>0</v>
          </cell>
          <cell r="RT34">
            <v>0</v>
          </cell>
          <cell r="RV34">
            <v>0</v>
          </cell>
          <cell r="RY34">
            <v>0</v>
          </cell>
          <cell r="RZ34">
            <v>0</v>
          </cell>
          <cell r="SE34">
            <v>0</v>
          </cell>
          <cell r="SF34">
            <v>0</v>
          </cell>
          <cell r="SG34">
            <v>0</v>
          </cell>
          <cell r="SH34">
            <v>0</v>
          </cell>
          <cell r="SI34">
            <v>0</v>
          </cell>
          <cell r="SJ34">
            <v>0</v>
          </cell>
          <cell r="SK34">
            <v>0</v>
          </cell>
          <cell r="SL34">
            <v>0</v>
          </cell>
          <cell r="SM34">
            <v>0</v>
          </cell>
          <cell r="SN34">
            <v>0</v>
          </cell>
          <cell r="SO34">
            <v>0</v>
          </cell>
          <cell r="SP34">
            <v>0</v>
          </cell>
          <cell r="SQ34">
            <v>0</v>
          </cell>
          <cell r="SR34">
            <v>0</v>
          </cell>
          <cell r="SU34">
            <v>0</v>
          </cell>
          <cell r="SV34">
            <v>0</v>
          </cell>
          <cell r="SW34">
            <v>0</v>
          </cell>
          <cell r="SX34">
            <v>0</v>
          </cell>
          <cell r="SY34">
            <v>0</v>
          </cell>
          <cell r="SZ34">
            <v>0</v>
          </cell>
          <cell r="TA34">
            <v>0</v>
          </cell>
          <cell r="TB34">
            <v>0</v>
          </cell>
          <cell r="TC34">
            <v>0</v>
          </cell>
          <cell r="TD34">
            <v>0</v>
          </cell>
          <cell r="TH34">
            <v>0</v>
          </cell>
          <cell r="TI34">
            <v>0</v>
          </cell>
          <cell r="TJ34">
            <v>0</v>
          </cell>
          <cell r="TK34">
            <v>0</v>
          </cell>
          <cell r="TL34">
            <v>0</v>
          </cell>
          <cell r="TM34">
            <v>0</v>
          </cell>
          <cell r="TN34">
            <v>0</v>
          </cell>
          <cell r="TO34">
            <v>0</v>
          </cell>
          <cell r="TP34">
            <v>0</v>
          </cell>
          <cell r="TQ34">
            <v>0</v>
          </cell>
          <cell r="TR34">
            <v>0</v>
          </cell>
          <cell r="TS34">
            <v>0</v>
          </cell>
          <cell r="TT34">
            <v>0</v>
          </cell>
          <cell r="TU34">
            <v>0</v>
          </cell>
          <cell r="TX34">
            <v>0</v>
          </cell>
          <cell r="TY34">
            <v>0</v>
          </cell>
          <cell r="TZ34">
            <v>0</v>
          </cell>
          <cell r="UA34">
            <v>0</v>
          </cell>
          <cell r="UB34">
            <v>0</v>
          </cell>
          <cell r="UC34">
            <v>0</v>
          </cell>
          <cell r="UD34">
            <v>0</v>
          </cell>
          <cell r="UE34">
            <v>0</v>
          </cell>
          <cell r="UF34">
            <v>0</v>
          </cell>
          <cell r="UG34">
            <v>0</v>
          </cell>
          <cell r="UH34">
            <v>0</v>
          </cell>
          <cell r="UK34">
            <v>0</v>
          </cell>
          <cell r="UL34">
            <v>0</v>
          </cell>
          <cell r="UM34">
            <v>0</v>
          </cell>
          <cell r="UN34">
            <v>15.469000000000003</v>
          </cell>
          <cell r="UO34">
            <v>1.5190000000000001</v>
          </cell>
          <cell r="UP34">
            <v>1.55</v>
          </cell>
          <cell r="UQ34">
            <v>1.55</v>
          </cell>
          <cell r="UR34">
            <v>1.55</v>
          </cell>
          <cell r="US34">
            <v>1.55</v>
          </cell>
          <cell r="UT34">
            <v>1.55</v>
          </cell>
          <cell r="UU34">
            <v>1.55</v>
          </cell>
          <cell r="UV34">
            <v>1.55</v>
          </cell>
          <cell r="UW34">
            <v>1.55</v>
          </cell>
          <cell r="UX34">
            <v>1.55</v>
          </cell>
          <cell r="VA34">
            <v>0</v>
          </cell>
          <cell r="VN34">
            <v>-15.469000000000003</v>
          </cell>
          <cell r="VO34">
            <v>-15.469000000000003</v>
          </cell>
          <cell r="VP34">
            <v>0</v>
          </cell>
          <cell r="VQ34">
            <v>0</v>
          </cell>
          <cell r="WD34">
            <v>0</v>
          </cell>
          <cell r="WQ34">
            <v>0</v>
          </cell>
          <cell r="WR34">
            <v>0</v>
          </cell>
          <cell r="WS34">
            <v>0</v>
          </cell>
          <cell r="WT34">
            <v>0</v>
          </cell>
          <cell r="WU34">
            <v>0</v>
          </cell>
          <cell r="WV34">
            <v>0</v>
          </cell>
          <cell r="WW34">
            <v>0</v>
          </cell>
          <cell r="WX34">
            <v>0</v>
          </cell>
          <cell r="WY34">
            <v>0</v>
          </cell>
          <cell r="WZ34">
            <v>0</v>
          </cell>
          <cell r="XA34">
            <v>0</v>
          </cell>
          <cell r="XB34">
            <v>0</v>
          </cell>
          <cell r="XC34">
            <v>0</v>
          </cell>
          <cell r="XD34">
            <v>0</v>
          </cell>
          <cell r="XG34">
            <v>0</v>
          </cell>
          <cell r="XH34">
            <v>0</v>
          </cell>
          <cell r="XI34">
            <v>0</v>
          </cell>
          <cell r="XJ34">
            <v>0</v>
          </cell>
          <cell r="XK34">
            <v>0</v>
          </cell>
          <cell r="XL34">
            <v>0</v>
          </cell>
          <cell r="XM34">
            <v>0</v>
          </cell>
          <cell r="XN34">
            <v>0</v>
          </cell>
          <cell r="XO34">
            <v>0</v>
          </cell>
          <cell r="XP34">
            <v>0</v>
          </cell>
          <cell r="XQ34">
            <v>0</v>
          </cell>
          <cell r="XT34">
            <v>0</v>
          </cell>
          <cell r="XU34">
            <v>0</v>
          </cell>
          <cell r="XV34">
            <v>0</v>
          </cell>
          <cell r="XW34">
            <v>0</v>
          </cell>
          <cell r="XX34">
            <v>0</v>
          </cell>
          <cell r="XY34">
            <v>0</v>
          </cell>
          <cell r="XZ34">
            <v>0</v>
          </cell>
          <cell r="YA34">
            <v>0</v>
          </cell>
          <cell r="YB34">
            <v>0</v>
          </cell>
          <cell r="YC34">
            <v>0</v>
          </cell>
          <cell r="YD34">
            <v>0</v>
          </cell>
          <cell r="YE34">
            <v>0</v>
          </cell>
          <cell r="YF34">
            <v>0</v>
          </cell>
          <cell r="YG34">
            <v>0</v>
          </cell>
          <cell r="YJ34">
            <v>0</v>
          </cell>
          <cell r="YK34">
            <v>0</v>
          </cell>
          <cell r="YL34">
            <v>0</v>
          </cell>
          <cell r="YM34">
            <v>0</v>
          </cell>
          <cell r="YN34">
            <v>0</v>
          </cell>
          <cell r="YO34">
            <v>0</v>
          </cell>
          <cell r="YP34">
            <v>0</v>
          </cell>
          <cell r="YQ34">
            <v>0</v>
          </cell>
          <cell r="YR34">
            <v>0</v>
          </cell>
          <cell r="YS34">
            <v>0</v>
          </cell>
          <cell r="YT34">
            <v>0</v>
          </cell>
          <cell r="YW34">
            <v>0</v>
          </cell>
          <cell r="YX34">
            <v>0</v>
          </cell>
          <cell r="YY34">
            <v>0</v>
          </cell>
          <cell r="YZ34">
            <v>0</v>
          </cell>
          <cell r="ZA34">
            <v>0</v>
          </cell>
          <cell r="ZB34">
            <v>0</v>
          </cell>
          <cell r="ZC34">
            <v>0</v>
          </cell>
          <cell r="ZD34">
            <v>0</v>
          </cell>
          <cell r="ZE34">
            <v>0</v>
          </cell>
          <cell r="ZF34">
            <v>0</v>
          </cell>
          <cell r="ZG34">
            <v>0</v>
          </cell>
          <cell r="ZH34">
            <v>0</v>
          </cell>
          <cell r="ZI34">
            <v>0</v>
          </cell>
          <cell r="ZJ34">
            <v>0</v>
          </cell>
          <cell r="ZM34">
            <v>0</v>
          </cell>
          <cell r="ZP34">
            <v>0</v>
          </cell>
          <cell r="ZQ34">
            <v>0</v>
          </cell>
          <cell r="ZZ34">
            <v>0</v>
          </cell>
          <cell r="AAA34">
            <v>0</v>
          </cell>
          <cell r="AAB34">
            <v>0</v>
          </cell>
          <cell r="AAC34">
            <v>0</v>
          </cell>
          <cell r="AAD34">
            <v>0</v>
          </cell>
          <cell r="AAE34">
            <v>0</v>
          </cell>
          <cell r="AAF34">
            <v>0</v>
          </cell>
          <cell r="AAG34">
            <v>0</v>
          </cell>
          <cell r="AAH34">
            <v>0</v>
          </cell>
          <cell r="AAI34">
            <v>0</v>
          </cell>
          <cell r="AAJ34">
            <v>0</v>
          </cell>
          <cell r="AAK34">
            <v>0</v>
          </cell>
          <cell r="AAL34">
            <v>0</v>
          </cell>
          <cell r="AAM34">
            <v>0</v>
          </cell>
          <cell r="AAP34">
            <v>0</v>
          </cell>
          <cell r="AAQ34">
            <v>0</v>
          </cell>
          <cell r="AAR34">
            <v>0</v>
          </cell>
          <cell r="AAS34">
            <v>0</v>
          </cell>
          <cell r="AAT34">
            <v>0</v>
          </cell>
          <cell r="AAU34">
            <v>0</v>
          </cell>
          <cell r="AAV34">
            <v>0</v>
          </cell>
          <cell r="AAW34">
            <v>0</v>
          </cell>
          <cell r="AAX34">
            <v>0</v>
          </cell>
          <cell r="AAY34">
            <v>0</v>
          </cell>
          <cell r="AAZ34">
            <v>0</v>
          </cell>
          <cell r="ABC34">
            <v>0</v>
          </cell>
          <cell r="ABD34">
            <v>0</v>
          </cell>
          <cell r="ABE34">
            <v>0</v>
          </cell>
          <cell r="ABF34">
            <v>0</v>
          </cell>
          <cell r="ABG34">
            <v>0</v>
          </cell>
          <cell r="ABH34">
            <v>0</v>
          </cell>
          <cell r="ABI34">
            <v>0</v>
          </cell>
          <cell r="ABJ34">
            <v>0</v>
          </cell>
          <cell r="ABK34">
            <v>0</v>
          </cell>
          <cell r="ABL34">
            <v>0</v>
          </cell>
          <cell r="ABM34">
            <v>0</v>
          </cell>
          <cell r="ABN34">
            <v>0</v>
          </cell>
          <cell r="ABO34">
            <v>0</v>
          </cell>
          <cell r="ABP34">
            <v>0</v>
          </cell>
          <cell r="ABS34">
            <v>0</v>
          </cell>
          <cell r="ABT34">
            <v>0</v>
          </cell>
          <cell r="ACA34">
            <v>0</v>
          </cell>
          <cell r="ACB34">
            <v>0</v>
          </cell>
          <cell r="ACC34">
            <v>0</v>
          </cell>
          <cell r="ACF34">
            <v>0</v>
          </cell>
          <cell r="ACG34">
            <v>0</v>
          </cell>
          <cell r="ACH34">
            <v>0</v>
          </cell>
          <cell r="ACI34">
            <v>0</v>
          </cell>
          <cell r="ACJ34">
            <v>0</v>
          </cell>
          <cell r="ACK34">
            <v>0</v>
          </cell>
          <cell r="ACL34">
            <v>0</v>
          </cell>
          <cell r="ACM34">
            <v>0</v>
          </cell>
          <cell r="ACN34">
            <v>0</v>
          </cell>
          <cell r="ACO34">
            <v>0</v>
          </cell>
          <cell r="ACP34">
            <v>0</v>
          </cell>
          <cell r="ACQ34">
            <v>0</v>
          </cell>
          <cell r="ACR34">
            <v>0</v>
          </cell>
          <cell r="ACS34">
            <v>0</v>
          </cell>
          <cell r="ACT34">
            <v>0</v>
          </cell>
          <cell r="ACU34">
            <v>0</v>
          </cell>
          <cell r="ACV34">
            <v>0</v>
          </cell>
          <cell r="ACW34">
            <v>0</v>
          </cell>
          <cell r="ACX34">
            <v>0</v>
          </cell>
          <cell r="ADA34">
            <v>0</v>
          </cell>
          <cell r="ADB34">
            <v>0</v>
          </cell>
          <cell r="ADC34">
            <v>0</v>
          </cell>
          <cell r="ADD34">
            <v>0</v>
          </cell>
          <cell r="ADE34">
            <v>0</v>
          </cell>
          <cell r="ADF34">
            <v>0</v>
          </cell>
          <cell r="ADG34">
            <v>0</v>
          </cell>
          <cell r="ADH34">
            <v>0</v>
          </cell>
          <cell r="ADI34">
            <v>0</v>
          </cell>
          <cell r="ADJ34">
            <v>0</v>
          </cell>
          <cell r="ADK34">
            <v>0</v>
          </cell>
          <cell r="ADN34">
            <v>0</v>
          </cell>
          <cell r="ADO34">
            <v>0</v>
          </cell>
          <cell r="ADP34">
            <v>0</v>
          </cell>
          <cell r="ADQ34">
            <v>0</v>
          </cell>
          <cell r="ADR34">
            <v>0</v>
          </cell>
          <cell r="ADS34">
            <v>0</v>
          </cell>
          <cell r="ADT34">
            <v>0</v>
          </cell>
          <cell r="ADU34">
            <v>0</v>
          </cell>
          <cell r="ADV34">
            <v>0</v>
          </cell>
          <cell r="ADW34">
            <v>0</v>
          </cell>
          <cell r="ADX34">
            <v>0</v>
          </cell>
          <cell r="ADY34">
            <v>0</v>
          </cell>
          <cell r="ADZ34">
            <v>0</v>
          </cell>
          <cell r="AEA34">
            <v>0</v>
          </cell>
          <cell r="AED34">
            <v>0</v>
          </cell>
          <cell r="AEE34">
            <v>0</v>
          </cell>
          <cell r="AEF34">
            <v>0</v>
          </cell>
          <cell r="AEG34">
            <v>0</v>
          </cell>
          <cell r="AEH34">
            <v>0</v>
          </cell>
          <cell r="AEI34">
            <v>0</v>
          </cell>
          <cell r="AEJ34">
            <v>0</v>
          </cell>
          <cell r="AEK34">
            <v>0</v>
          </cell>
          <cell r="AEL34">
            <v>0</v>
          </cell>
          <cell r="AEM34">
            <v>0</v>
          </cell>
          <cell r="AEN34">
            <v>0</v>
          </cell>
          <cell r="AEQ34">
            <v>0</v>
          </cell>
          <cell r="AER34">
            <v>0</v>
          </cell>
          <cell r="AES34">
            <v>0</v>
          </cell>
          <cell r="AET34">
            <v>0</v>
          </cell>
          <cell r="AEU34">
            <v>0</v>
          </cell>
          <cell r="AEV34">
            <v>0</v>
          </cell>
          <cell r="AEW34">
            <v>0</v>
          </cell>
          <cell r="AEX34">
            <v>0</v>
          </cell>
          <cell r="AEY34">
            <v>0</v>
          </cell>
          <cell r="AFG34">
            <v>0</v>
          </cell>
          <cell r="AFT34">
            <v>0</v>
          </cell>
          <cell r="AFU34">
            <v>0</v>
          </cell>
          <cell r="AFV34">
            <v>0</v>
          </cell>
          <cell r="AFW34">
            <v>5341.7570000000005</v>
          </cell>
          <cell r="AFX34">
            <v>1779.1082498920703</v>
          </cell>
          <cell r="AFY34">
            <v>-3562.64875010793</v>
          </cell>
          <cell r="AFZ34">
            <v>-3562.64875010793</v>
          </cell>
          <cell r="AGA34">
            <v>0</v>
          </cell>
          <cell r="AGB34">
            <v>6410.1084000000001</v>
          </cell>
          <cell r="AGC34">
            <v>2134.9298998704844</v>
          </cell>
          <cell r="AGD34">
            <v>-4275.1785001295157</v>
          </cell>
          <cell r="AGE34">
            <v>-4275.1785001295157</v>
          </cell>
          <cell r="AGF34">
            <v>0</v>
          </cell>
          <cell r="AGG34">
            <v>320.50542000000002</v>
          </cell>
          <cell r="AGH34">
            <v>106.74649499352422</v>
          </cell>
          <cell r="AGI34">
            <v>-213.75892500647581</v>
          </cell>
          <cell r="AGJ34">
            <v>-213.75892500647581</v>
          </cell>
          <cell r="AGK34">
            <v>0</v>
          </cell>
          <cell r="AGL34">
            <v>6730.6138200000005</v>
          </cell>
        </row>
        <row r="35">
          <cell r="C35" t="str">
            <v>Степана Бандери вул. 10</v>
          </cell>
          <cell r="D35">
            <v>1</v>
          </cell>
          <cell r="E35">
            <v>242.6</v>
          </cell>
          <cell r="F35">
            <v>1065.6689999999999</v>
          </cell>
          <cell r="G35">
            <v>1737.3617093548564</v>
          </cell>
          <cell r="H35">
            <v>671.69270935485656</v>
          </cell>
          <cell r="I35">
            <v>0</v>
          </cell>
          <cell r="J35">
            <v>671.69270935485656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X35">
            <v>892.87590224979499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892.87590224979499</v>
          </cell>
          <cell r="AF35">
            <v>0</v>
          </cell>
          <cell r="AG35">
            <v>0</v>
          </cell>
          <cell r="AH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3.1789999999999994</v>
          </cell>
          <cell r="GE35">
            <v>3.1789999999999994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-3.1789999999999994</v>
          </cell>
          <cell r="GW35">
            <v>-3.1789999999999994</v>
          </cell>
          <cell r="GX35">
            <v>0</v>
          </cell>
          <cell r="GY35">
            <v>1062.4899999999998</v>
          </cell>
          <cell r="GZ35">
            <v>103.72000000000001</v>
          </cell>
          <cell r="HA35">
            <v>106.53</v>
          </cell>
          <cell r="HB35">
            <v>106.53</v>
          </cell>
          <cell r="HC35">
            <v>106.53</v>
          </cell>
          <cell r="HD35">
            <v>106.53</v>
          </cell>
          <cell r="HE35">
            <v>106.53</v>
          </cell>
          <cell r="HF35">
            <v>106.53</v>
          </cell>
          <cell r="HG35">
            <v>106.53</v>
          </cell>
          <cell r="HH35">
            <v>106.53</v>
          </cell>
          <cell r="HI35">
            <v>106.53</v>
          </cell>
          <cell r="HL35">
            <v>844.48580710506144</v>
          </cell>
          <cell r="HM35">
            <v>80.653021827551811</v>
          </cell>
          <cell r="HN35">
            <v>74.150110402983316</v>
          </cell>
          <cell r="HO35">
            <v>85.224798689178357</v>
          </cell>
          <cell r="HP35">
            <v>91.865516106045561</v>
          </cell>
          <cell r="HQ35">
            <v>96.101358514730194</v>
          </cell>
          <cell r="HR35">
            <v>83.362344171083066</v>
          </cell>
          <cell r="HS35">
            <v>75.77751652104314</v>
          </cell>
          <cell r="HT35">
            <v>100.23819296023981</v>
          </cell>
          <cell r="HU35">
            <v>75.740684294057559</v>
          </cell>
          <cell r="HV35">
            <v>81.372263618148665</v>
          </cell>
          <cell r="HY35">
            <v>-218.00419289493834</v>
          </cell>
          <cell r="HZ35">
            <v>-218.00419289493834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1091.1990000000001</v>
          </cell>
          <cell r="KI35">
            <v>107.13900000000001</v>
          </cell>
          <cell r="KJ35">
            <v>109.34</v>
          </cell>
          <cell r="KK35">
            <v>109.34</v>
          </cell>
          <cell r="KL35">
            <v>109.34</v>
          </cell>
          <cell r="KM35">
            <v>109.34</v>
          </cell>
          <cell r="KN35">
            <v>109.34</v>
          </cell>
          <cell r="KO35">
            <v>109.34</v>
          </cell>
          <cell r="KP35">
            <v>109.34</v>
          </cell>
          <cell r="KQ35">
            <v>109.34</v>
          </cell>
          <cell r="KR35">
            <v>109.34</v>
          </cell>
          <cell r="KU35">
            <v>911.77494788834292</v>
          </cell>
          <cell r="KV35">
            <v>126.92202774722139</v>
          </cell>
          <cell r="KW35">
            <v>96.209842407711989</v>
          </cell>
          <cell r="KX35">
            <v>141.83366931346617</v>
          </cell>
          <cell r="KY35">
            <v>125.78700563483547</v>
          </cell>
          <cell r="KZ35">
            <v>135.47286532739048</v>
          </cell>
          <cell r="LA35">
            <v>26.841631108357891</v>
          </cell>
          <cell r="LB35">
            <v>1.4872859637638765</v>
          </cell>
          <cell r="LD35">
            <v>149.85281569193882</v>
          </cell>
          <cell r="LE35">
            <v>107.36780469365675</v>
          </cell>
          <cell r="LH35">
            <v>-179.42405211165715</v>
          </cell>
          <cell r="LI35">
            <v>-179.42405211165715</v>
          </cell>
          <cell r="LJ35">
            <v>0</v>
          </cell>
          <cell r="LK35">
            <v>0</v>
          </cell>
          <cell r="LX35">
            <v>0</v>
          </cell>
          <cell r="MJ35">
            <v>0</v>
          </cell>
          <cell r="ML35">
            <v>0</v>
          </cell>
          <cell r="MM35">
            <v>0</v>
          </cell>
          <cell r="MN35">
            <v>3480.1239999999998</v>
          </cell>
          <cell r="MO35">
            <v>336.69400000000002</v>
          </cell>
          <cell r="MP35">
            <v>349.27</v>
          </cell>
          <cell r="MQ35">
            <v>349.27</v>
          </cell>
          <cell r="MR35">
            <v>349.27</v>
          </cell>
          <cell r="MS35">
            <v>349.27</v>
          </cell>
          <cell r="MT35">
            <v>349.27</v>
          </cell>
          <cell r="MU35">
            <v>349.27</v>
          </cell>
          <cell r="MV35">
            <v>349.27</v>
          </cell>
          <cell r="MW35">
            <v>349.27</v>
          </cell>
          <cell r="MX35">
            <v>349.27</v>
          </cell>
          <cell r="NA35">
            <v>0</v>
          </cell>
          <cell r="NB35">
            <v>0</v>
          </cell>
          <cell r="NC35">
            <v>0</v>
          </cell>
          <cell r="ND35">
            <v>0</v>
          </cell>
          <cell r="NE35">
            <v>0</v>
          </cell>
          <cell r="NF35">
            <v>0</v>
          </cell>
          <cell r="NG35">
            <v>0</v>
          </cell>
          <cell r="NH35">
            <v>0</v>
          </cell>
          <cell r="NI35">
            <v>0</v>
          </cell>
          <cell r="NJ35">
            <v>0</v>
          </cell>
          <cell r="NK35">
            <v>0</v>
          </cell>
          <cell r="NN35">
            <v>-3480.1239999999998</v>
          </cell>
          <cell r="NO35">
            <v>-3480.1239999999998</v>
          </cell>
          <cell r="NP35">
            <v>0</v>
          </cell>
          <cell r="NQ35">
            <v>25.650000000000002</v>
          </cell>
          <cell r="NR35">
            <v>0</v>
          </cell>
          <cell r="NS35">
            <v>-25.650000000000002</v>
          </cell>
          <cell r="NT35">
            <v>-25.650000000000002</v>
          </cell>
          <cell r="NU35">
            <v>0</v>
          </cell>
          <cell r="NV35">
            <v>0</v>
          </cell>
          <cell r="NW35">
            <v>0</v>
          </cell>
          <cell r="NX35">
            <v>0</v>
          </cell>
          <cell r="NY35">
            <v>0</v>
          </cell>
          <cell r="NZ35">
            <v>0</v>
          </cell>
          <cell r="OA35">
            <v>0</v>
          </cell>
          <cell r="OB35">
            <v>0</v>
          </cell>
          <cell r="OC35">
            <v>0</v>
          </cell>
          <cell r="OD35">
            <v>0</v>
          </cell>
          <cell r="OE35">
            <v>0</v>
          </cell>
          <cell r="OF35">
            <v>0</v>
          </cell>
          <cell r="OI35">
            <v>0</v>
          </cell>
          <cell r="OJ35">
            <v>0</v>
          </cell>
          <cell r="OK35">
            <v>0</v>
          </cell>
          <cell r="OL35">
            <v>0</v>
          </cell>
          <cell r="OM35">
            <v>0</v>
          </cell>
          <cell r="ON35">
            <v>0</v>
          </cell>
          <cell r="OO35">
            <v>0</v>
          </cell>
          <cell r="OP35">
            <v>0</v>
          </cell>
          <cell r="OQ35">
            <v>0</v>
          </cell>
          <cell r="OR35">
            <v>0</v>
          </cell>
          <cell r="OS35">
            <v>0</v>
          </cell>
          <cell r="OV35">
            <v>0</v>
          </cell>
          <cell r="OW35">
            <v>0</v>
          </cell>
          <cell r="OX35">
            <v>0</v>
          </cell>
          <cell r="OY35">
            <v>0</v>
          </cell>
          <cell r="OZ35">
            <v>0</v>
          </cell>
          <cell r="PA35">
            <v>0</v>
          </cell>
          <cell r="PB35">
            <v>0</v>
          </cell>
          <cell r="PC35">
            <v>0</v>
          </cell>
          <cell r="PD35">
            <v>0</v>
          </cell>
          <cell r="PE35">
            <v>0</v>
          </cell>
          <cell r="PF35">
            <v>0</v>
          </cell>
          <cell r="PG35">
            <v>0</v>
          </cell>
          <cell r="PH35">
            <v>0</v>
          </cell>
          <cell r="PI35">
            <v>0</v>
          </cell>
          <cell r="PL35">
            <v>0</v>
          </cell>
          <cell r="PM35">
            <v>0</v>
          </cell>
          <cell r="PN35">
            <v>0</v>
          </cell>
          <cell r="PO35">
            <v>0</v>
          </cell>
          <cell r="PP35">
            <v>0</v>
          </cell>
          <cell r="PQ35">
            <v>0</v>
          </cell>
          <cell r="PR35">
            <v>0</v>
          </cell>
          <cell r="PS35">
            <v>0</v>
          </cell>
          <cell r="PT35">
            <v>0</v>
          </cell>
          <cell r="PU35">
            <v>0</v>
          </cell>
          <cell r="PV35">
            <v>0</v>
          </cell>
          <cell r="PY35">
            <v>0</v>
          </cell>
          <cell r="PZ35">
            <v>0</v>
          </cell>
          <cell r="QA35">
            <v>0</v>
          </cell>
          <cell r="QB35">
            <v>0</v>
          </cell>
          <cell r="QC35">
            <v>0</v>
          </cell>
          <cell r="QD35">
            <v>0</v>
          </cell>
          <cell r="QE35">
            <v>0</v>
          </cell>
          <cell r="QF35">
            <v>0</v>
          </cell>
          <cell r="QG35">
            <v>0</v>
          </cell>
          <cell r="QH35">
            <v>0</v>
          </cell>
          <cell r="QI35">
            <v>0</v>
          </cell>
          <cell r="QJ35">
            <v>0</v>
          </cell>
          <cell r="QK35">
            <v>0</v>
          </cell>
          <cell r="QL35">
            <v>0</v>
          </cell>
          <cell r="QO35">
            <v>0</v>
          </cell>
          <cell r="QP35">
            <v>0</v>
          </cell>
          <cell r="QQ35">
            <v>0</v>
          </cell>
          <cell r="QS35">
            <v>0</v>
          </cell>
          <cell r="QT35">
            <v>0</v>
          </cell>
          <cell r="QU35">
            <v>0</v>
          </cell>
          <cell r="QW35">
            <v>0</v>
          </cell>
          <cell r="RB35">
            <v>0</v>
          </cell>
          <cell r="RC35">
            <v>0</v>
          </cell>
          <cell r="RD35">
            <v>0</v>
          </cell>
          <cell r="RE35">
            <v>0</v>
          </cell>
          <cell r="RF35">
            <v>0</v>
          </cell>
          <cell r="RG35">
            <v>0</v>
          </cell>
          <cell r="RH35">
            <v>0</v>
          </cell>
          <cell r="RI35">
            <v>0</v>
          </cell>
          <cell r="RJ35">
            <v>0</v>
          </cell>
          <cell r="RK35">
            <v>0</v>
          </cell>
          <cell r="RL35">
            <v>0</v>
          </cell>
          <cell r="RM35">
            <v>0</v>
          </cell>
          <cell r="RN35">
            <v>0</v>
          </cell>
          <cell r="RO35">
            <v>0</v>
          </cell>
          <cell r="RR35">
            <v>0</v>
          </cell>
          <cell r="RS35">
            <v>0</v>
          </cell>
          <cell r="RT35">
            <v>0</v>
          </cell>
          <cell r="RV35">
            <v>0</v>
          </cell>
          <cell r="RY35">
            <v>0</v>
          </cell>
          <cell r="RZ35">
            <v>0</v>
          </cell>
          <cell r="SE35">
            <v>0</v>
          </cell>
          <cell r="SF35">
            <v>0</v>
          </cell>
          <cell r="SG35">
            <v>0</v>
          </cell>
          <cell r="SH35">
            <v>0</v>
          </cell>
          <cell r="SI35">
            <v>0</v>
          </cell>
          <cell r="SJ35">
            <v>0</v>
          </cell>
          <cell r="SK35">
            <v>0</v>
          </cell>
          <cell r="SL35">
            <v>0</v>
          </cell>
          <cell r="SM35">
            <v>0</v>
          </cell>
          <cell r="SN35">
            <v>0</v>
          </cell>
          <cell r="SO35">
            <v>0</v>
          </cell>
          <cell r="SP35">
            <v>0</v>
          </cell>
          <cell r="SQ35">
            <v>0</v>
          </cell>
          <cell r="SR35">
            <v>0</v>
          </cell>
          <cell r="SU35">
            <v>0</v>
          </cell>
          <cell r="SV35">
            <v>0</v>
          </cell>
          <cell r="SW35">
            <v>0</v>
          </cell>
          <cell r="SX35">
            <v>0</v>
          </cell>
          <cell r="SY35">
            <v>0</v>
          </cell>
          <cell r="SZ35">
            <v>0</v>
          </cell>
          <cell r="TA35">
            <v>0</v>
          </cell>
          <cell r="TB35">
            <v>0</v>
          </cell>
          <cell r="TC35">
            <v>0</v>
          </cell>
          <cell r="TD35">
            <v>0</v>
          </cell>
          <cell r="TH35">
            <v>0</v>
          </cell>
          <cell r="TI35">
            <v>0</v>
          </cell>
          <cell r="TJ35">
            <v>0</v>
          </cell>
          <cell r="TK35">
            <v>0</v>
          </cell>
          <cell r="TL35">
            <v>0</v>
          </cell>
          <cell r="TM35">
            <v>0</v>
          </cell>
          <cell r="TN35">
            <v>0</v>
          </cell>
          <cell r="TO35">
            <v>0</v>
          </cell>
          <cell r="TP35">
            <v>0</v>
          </cell>
          <cell r="TQ35">
            <v>0</v>
          </cell>
          <cell r="TR35">
            <v>0</v>
          </cell>
          <cell r="TS35">
            <v>0</v>
          </cell>
          <cell r="TT35">
            <v>0</v>
          </cell>
          <cell r="TU35">
            <v>0</v>
          </cell>
          <cell r="TX35">
            <v>0</v>
          </cell>
          <cell r="TY35">
            <v>0</v>
          </cell>
          <cell r="TZ35">
            <v>0</v>
          </cell>
          <cell r="UA35">
            <v>0</v>
          </cell>
          <cell r="UB35">
            <v>0</v>
          </cell>
          <cell r="UC35">
            <v>0</v>
          </cell>
          <cell r="UD35">
            <v>0</v>
          </cell>
          <cell r="UE35">
            <v>0</v>
          </cell>
          <cell r="UF35">
            <v>0</v>
          </cell>
          <cell r="UG35">
            <v>0</v>
          </cell>
          <cell r="UH35">
            <v>0</v>
          </cell>
          <cell r="UK35">
            <v>0</v>
          </cell>
          <cell r="UL35">
            <v>0</v>
          </cell>
          <cell r="UM35">
            <v>0</v>
          </cell>
          <cell r="UN35">
            <v>25.650000000000002</v>
          </cell>
          <cell r="UO35">
            <v>2.5199999999999996</v>
          </cell>
          <cell r="UP35">
            <v>2.57</v>
          </cell>
          <cell r="UQ35">
            <v>2.57</v>
          </cell>
          <cell r="UR35">
            <v>2.57</v>
          </cell>
          <cell r="US35">
            <v>2.57</v>
          </cell>
          <cell r="UT35">
            <v>2.57</v>
          </cell>
          <cell r="UU35">
            <v>2.57</v>
          </cell>
          <cell r="UV35">
            <v>2.57</v>
          </cell>
          <cell r="UW35">
            <v>2.57</v>
          </cell>
          <cell r="UX35">
            <v>2.57</v>
          </cell>
          <cell r="VA35">
            <v>0</v>
          </cell>
          <cell r="VN35">
            <v>-25.650000000000002</v>
          </cell>
          <cell r="VO35">
            <v>-25.650000000000002</v>
          </cell>
          <cell r="VP35">
            <v>0</v>
          </cell>
          <cell r="VQ35">
            <v>0</v>
          </cell>
          <cell r="WD35">
            <v>0</v>
          </cell>
          <cell r="WQ35">
            <v>0</v>
          </cell>
          <cell r="WR35">
            <v>0</v>
          </cell>
          <cell r="WS35">
            <v>0</v>
          </cell>
          <cell r="WT35">
            <v>0</v>
          </cell>
          <cell r="WU35">
            <v>0</v>
          </cell>
          <cell r="WV35">
            <v>0</v>
          </cell>
          <cell r="WW35">
            <v>0</v>
          </cell>
          <cell r="WX35">
            <v>0</v>
          </cell>
          <cell r="WY35">
            <v>0</v>
          </cell>
          <cell r="WZ35">
            <v>0</v>
          </cell>
          <cell r="XA35">
            <v>0</v>
          </cell>
          <cell r="XB35">
            <v>0</v>
          </cell>
          <cell r="XC35">
            <v>0</v>
          </cell>
          <cell r="XD35">
            <v>0</v>
          </cell>
          <cell r="XG35">
            <v>0</v>
          </cell>
          <cell r="XH35">
            <v>0</v>
          </cell>
          <cell r="XI35">
            <v>0</v>
          </cell>
          <cell r="XJ35">
            <v>0</v>
          </cell>
          <cell r="XK35">
            <v>0</v>
          </cell>
          <cell r="XL35">
            <v>0</v>
          </cell>
          <cell r="XM35">
            <v>0</v>
          </cell>
          <cell r="XN35">
            <v>0</v>
          </cell>
          <cell r="XO35">
            <v>0</v>
          </cell>
          <cell r="XP35">
            <v>0</v>
          </cell>
          <cell r="XQ35">
            <v>0</v>
          </cell>
          <cell r="XT35">
            <v>0</v>
          </cell>
          <cell r="XU35">
            <v>0</v>
          </cell>
          <cell r="XV35">
            <v>0</v>
          </cell>
          <cell r="XW35">
            <v>0</v>
          </cell>
          <cell r="XX35">
            <v>0</v>
          </cell>
          <cell r="XY35">
            <v>0</v>
          </cell>
          <cell r="XZ35">
            <v>0</v>
          </cell>
          <cell r="YA35">
            <v>0</v>
          </cell>
          <cell r="YB35">
            <v>0</v>
          </cell>
          <cell r="YC35">
            <v>0</v>
          </cell>
          <cell r="YD35">
            <v>0</v>
          </cell>
          <cell r="YE35">
            <v>0</v>
          </cell>
          <cell r="YF35">
            <v>0</v>
          </cell>
          <cell r="YG35">
            <v>0</v>
          </cell>
          <cell r="YJ35">
            <v>0</v>
          </cell>
          <cell r="YK35">
            <v>0</v>
          </cell>
          <cell r="YL35">
            <v>0</v>
          </cell>
          <cell r="YM35">
            <v>0</v>
          </cell>
          <cell r="YN35">
            <v>0</v>
          </cell>
          <cell r="YO35">
            <v>0</v>
          </cell>
          <cell r="YP35">
            <v>0</v>
          </cell>
          <cell r="YQ35">
            <v>0</v>
          </cell>
          <cell r="YR35">
            <v>0</v>
          </cell>
          <cell r="YS35">
            <v>0</v>
          </cell>
          <cell r="YT35">
            <v>0</v>
          </cell>
          <cell r="YW35">
            <v>0</v>
          </cell>
          <cell r="YX35">
            <v>0</v>
          </cell>
          <cell r="YY35">
            <v>0</v>
          </cell>
          <cell r="YZ35">
            <v>0</v>
          </cell>
          <cell r="ZA35">
            <v>0</v>
          </cell>
          <cell r="ZB35">
            <v>0</v>
          </cell>
          <cell r="ZC35">
            <v>0</v>
          </cell>
          <cell r="ZD35">
            <v>0</v>
          </cell>
          <cell r="ZE35">
            <v>0</v>
          </cell>
          <cell r="ZF35">
            <v>0</v>
          </cell>
          <cell r="ZG35">
            <v>0</v>
          </cell>
          <cell r="ZH35">
            <v>0</v>
          </cell>
          <cell r="ZI35">
            <v>0</v>
          </cell>
          <cell r="ZJ35">
            <v>0</v>
          </cell>
          <cell r="ZM35">
            <v>0</v>
          </cell>
          <cell r="ZP35">
            <v>0</v>
          </cell>
          <cell r="ZQ35">
            <v>0</v>
          </cell>
          <cell r="ZZ35">
            <v>0</v>
          </cell>
          <cell r="AAA35">
            <v>0</v>
          </cell>
          <cell r="AAB35">
            <v>0</v>
          </cell>
          <cell r="AAC35">
            <v>0</v>
          </cell>
          <cell r="AAD35">
            <v>0</v>
          </cell>
          <cell r="AAE35">
            <v>0</v>
          </cell>
          <cell r="AAF35">
            <v>0</v>
          </cell>
          <cell r="AAG35">
            <v>0</v>
          </cell>
          <cell r="AAH35">
            <v>0</v>
          </cell>
          <cell r="AAI35">
            <v>0</v>
          </cell>
          <cell r="AAJ35">
            <v>0</v>
          </cell>
          <cell r="AAK35">
            <v>0</v>
          </cell>
          <cell r="AAL35">
            <v>0</v>
          </cell>
          <cell r="AAM35">
            <v>0</v>
          </cell>
          <cell r="AAP35">
            <v>0</v>
          </cell>
          <cell r="AAQ35">
            <v>0</v>
          </cell>
          <cell r="AAR35">
            <v>0</v>
          </cell>
          <cell r="AAS35">
            <v>0</v>
          </cell>
          <cell r="AAT35">
            <v>0</v>
          </cell>
          <cell r="AAU35">
            <v>0</v>
          </cell>
          <cell r="AAV35">
            <v>0</v>
          </cell>
          <cell r="AAW35">
            <v>0</v>
          </cell>
          <cell r="AAX35">
            <v>0</v>
          </cell>
          <cell r="AAY35">
            <v>0</v>
          </cell>
          <cell r="AAZ35">
            <v>0</v>
          </cell>
          <cell r="ABC35">
            <v>0</v>
          </cell>
          <cell r="ABD35">
            <v>0</v>
          </cell>
          <cell r="ABE35">
            <v>0</v>
          </cell>
          <cell r="ABF35">
            <v>0</v>
          </cell>
          <cell r="ABG35">
            <v>0</v>
          </cell>
          <cell r="ABH35">
            <v>0</v>
          </cell>
          <cell r="ABI35">
            <v>0</v>
          </cell>
          <cell r="ABJ35">
            <v>0</v>
          </cell>
          <cell r="ABK35">
            <v>0</v>
          </cell>
          <cell r="ABL35">
            <v>0</v>
          </cell>
          <cell r="ABM35">
            <v>0</v>
          </cell>
          <cell r="ABN35">
            <v>0</v>
          </cell>
          <cell r="ABO35">
            <v>0</v>
          </cell>
          <cell r="ABP35">
            <v>0</v>
          </cell>
          <cell r="ABS35">
            <v>0</v>
          </cell>
          <cell r="ABT35">
            <v>0</v>
          </cell>
          <cell r="ACA35">
            <v>0</v>
          </cell>
          <cell r="ACB35">
            <v>0</v>
          </cell>
          <cell r="ACC35">
            <v>0</v>
          </cell>
          <cell r="ACF35">
            <v>0</v>
          </cell>
          <cell r="ACG35">
            <v>0</v>
          </cell>
          <cell r="ACH35">
            <v>0</v>
          </cell>
          <cell r="ACI35">
            <v>0</v>
          </cell>
          <cell r="ACJ35">
            <v>0</v>
          </cell>
          <cell r="ACK35">
            <v>0</v>
          </cell>
          <cell r="ACL35">
            <v>0</v>
          </cell>
          <cell r="ACM35">
            <v>0</v>
          </cell>
          <cell r="ACN35">
            <v>0</v>
          </cell>
          <cell r="ACO35">
            <v>0</v>
          </cell>
          <cell r="ACP35">
            <v>0</v>
          </cell>
          <cell r="ACQ35">
            <v>0</v>
          </cell>
          <cell r="ACR35">
            <v>0</v>
          </cell>
          <cell r="ACS35">
            <v>0</v>
          </cell>
          <cell r="ACT35">
            <v>0</v>
          </cell>
          <cell r="ACU35">
            <v>0</v>
          </cell>
          <cell r="ACV35">
            <v>0</v>
          </cell>
          <cell r="ACW35">
            <v>0</v>
          </cell>
          <cell r="ACX35">
            <v>0</v>
          </cell>
          <cell r="ADA35">
            <v>0</v>
          </cell>
          <cell r="ADB35">
            <v>0</v>
          </cell>
          <cell r="ADC35">
            <v>0</v>
          </cell>
          <cell r="ADD35">
            <v>0</v>
          </cell>
          <cell r="ADE35">
            <v>0</v>
          </cell>
          <cell r="ADF35">
            <v>0</v>
          </cell>
          <cell r="ADG35">
            <v>0</v>
          </cell>
          <cell r="ADH35">
            <v>0</v>
          </cell>
          <cell r="ADI35">
            <v>0</v>
          </cell>
          <cell r="ADJ35">
            <v>0</v>
          </cell>
          <cell r="ADK35">
            <v>0</v>
          </cell>
          <cell r="ADN35">
            <v>0</v>
          </cell>
          <cell r="ADO35">
            <v>0</v>
          </cell>
          <cell r="ADP35">
            <v>0</v>
          </cell>
          <cell r="ADQ35">
            <v>0</v>
          </cell>
          <cell r="ADR35">
            <v>0</v>
          </cell>
          <cell r="ADS35">
            <v>0</v>
          </cell>
          <cell r="ADT35">
            <v>0</v>
          </cell>
          <cell r="ADU35">
            <v>0</v>
          </cell>
          <cell r="ADV35">
            <v>0</v>
          </cell>
          <cell r="ADW35">
            <v>0</v>
          </cell>
          <cell r="ADX35">
            <v>0</v>
          </cell>
          <cell r="ADY35">
            <v>0</v>
          </cell>
          <cell r="ADZ35">
            <v>0</v>
          </cell>
          <cell r="AEA35">
            <v>0</v>
          </cell>
          <cell r="AED35">
            <v>0</v>
          </cell>
          <cell r="AEE35">
            <v>0</v>
          </cell>
          <cell r="AEF35">
            <v>0</v>
          </cell>
          <cell r="AEG35">
            <v>0</v>
          </cell>
          <cell r="AEH35">
            <v>0</v>
          </cell>
          <cell r="AEI35">
            <v>0</v>
          </cell>
          <cell r="AEJ35">
            <v>0</v>
          </cell>
          <cell r="AEK35">
            <v>0</v>
          </cell>
          <cell r="AEL35">
            <v>0</v>
          </cell>
          <cell r="AEM35">
            <v>0</v>
          </cell>
          <cell r="AEN35">
            <v>0</v>
          </cell>
          <cell r="AEQ35">
            <v>0</v>
          </cell>
          <cell r="AER35">
            <v>0</v>
          </cell>
          <cell r="AES35">
            <v>0</v>
          </cell>
          <cell r="AET35">
            <v>0</v>
          </cell>
          <cell r="AEU35">
            <v>0</v>
          </cell>
          <cell r="AEV35">
            <v>0</v>
          </cell>
          <cell r="AEW35">
            <v>0</v>
          </cell>
          <cell r="AEX35">
            <v>0</v>
          </cell>
          <cell r="AEY35">
            <v>0</v>
          </cell>
          <cell r="AFG35">
            <v>0</v>
          </cell>
          <cell r="AFT35">
            <v>0</v>
          </cell>
          <cell r="AFU35">
            <v>0</v>
          </cell>
          <cell r="AFV35">
            <v>0</v>
          </cell>
          <cell r="AFW35">
            <v>5662.6419999999998</v>
          </cell>
          <cell r="AFX35">
            <v>2649.1366572431994</v>
          </cell>
          <cell r="AFY35">
            <v>-3013.5053427568005</v>
          </cell>
          <cell r="AFZ35">
            <v>-3013.5053427568005</v>
          </cell>
          <cell r="AGA35">
            <v>0</v>
          </cell>
          <cell r="AGB35">
            <v>6795.1704</v>
          </cell>
          <cell r="AGC35">
            <v>3178.9639886918389</v>
          </cell>
          <cell r="AGD35">
            <v>-3616.206411308161</v>
          </cell>
          <cell r="AGE35">
            <v>-3616.206411308161</v>
          </cell>
          <cell r="AGF35">
            <v>0</v>
          </cell>
          <cell r="AGG35">
            <v>339.75852000000003</v>
          </cell>
          <cell r="AGH35">
            <v>158.94819943459197</v>
          </cell>
          <cell r="AGI35">
            <v>-180.81032056540806</v>
          </cell>
          <cell r="AGJ35">
            <v>-180.81032056540806</v>
          </cell>
          <cell r="AGK35">
            <v>0</v>
          </cell>
          <cell r="AGL35">
            <v>7134.9289200000003</v>
          </cell>
        </row>
        <row r="36">
          <cell r="C36" t="str">
            <v>Степана Бандери вул. 11</v>
          </cell>
          <cell r="D36">
            <v>2</v>
          </cell>
          <cell r="E36">
            <v>739.42</v>
          </cell>
          <cell r="F36">
            <v>6952.82</v>
          </cell>
          <cell r="G36">
            <v>6677.9341006913874</v>
          </cell>
          <cell r="H36">
            <v>-274.88589930861235</v>
          </cell>
          <cell r="I36">
            <v>-274.88589930861235</v>
          </cell>
          <cell r="J36">
            <v>0</v>
          </cell>
          <cell r="K36">
            <v>1781.3749999999998</v>
          </cell>
          <cell r="L36">
            <v>174.155</v>
          </cell>
          <cell r="M36">
            <v>178.58</v>
          </cell>
          <cell r="N36">
            <v>178.58</v>
          </cell>
          <cell r="O36">
            <v>178.58</v>
          </cell>
          <cell r="P36">
            <v>178.58</v>
          </cell>
          <cell r="Q36">
            <v>178.58</v>
          </cell>
          <cell r="R36">
            <v>178.58</v>
          </cell>
          <cell r="S36">
            <v>178.58</v>
          </cell>
          <cell r="T36">
            <v>178.58</v>
          </cell>
          <cell r="U36">
            <v>178.58</v>
          </cell>
          <cell r="X36">
            <v>895.24913367269801</v>
          </cell>
          <cell r="Y36">
            <v>895.24913367269801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L36">
            <v>0</v>
          </cell>
          <cell r="AM36">
            <v>0</v>
          </cell>
          <cell r="AN36">
            <v>440.411</v>
          </cell>
          <cell r="AO36">
            <v>43.241</v>
          </cell>
          <cell r="AP36">
            <v>44.13</v>
          </cell>
          <cell r="AQ36">
            <v>44.13</v>
          </cell>
          <cell r="AR36">
            <v>44.13</v>
          </cell>
          <cell r="AS36">
            <v>44.13</v>
          </cell>
          <cell r="AT36">
            <v>44.13</v>
          </cell>
          <cell r="AU36">
            <v>44.13</v>
          </cell>
          <cell r="AV36">
            <v>44.13</v>
          </cell>
          <cell r="AW36">
            <v>44.13</v>
          </cell>
          <cell r="AX36">
            <v>44.13</v>
          </cell>
          <cell r="BA36">
            <v>512.29641923996076</v>
          </cell>
          <cell r="BB36">
            <v>256.48817408990175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255.80824515005898</v>
          </cell>
          <cell r="BI36">
            <v>0</v>
          </cell>
          <cell r="BJ36">
            <v>0</v>
          </cell>
          <cell r="BK36">
            <v>0</v>
          </cell>
          <cell r="BO36">
            <v>0</v>
          </cell>
          <cell r="BP36">
            <v>0</v>
          </cell>
          <cell r="BQ36">
            <v>399.75200000000001</v>
          </cell>
          <cell r="BR36">
            <v>39.932000000000002</v>
          </cell>
          <cell r="BS36">
            <v>39.979999999999997</v>
          </cell>
          <cell r="BT36">
            <v>39.979999999999997</v>
          </cell>
          <cell r="BU36">
            <v>39.979999999999997</v>
          </cell>
          <cell r="BV36">
            <v>39.979999999999997</v>
          </cell>
          <cell r="BW36">
            <v>39.979999999999997</v>
          </cell>
          <cell r="BX36">
            <v>39.979999999999997</v>
          </cell>
          <cell r="BY36">
            <v>39.979999999999997</v>
          </cell>
          <cell r="BZ36">
            <v>39.979999999999997</v>
          </cell>
          <cell r="CA36">
            <v>39.979999999999997</v>
          </cell>
          <cell r="CD36">
            <v>433.64830202388003</v>
          </cell>
          <cell r="CE36">
            <v>40.276477479</v>
          </cell>
          <cell r="CF36">
            <v>40.173011789999997</v>
          </cell>
          <cell r="CG36">
            <v>44.131897046879999</v>
          </cell>
          <cell r="CH36">
            <v>45.048146760000002</v>
          </cell>
          <cell r="CI36">
            <v>44.064063828000002</v>
          </cell>
          <cell r="CJ36">
            <v>44.887107960000002</v>
          </cell>
          <cell r="CK36">
            <v>43.605031320000002</v>
          </cell>
          <cell r="CL36">
            <v>43.797318840000003</v>
          </cell>
          <cell r="CM36">
            <v>43.430805720000002</v>
          </cell>
          <cell r="CN36">
            <v>44.234441279999999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1130.52</v>
          </cell>
          <cell r="FB36">
            <v>111.00000000000001</v>
          </cell>
          <cell r="FC36">
            <v>113.28</v>
          </cell>
          <cell r="FD36">
            <v>113.28</v>
          </cell>
          <cell r="FE36">
            <v>113.28</v>
          </cell>
          <cell r="FF36">
            <v>113.28</v>
          </cell>
          <cell r="FG36">
            <v>113.28</v>
          </cell>
          <cell r="FH36">
            <v>113.28</v>
          </cell>
          <cell r="FI36">
            <v>113.28</v>
          </cell>
          <cell r="FJ36">
            <v>113.28</v>
          </cell>
          <cell r="FK36">
            <v>113.28</v>
          </cell>
          <cell r="FN36">
            <v>1242.0050634523409</v>
          </cell>
          <cell r="FO36">
            <v>624.33881838330194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617.66624506903895</v>
          </cell>
          <cell r="FV36">
            <v>0</v>
          </cell>
          <cell r="FW36">
            <v>0</v>
          </cell>
          <cell r="FX36">
            <v>0</v>
          </cell>
          <cell r="GA36">
            <v>111.48506345234091</v>
          </cell>
          <cell r="GB36">
            <v>0</v>
          </cell>
          <cell r="GC36">
            <v>111.48506345234091</v>
          </cell>
          <cell r="GD36">
            <v>2.9809999999999999</v>
          </cell>
          <cell r="GE36">
            <v>2.9809999999999999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-2.9809999999999999</v>
          </cell>
          <cell r="GW36">
            <v>-2.9809999999999999</v>
          </cell>
          <cell r="GX36">
            <v>0</v>
          </cell>
          <cell r="GY36">
            <v>3197.7809999999999</v>
          </cell>
          <cell r="GZ36">
            <v>312.47099999999995</v>
          </cell>
          <cell r="HA36">
            <v>320.58999999999997</v>
          </cell>
          <cell r="HB36">
            <v>320.58999999999997</v>
          </cell>
          <cell r="HC36">
            <v>320.58999999999997</v>
          </cell>
          <cell r="HD36">
            <v>320.58999999999997</v>
          </cell>
          <cell r="HE36">
            <v>320.58999999999997</v>
          </cell>
          <cell r="HF36">
            <v>320.58999999999997</v>
          </cell>
          <cell r="HG36">
            <v>320.58999999999997</v>
          </cell>
          <cell r="HH36">
            <v>320.58999999999997</v>
          </cell>
          <cell r="HI36">
            <v>320.58999999999997</v>
          </cell>
          <cell r="HL36">
            <v>3594.7351823025078</v>
          </cell>
          <cell r="HM36">
            <v>246.14464480997975</v>
          </cell>
          <cell r="HN36">
            <v>1243.7506543501106</v>
          </cell>
          <cell r="HO36">
            <v>260.09723289975585</v>
          </cell>
          <cell r="HP36">
            <v>280.36401265356585</v>
          </cell>
          <cell r="HQ36">
            <v>293.29136368805064</v>
          </cell>
          <cell r="HR36">
            <v>254.41321517241633</v>
          </cell>
          <cell r="HS36">
            <v>231.26510905612173</v>
          </cell>
          <cell r="HT36">
            <v>305.91655270334689</v>
          </cell>
          <cell r="HU36">
            <v>231.15270092529789</v>
          </cell>
          <cell r="HV36">
            <v>248.33969604386269</v>
          </cell>
          <cell r="HY36">
            <v>396.95418230250789</v>
          </cell>
          <cell r="HZ36">
            <v>0</v>
          </cell>
          <cell r="IA36">
            <v>396.95418230250789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144.10899999999998</v>
          </cell>
          <cell r="KI36">
            <v>14.149000000000001</v>
          </cell>
          <cell r="KJ36">
            <v>14.44</v>
          </cell>
          <cell r="KK36">
            <v>14.44</v>
          </cell>
          <cell r="KL36">
            <v>14.44</v>
          </cell>
          <cell r="KM36">
            <v>14.44</v>
          </cell>
          <cell r="KN36">
            <v>14.44</v>
          </cell>
          <cell r="KO36">
            <v>14.44</v>
          </cell>
          <cell r="KP36">
            <v>14.44</v>
          </cell>
          <cell r="KQ36">
            <v>14.44</v>
          </cell>
          <cell r="KR36">
            <v>14.44</v>
          </cell>
          <cell r="KU36">
            <v>120.40533293059116</v>
          </cell>
          <cell r="KV36">
            <v>16.764498604263551</v>
          </cell>
          <cell r="KW36">
            <v>12.704633035890172</v>
          </cell>
          <cell r="KX36">
            <v>18.729317870880795</v>
          </cell>
          <cell r="KY36">
            <v>16.610335359471865</v>
          </cell>
          <cell r="KZ36">
            <v>17.889365549642587</v>
          </cell>
          <cell r="LA36">
            <v>3.5444718002062339</v>
          </cell>
          <cell r="LB36">
            <v>0.19639801829189649</v>
          </cell>
          <cell r="LD36">
            <v>19.788256431114995</v>
          </cell>
          <cell r="LE36">
            <v>14.178056260829033</v>
          </cell>
          <cell r="LH36">
            <v>-23.703667069408823</v>
          </cell>
          <cell r="LI36">
            <v>-23.703667069408823</v>
          </cell>
          <cell r="LJ36">
            <v>0</v>
          </cell>
          <cell r="LK36">
            <v>0</v>
          </cell>
          <cell r="LX36">
            <v>0</v>
          </cell>
          <cell r="MJ36">
            <v>0</v>
          </cell>
          <cell r="ML36">
            <v>0</v>
          </cell>
          <cell r="MM36">
            <v>0</v>
          </cell>
          <cell r="MN36">
            <v>9142.5990000000002</v>
          </cell>
          <cell r="MO36">
            <v>837.84900000000005</v>
          </cell>
          <cell r="MP36">
            <v>922.75</v>
          </cell>
          <cell r="MQ36">
            <v>922.75</v>
          </cell>
          <cell r="MR36">
            <v>922.75</v>
          </cell>
          <cell r="MS36">
            <v>922.75</v>
          </cell>
          <cell r="MT36">
            <v>922.75</v>
          </cell>
          <cell r="MU36">
            <v>922.75</v>
          </cell>
          <cell r="MV36">
            <v>922.75</v>
          </cell>
          <cell r="MW36">
            <v>922.75</v>
          </cell>
          <cell r="MX36">
            <v>922.75</v>
          </cell>
          <cell r="NA36">
            <v>1050.2802081495179</v>
          </cell>
          <cell r="NB36">
            <v>0</v>
          </cell>
          <cell r="NC36">
            <v>0</v>
          </cell>
          <cell r="ND36">
            <v>0</v>
          </cell>
          <cell r="NE36">
            <v>0</v>
          </cell>
          <cell r="NF36">
            <v>0</v>
          </cell>
          <cell r="NG36">
            <v>0</v>
          </cell>
          <cell r="NH36">
            <v>0</v>
          </cell>
          <cell r="NI36">
            <v>902.56843067985562</v>
          </cell>
          <cell r="NJ36">
            <v>0</v>
          </cell>
          <cell r="NK36">
            <v>147.71177746966222</v>
          </cell>
          <cell r="NN36">
            <v>-8092.3187918504827</v>
          </cell>
          <cell r="NO36">
            <v>-8092.3187918504827</v>
          </cell>
          <cell r="NP36">
            <v>0</v>
          </cell>
          <cell r="NQ36">
            <v>2285.4279999999999</v>
          </cell>
          <cell r="NR36">
            <v>0</v>
          </cell>
          <cell r="NS36">
            <v>-2285.4279999999999</v>
          </cell>
          <cell r="NT36">
            <v>-2285.4279999999999</v>
          </cell>
          <cell r="NU36">
            <v>0</v>
          </cell>
          <cell r="NV36">
            <v>896.60899999999981</v>
          </cell>
          <cell r="NW36">
            <v>86.338999999999999</v>
          </cell>
          <cell r="NX36">
            <v>90.03</v>
          </cell>
          <cell r="NY36">
            <v>90.03</v>
          </cell>
          <cell r="NZ36">
            <v>90.03</v>
          </cell>
          <cell r="OA36">
            <v>90.03</v>
          </cell>
          <cell r="OB36">
            <v>90.03</v>
          </cell>
          <cell r="OC36">
            <v>90.03</v>
          </cell>
          <cell r="OD36">
            <v>90.03</v>
          </cell>
          <cell r="OE36">
            <v>90.03</v>
          </cell>
          <cell r="OF36">
            <v>90.03</v>
          </cell>
          <cell r="OI36">
            <v>0</v>
          </cell>
          <cell r="OJ36">
            <v>0</v>
          </cell>
          <cell r="OK36">
            <v>0</v>
          </cell>
          <cell r="OL36">
            <v>0</v>
          </cell>
          <cell r="OM36">
            <v>0</v>
          </cell>
          <cell r="ON36">
            <v>0</v>
          </cell>
          <cell r="OO36">
            <v>0</v>
          </cell>
          <cell r="OP36">
            <v>0</v>
          </cell>
          <cell r="OQ36">
            <v>0</v>
          </cell>
          <cell r="OR36">
            <v>0</v>
          </cell>
          <cell r="OS36">
            <v>0</v>
          </cell>
          <cell r="OV36">
            <v>-896.60899999999981</v>
          </cell>
          <cell r="OW36">
            <v>-896.60899999999981</v>
          </cell>
          <cell r="OX36">
            <v>0</v>
          </cell>
          <cell r="OY36">
            <v>1121.396</v>
          </cell>
          <cell r="OZ36">
            <v>104.57600000000001</v>
          </cell>
          <cell r="PA36">
            <v>112.98</v>
          </cell>
          <cell r="PB36">
            <v>112.98</v>
          </cell>
          <cell r="PC36">
            <v>112.98</v>
          </cell>
          <cell r="PD36">
            <v>112.98</v>
          </cell>
          <cell r="PE36">
            <v>112.98</v>
          </cell>
          <cell r="PF36">
            <v>112.98</v>
          </cell>
          <cell r="PG36">
            <v>112.98</v>
          </cell>
          <cell r="PH36">
            <v>112.98</v>
          </cell>
          <cell r="PI36">
            <v>112.98</v>
          </cell>
          <cell r="PL36">
            <v>0</v>
          </cell>
          <cell r="PM36">
            <v>0</v>
          </cell>
          <cell r="PN36">
            <v>0</v>
          </cell>
          <cell r="PO36">
            <v>0</v>
          </cell>
          <cell r="PP36">
            <v>0</v>
          </cell>
          <cell r="PQ36">
            <v>0</v>
          </cell>
          <cell r="PR36">
            <v>0</v>
          </cell>
          <cell r="PS36">
            <v>0</v>
          </cell>
          <cell r="PT36">
            <v>0</v>
          </cell>
          <cell r="PU36">
            <v>0</v>
          </cell>
          <cell r="PV36">
            <v>0</v>
          </cell>
          <cell r="PY36">
            <v>-1121.396</v>
          </cell>
          <cell r="PZ36">
            <v>-1121.396</v>
          </cell>
          <cell r="QA36">
            <v>0</v>
          </cell>
          <cell r="QB36">
            <v>113.74200000000002</v>
          </cell>
          <cell r="QC36">
            <v>11.141999999999999</v>
          </cell>
          <cell r="QD36">
            <v>11.4</v>
          </cell>
          <cell r="QE36">
            <v>11.4</v>
          </cell>
          <cell r="QF36">
            <v>11.4</v>
          </cell>
          <cell r="QG36">
            <v>11.4</v>
          </cell>
          <cell r="QH36">
            <v>11.4</v>
          </cell>
          <cell r="QI36">
            <v>11.4</v>
          </cell>
          <cell r="QJ36">
            <v>11.4</v>
          </cell>
          <cell r="QK36">
            <v>11.4</v>
          </cell>
          <cell r="QL36">
            <v>11.4</v>
          </cell>
          <cell r="QO36">
            <v>0</v>
          </cell>
          <cell r="QP36">
            <v>0</v>
          </cell>
          <cell r="QQ36">
            <v>0</v>
          </cell>
          <cell r="QS36">
            <v>0</v>
          </cell>
          <cell r="QT36">
            <v>0</v>
          </cell>
          <cell r="QU36">
            <v>0</v>
          </cell>
          <cell r="QW36">
            <v>0</v>
          </cell>
          <cell r="RB36">
            <v>-113.74200000000002</v>
          </cell>
          <cell r="RC36">
            <v>-113.74200000000002</v>
          </cell>
          <cell r="RD36">
            <v>0</v>
          </cell>
          <cell r="RE36">
            <v>0</v>
          </cell>
          <cell r="RF36">
            <v>0</v>
          </cell>
          <cell r="RG36">
            <v>0</v>
          </cell>
          <cell r="RH36">
            <v>0</v>
          </cell>
          <cell r="RI36">
            <v>0</v>
          </cell>
          <cell r="RJ36">
            <v>0</v>
          </cell>
          <cell r="RK36">
            <v>0</v>
          </cell>
          <cell r="RL36">
            <v>0</v>
          </cell>
          <cell r="RM36">
            <v>0</v>
          </cell>
          <cell r="RN36">
            <v>0</v>
          </cell>
          <cell r="RO36">
            <v>0</v>
          </cell>
          <cell r="RR36">
            <v>0</v>
          </cell>
          <cell r="RS36">
            <v>0</v>
          </cell>
          <cell r="RT36">
            <v>0</v>
          </cell>
          <cell r="RV36">
            <v>0</v>
          </cell>
          <cell r="RY36">
            <v>0</v>
          </cell>
          <cell r="RZ36">
            <v>0</v>
          </cell>
          <cell r="SE36">
            <v>0</v>
          </cell>
          <cell r="SF36">
            <v>0</v>
          </cell>
          <cell r="SG36">
            <v>0</v>
          </cell>
          <cell r="SH36">
            <v>0</v>
          </cell>
          <cell r="SI36">
            <v>0</v>
          </cell>
          <cell r="SJ36">
            <v>0</v>
          </cell>
          <cell r="SK36">
            <v>0</v>
          </cell>
          <cell r="SL36">
            <v>0</v>
          </cell>
          <cell r="SM36">
            <v>0</v>
          </cell>
          <cell r="SN36">
            <v>0</v>
          </cell>
          <cell r="SO36">
            <v>0</v>
          </cell>
          <cell r="SP36">
            <v>0</v>
          </cell>
          <cell r="SQ36">
            <v>0</v>
          </cell>
          <cell r="SR36">
            <v>0</v>
          </cell>
          <cell r="SU36">
            <v>0</v>
          </cell>
          <cell r="SV36">
            <v>0</v>
          </cell>
          <cell r="SW36">
            <v>0</v>
          </cell>
          <cell r="SX36">
            <v>0</v>
          </cell>
          <cell r="SY36">
            <v>0</v>
          </cell>
          <cell r="SZ36">
            <v>0</v>
          </cell>
          <cell r="TA36">
            <v>0</v>
          </cell>
          <cell r="TB36">
            <v>0</v>
          </cell>
          <cell r="TC36">
            <v>0</v>
          </cell>
          <cell r="TD36">
            <v>0</v>
          </cell>
          <cell r="TH36">
            <v>0</v>
          </cell>
          <cell r="TI36">
            <v>0</v>
          </cell>
          <cell r="TJ36">
            <v>0</v>
          </cell>
          <cell r="TK36">
            <v>145.596</v>
          </cell>
          <cell r="TL36">
            <v>14.286</v>
          </cell>
          <cell r="TM36">
            <v>14.59</v>
          </cell>
          <cell r="TN36">
            <v>14.59</v>
          </cell>
          <cell r="TO36">
            <v>14.59</v>
          </cell>
          <cell r="TP36">
            <v>14.59</v>
          </cell>
          <cell r="TQ36">
            <v>14.59</v>
          </cell>
          <cell r="TR36">
            <v>14.59</v>
          </cell>
          <cell r="TS36">
            <v>14.59</v>
          </cell>
          <cell r="TT36">
            <v>14.59</v>
          </cell>
          <cell r="TU36">
            <v>14.59</v>
          </cell>
          <cell r="TX36">
            <v>0</v>
          </cell>
          <cell r="TY36">
            <v>0</v>
          </cell>
          <cell r="TZ36">
            <v>0</v>
          </cell>
          <cell r="UA36">
            <v>0</v>
          </cell>
          <cell r="UB36">
            <v>0</v>
          </cell>
          <cell r="UC36">
            <v>0</v>
          </cell>
          <cell r="UD36">
            <v>0</v>
          </cell>
          <cell r="UE36">
            <v>0</v>
          </cell>
          <cell r="UF36">
            <v>0</v>
          </cell>
          <cell r="UG36">
            <v>0</v>
          </cell>
          <cell r="UH36">
            <v>0</v>
          </cell>
          <cell r="UK36">
            <v>-145.596</v>
          </cell>
          <cell r="UL36">
            <v>-145.596</v>
          </cell>
          <cell r="UM36">
            <v>0</v>
          </cell>
          <cell r="UN36">
            <v>8.0850000000000026</v>
          </cell>
          <cell r="UO36">
            <v>0.79500000000000015</v>
          </cell>
          <cell r="UP36">
            <v>0.81</v>
          </cell>
          <cell r="UQ36">
            <v>0.81</v>
          </cell>
          <cell r="UR36">
            <v>0.81</v>
          </cell>
          <cell r="US36">
            <v>0.81</v>
          </cell>
          <cell r="UT36">
            <v>0.81</v>
          </cell>
          <cell r="UU36">
            <v>0.81</v>
          </cell>
          <cell r="UV36">
            <v>0.81</v>
          </cell>
          <cell r="UW36">
            <v>0.81</v>
          </cell>
          <cell r="UX36">
            <v>0.81</v>
          </cell>
          <cell r="VA36">
            <v>0</v>
          </cell>
          <cell r="VN36">
            <v>-8.0850000000000026</v>
          </cell>
          <cell r="VO36">
            <v>-8.0850000000000026</v>
          </cell>
          <cell r="VP36">
            <v>0</v>
          </cell>
          <cell r="VQ36">
            <v>0</v>
          </cell>
          <cell r="WD36">
            <v>0</v>
          </cell>
          <cell r="WQ36">
            <v>0</v>
          </cell>
          <cell r="WR36">
            <v>0</v>
          </cell>
          <cell r="WS36">
            <v>0</v>
          </cell>
          <cell r="WT36">
            <v>22143.033999999992</v>
          </cell>
          <cell r="WU36">
            <v>2166.4539999999997</v>
          </cell>
          <cell r="WV36">
            <v>2219.62</v>
          </cell>
          <cell r="WW36">
            <v>2219.62</v>
          </cell>
          <cell r="WX36">
            <v>2219.62</v>
          </cell>
          <cell r="WY36">
            <v>2219.62</v>
          </cell>
          <cell r="WZ36">
            <v>2219.62</v>
          </cell>
          <cell r="XA36">
            <v>2219.62</v>
          </cell>
          <cell r="XB36">
            <v>2219.62</v>
          </cell>
          <cell r="XC36">
            <v>2219.62</v>
          </cell>
          <cell r="XD36">
            <v>2219.62</v>
          </cell>
          <cell r="XG36">
            <v>24371.969247636422</v>
          </cell>
          <cell r="XH36">
            <v>2773.2426608637165</v>
          </cell>
          <cell r="XI36">
            <v>2137.8574701361804</v>
          </cell>
          <cell r="XJ36">
            <v>1319.8897701420394</v>
          </cell>
          <cell r="XK36">
            <v>1249.5636923561933</v>
          </cell>
          <cell r="XL36">
            <v>2964.5142366510472</v>
          </cell>
          <cell r="XM36">
            <v>2852.2226838675797</v>
          </cell>
          <cell r="XN36">
            <v>2485.3533360614315</v>
          </cell>
          <cell r="XO36">
            <v>3111.0411708269412</v>
          </cell>
          <cell r="XP36">
            <v>2708.4773542418466</v>
          </cell>
          <cell r="XQ36">
            <v>2769.8068724894438</v>
          </cell>
          <cell r="XT36">
            <v>2228.9352476364293</v>
          </cell>
          <cell r="XU36">
            <v>0</v>
          </cell>
          <cell r="XV36">
            <v>2228.9352476364293</v>
          </cell>
          <cell r="XW36">
            <v>1115.3630000000001</v>
          </cell>
          <cell r="XX36">
            <v>105.20299999999999</v>
          </cell>
          <cell r="XY36">
            <v>112.24</v>
          </cell>
          <cell r="XZ36">
            <v>112.24</v>
          </cell>
          <cell r="YA36">
            <v>112.24</v>
          </cell>
          <cell r="YB36">
            <v>112.24</v>
          </cell>
          <cell r="YC36">
            <v>112.24</v>
          </cell>
          <cell r="YD36">
            <v>112.24</v>
          </cell>
          <cell r="YE36">
            <v>112.24</v>
          </cell>
          <cell r="YF36">
            <v>112.24</v>
          </cell>
          <cell r="YG36">
            <v>112.24</v>
          </cell>
          <cell r="YJ36">
            <v>696.61073533932949</v>
          </cell>
          <cell r="YK36">
            <v>59.166667498029518</v>
          </cell>
          <cell r="YL36">
            <v>42.293939622176154</v>
          </cell>
          <cell r="YM36">
            <v>59.431441112994115</v>
          </cell>
          <cell r="YN36">
            <v>63.491622189303264</v>
          </cell>
          <cell r="YO36">
            <v>87.006383809395174</v>
          </cell>
          <cell r="YP36">
            <v>60.663820267152204</v>
          </cell>
          <cell r="YQ36">
            <v>57.8553965761363</v>
          </cell>
          <cell r="YR36">
            <v>64.339547968693708</v>
          </cell>
          <cell r="YS36">
            <v>138.26198529498186</v>
          </cell>
          <cell r="YT36">
            <v>64.099931000467279</v>
          </cell>
          <cell r="YW36">
            <v>-418.75226466067056</v>
          </cell>
          <cell r="YX36">
            <v>-418.75226466067056</v>
          </cell>
          <cell r="YY36">
            <v>0</v>
          </cell>
          <cell r="YZ36">
            <v>1793.7540000000004</v>
          </cell>
          <cell r="ZA36">
            <v>174.56399999999999</v>
          </cell>
          <cell r="ZB36">
            <v>179.91</v>
          </cell>
          <cell r="ZC36">
            <v>179.91</v>
          </cell>
          <cell r="ZD36">
            <v>179.91</v>
          </cell>
          <cell r="ZE36">
            <v>179.91</v>
          </cell>
          <cell r="ZF36">
            <v>179.91</v>
          </cell>
          <cell r="ZG36">
            <v>179.91</v>
          </cell>
          <cell r="ZH36">
            <v>179.91</v>
          </cell>
          <cell r="ZI36">
            <v>179.91</v>
          </cell>
          <cell r="ZJ36">
            <v>179.91</v>
          </cell>
          <cell r="ZM36">
            <v>3329.5570034128118</v>
          </cell>
          <cell r="ZP36">
            <v>1636.2760737595895</v>
          </cell>
          <cell r="ZQ36">
            <v>1693.2809296532223</v>
          </cell>
          <cell r="ZZ36">
            <v>1535.8030034128114</v>
          </cell>
          <cell r="AAA36">
            <v>0</v>
          </cell>
          <cell r="AAB36">
            <v>1535.8030034128114</v>
          </cell>
          <cell r="AAC36">
            <v>0</v>
          </cell>
          <cell r="AAD36">
            <v>0</v>
          </cell>
          <cell r="AAE36">
            <v>0</v>
          </cell>
          <cell r="AAF36">
            <v>0</v>
          </cell>
          <cell r="AAG36">
            <v>0</v>
          </cell>
          <cell r="AAH36">
            <v>0</v>
          </cell>
          <cell r="AAI36">
            <v>0</v>
          </cell>
          <cell r="AAJ36">
            <v>0</v>
          </cell>
          <cell r="AAK36">
            <v>0</v>
          </cell>
          <cell r="AAL36">
            <v>0</v>
          </cell>
          <cell r="AAM36">
            <v>0</v>
          </cell>
          <cell r="AAP36">
            <v>187.29332704000001</v>
          </cell>
          <cell r="AAQ36">
            <v>15.885545759999999</v>
          </cell>
          <cell r="AAR36">
            <v>15.844737599999998</v>
          </cell>
          <cell r="AAS36">
            <v>19.437475200000002</v>
          </cell>
          <cell r="AAT36">
            <v>19.841025600000002</v>
          </cell>
          <cell r="AAU36">
            <v>19.40759568</v>
          </cell>
          <cell r="AAV36">
            <v>19.7700976</v>
          </cell>
          <cell r="AAW36">
            <v>19.205419200000001</v>
          </cell>
          <cell r="AAX36">
            <v>19.290110400000003</v>
          </cell>
          <cell r="AAY36">
            <v>19.128683200000001</v>
          </cell>
          <cell r="AAZ36">
            <v>19.482636800000002</v>
          </cell>
          <cell r="ABC36">
            <v>187.29332704000001</v>
          </cell>
          <cell r="ABD36">
            <v>0</v>
          </cell>
          <cell r="ABE36">
            <v>187.29332704000001</v>
          </cell>
          <cell r="ABF36">
            <v>0</v>
          </cell>
          <cell r="ABG36">
            <v>0</v>
          </cell>
          <cell r="ABH36">
            <v>0</v>
          </cell>
          <cell r="ABI36">
            <v>0</v>
          </cell>
          <cell r="ABJ36">
            <v>0</v>
          </cell>
          <cell r="ABK36">
            <v>0</v>
          </cell>
          <cell r="ABL36">
            <v>0</v>
          </cell>
          <cell r="ABM36">
            <v>0</v>
          </cell>
          <cell r="ABN36">
            <v>0</v>
          </cell>
          <cell r="ABO36">
            <v>0</v>
          </cell>
          <cell r="ABP36">
            <v>0</v>
          </cell>
          <cell r="ABS36">
            <v>0</v>
          </cell>
          <cell r="ABT36">
            <v>0</v>
          </cell>
          <cell r="ACA36">
            <v>0</v>
          </cell>
          <cell r="ACB36">
            <v>0</v>
          </cell>
          <cell r="ACC36">
            <v>0</v>
          </cell>
          <cell r="ACF36">
            <v>0</v>
          </cell>
          <cell r="ACG36">
            <v>0</v>
          </cell>
          <cell r="ACH36">
            <v>0</v>
          </cell>
          <cell r="ACI36">
            <v>0</v>
          </cell>
          <cell r="ACJ36">
            <v>0</v>
          </cell>
          <cell r="ACK36">
            <v>0</v>
          </cell>
          <cell r="ACL36">
            <v>0</v>
          </cell>
          <cell r="ACM36">
            <v>0</v>
          </cell>
          <cell r="ACN36">
            <v>0</v>
          </cell>
          <cell r="ACO36">
            <v>0</v>
          </cell>
          <cell r="ACP36">
            <v>0</v>
          </cell>
          <cell r="ACQ36">
            <v>0</v>
          </cell>
          <cell r="ACR36">
            <v>0</v>
          </cell>
          <cell r="ACS36">
            <v>0</v>
          </cell>
          <cell r="ACT36">
            <v>0</v>
          </cell>
          <cell r="ACU36">
            <v>0</v>
          </cell>
          <cell r="ACV36">
            <v>0</v>
          </cell>
          <cell r="ACW36">
            <v>0</v>
          </cell>
          <cell r="ACX36">
            <v>0</v>
          </cell>
          <cell r="ADA36">
            <v>0</v>
          </cell>
          <cell r="ADB36">
            <v>0</v>
          </cell>
          <cell r="ADC36">
            <v>0</v>
          </cell>
          <cell r="ADD36">
            <v>0</v>
          </cell>
          <cell r="ADE36">
            <v>0</v>
          </cell>
          <cell r="ADF36">
            <v>0</v>
          </cell>
          <cell r="ADG36">
            <v>0</v>
          </cell>
          <cell r="ADH36">
            <v>0</v>
          </cell>
          <cell r="ADI36">
            <v>0</v>
          </cell>
          <cell r="ADJ36">
            <v>0</v>
          </cell>
          <cell r="ADK36">
            <v>0</v>
          </cell>
          <cell r="ADN36">
            <v>0</v>
          </cell>
          <cell r="ADO36">
            <v>0</v>
          </cell>
          <cell r="ADP36">
            <v>0</v>
          </cell>
          <cell r="ADQ36">
            <v>0</v>
          </cell>
          <cell r="ADR36">
            <v>0</v>
          </cell>
          <cell r="ADS36">
            <v>0</v>
          </cell>
          <cell r="ADT36">
            <v>0</v>
          </cell>
          <cell r="ADU36">
            <v>0</v>
          </cell>
          <cell r="ADV36">
            <v>0</v>
          </cell>
          <cell r="ADW36">
            <v>0</v>
          </cell>
          <cell r="ADX36">
            <v>0</v>
          </cell>
          <cell r="ADY36">
            <v>0</v>
          </cell>
          <cell r="ADZ36">
            <v>0</v>
          </cell>
          <cell r="AEA36">
            <v>0</v>
          </cell>
          <cell r="AED36">
            <v>0</v>
          </cell>
          <cell r="AEE36">
            <v>0</v>
          </cell>
          <cell r="AEF36">
            <v>0</v>
          </cell>
          <cell r="AEG36">
            <v>0</v>
          </cell>
          <cell r="AEH36">
            <v>0</v>
          </cell>
          <cell r="AEI36">
            <v>0</v>
          </cell>
          <cell r="AEJ36">
            <v>0</v>
          </cell>
          <cell r="AEK36">
            <v>0</v>
          </cell>
          <cell r="AEL36">
            <v>0</v>
          </cell>
          <cell r="AEM36">
            <v>0</v>
          </cell>
          <cell r="AEN36">
            <v>0</v>
          </cell>
          <cell r="AEQ36">
            <v>0</v>
          </cell>
          <cell r="AER36">
            <v>0</v>
          </cell>
          <cell r="AES36">
            <v>0</v>
          </cell>
          <cell r="AET36">
            <v>63.263000000000005</v>
          </cell>
          <cell r="AEU36">
            <v>63.263000000000005</v>
          </cell>
          <cell r="AEV36">
            <v>0</v>
          </cell>
          <cell r="AEW36">
            <v>0</v>
          </cell>
          <cell r="AEX36">
            <v>0</v>
          </cell>
          <cell r="AEY36">
            <v>0</v>
          </cell>
          <cell r="AFG36">
            <v>0</v>
          </cell>
          <cell r="AFT36">
            <v>-63.263000000000005</v>
          </cell>
          <cell r="AFU36">
            <v>-63.263000000000005</v>
          </cell>
          <cell r="AFV36">
            <v>0</v>
          </cell>
          <cell r="AFW36">
            <v>43640.369999999988</v>
          </cell>
          <cell r="AFX36">
            <v>36434.049955200062</v>
          </cell>
          <cell r="AFY36">
            <v>-7206.3200447999261</v>
          </cell>
          <cell r="AFZ36">
            <v>-7206.3200447999261</v>
          </cell>
          <cell r="AGA36">
            <v>0</v>
          </cell>
          <cell r="AGB36">
            <v>52368.443999999981</v>
          </cell>
          <cell r="AGC36">
            <v>43720.859946240074</v>
          </cell>
          <cell r="AGD36">
            <v>-8647.584053759907</v>
          </cell>
          <cell r="AGE36">
            <v>-8647.584053759907</v>
          </cell>
          <cell r="AGF36">
            <v>0</v>
          </cell>
          <cell r="AGG36">
            <v>2618.4221999999991</v>
          </cell>
          <cell r="AGH36">
            <v>2186.042997312004</v>
          </cell>
          <cell r="AGI36">
            <v>-432.37920268799508</v>
          </cell>
          <cell r="AGJ36">
            <v>-432.37920268799508</v>
          </cell>
          <cell r="AGK36">
            <v>0</v>
          </cell>
          <cell r="AGL36">
            <v>54986.866199999982</v>
          </cell>
        </row>
        <row r="37">
          <cell r="C37" t="str">
            <v>Степана Бандери вул. 13</v>
          </cell>
          <cell r="D37">
            <v>5</v>
          </cell>
          <cell r="E37">
            <v>2161.8000000000002</v>
          </cell>
          <cell r="F37">
            <v>26483.873</v>
          </cell>
          <cell r="G37">
            <v>26987.705153456027</v>
          </cell>
          <cell r="H37">
            <v>503.8321534560273</v>
          </cell>
          <cell r="I37">
            <v>0</v>
          </cell>
          <cell r="J37">
            <v>503.8321534560273</v>
          </cell>
          <cell r="K37">
            <v>12213.086000000001</v>
          </cell>
          <cell r="L37">
            <v>1198.4359999999999</v>
          </cell>
          <cell r="M37">
            <v>1223.8499999999999</v>
          </cell>
          <cell r="N37">
            <v>1223.8499999999999</v>
          </cell>
          <cell r="O37">
            <v>1223.8499999999999</v>
          </cell>
          <cell r="P37">
            <v>1223.8499999999999</v>
          </cell>
          <cell r="Q37">
            <v>1223.8499999999999</v>
          </cell>
          <cell r="R37">
            <v>1223.8499999999999</v>
          </cell>
          <cell r="S37">
            <v>1223.8499999999999</v>
          </cell>
          <cell r="T37">
            <v>1223.8499999999999</v>
          </cell>
          <cell r="U37">
            <v>1223.8499999999999</v>
          </cell>
          <cell r="X37">
            <v>11840.731670394045</v>
          </cell>
          <cell r="Y37">
            <v>0</v>
          </cell>
          <cell r="Z37">
            <v>4700.9765327203877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7139.7551376736574</v>
          </cell>
          <cell r="AG37">
            <v>0</v>
          </cell>
          <cell r="AH37">
            <v>0</v>
          </cell>
          <cell r="AL37">
            <v>0</v>
          </cell>
          <cell r="AM37">
            <v>0</v>
          </cell>
          <cell r="AN37">
            <v>2019.4309999999996</v>
          </cell>
          <cell r="AO37">
            <v>198.28100000000001</v>
          </cell>
          <cell r="AP37">
            <v>202.35</v>
          </cell>
          <cell r="AQ37">
            <v>202.35</v>
          </cell>
          <cell r="AR37">
            <v>202.35</v>
          </cell>
          <cell r="AS37">
            <v>202.35</v>
          </cell>
          <cell r="AT37">
            <v>202.35</v>
          </cell>
          <cell r="AU37">
            <v>202.35</v>
          </cell>
          <cell r="AV37">
            <v>202.35</v>
          </cell>
          <cell r="AW37">
            <v>202.35</v>
          </cell>
          <cell r="AX37">
            <v>202.35</v>
          </cell>
          <cell r="BA37">
            <v>1975.1808573327812</v>
          </cell>
          <cell r="BB37">
            <v>0</v>
          </cell>
          <cell r="BC37">
            <v>784.1811736530077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1190.9996836797736</v>
          </cell>
          <cell r="BJ37">
            <v>0</v>
          </cell>
          <cell r="BK37">
            <v>0</v>
          </cell>
          <cell r="BO37">
            <v>0</v>
          </cell>
          <cell r="BP37">
            <v>0</v>
          </cell>
          <cell r="BQ37">
            <v>907.88899999999978</v>
          </cell>
          <cell r="BR37">
            <v>90.688999999999993</v>
          </cell>
          <cell r="BS37">
            <v>90.8</v>
          </cell>
          <cell r="BT37">
            <v>90.8</v>
          </cell>
          <cell r="BU37">
            <v>90.8</v>
          </cell>
          <cell r="BV37">
            <v>90.8</v>
          </cell>
          <cell r="BW37">
            <v>90.8</v>
          </cell>
          <cell r="BX37">
            <v>90.8</v>
          </cell>
          <cell r="BY37">
            <v>90.8</v>
          </cell>
          <cell r="BZ37">
            <v>90.8</v>
          </cell>
          <cell r="CA37">
            <v>90.8</v>
          </cell>
          <cell r="CD37">
            <v>984.59259577444016</v>
          </cell>
          <cell r="CE37">
            <v>91.441172781000006</v>
          </cell>
          <cell r="CF37">
            <v>91.206270810000007</v>
          </cell>
          <cell r="CG37">
            <v>100.20237785444</v>
          </cell>
          <cell r="CH37">
            <v>102.28274163</v>
          </cell>
          <cell r="CI37">
            <v>100.04836113900001</v>
          </cell>
          <cell r="CJ37">
            <v>101.91709973</v>
          </cell>
          <cell r="CK37">
            <v>99.006118409999999</v>
          </cell>
          <cell r="CL37">
            <v>99.44271117000001</v>
          </cell>
          <cell r="CM37">
            <v>98.610535609999999</v>
          </cell>
          <cell r="CN37">
            <v>100.43520664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170.45699999999994</v>
          </cell>
          <cell r="DX37">
            <v>16.736999999999998</v>
          </cell>
          <cell r="DY37">
            <v>17.079999999999998</v>
          </cell>
          <cell r="DZ37">
            <v>17.079999999999998</v>
          </cell>
          <cell r="EA37">
            <v>17.079999999999998</v>
          </cell>
          <cell r="EB37">
            <v>17.079999999999998</v>
          </cell>
          <cell r="EC37">
            <v>17.079999999999998</v>
          </cell>
          <cell r="ED37">
            <v>17.079999999999998</v>
          </cell>
          <cell r="EE37">
            <v>17.079999999999998</v>
          </cell>
          <cell r="EF37">
            <v>17.079999999999998</v>
          </cell>
          <cell r="EG37">
            <v>17.079999999999998</v>
          </cell>
          <cell r="EK37">
            <v>166.22849713019016</v>
          </cell>
          <cell r="EL37">
            <v>0</v>
          </cell>
          <cell r="EM37">
            <v>65.995606169529637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100.23289096066053</v>
          </cell>
          <cell r="ET37">
            <v>0</v>
          </cell>
          <cell r="EU37">
            <v>0</v>
          </cell>
          <cell r="EX37">
            <v>-4.2285028698097733</v>
          </cell>
          <cell r="EY37">
            <v>-4.2285028698097733</v>
          </cell>
          <cell r="EZ37">
            <v>0</v>
          </cell>
          <cell r="FA37">
            <v>1887.8960000000002</v>
          </cell>
          <cell r="FB37">
            <v>185.36599999999999</v>
          </cell>
          <cell r="FC37">
            <v>189.17</v>
          </cell>
          <cell r="FD37">
            <v>189.17</v>
          </cell>
          <cell r="FE37">
            <v>189.17</v>
          </cell>
          <cell r="FF37">
            <v>189.17</v>
          </cell>
          <cell r="FG37">
            <v>189.17</v>
          </cell>
          <cell r="FH37">
            <v>189.17</v>
          </cell>
          <cell r="FI37">
            <v>189.17</v>
          </cell>
          <cell r="FJ37">
            <v>189.17</v>
          </cell>
          <cell r="FK37">
            <v>189.17</v>
          </cell>
          <cell r="FN37">
            <v>1879.1000544970977</v>
          </cell>
          <cell r="FO37">
            <v>0</v>
          </cell>
          <cell r="FP37">
            <v>747.8058622257297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1131.294192271368</v>
          </cell>
          <cell r="FW37">
            <v>0</v>
          </cell>
          <cell r="FX37">
            <v>0</v>
          </cell>
          <cell r="GA37">
            <v>-8.7959455029024411</v>
          </cell>
          <cell r="GB37">
            <v>-8.7959455029024411</v>
          </cell>
          <cell r="GC37">
            <v>0</v>
          </cell>
          <cell r="GD37">
            <v>14.151</v>
          </cell>
          <cell r="GE37">
            <v>14.151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Q37">
            <v>2616.3402896199996</v>
          </cell>
          <cell r="GR37">
            <v>2616.3402896199996</v>
          </cell>
          <cell r="GS37">
            <v>0</v>
          </cell>
          <cell r="GT37">
            <v>0</v>
          </cell>
          <cell r="GU37">
            <v>0</v>
          </cell>
          <cell r="GV37">
            <v>2602.1892896199997</v>
          </cell>
          <cell r="GW37">
            <v>0</v>
          </cell>
          <cell r="GX37">
            <v>2602.1892896199997</v>
          </cell>
          <cell r="GY37">
            <v>9270.9629999999979</v>
          </cell>
          <cell r="GZ37">
            <v>906.36300000000006</v>
          </cell>
          <cell r="HA37">
            <v>929.4</v>
          </cell>
          <cell r="HB37">
            <v>929.4</v>
          </cell>
          <cell r="HC37">
            <v>929.4</v>
          </cell>
          <cell r="HD37">
            <v>929.4</v>
          </cell>
          <cell r="HE37">
            <v>929.4</v>
          </cell>
          <cell r="HF37">
            <v>929.4</v>
          </cell>
          <cell r="HG37">
            <v>929.4</v>
          </cell>
          <cell r="HH37">
            <v>929.4</v>
          </cell>
          <cell r="HI37">
            <v>929.4</v>
          </cell>
          <cell r="HL37">
            <v>7525.5311887074704</v>
          </cell>
          <cell r="HM37">
            <v>718.7294636808914</v>
          </cell>
          <cell r="HN37">
            <v>660.77956999262017</v>
          </cell>
          <cell r="HO37">
            <v>759.47028972025851</v>
          </cell>
          <cell r="HP37">
            <v>818.6482245245669</v>
          </cell>
          <cell r="HQ37">
            <v>856.39541208984019</v>
          </cell>
          <cell r="HR37">
            <v>742.87325582631706</v>
          </cell>
          <cell r="HS37">
            <v>675.28199903892482</v>
          </cell>
          <cell r="HT37">
            <v>893.26030239382737</v>
          </cell>
          <cell r="HU37">
            <v>674.95377318764645</v>
          </cell>
          <cell r="HV37">
            <v>725.13889825257877</v>
          </cell>
          <cell r="HY37">
            <v>-1745.4318112925275</v>
          </cell>
          <cell r="HZ37">
            <v>-1745.4318112925275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13501.909000000001</v>
          </cell>
          <cell r="KI37">
            <v>1325.6290000000001</v>
          </cell>
          <cell r="KJ37">
            <v>1352.92</v>
          </cell>
          <cell r="KK37">
            <v>1352.92</v>
          </cell>
          <cell r="KL37">
            <v>1352.92</v>
          </cell>
          <cell r="KM37">
            <v>1352.92</v>
          </cell>
          <cell r="KN37">
            <v>1352.92</v>
          </cell>
          <cell r="KO37">
            <v>1352.92</v>
          </cell>
          <cell r="KP37">
            <v>1352.92</v>
          </cell>
          <cell r="KQ37">
            <v>1352.92</v>
          </cell>
          <cell r="KR37">
            <v>1352.92</v>
          </cell>
          <cell r="KU37">
            <v>11275.575474468083</v>
          </cell>
          <cell r="KV37">
            <v>1569.7287323382945</v>
          </cell>
          <cell r="KW37">
            <v>1189.7744934500711</v>
          </cell>
          <cell r="KX37">
            <v>1753.9794041702685</v>
          </cell>
          <cell r="KY37">
            <v>1555.5390921188255</v>
          </cell>
          <cell r="KZ37">
            <v>1675.3188206886159</v>
          </cell>
          <cell r="LA37">
            <v>331.93576931543021</v>
          </cell>
          <cell r="LB37">
            <v>18.39245195573384</v>
          </cell>
          <cell r="LD37">
            <v>1853.14780089123</v>
          </cell>
          <cell r="LE37">
            <v>1327.758909539612</v>
          </cell>
          <cell r="LH37">
            <v>-2226.333525531918</v>
          </cell>
          <cell r="LI37">
            <v>-2226.333525531918</v>
          </cell>
          <cell r="LJ37">
            <v>0</v>
          </cell>
          <cell r="LK37">
            <v>0</v>
          </cell>
          <cell r="LX37">
            <v>0</v>
          </cell>
          <cell r="MJ37">
            <v>0</v>
          </cell>
          <cell r="ML37">
            <v>0</v>
          </cell>
          <cell r="MM37">
            <v>0</v>
          </cell>
          <cell r="MN37">
            <v>37982.159999999989</v>
          </cell>
          <cell r="MO37">
            <v>3654</v>
          </cell>
          <cell r="MP37">
            <v>3814.24</v>
          </cell>
          <cell r="MQ37">
            <v>3814.24</v>
          </cell>
          <cell r="MR37">
            <v>3814.24</v>
          </cell>
          <cell r="MS37">
            <v>3814.24</v>
          </cell>
          <cell r="MT37">
            <v>3814.24</v>
          </cell>
          <cell r="MU37">
            <v>3814.24</v>
          </cell>
          <cell r="MV37">
            <v>3814.24</v>
          </cell>
          <cell r="MW37">
            <v>3814.24</v>
          </cell>
          <cell r="MX37">
            <v>3814.24</v>
          </cell>
          <cell r="NA37">
            <v>1948.3745521265869</v>
          </cell>
          <cell r="NB37">
            <v>0</v>
          </cell>
          <cell r="NC37">
            <v>0</v>
          </cell>
          <cell r="ND37">
            <v>0</v>
          </cell>
          <cell r="NE37">
            <v>0</v>
          </cell>
          <cell r="NF37">
            <v>0</v>
          </cell>
          <cell r="NG37">
            <v>0</v>
          </cell>
          <cell r="NH37">
            <v>0</v>
          </cell>
          <cell r="NI37">
            <v>1800.6627746569247</v>
          </cell>
          <cell r="NJ37">
            <v>0</v>
          </cell>
          <cell r="NK37">
            <v>147.71177746966222</v>
          </cell>
          <cell r="NN37">
            <v>-36033.785447873401</v>
          </cell>
          <cell r="NO37">
            <v>-36033.785447873401</v>
          </cell>
          <cell r="NP37">
            <v>0</v>
          </cell>
          <cell r="NQ37">
            <v>10130.530999999999</v>
          </cell>
          <cell r="NR37">
            <v>0</v>
          </cell>
          <cell r="NS37">
            <v>-10130.530999999999</v>
          </cell>
          <cell r="NT37">
            <v>-10130.530999999999</v>
          </cell>
          <cell r="NU37">
            <v>0</v>
          </cell>
          <cell r="NV37">
            <v>3246.6629999999996</v>
          </cell>
          <cell r="NW37">
            <v>316.44299999999998</v>
          </cell>
          <cell r="NX37">
            <v>325.58</v>
          </cell>
          <cell r="NY37">
            <v>325.58</v>
          </cell>
          <cell r="NZ37">
            <v>325.58</v>
          </cell>
          <cell r="OA37">
            <v>325.58</v>
          </cell>
          <cell r="OB37">
            <v>325.58</v>
          </cell>
          <cell r="OC37">
            <v>325.58</v>
          </cell>
          <cell r="OD37">
            <v>325.58</v>
          </cell>
          <cell r="OE37">
            <v>325.58</v>
          </cell>
          <cell r="OF37">
            <v>325.58</v>
          </cell>
          <cell r="OI37">
            <v>0</v>
          </cell>
          <cell r="OJ37">
            <v>0</v>
          </cell>
          <cell r="OK37">
            <v>0</v>
          </cell>
          <cell r="OL37">
            <v>0</v>
          </cell>
          <cell r="OM37">
            <v>0</v>
          </cell>
          <cell r="ON37">
            <v>0</v>
          </cell>
          <cell r="OO37">
            <v>0</v>
          </cell>
          <cell r="OP37">
            <v>0</v>
          </cell>
          <cell r="OQ37">
            <v>0</v>
          </cell>
          <cell r="OR37">
            <v>0</v>
          </cell>
          <cell r="OS37">
            <v>0</v>
          </cell>
          <cell r="OV37">
            <v>-3246.6629999999996</v>
          </cell>
          <cell r="OW37">
            <v>-3246.6629999999996</v>
          </cell>
          <cell r="OX37">
            <v>0</v>
          </cell>
          <cell r="OY37">
            <v>5184.3779999999997</v>
          </cell>
          <cell r="OZ37">
            <v>489.34799999999996</v>
          </cell>
          <cell r="PA37">
            <v>521.66999999999996</v>
          </cell>
          <cell r="PB37">
            <v>521.66999999999996</v>
          </cell>
          <cell r="PC37">
            <v>521.66999999999996</v>
          </cell>
          <cell r="PD37">
            <v>521.66999999999996</v>
          </cell>
          <cell r="PE37">
            <v>521.66999999999996</v>
          </cell>
          <cell r="PF37">
            <v>521.66999999999996</v>
          </cell>
          <cell r="PG37">
            <v>521.66999999999996</v>
          </cell>
          <cell r="PH37">
            <v>521.66999999999996</v>
          </cell>
          <cell r="PI37">
            <v>521.66999999999996</v>
          </cell>
          <cell r="PL37">
            <v>0</v>
          </cell>
          <cell r="PM37">
            <v>0</v>
          </cell>
          <cell r="PN37">
            <v>0</v>
          </cell>
          <cell r="PO37">
            <v>0</v>
          </cell>
          <cell r="PP37">
            <v>0</v>
          </cell>
          <cell r="PQ37">
            <v>0</v>
          </cell>
          <cell r="PR37">
            <v>0</v>
          </cell>
          <cell r="PS37">
            <v>0</v>
          </cell>
          <cell r="PT37">
            <v>0</v>
          </cell>
          <cell r="PU37">
            <v>0</v>
          </cell>
          <cell r="PV37">
            <v>0</v>
          </cell>
          <cell r="PY37">
            <v>-5184.3779999999997</v>
          </cell>
          <cell r="PZ37">
            <v>-5184.3779999999997</v>
          </cell>
          <cell r="QA37">
            <v>0</v>
          </cell>
          <cell r="QB37">
            <v>776.50800000000004</v>
          </cell>
          <cell r="QC37">
            <v>76.037999999999997</v>
          </cell>
          <cell r="QD37">
            <v>77.83</v>
          </cell>
          <cell r="QE37">
            <v>77.83</v>
          </cell>
          <cell r="QF37">
            <v>77.83</v>
          </cell>
          <cell r="QG37">
            <v>77.83</v>
          </cell>
          <cell r="QH37">
            <v>77.83</v>
          </cell>
          <cell r="QI37">
            <v>77.83</v>
          </cell>
          <cell r="QJ37">
            <v>77.83</v>
          </cell>
          <cell r="QK37">
            <v>77.83</v>
          </cell>
          <cell r="QL37">
            <v>77.83</v>
          </cell>
          <cell r="QO37">
            <v>0</v>
          </cell>
          <cell r="QP37">
            <v>0</v>
          </cell>
          <cell r="QQ37">
            <v>0</v>
          </cell>
          <cell r="QS37">
            <v>0</v>
          </cell>
          <cell r="QT37">
            <v>0</v>
          </cell>
          <cell r="QU37">
            <v>0</v>
          </cell>
          <cell r="QW37">
            <v>0</v>
          </cell>
          <cell r="RB37">
            <v>-776.50800000000004</v>
          </cell>
          <cell r="RC37">
            <v>-776.50800000000004</v>
          </cell>
          <cell r="RD37">
            <v>0</v>
          </cell>
          <cell r="RE37">
            <v>0</v>
          </cell>
          <cell r="RF37">
            <v>0</v>
          </cell>
          <cell r="RG37">
            <v>0</v>
          </cell>
          <cell r="RH37">
            <v>0</v>
          </cell>
          <cell r="RI37">
            <v>0</v>
          </cell>
          <cell r="RJ37">
            <v>0</v>
          </cell>
          <cell r="RK37">
            <v>0</v>
          </cell>
          <cell r="RL37">
            <v>0</v>
          </cell>
          <cell r="RM37">
            <v>0</v>
          </cell>
          <cell r="RN37">
            <v>0</v>
          </cell>
          <cell r="RO37">
            <v>0</v>
          </cell>
          <cell r="RR37">
            <v>0</v>
          </cell>
          <cell r="RS37">
            <v>0</v>
          </cell>
          <cell r="RT37">
            <v>0</v>
          </cell>
          <cell r="RV37">
            <v>0</v>
          </cell>
          <cell r="RY37">
            <v>0</v>
          </cell>
          <cell r="RZ37">
            <v>0</v>
          </cell>
          <cell r="SE37">
            <v>0</v>
          </cell>
          <cell r="SF37">
            <v>0</v>
          </cell>
          <cell r="SG37">
            <v>0</v>
          </cell>
          <cell r="SH37">
            <v>625.2919999999998</v>
          </cell>
          <cell r="SI37">
            <v>59.101999999999997</v>
          </cell>
          <cell r="SJ37">
            <v>62.91</v>
          </cell>
          <cell r="SK37">
            <v>62.91</v>
          </cell>
          <cell r="SL37">
            <v>62.91</v>
          </cell>
          <cell r="SM37">
            <v>62.91</v>
          </cell>
          <cell r="SN37">
            <v>62.91</v>
          </cell>
          <cell r="SO37">
            <v>62.91</v>
          </cell>
          <cell r="SP37">
            <v>62.91</v>
          </cell>
          <cell r="SQ37">
            <v>62.91</v>
          </cell>
          <cell r="SR37">
            <v>62.91</v>
          </cell>
          <cell r="SU37">
            <v>0</v>
          </cell>
          <cell r="SV37">
            <v>0</v>
          </cell>
          <cell r="SW37">
            <v>0</v>
          </cell>
          <cell r="SX37">
            <v>0</v>
          </cell>
          <cell r="SY37">
            <v>0</v>
          </cell>
          <cell r="SZ37">
            <v>0</v>
          </cell>
          <cell r="TA37">
            <v>0</v>
          </cell>
          <cell r="TB37">
            <v>0</v>
          </cell>
          <cell r="TC37">
            <v>0</v>
          </cell>
          <cell r="TD37">
            <v>0</v>
          </cell>
          <cell r="TH37">
            <v>-625.2919999999998</v>
          </cell>
          <cell r="TI37">
            <v>-625.2919999999998</v>
          </cell>
          <cell r="TJ37">
            <v>0</v>
          </cell>
          <cell r="TK37">
            <v>297.68999999999994</v>
          </cell>
          <cell r="TL37">
            <v>29.22</v>
          </cell>
          <cell r="TM37">
            <v>29.83</v>
          </cell>
          <cell r="TN37">
            <v>29.83</v>
          </cell>
          <cell r="TO37">
            <v>29.83</v>
          </cell>
          <cell r="TP37">
            <v>29.83</v>
          </cell>
          <cell r="TQ37">
            <v>29.83</v>
          </cell>
          <cell r="TR37">
            <v>29.83</v>
          </cell>
          <cell r="TS37">
            <v>29.83</v>
          </cell>
          <cell r="TT37">
            <v>29.83</v>
          </cell>
          <cell r="TU37">
            <v>29.83</v>
          </cell>
          <cell r="TX37">
            <v>0</v>
          </cell>
          <cell r="TY37">
            <v>0</v>
          </cell>
          <cell r="TZ37">
            <v>0</v>
          </cell>
          <cell r="UA37">
            <v>0</v>
          </cell>
          <cell r="UB37">
            <v>0</v>
          </cell>
          <cell r="UC37">
            <v>0</v>
          </cell>
          <cell r="UD37">
            <v>0</v>
          </cell>
          <cell r="UE37">
            <v>0</v>
          </cell>
          <cell r="UF37">
            <v>0</v>
          </cell>
          <cell r="UG37">
            <v>0</v>
          </cell>
          <cell r="UH37">
            <v>0</v>
          </cell>
          <cell r="UK37">
            <v>-297.68999999999994</v>
          </cell>
          <cell r="UL37">
            <v>-297.68999999999994</v>
          </cell>
          <cell r="UM37">
            <v>0</v>
          </cell>
          <cell r="UN37">
            <v>0</v>
          </cell>
          <cell r="UO37">
            <v>0</v>
          </cell>
          <cell r="UP37">
            <v>0</v>
          </cell>
          <cell r="UQ37">
            <v>0</v>
          </cell>
          <cell r="UR37">
            <v>0</v>
          </cell>
          <cell r="US37">
            <v>0</v>
          </cell>
          <cell r="UT37">
            <v>0</v>
          </cell>
          <cell r="UU37">
            <v>0</v>
          </cell>
          <cell r="UV37">
            <v>0</v>
          </cell>
          <cell r="UW37">
            <v>0</v>
          </cell>
          <cell r="UX37">
            <v>0</v>
          </cell>
          <cell r="VA37">
            <v>0</v>
          </cell>
          <cell r="VN37">
            <v>0</v>
          </cell>
          <cell r="VO37">
            <v>0</v>
          </cell>
          <cell r="VP37">
            <v>0</v>
          </cell>
          <cell r="VQ37">
            <v>0</v>
          </cell>
          <cell r="WD37">
            <v>0</v>
          </cell>
          <cell r="WQ37">
            <v>0</v>
          </cell>
          <cell r="WR37">
            <v>0</v>
          </cell>
          <cell r="WS37">
            <v>0</v>
          </cell>
          <cell r="WT37">
            <v>35361.708000000006</v>
          </cell>
          <cell r="WU37">
            <v>3459.8580000000002</v>
          </cell>
          <cell r="WV37">
            <v>3544.65</v>
          </cell>
          <cell r="WW37">
            <v>3544.65</v>
          </cell>
          <cell r="WX37">
            <v>3544.65</v>
          </cell>
          <cell r="WY37">
            <v>3544.65</v>
          </cell>
          <cell r="WZ37">
            <v>3544.65</v>
          </cell>
          <cell r="XA37">
            <v>3544.65</v>
          </cell>
          <cell r="XB37">
            <v>3544.65</v>
          </cell>
          <cell r="XC37">
            <v>3544.65</v>
          </cell>
          <cell r="XD37">
            <v>3544.65</v>
          </cell>
          <cell r="XG37">
            <v>44231.828890750163</v>
          </cell>
          <cell r="XH37">
            <v>4805.7395256116833</v>
          </cell>
          <cell r="XI37">
            <v>3914.9390707293787</v>
          </cell>
          <cell r="XJ37">
            <v>2272.1954389534917</v>
          </cell>
          <cell r="XK37">
            <v>1997.8300163224847</v>
          </cell>
          <cell r="XL37">
            <v>5306.430159231074</v>
          </cell>
          <cell r="XM37">
            <v>5096.9053026778392</v>
          </cell>
          <cell r="XN37">
            <v>4209.753697501249</v>
          </cell>
          <cell r="XO37">
            <v>6414.4186357542576</v>
          </cell>
          <cell r="XP37">
            <v>5337.2510999394808</v>
          </cell>
          <cell r="XQ37">
            <v>4876.3659440292258</v>
          </cell>
          <cell r="XT37">
            <v>8870.1208907501568</v>
          </cell>
          <cell r="XU37">
            <v>0</v>
          </cell>
          <cell r="XV37">
            <v>8870.1208907501568</v>
          </cell>
          <cell r="XW37">
            <v>6348.07</v>
          </cell>
          <cell r="XX37">
            <v>621.82000000000005</v>
          </cell>
          <cell r="XY37">
            <v>636.25</v>
          </cell>
          <cell r="XZ37">
            <v>636.25</v>
          </cell>
          <cell r="YA37">
            <v>636.25</v>
          </cell>
          <cell r="YB37">
            <v>636.25</v>
          </cell>
          <cell r="YC37">
            <v>636.25</v>
          </cell>
          <cell r="YD37">
            <v>636.25</v>
          </cell>
          <cell r="YE37">
            <v>636.25</v>
          </cell>
          <cell r="YF37">
            <v>636.25</v>
          </cell>
          <cell r="YG37">
            <v>636.25</v>
          </cell>
          <cell r="YJ37">
            <v>7257.2004114682495</v>
          </cell>
          <cell r="YK37">
            <v>688.85077649003529</v>
          </cell>
          <cell r="YL37">
            <v>492.40922941162768</v>
          </cell>
          <cell r="YM37">
            <v>691.93341605678995</v>
          </cell>
          <cell r="YN37">
            <v>739.20426982253298</v>
          </cell>
          <cell r="YO37">
            <v>1012.9200809746457</v>
          </cell>
          <cell r="YP37">
            <v>706.28144972456755</v>
          </cell>
          <cell r="YQ37">
            <v>673.58424161607047</v>
          </cell>
          <cell r="YR37">
            <v>749.26236168259425</v>
          </cell>
          <cell r="YS37">
            <v>756.52353427553282</v>
          </cell>
          <cell r="YT37">
            <v>746.23105141385304</v>
          </cell>
          <cell r="YW37">
            <v>909.1304114682498</v>
          </cell>
          <cell r="YX37">
            <v>0</v>
          </cell>
          <cell r="YY37">
            <v>909.1304114682498</v>
          </cell>
          <cell r="YZ37">
            <v>5357.3610000000008</v>
          </cell>
          <cell r="ZA37">
            <v>524.18100000000004</v>
          </cell>
          <cell r="ZB37">
            <v>537.02</v>
          </cell>
          <cell r="ZC37">
            <v>537.02</v>
          </cell>
          <cell r="ZD37">
            <v>537.02</v>
          </cell>
          <cell r="ZE37">
            <v>537.02</v>
          </cell>
          <cell r="ZF37">
            <v>537.02</v>
          </cell>
          <cell r="ZG37">
            <v>537.02</v>
          </cell>
          <cell r="ZH37">
            <v>537.02</v>
          </cell>
          <cell r="ZI37">
            <v>537.02</v>
          </cell>
          <cell r="ZJ37">
            <v>537.02</v>
          </cell>
          <cell r="ZM37">
            <v>6476.3166154415685</v>
          </cell>
          <cell r="ZP37">
            <v>3187.7723388160907</v>
          </cell>
          <cell r="ZQ37">
            <v>3288.5442766254773</v>
          </cell>
          <cell r="ZZ37">
            <v>1118.9556154415677</v>
          </cell>
          <cell r="AAA37">
            <v>0</v>
          </cell>
          <cell r="AAB37">
            <v>1118.9556154415677</v>
          </cell>
          <cell r="AAC37">
            <v>827.86999999999989</v>
          </cell>
          <cell r="AAD37">
            <v>82.67</v>
          </cell>
          <cell r="AAE37">
            <v>82.8</v>
          </cell>
          <cell r="AAF37">
            <v>82.8</v>
          </cell>
          <cell r="AAG37">
            <v>82.8</v>
          </cell>
          <cell r="AAH37">
            <v>82.8</v>
          </cell>
          <cell r="AAI37">
            <v>82.8</v>
          </cell>
          <cell r="AAJ37">
            <v>82.8</v>
          </cell>
          <cell r="AAK37">
            <v>82.8</v>
          </cell>
          <cell r="AAL37">
            <v>82.8</v>
          </cell>
          <cell r="AAM37">
            <v>82.8</v>
          </cell>
          <cell r="AAP37">
            <v>1121.418795652</v>
          </cell>
          <cell r="AAQ37">
            <v>95.114705237999999</v>
          </cell>
          <cell r="AAR37">
            <v>94.870366379999993</v>
          </cell>
          <cell r="AAS37">
            <v>116.38188276</v>
          </cell>
          <cell r="AAT37">
            <v>118.79814078</v>
          </cell>
          <cell r="AAU37">
            <v>116.20297913399999</v>
          </cell>
          <cell r="AAV37">
            <v>118.37345938</v>
          </cell>
          <cell r="AAW37">
            <v>114.99244745999999</v>
          </cell>
          <cell r="AAX37">
            <v>115.49953601999999</v>
          </cell>
          <cell r="AAY37">
            <v>114.53299066</v>
          </cell>
          <cell r="AAZ37">
            <v>116.65228784</v>
          </cell>
          <cell r="ABC37">
            <v>293.54879565200008</v>
          </cell>
          <cell r="ABD37">
            <v>0</v>
          </cell>
          <cell r="ABE37">
            <v>293.54879565200008</v>
          </cell>
          <cell r="ABF37">
            <v>183.37500000000003</v>
          </cell>
          <cell r="ABG37">
            <v>18.315000000000001</v>
          </cell>
          <cell r="ABH37">
            <v>18.34</v>
          </cell>
          <cell r="ABI37">
            <v>18.34</v>
          </cell>
          <cell r="ABJ37">
            <v>18.34</v>
          </cell>
          <cell r="ABK37">
            <v>18.34</v>
          </cell>
          <cell r="ABL37">
            <v>18.34</v>
          </cell>
          <cell r="ABM37">
            <v>18.34</v>
          </cell>
          <cell r="ABN37">
            <v>18.34</v>
          </cell>
          <cell r="ABO37">
            <v>18.34</v>
          </cell>
          <cell r="ABP37">
            <v>18.34</v>
          </cell>
          <cell r="ABS37">
            <v>0</v>
          </cell>
          <cell r="ABT37">
            <v>0</v>
          </cell>
          <cell r="ACA37">
            <v>0</v>
          </cell>
          <cell r="ACB37">
            <v>0</v>
          </cell>
          <cell r="ACC37">
            <v>0</v>
          </cell>
          <cell r="ACF37">
            <v>-183.37500000000003</v>
          </cell>
          <cell r="ACG37">
            <v>-183.37500000000003</v>
          </cell>
          <cell r="ACH37">
            <v>0</v>
          </cell>
          <cell r="ACI37">
            <v>3623.302999999999</v>
          </cell>
          <cell r="ACJ37">
            <v>3324.9094679519999</v>
          </cell>
          <cell r="ACK37">
            <v>-298.39353204799909</v>
          </cell>
          <cell r="ACL37">
            <v>-298.39353204799909</v>
          </cell>
          <cell r="ACM37">
            <v>0</v>
          </cell>
          <cell r="ACN37">
            <v>3623.302999999999</v>
          </cell>
          <cell r="ACO37">
            <v>379.79300000000001</v>
          </cell>
          <cell r="ACP37">
            <v>360.39</v>
          </cell>
          <cell r="ACQ37">
            <v>360.39</v>
          </cell>
          <cell r="ACR37">
            <v>360.39</v>
          </cell>
          <cell r="ACS37">
            <v>360.39</v>
          </cell>
          <cell r="ACT37">
            <v>360.39</v>
          </cell>
          <cell r="ACU37">
            <v>360.39</v>
          </cell>
          <cell r="ACV37">
            <v>360.39</v>
          </cell>
          <cell r="ACW37">
            <v>360.39</v>
          </cell>
          <cell r="ACX37">
            <v>360.39</v>
          </cell>
          <cell r="ADA37">
            <v>3324.9094679519999</v>
          </cell>
          <cell r="ADB37">
            <v>631.45044396000003</v>
          </cell>
          <cell r="ADC37">
            <v>404.04080879999998</v>
          </cell>
          <cell r="ADD37">
            <v>421.43973451200003</v>
          </cell>
          <cell r="ADE37">
            <v>381.48881040000003</v>
          </cell>
          <cell r="ADF37">
            <v>242.15386427999999</v>
          </cell>
          <cell r="ADG37">
            <v>262.85243400000002</v>
          </cell>
          <cell r="ADH37">
            <v>322.12725839999996</v>
          </cell>
          <cell r="ADI37">
            <v>268.30789920000001</v>
          </cell>
          <cell r="ADJ37">
            <v>187.80888960000001</v>
          </cell>
          <cell r="ADK37">
            <v>203.23932479999999</v>
          </cell>
          <cell r="ADN37">
            <v>-298.39353204799909</v>
          </cell>
          <cell r="ADO37">
            <v>-298.39353204799909</v>
          </cell>
          <cell r="ADP37">
            <v>0</v>
          </cell>
          <cell r="ADQ37">
            <v>0</v>
          </cell>
          <cell r="ADR37">
            <v>0</v>
          </cell>
          <cell r="ADS37">
            <v>0</v>
          </cell>
          <cell r="ADT37">
            <v>0</v>
          </cell>
          <cell r="ADU37">
            <v>0</v>
          </cell>
          <cell r="ADV37">
            <v>0</v>
          </cell>
          <cell r="ADW37">
            <v>0</v>
          </cell>
          <cell r="ADX37">
            <v>0</v>
          </cell>
          <cell r="ADY37">
            <v>0</v>
          </cell>
          <cell r="ADZ37">
            <v>0</v>
          </cell>
          <cell r="AEA37">
            <v>0</v>
          </cell>
          <cell r="AED37">
            <v>0</v>
          </cell>
          <cell r="AEE37">
            <v>0</v>
          </cell>
          <cell r="AEF37">
            <v>0</v>
          </cell>
          <cell r="AEG37">
            <v>0</v>
          </cell>
          <cell r="AEH37">
            <v>0</v>
          </cell>
          <cell r="AEI37">
            <v>0</v>
          </cell>
          <cell r="AEJ37">
            <v>0</v>
          </cell>
          <cell r="AEK37">
            <v>0</v>
          </cell>
          <cell r="AEL37">
            <v>0</v>
          </cell>
          <cell r="AEM37">
            <v>0</v>
          </cell>
          <cell r="AEN37">
            <v>0</v>
          </cell>
          <cell r="AEQ37">
            <v>0</v>
          </cell>
          <cell r="AER37">
            <v>0</v>
          </cell>
          <cell r="AES37">
            <v>0</v>
          </cell>
          <cell r="AET37">
            <v>0</v>
          </cell>
          <cell r="AEU37">
            <v>0</v>
          </cell>
          <cell r="AEV37">
            <v>0</v>
          </cell>
          <cell r="AEW37">
            <v>0</v>
          </cell>
          <cell r="AEX37">
            <v>0</v>
          </cell>
          <cell r="AEY37">
            <v>0</v>
          </cell>
          <cell r="AFG37">
            <v>0</v>
          </cell>
          <cell r="AFT37">
            <v>0</v>
          </cell>
          <cell r="AFU37">
            <v>0</v>
          </cell>
          <cell r="AFV37">
            <v>0</v>
          </cell>
          <cell r="AFW37">
            <v>139800.15999999997</v>
          </cell>
          <cell r="AFX37">
            <v>102623.32936131468</v>
          </cell>
          <cell r="AFY37">
            <v>-37176.830638685293</v>
          </cell>
          <cell r="AFZ37">
            <v>-37176.830638685293</v>
          </cell>
          <cell r="AGA37">
            <v>0</v>
          </cell>
          <cell r="AGB37">
            <v>167760.19199999995</v>
          </cell>
          <cell r="AGC37">
            <v>123147.99523357762</v>
          </cell>
          <cell r="AGD37">
            <v>-44612.196766422334</v>
          </cell>
          <cell r="AGE37">
            <v>-44612.196766422334</v>
          </cell>
          <cell r="AGF37">
            <v>0</v>
          </cell>
          <cell r="AGG37">
            <v>8388.0095999999976</v>
          </cell>
          <cell r="AGH37">
            <v>6157.3997616788811</v>
          </cell>
          <cell r="AGI37">
            <v>-2230.6098383211165</v>
          </cell>
          <cell r="AGJ37">
            <v>-2230.6098383211165</v>
          </cell>
          <cell r="AGK37">
            <v>0</v>
          </cell>
          <cell r="AGL37">
            <v>176148.20159999994</v>
          </cell>
        </row>
        <row r="38">
          <cell r="C38" t="str">
            <v>Степана Бандери вул. 16</v>
          </cell>
          <cell r="D38">
            <v>1</v>
          </cell>
          <cell r="E38">
            <v>255.7</v>
          </cell>
          <cell r="F38">
            <v>1065.5359999999998</v>
          </cell>
          <cell r="G38">
            <v>890.08664829663746</v>
          </cell>
          <cell r="H38">
            <v>-175.44935170336237</v>
          </cell>
          <cell r="I38">
            <v>-175.44935170336237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4.1259999999999994</v>
          </cell>
          <cell r="GE38">
            <v>4.1259999999999994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-4.1259999999999994</v>
          </cell>
          <cell r="GW38">
            <v>-4.1259999999999994</v>
          </cell>
          <cell r="GX38">
            <v>0</v>
          </cell>
          <cell r="GY38">
            <v>1061.4099999999999</v>
          </cell>
          <cell r="GZ38">
            <v>103.63000000000001</v>
          </cell>
          <cell r="HA38">
            <v>106.42</v>
          </cell>
          <cell r="HB38">
            <v>106.42</v>
          </cell>
          <cell r="HC38">
            <v>106.42</v>
          </cell>
          <cell r="HD38">
            <v>106.42</v>
          </cell>
          <cell r="HE38">
            <v>106.42</v>
          </cell>
          <cell r="HF38">
            <v>106.42</v>
          </cell>
          <cell r="HG38">
            <v>106.42</v>
          </cell>
          <cell r="HH38">
            <v>106.42</v>
          </cell>
          <cell r="HI38">
            <v>106.42</v>
          </cell>
          <cell r="HL38">
            <v>890.08664829663746</v>
          </cell>
          <cell r="HM38">
            <v>85.008152025164861</v>
          </cell>
          <cell r="HN38">
            <v>78.15409410570004</v>
          </cell>
          <cell r="HO38">
            <v>89.826797299352464</v>
          </cell>
          <cell r="HP38">
            <v>96.826102507484961</v>
          </cell>
          <cell r="HQ38">
            <v>101.29067342216204</v>
          </cell>
          <cell r="HR38">
            <v>87.863773308103646</v>
          </cell>
          <cell r="HS38">
            <v>79.869377470860385</v>
          </cell>
          <cell r="HT38">
            <v>105.65089010689746</v>
          </cell>
          <cell r="HU38">
            <v>79.830556364346734</v>
          </cell>
          <cell r="HV38">
            <v>85.76623168656478</v>
          </cell>
          <cell r="HY38">
            <v>-171.32335170336239</v>
          </cell>
          <cell r="HZ38">
            <v>-171.32335170336239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1006.6690000000001</v>
          </cell>
          <cell r="KI38">
            <v>98.838999999999999</v>
          </cell>
          <cell r="KJ38">
            <v>100.87</v>
          </cell>
          <cell r="KK38">
            <v>100.87</v>
          </cell>
          <cell r="KL38">
            <v>100.87</v>
          </cell>
          <cell r="KM38">
            <v>100.87</v>
          </cell>
          <cell r="KN38">
            <v>100.87</v>
          </cell>
          <cell r="KO38">
            <v>100.87</v>
          </cell>
          <cell r="KP38">
            <v>100.87</v>
          </cell>
          <cell r="KQ38">
            <v>100.87</v>
          </cell>
          <cell r="KR38">
            <v>100.87</v>
          </cell>
          <cell r="KU38">
            <v>841.07107079373054</v>
          </cell>
          <cell r="KV38">
            <v>117.09456304817031</v>
          </cell>
          <cell r="KW38">
            <v>88.747412323524088</v>
          </cell>
          <cell r="KX38">
            <v>130.8324680397935</v>
          </cell>
          <cell r="KY38">
            <v>116.03044942854378</v>
          </cell>
          <cell r="KZ38">
            <v>124.96503410648391</v>
          </cell>
          <cell r="LA38">
            <v>24.759684080081421</v>
          </cell>
          <cell r="LB38">
            <v>1.3719259627283451</v>
          </cell>
          <cell r="LD38">
            <v>138.2296165260897</v>
          </cell>
          <cell r="LE38">
            <v>99.039917278315443</v>
          </cell>
          <cell r="LH38">
            <v>-165.59792920626955</v>
          </cell>
          <cell r="LI38">
            <v>-165.59792920626955</v>
          </cell>
          <cell r="LJ38">
            <v>0</v>
          </cell>
          <cell r="LK38">
            <v>0</v>
          </cell>
          <cell r="LX38">
            <v>0</v>
          </cell>
          <cell r="MJ38">
            <v>0</v>
          </cell>
          <cell r="ML38">
            <v>0</v>
          </cell>
          <cell r="MM38">
            <v>0</v>
          </cell>
          <cell r="MN38">
            <v>2458.6660000000002</v>
          </cell>
          <cell r="MO38">
            <v>236.02600000000004</v>
          </cell>
          <cell r="MP38">
            <v>246.96</v>
          </cell>
          <cell r="MQ38">
            <v>246.96</v>
          </cell>
          <cell r="MR38">
            <v>246.96</v>
          </cell>
          <cell r="MS38">
            <v>246.96</v>
          </cell>
          <cell r="MT38">
            <v>246.96</v>
          </cell>
          <cell r="MU38">
            <v>246.96</v>
          </cell>
          <cell r="MV38">
            <v>246.96</v>
          </cell>
          <cell r="MW38">
            <v>246.96</v>
          </cell>
          <cell r="MX38">
            <v>246.96</v>
          </cell>
          <cell r="NA38">
            <v>0</v>
          </cell>
          <cell r="NB38">
            <v>0</v>
          </cell>
          <cell r="NC38">
            <v>0</v>
          </cell>
          <cell r="ND38">
            <v>0</v>
          </cell>
          <cell r="NE38">
            <v>0</v>
          </cell>
          <cell r="NF38">
            <v>0</v>
          </cell>
          <cell r="NG38">
            <v>0</v>
          </cell>
          <cell r="NH38">
            <v>0</v>
          </cell>
          <cell r="NI38">
            <v>0</v>
          </cell>
          <cell r="NJ38">
            <v>0</v>
          </cell>
          <cell r="NK38">
            <v>0</v>
          </cell>
          <cell r="NN38">
            <v>-2458.6660000000002</v>
          </cell>
          <cell r="NO38">
            <v>-2458.6660000000002</v>
          </cell>
          <cell r="NP38">
            <v>0</v>
          </cell>
          <cell r="NQ38">
            <v>0</v>
          </cell>
          <cell r="NR38">
            <v>0</v>
          </cell>
          <cell r="NS38">
            <v>0</v>
          </cell>
          <cell r="NT38">
            <v>0</v>
          </cell>
          <cell r="NU38">
            <v>0</v>
          </cell>
          <cell r="NV38">
            <v>0</v>
          </cell>
          <cell r="NW38">
            <v>0</v>
          </cell>
          <cell r="NX38">
            <v>0</v>
          </cell>
          <cell r="NY38">
            <v>0</v>
          </cell>
          <cell r="NZ38">
            <v>0</v>
          </cell>
          <cell r="OA38">
            <v>0</v>
          </cell>
          <cell r="OB38">
            <v>0</v>
          </cell>
          <cell r="OC38">
            <v>0</v>
          </cell>
          <cell r="OD38">
            <v>0</v>
          </cell>
          <cell r="OE38">
            <v>0</v>
          </cell>
          <cell r="OF38">
            <v>0</v>
          </cell>
          <cell r="OI38">
            <v>0</v>
          </cell>
          <cell r="OJ38">
            <v>0</v>
          </cell>
          <cell r="OK38">
            <v>0</v>
          </cell>
          <cell r="OL38">
            <v>0</v>
          </cell>
          <cell r="OM38">
            <v>0</v>
          </cell>
          <cell r="ON38">
            <v>0</v>
          </cell>
          <cell r="OO38">
            <v>0</v>
          </cell>
          <cell r="OP38">
            <v>0</v>
          </cell>
          <cell r="OQ38">
            <v>0</v>
          </cell>
          <cell r="OR38">
            <v>0</v>
          </cell>
          <cell r="OS38">
            <v>0</v>
          </cell>
          <cell r="OV38">
            <v>0</v>
          </cell>
          <cell r="OW38">
            <v>0</v>
          </cell>
          <cell r="OX38">
            <v>0</v>
          </cell>
          <cell r="OY38">
            <v>0</v>
          </cell>
          <cell r="OZ38">
            <v>0</v>
          </cell>
          <cell r="PA38">
            <v>0</v>
          </cell>
          <cell r="PB38">
            <v>0</v>
          </cell>
          <cell r="PC38">
            <v>0</v>
          </cell>
          <cell r="PD38">
            <v>0</v>
          </cell>
          <cell r="PE38">
            <v>0</v>
          </cell>
          <cell r="PF38">
            <v>0</v>
          </cell>
          <cell r="PG38">
            <v>0</v>
          </cell>
          <cell r="PH38">
            <v>0</v>
          </cell>
          <cell r="PI38">
            <v>0</v>
          </cell>
          <cell r="PL38">
            <v>0</v>
          </cell>
          <cell r="PM38">
            <v>0</v>
          </cell>
          <cell r="PN38">
            <v>0</v>
          </cell>
          <cell r="PO38">
            <v>0</v>
          </cell>
          <cell r="PP38">
            <v>0</v>
          </cell>
          <cell r="PQ38">
            <v>0</v>
          </cell>
          <cell r="PR38">
            <v>0</v>
          </cell>
          <cell r="PS38">
            <v>0</v>
          </cell>
          <cell r="PT38">
            <v>0</v>
          </cell>
          <cell r="PU38">
            <v>0</v>
          </cell>
          <cell r="PV38">
            <v>0</v>
          </cell>
          <cell r="PY38">
            <v>0</v>
          </cell>
          <cell r="PZ38">
            <v>0</v>
          </cell>
          <cell r="QA38">
            <v>0</v>
          </cell>
          <cell r="QB38">
            <v>0</v>
          </cell>
          <cell r="QC38">
            <v>0</v>
          </cell>
          <cell r="QD38">
            <v>0</v>
          </cell>
          <cell r="QE38">
            <v>0</v>
          </cell>
          <cell r="QF38">
            <v>0</v>
          </cell>
          <cell r="QG38">
            <v>0</v>
          </cell>
          <cell r="QH38">
            <v>0</v>
          </cell>
          <cell r="QI38">
            <v>0</v>
          </cell>
          <cell r="QJ38">
            <v>0</v>
          </cell>
          <cell r="QK38">
            <v>0</v>
          </cell>
          <cell r="QL38">
            <v>0</v>
          </cell>
          <cell r="QO38">
            <v>0</v>
          </cell>
          <cell r="QP38">
            <v>0</v>
          </cell>
          <cell r="QQ38">
            <v>0</v>
          </cell>
          <cell r="QS38">
            <v>0</v>
          </cell>
          <cell r="QT38">
            <v>0</v>
          </cell>
          <cell r="QU38">
            <v>0</v>
          </cell>
          <cell r="QW38">
            <v>0</v>
          </cell>
          <cell r="RB38">
            <v>0</v>
          </cell>
          <cell r="RC38">
            <v>0</v>
          </cell>
          <cell r="RD38">
            <v>0</v>
          </cell>
          <cell r="RE38">
            <v>0</v>
          </cell>
          <cell r="RF38">
            <v>0</v>
          </cell>
          <cell r="RG38">
            <v>0</v>
          </cell>
          <cell r="RH38">
            <v>0</v>
          </cell>
          <cell r="RI38">
            <v>0</v>
          </cell>
          <cell r="RJ38">
            <v>0</v>
          </cell>
          <cell r="RK38">
            <v>0</v>
          </cell>
          <cell r="RL38">
            <v>0</v>
          </cell>
          <cell r="RM38">
            <v>0</v>
          </cell>
          <cell r="RN38">
            <v>0</v>
          </cell>
          <cell r="RO38">
            <v>0</v>
          </cell>
          <cell r="RR38">
            <v>0</v>
          </cell>
          <cell r="RS38">
            <v>0</v>
          </cell>
          <cell r="RT38">
            <v>0</v>
          </cell>
          <cell r="RV38">
            <v>0</v>
          </cell>
          <cell r="RY38">
            <v>0</v>
          </cell>
          <cell r="RZ38">
            <v>0</v>
          </cell>
          <cell r="SE38">
            <v>0</v>
          </cell>
          <cell r="SF38">
            <v>0</v>
          </cell>
          <cell r="SG38">
            <v>0</v>
          </cell>
          <cell r="SH38">
            <v>0</v>
          </cell>
          <cell r="SI38">
            <v>0</v>
          </cell>
          <cell r="SJ38">
            <v>0</v>
          </cell>
          <cell r="SK38">
            <v>0</v>
          </cell>
          <cell r="SL38">
            <v>0</v>
          </cell>
          <cell r="SM38">
            <v>0</v>
          </cell>
          <cell r="SN38">
            <v>0</v>
          </cell>
          <cell r="SO38">
            <v>0</v>
          </cell>
          <cell r="SP38">
            <v>0</v>
          </cell>
          <cell r="SQ38">
            <v>0</v>
          </cell>
          <cell r="SR38">
            <v>0</v>
          </cell>
          <cell r="SU38">
            <v>0</v>
          </cell>
          <cell r="SV38">
            <v>0</v>
          </cell>
          <cell r="SW38">
            <v>0</v>
          </cell>
          <cell r="SX38">
            <v>0</v>
          </cell>
          <cell r="SY38">
            <v>0</v>
          </cell>
          <cell r="SZ38">
            <v>0</v>
          </cell>
          <cell r="TA38">
            <v>0</v>
          </cell>
          <cell r="TB38">
            <v>0</v>
          </cell>
          <cell r="TC38">
            <v>0</v>
          </cell>
          <cell r="TD38">
            <v>0</v>
          </cell>
          <cell r="TH38">
            <v>0</v>
          </cell>
          <cell r="TI38">
            <v>0</v>
          </cell>
          <cell r="TJ38">
            <v>0</v>
          </cell>
          <cell r="TK38">
            <v>0</v>
          </cell>
          <cell r="TL38">
            <v>0</v>
          </cell>
          <cell r="TM38">
            <v>0</v>
          </cell>
          <cell r="TN38">
            <v>0</v>
          </cell>
          <cell r="TO38">
            <v>0</v>
          </cell>
          <cell r="TP38">
            <v>0</v>
          </cell>
          <cell r="TQ38">
            <v>0</v>
          </cell>
          <cell r="TR38">
            <v>0</v>
          </cell>
          <cell r="TS38">
            <v>0</v>
          </cell>
          <cell r="TT38">
            <v>0</v>
          </cell>
          <cell r="TU38">
            <v>0</v>
          </cell>
          <cell r="TX38">
            <v>0</v>
          </cell>
          <cell r="TY38">
            <v>0</v>
          </cell>
          <cell r="TZ38">
            <v>0</v>
          </cell>
          <cell r="UA38">
            <v>0</v>
          </cell>
          <cell r="UB38">
            <v>0</v>
          </cell>
          <cell r="UC38">
            <v>0</v>
          </cell>
          <cell r="UD38">
            <v>0</v>
          </cell>
          <cell r="UE38">
            <v>0</v>
          </cell>
          <cell r="UF38">
            <v>0</v>
          </cell>
          <cell r="UG38">
            <v>0</v>
          </cell>
          <cell r="UH38">
            <v>0</v>
          </cell>
          <cell r="UK38">
            <v>0</v>
          </cell>
          <cell r="UL38">
            <v>0</v>
          </cell>
          <cell r="UM38">
            <v>0</v>
          </cell>
          <cell r="UN38">
            <v>0</v>
          </cell>
          <cell r="UO38">
            <v>0</v>
          </cell>
          <cell r="UP38">
            <v>0</v>
          </cell>
          <cell r="UQ38">
            <v>0</v>
          </cell>
          <cell r="UR38">
            <v>0</v>
          </cell>
          <cell r="US38">
            <v>0</v>
          </cell>
          <cell r="UT38">
            <v>0</v>
          </cell>
          <cell r="UU38">
            <v>0</v>
          </cell>
          <cell r="UV38">
            <v>0</v>
          </cell>
          <cell r="UW38">
            <v>0</v>
          </cell>
          <cell r="UX38">
            <v>0</v>
          </cell>
          <cell r="VA38">
            <v>0</v>
          </cell>
          <cell r="VN38">
            <v>0</v>
          </cell>
          <cell r="VO38">
            <v>0</v>
          </cell>
          <cell r="VP38">
            <v>0</v>
          </cell>
          <cell r="VQ38">
            <v>0</v>
          </cell>
          <cell r="WD38">
            <v>0</v>
          </cell>
          <cell r="WQ38">
            <v>0</v>
          </cell>
          <cell r="WR38">
            <v>0</v>
          </cell>
          <cell r="WS38">
            <v>0</v>
          </cell>
          <cell r="WT38">
            <v>0</v>
          </cell>
          <cell r="WU38">
            <v>0</v>
          </cell>
          <cell r="WV38">
            <v>0</v>
          </cell>
          <cell r="WW38">
            <v>0</v>
          </cell>
          <cell r="WX38">
            <v>0</v>
          </cell>
          <cell r="WY38">
            <v>0</v>
          </cell>
          <cell r="WZ38">
            <v>0</v>
          </cell>
          <cell r="XA38">
            <v>0</v>
          </cell>
          <cell r="XB38">
            <v>0</v>
          </cell>
          <cell r="XC38">
            <v>0</v>
          </cell>
          <cell r="XD38">
            <v>0</v>
          </cell>
          <cell r="XG38">
            <v>90.452921792052109</v>
          </cell>
          <cell r="XH38">
            <v>0</v>
          </cell>
          <cell r="XI38">
            <v>15.536327065862947</v>
          </cell>
          <cell r="XJ38">
            <v>9.3569841398827673</v>
          </cell>
          <cell r="XK38">
            <v>9.5512502967336452</v>
          </cell>
          <cell r="XL38">
            <v>9.3426019266608176</v>
          </cell>
          <cell r="XM38">
            <v>9.5171063419450022</v>
          </cell>
          <cell r="XN38">
            <v>9.2528152619219082</v>
          </cell>
          <cell r="XO38">
            <v>9.2936179134938399</v>
          </cell>
          <cell r="XP38">
            <v>9.2158452783696188</v>
          </cell>
          <cell r="XQ38">
            <v>9.38637356718157</v>
          </cell>
          <cell r="XT38">
            <v>90.452921792052109</v>
          </cell>
          <cell r="XU38">
            <v>0</v>
          </cell>
          <cell r="XV38">
            <v>90.452921792052109</v>
          </cell>
          <cell r="XW38">
            <v>0</v>
          </cell>
          <cell r="XX38">
            <v>0</v>
          </cell>
          <cell r="XY38">
            <v>0</v>
          </cell>
          <cell r="XZ38">
            <v>0</v>
          </cell>
          <cell r="YA38">
            <v>0</v>
          </cell>
          <cell r="YB38">
            <v>0</v>
          </cell>
          <cell r="YC38">
            <v>0</v>
          </cell>
          <cell r="YD38">
            <v>0</v>
          </cell>
          <cell r="YE38">
            <v>0</v>
          </cell>
          <cell r="YF38">
            <v>0</v>
          </cell>
          <cell r="YG38">
            <v>0</v>
          </cell>
          <cell r="YJ38">
            <v>0</v>
          </cell>
          <cell r="YK38">
            <v>0</v>
          </cell>
          <cell r="YL38">
            <v>0</v>
          </cell>
          <cell r="YM38">
            <v>0</v>
          </cell>
          <cell r="YN38">
            <v>0</v>
          </cell>
          <cell r="YO38">
            <v>0</v>
          </cell>
          <cell r="YP38">
            <v>0</v>
          </cell>
          <cell r="YQ38">
            <v>0</v>
          </cell>
          <cell r="YR38">
            <v>0</v>
          </cell>
          <cell r="YS38">
            <v>0</v>
          </cell>
          <cell r="YT38">
            <v>0</v>
          </cell>
          <cell r="YW38">
            <v>0</v>
          </cell>
          <cell r="YX38">
            <v>0</v>
          </cell>
          <cell r="YY38">
            <v>0</v>
          </cell>
          <cell r="YZ38">
            <v>0</v>
          </cell>
          <cell r="ZA38">
            <v>0</v>
          </cell>
          <cell r="ZB38">
            <v>0</v>
          </cell>
          <cell r="ZC38">
            <v>0</v>
          </cell>
          <cell r="ZD38">
            <v>0</v>
          </cell>
          <cell r="ZE38">
            <v>0</v>
          </cell>
          <cell r="ZF38">
            <v>0</v>
          </cell>
          <cell r="ZG38">
            <v>0</v>
          </cell>
          <cell r="ZH38">
            <v>0</v>
          </cell>
          <cell r="ZI38">
            <v>0</v>
          </cell>
          <cell r="ZJ38">
            <v>0</v>
          </cell>
          <cell r="ZM38">
            <v>0</v>
          </cell>
          <cell r="ZP38">
            <v>0</v>
          </cell>
          <cell r="ZQ38">
            <v>0</v>
          </cell>
          <cell r="ZZ38">
            <v>0</v>
          </cell>
          <cell r="AAA38">
            <v>0</v>
          </cell>
          <cell r="AAB38">
            <v>0</v>
          </cell>
          <cell r="AAC38">
            <v>0</v>
          </cell>
          <cell r="AAD38">
            <v>0</v>
          </cell>
          <cell r="AAE38">
            <v>0</v>
          </cell>
          <cell r="AAF38">
            <v>0</v>
          </cell>
          <cell r="AAG38">
            <v>0</v>
          </cell>
          <cell r="AAH38">
            <v>0</v>
          </cell>
          <cell r="AAI38">
            <v>0</v>
          </cell>
          <cell r="AAJ38">
            <v>0</v>
          </cell>
          <cell r="AAK38">
            <v>0</v>
          </cell>
          <cell r="AAL38">
            <v>0</v>
          </cell>
          <cell r="AAM38">
            <v>0</v>
          </cell>
          <cell r="AAP38">
            <v>0</v>
          </cell>
          <cell r="AAQ38">
            <v>0</v>
          </cell>
          <cell r="AAR38">
            <v>0</v>
          </cell>
          <cell r="AAS38">
            <v>0</v>
          </cell>
          <cell r="AAT38">
            <v>0</v>
          </cell>
          <cell r="AAU38">
            <v>0</v>
          </cell>
          <cell r="AAV38">
            <v>0</v>
          </cell>
          <cell r="AAW38">
            <v>0</v>
          </cell>
          <cell r="AAX38">
            <v>0</v>
          </cell>
          <cell r="AAY38">
            <v>0</v>
          </cell>
          <cell r="AAZ38">
            <v>0</v>
          </cell>
          <cell r="ABC38">
            <v>0</v>
          </cell>
          <cell r="ABD38">
            <v>0</v>
          </cell>
          <cell r="ABE38">
            <v>0</v>
          </cell>
          <cell r="ABF38">
            <v>0</v>
          </cell>
          <cell r="ABG38">
            <v>0</v>
          </cell>
          <cell r="ABH38">
            <v>0</v>
          </cell>
          <cell r="ABI38">
            <v>0</v>
          </cell>
          <cell r="ABJ38">
            <v>0</v>
          </cell>
          <cell r="ABK38">
            <v>0</v>
          </cell>
          <cell r="ABL38">
            <v>0</v>
          </cell>
          <cell r="ABM38">
            <v>0</v>
          </cell>
          <cell r="ABN38">
            <v>0</v>
          </cell>
          <cell r="ABO38">
            <v>0</v>
          </cell>
          <cell r="ABP38">
            <v>0</v>
          </cell>
          <cell r="ABS38">
            <v>0</v>
          </cell>
          <cell r="ABT38">
            <v>0</v>
          </cell>
          <cell r="ACA38">
            <v>0</v>
          </cell>
          <cell r="ACB38">
            <v>0</v>
          </cell>
          <cell r="ACC38">
            <v>0</v>
          </cell>
          <cell r="ACF38">
            <v>0</v>
          </cell>
          <cell r="ACG38">
            <v>0</v>
          </cell>
          <cell r="ACH38">
            <v>0</v>
          </cell>
          <cell r="ACI38">
            <v>0</v>
          </cell>
          <cell r="ACJ38">
            <v>0</v>
          </cell>
          <cell r="ACK38">
            <v>0</v>
          </cell>
          <cell r="ACL38">
            <v>0</v>
          </cell>
          <cell r="ACM38">
            <v>0</v>
          </cell>
          <cell r="ACN38">
            <v>0</v>
          </cell>
          <cell r="ACO38">
            <v>0</v>
          </cell>
          <cell r="ACP38">
            <v>0</v>
          </cell>
          <cell r="ACQ38">
            <v>0</v>
          </cell>
          <cell r="ACR38">
            <v>0</v>
          </cell>
          <cell r="ACS38">
            <v>0</v>
          </cell>
          <cell r="ACT38">
            <v>0</v>
          </cell>
          <cell r="ACU38">
            <v>0</v>
          </cell>
          <cell r="ACV38">
            <v>0</v>
          </cell>
          <cell r="ACW38">
            <v>0</v>
          </cell>
          <cell r="ACX38">
            <v>0</v>
          </cell>
          <cell r="ADA38">
            <v>0</v>
          </cell>
          <cell r="ADB38">
            <v>0</v>
          </cell>
          <cell r="ADC38">
            <v>0</v>
          </cell>
          <cell r="ADD38">
            <v>0</v>
          </cell>
          <cell r="ADE38">
            <v>0</v>
          </cell>
          <cell r="ADF38">
            <v>0</v>
          </cell>
          <cell r="ADG38">
            <v>0</v>
          </cell>
          <cell r="ADH38">
            <v>0</v>
          </cell>
          <cell r="ADI38">
            <v>0</v>
          </cell>
          <cell r="ADJ38">
            <v>0</v>
          </cell>
          <cell r="ADK38">
            <v>0</v>
          </cell>
          <cell r="ADN38">
            <v>0</v>
          </cell>
          <cell r="ADO38">
            <v>0</v>
          </cell>
          <cell r="ADP38">
            <v>0</v>
          </cell>
          <cell r="ADQ38">
            <v>0</v>
          </cell>
          <cell r="ADR38">
            <v>0</v>
          </cell>
          <cell r="ADS38">
            <v>0</v>
          </cell>
          <cell r="ADT38">
            <v>0</v>
          </cell>
          <cell r="ADU38">
            <v>0</v>
          </cell>
          <cell r="ADV38">
            <v>0</v>
          </cell>
          <cell r="ADW38">
            <v>0</v>
          </cell>
          <cell r="ADX38">
            <v>0</v>
          </cell>
          <cell r="ADY38">
            <v>0</v>
          </cell>
          <cell r="ADZ38">
            <v>0</v>
          </cell>
          <cell r="AEA38">
            <v>0</v>
          </cell>
          <cell r="AED38">
            <v>0</v>
          </cell>
          <cell r="AEE38">
            <v>0</v>
          </cell>
          <cell r="AEF38">
            <v>0</v>
          </cell>
          <cell r="AEG38">
            <v>0</v>
          </cell>
          <cell r="AEH38">
            <v>0</v>
          </cell>
          <cell r="AEI38">
            <v>0</v>
          </cell>
          <cell r="AEJ38">
            <v>0</v>
          </cell>
          <cell r="AEK38">
            <v>0</v>
          </cell>
          <cell r="AEL38">
            <v>0</v>
          </cell>
          <cell r="AEM38">
            <v>0</v>
          </cell>
          <cell r="AEN38">
            <v>0</v>
          </cell>
          <cell r="AEQ38">
            <v>0</v>
          </cell>
          <cell r="AER38">
            <v>0</v>
          </cell>
          <cell r="AES38">
            <v>0</v>
          </cell>
          <cell r="AET38">
            <v>0</v>
          </cell>
          <cell r="AEU38">
            <v>0</v>
          </cell>
          <cell r="AEV38">
            <v>0</v>
          </cell>
          <cell r="AEW38">
            <v>0</v>
          </cell>
          <cell r="AEX38">
            <v>0</v>
          </cell>
          <cell r="AEY38">
            <v>0</v>
          </cell>
          <cell r="AFG38">
            <v>0</v>
          </cell>
          <cell r="AFT38">
            <v>0</v>
          </cell>
          <cell r="AFU38">
            <v>0</v>
          </cell>
          <cell r="AFV38">
            <v>0</v>
          </cell>
          <cell r="AFW38">
            <v>4530.8710000000001</v>
          </cell>
          <cell r="AFX38">
            <v>1821.6106408824203</v>
          </cell>
          <cell r="AFY38">
            <v>-2709.2603591175798</v>
          </cell>
          <cell r="AFZ38">
            <v>-2709.2603591175798</v>
          </cell>
          <cell r="AGA38">
            <v>0</v>
          </cell>
          <cell r="AGB38">
            <v>5437.0451999999996</v>
          </cell>
          <cell r="AGC38">
            <v>2185.9327690589043</v>
          </cell>
          <cell r="AGD38">
            <v>-3251.1124309410952</v>
          </cell>
          <cell r="AGE38">
            <v>-3251.1124309410952</v>
          </cell>
          <cell r="AGF38">
            <v>0</v>
          </cell>
          <cell r="AGG38">
            <v>271.85226</v>
          </cell>
          <cell r="AGH38">
            <v>109.29663845294522</v>
          </cell>
          <cell r="AGI38">
            <v>-162.55562154705478</v>
          </cell>
          <cell r="AGJ38">
            <v>-162.55562154705478</v>
          </cell>
          <cell r="AGK38">
            <v>0</v>
          </cell>
          <cell r="AGL38">
            <v>5708.8974599999992</v>
          </cell>
        </row>
        <row r="39">
          <cell r="C39" t="str">
            <v>Степана Бандери вул. 19/2</v>
          </cell>
          <cell r="D39">
            <v>1</v>
          </cell>
          <cell r="E39">
            <v>149.30000000000001</v>
          </cell>
          <cell r="F39">
            <v>665.05799999999977</v>
          </cell>
          <cell r="G39">
            <v>519.71035037421973</v>
          </cell>
          <cell r="H39">
            <v>-145.34764962578004</v>
          </cell>
          <cell r="I39">
            <v>-145.34764962578004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2.7710000000000004</v>
          </cell>
          <cell r="GE39">
            <v>2.7710000000000004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-2.7710000000000004</v>
          </cell>
          <cell r="GW39">
            <v>-2.7710000000000004</v>
          </cell>
          <cell r="GX39">
            <v>0</v>
          </cell>
          <cell r="GY39">
            <v>662.28699999999981</v>
          </cell>
          <cell r="GZ39">
            <v>64.596999999999994</v>
          </cell>
          <cell r="HA39">
            <v>66.41</v>
          </cell>
          <cell r="HB39">
            <v>66.41</v>
          </cell>
          <cell r="HC39">
            <v>66.41</v>
          </cell>
          <cell r="HD39">
            <v>66.41</v>
          </cell>
          <cell r="HE39">
            <v>66.41</v>
          </cell>
          <cell r="HF39">
            <v>66.41</v>
          </cell>
          <cell r="HG39">
            <v>66.41</v>
          </cell>
          <cell r="HH39">
            <v>66.41</v>
          </cell>
          <cell r="HI39">
            <v>66.41</v>
          </cell>
          <cell r="HL39">
            <v>519.71035037421973</v>
          </cell>
          <cell r="HM39">
            <v>49.635186145315274</v>
          </cell>
          <cell r="HN39">
            <v>45.633188306535075</v>
          </cell>
          <cell r="HO39">
            <v>52.448732251831537</v>
          </cell>
          <cell r="HP39">
            <v>56.535538147702411</v>
          </cell>
          <cell r="HQ39">
            <v>59.142344708364469</v>
          </cell>
          <cell r="HR39">
            <v>51.302547340241979</v>
          </cell>
          <cell r="HS39">
            <v>46.634720596008826</v>
          </cell>
          <cell r="HT39">
            <v>61.68822015236524</v>
          </cell>
          <cell r="HU39">
            <v>46.612053442303349</v>
          </cell>
          <cell r="HV39">
            <v>50.077819283551513</v>
          </cell>
          <cell r="HY39">
            <v>-142.57664962578008</v>
          </cell>
          <cell r="HZ39">
            <v>-142.57664962578008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504.48400000000009</v>
          </cell>
          <cell r="KI39">
            <v>49.533999999999999</v>
          </cell>
          <cell r="KJ39">
            <v>50.55</v>
          </cell>
          <cell r="KK39">
            <v>50.55</v>
          </cell>
          <cell r="KL39">
            <v>50.55</v>
          </cell>
          <cell r="KM39">
            <v>50.55</v>
          </cell>
          <cell r="KN39">
            <v>50.55</v>
          </cell>
          <cell r="KO39">
            <v>50.55</v>
          </cell>
          <cell r="KP39">
            <v>50.55</v>
          </cell>
          <cell r="KQ39">
            <v>50.55</v>
          </cell>
          <cell r="KR39">
            <v>50.55</v>
          </cell>
          <cell r="KU39">
            <v>421.61848477019311</v>
          </cell>
          <cell r="KV39">
            <v>58.70786101263176</v>
          </cell>
          <cell r="KW39">
            <v>44.486773284249743</v>
          </cell>
          <cell r="KX39">
            <v>65.582918887679668</v>
          </cell>
          <cell r="KY39">
            <v>58.163051323458113</v>
          </cell>
          <cell r="KZ39">
            <v>62.641726617195083</v>
          </cell>
          <cell r="LA39">
            <v>12.411386691984291</v>
          </cell>
          <cell r="LB39">
            <v>0.6877108601677413</v>
          </cell>
          <cell r="LD39">
            <v>69.290917341315293</v>
          </cell>
          <cell r="LE39">
            <v>49.646138751511373</v>
          </cell>
          <cell r="LH39">
            <v>-82.865515229806988</v>
          </cell>
          <cell r="LI39">
            <v>-82.865515229806988</v>
          </cell>
          <cell r="LJ39">
            <v>0</v>
          </cell>
          <cell r="LK39">
            <v>0</v>
          </cell>
          <cell r="LX39">
            <v>0</v>
          </cell>
          <cell r="MJ39">
            <v>0</v>
          </cell>
          <cell r="ML39">
            <v>0</v>
          </cell>
          <cell r="MM39">
            <v>0</v>
          </cell>
          <cell r="MN39">
            <v>2540.7449999999999</v>
          </cell>
          <cell r="MO39">
            <v>245.56500000000003</v>
          </cell>
          <cell r="MP39">
            <v>255.02</v>
          </cell>
          <cell r="MQ39">
            <v>255.02</v>
          </cell>
          <cell r="MR39">
            <v>255.02</v>
          </cell>
          <cell r="MS39">
            <v>255.02</v>
          </cell>
          <cell r="MT39">
            <v>255.02</v>
          </cell>
          <cell r="MU39">
            <v>255.02</v>
          </cell>
          <cell r="MV39">
            <v>255.02</v>
          </cell>
          <cell r="MW39">
            <v>255.02</v>
          </cell>
          <cell r="MX39">
            <v>255.02</v>
          </cell>
          <cell r="NA39">
            <v>0</v>
          </cell>
          <cell r="NB39">
            <v>0</v>
          </cell>
          <cell r="NC39">
            <v>0</v>
          </cell>
          <cell r="ND39">
            <v>0</v>
          </cell>
          <cell r="NE39">
            <v>0</v>
          </cell>
          <cell r="NF39">
            <v>0</v>
          </cell>
          <cell r="NG39">
            <v>0</v>
          </cell>
          <cell r="NH39">
            <v>0</v>
          </cell>
          <cell r="NI39">
            <v>0</v>
          </cell>
          <cell r="NJ39">
            <v>0</v>
          </cell>
          <cell r="NK39">
            <v>0</v>
          </cell>
          <cell r="NN39">
            <v>-2540.7449999999999</v>
          </cell>
          <cell r="NO39">
            <v>-2540.7449999999999</v>
          </cell>
          <cell r="NP39">
            <v>0</v>
          </cell>
          <cell r="NQ39">
            <v>7.8849999999999998</v>
          </cell>
          <cell r="NR39">
            <v>0</v>
          </cell>
          <cell r="NS39">
            <v>-7.8849999999999998</v>
          </cell>
          <cell r="NT39">
            <v>-7.8849999999999998</v>
          </cell>
          <cell r="NU39">
            <v>0</v>
          </cell>
          <cell r="NV39">
            <v>0</v>
          </cell>
          <cell r="NW39">
            <v>0</v>
          </cell>
          <cell r="NX39">
            <v>0</v>
          </cell>
          <cell r="NY39">
            <v>0</v>
          </cell>
          <cell r="NZ39">
            <v>0</v>
          </cell>
          <cell r="OA39">
            <v>0</v>
          </cell>
          <cell r="OB39">
            <v>0</v>
          </cell>
          <cell r="OC39">
            <v>0</v>
          </cell>
          <cell r="OD39">
            <v>0</v>
          </cell>
          <cell r="OE39">
            <v>0</v>
          </cell>
          <cell r="OF39">
            <v>0</v>
          </cell>
          <cell r="OI39">
            <v>0</v>
          </cell>
          <cell r="OJ39">
            <v>0</v>
          </cell>
          <cell r="OK39">
            <v>0</v>
          </cell>
          <cell r="OL39">
            <v>0</v>
          </cell>
          <cell r="OM39">
            <v>0</v>
          </cell>
          <cell r="ON39">
            <v>0</v>
          </cell>
          <cell r="OO39">
            <v>0</v>
          </cell>
          <cell r="OP39">
            <v>0</v>
          </cell>
          <cell r="OQ39">
            <v>0</v>
          </cell>
          <cell r="OR39">
            <v>0</v>
          </cell>
          <cell r="OS39">
            <v>0</v>
          </cell>
          <cell r="OV39">
            <v>0</v>
          </cell>
          <cell r="OW39">
            <v>0</v>
          </cell>
          <cell r="OX39">
            <v>0</v>
          </cell>
          <cell r="OY39">
            <v>0</v>
          </cell>
          <cell r="OZ39">
            <v>0</v>
          </cell>
          <cell r="PA39">
            <v>0</v>
          </cell>
          <cell r="PB39">
            <v>0</v>
          </cell>
          <cell r="PC39">
            <v>0</v>
          </cell>
          <cell r="PD39">
            <v>0</v>
          </cell>
          <cell r="PE39">
            <v>0</v>
          </cell>
          <cell r="PF39">
            <v>0</v>
          </cell>
          <cell r="PG39">
            <v>0</v>
          </cell>
          <cell r="PH39">
            <v>0</v>
          </cell>
          <cell r="PI39">
            <v>0</v>
          </cell>
          <cell r="PL39">
            <v>0</v>
          </cell>
          <cell r="PM39">
            <v>0</v>
          </cell>
          <cell r="PN39">
            <v>0</v>
          </cell>
          <cell r="PO39">
            <v>0</v>
          </cell>
          <cell r="PP39">
            <v>0</v>
          </cell>
          <cell r="PQ39">
            <v>0</v>
          </cell>
          <cell r="PR39">
            <v>0</v>
          </cell>
          <cell r="PS39">
            <v>0</v>
          </cell>
          <cell r="PT39">
            <v>0</v>
          </cell>
          <cell r="PU39">
            <v>0</v>
          </cell>
          <cell r="PV39">
            <v>0</v>
          </cell>
          <cell r="PY39">
            <v>0</v>
          </cell>
          <cell r="PZ39">
            <v>0</v>
          </cell>
          <cell r="QA39">
            <v>0</v>
          </cell>
          <cell r="QB39">
            <v>0</v>
          </cell>
          <cell r="QC39">
            <v>0</v>
          </cell>
          <cell r="QD39">
            <v>0</v>
          </cell>
          <cell r="QE39">
            <v>0</v>
          </cell>
          <cell r="QF39">
            <v>0</v>
          </cell>
          <cell r="QG39">
            <v>0</v>
          </cell>
          <cell r="QH39">
            <v>0</v>
          </cell>
          <cell r="QI39">
            <v>0</v>
          </cell>
          <cell r="QJ39">
            <v>0</v>
          </cell>
          <cell r="QK39">
            <v>0</v>
          </cell>
          <cell r="QL39">
            <v>0</v>
          </cell>
          <cell r="QO39">
            <v>0</v>
          </cell>
          <cell r="QP39">
            <v>0</v>
          </cell>
          <cell r="QQ39">
            <v>0</v>
          </cell>
          <cell r="QS39">
            <v>0</v>
          </cell>
          <cell r="QT39">
            <v>0</v>
          </cell>
          <cell r="QU39">
            <v>0</v>
          </cell>
          <cell r="QW39">
            <v>0</v>
          </cell>
          <cell r="RB39">
            <v>0</v>
          </cell>
          <cell r="RC39">
            <v>0</v>
          </cell>
          <cell r="RD39">
            <v>0</v>
          </cell>
          <cell r="RE39">
            <v>0</v>
          </cell>
          <cell r="RF39">
            <v>0</v>
          </cell>
          <cell r="RG39">
            <v>0</v>
          </cell>
          <cell r="RH39">
            <v>0</v>
          </cell>
          <cell r="RI39">
            <v>0</v>
          </cell>
          <cell r="RJ39">
            <v>0</v>
          </cell>
          <cell r="RK39">
            <v>0</v>
          </cell>
          <cell r="RL39">
            <v>0</v>
          </cell>
          <cell r="RM39">
            <v>0</v>
          </cell>
          <cell r="RN39">
            <v>0</v>
          </cell>
          <cell r="RO39">
            <v>0</v>
          </cell>
          <cell r="RR39">
            <v>0</v>
          </cell>
          <cell r="RS39">
            <v>0</v>
          </cell>
          <cell r="RT39">
            <v>0</v>
          </cell>
          <cell r="RV39">
            <v>0</v>
          </cell>
          <cell r="RY39">
            <v>0</v>
          </cell>
          <cell r="RZ39">
            <v>0</v>
          </cell>
          <cell r="SE39">
            <v>0</v>
          </cell>
          <cell r="SF39">
            <v>0</v>
          </cell>
          <cell r="SG39">
            <v>0</v>
          </cell>
          <cell r="SH39">
            <v>0</v>
          </cell>
          <cell r="SI39">
            <v>0</v>
          </cell>
          <cell r="SJ39">
            <v>0</v>
          </cell>
          <cell r="SK39">
            <v>0</v>
          </cell>
          <cell r="SL39">
            <v>0</v>
          </cell>
          <cell r="SM39">
            <v>0</v>
          </cell>
          <cell r="SN39">
            <v>0</v>
          </cell>
          <cell r="SO39">
            <v>0</v>
          </cell>
          <cell r="SP39">
            <v>0</v>
          </cell>
          <cell r="SQ39">
            <v>0</v>
          </cell>
          <cell r="SR39">
            <v>0</v>
          </cell>
          <cell r="SU39">
            <v>0</v>
          </cell>
          <cell r="SV39">
            <v>0</v>
          </cell>
          <cell r="SW39">
            <v>0</v>
          </cell>
          <cell r="SX39">
            <v>0</v>
          </cell>
          <cell r="SY39">
            <v>0</v>
          </cell>
          <cell r="SZ39">
            <v>0</v>
          </cell>
          <cell r="TA39">
            <v>0</v>
          </cell>
          <cell r="TB39">
            <v>0</v>
          </cell>
          <cell r="TC39">
            <v>0</v>
          </cell>
          <cell r="TD39">
            <v>0</v>
          </cell>
          <cell r="TH39">
            <v>0</v>
          </cell>
          <cell r="TI39">
            <v>0</v>
          </cell>
          <cell r="TJ39">
            <v>0</v>
          </cell>
          <cell r="TK39">
            <v>0</v>
          </cell>
          <cell r="TL39">
            <v>0</v>
          </cell>
          <cell r="TM39">
            <v>0</v>
          </cell>
          <cell r="TN39">
            <v>0</v>
          </cell>
          <cell r="TO39">
            <v>0</v>
          </cell>
          <cell r="TP39">
            <v>0</v>
          </cell>
          <cell r="TQ39">
            <v>0</v>
          </cell>
          <cell r="TR39">
            <v>0</v>
          </cell>
          <cell r="TS39">
            <v>0</v>
          </cell>
          <cell r="TT39">
            <v>0</v>
          </cell>
          <cell r="TU39">
            <v>0</v>
          </cell>
          <cell r="TX39">
            <v>0</v>
          </cell>
          <cell r="TY39">
            <v>0</v>
          </cell>
          <cell r="TZ39">
            <v>0</v>
          </cell>
          <cell r="UA39">
            <v>0</v>
          </cell>
          <cell r="UB39">
            <v>0</v>
          </cell>
          <cell r="UC39">
            <v>0</v>
          </cell>
          <cell r="UD39">
            <v>0</v>
          </cell>
          <cell r="UE39">
            <v>0</v>
          </cell>
          <cell r="UF39">
            <v>0</v>
          </cell>
          <cell r="UG39">
            <v>0</v>
          </cell>
          <cell r="UH39">
            <v>0</v>
          </cell>
          <cell r="UK39">
            <v>0</v>
          </cell>
          <cell r="UL39">
            <v>0</v>
          </cell>
          <cell r="UM39">
            <v>0</v>
          </cell>
          <cell r="UN39">
            <v>7.8849999999999998</v>
          </cell>
          <cell r="UO39">
            <v>0.77499999999999991</v>
          </cell>
          <cell r="UP39">
            <v>0.79</v>
          </cell>
          <cell r="UQ39">
            <v>0.79</v>
          </cell>
          <cell r="UR39">
            <v>0.79</v>
          </cell>
          <cell r="US39">
            <v>0.79</v>
          </cell>
          <cell r="UT39">
            <v>0.79</v>
          </cell>
          <cell r="UU39">
            <v>0.79</v>
          </cell>
          <cell r="UV39">
            <v>0.79</v>
          </cell>
          <cell r="UW39">
            <v>0.79</v>
          </cell>
          <cell r="UX39">
            <v>0.79</v>
          </cell>
          <cell r="VA39">
            <v>0</v>
          </cell>
          <cell r="VN39">
            <v>-7.8849999999999998</v>
          </cell>
          <cell r="VO39">
            <v>-7.8849999999999998</v>
          </cell>
          <cell r="VP39">
            <v>0</v>
          </cell>
          <cell r="VQ39">
            <v>0</v>
          </cell>
          <cell r="WD39">
            <v>0</v>
          </cell>
          <cell r="WQ39">
            <v>0</v>
          </cell>
          <cell r="WR39">
            <v>0</v>
          </cell>
          <cell r="WS39">
            <v>0</v>
          </cell>
          <cell r="WT39">
            <v>0</v>
          </cell>
          <cell r="WU39">
            <v>0</v>
          </cell>
          <cell r="WV39">
            <v>0</v>
          </cell>
          <cell r="WW39">
            <v>0</v>
          </cell>
          <cell r="WX39">
            <v>0</v>
          </cell>
          <cell r="WY39">
            <v>0</v>
          </cell>
          <cell r="WZ39">
            <v>0</v>
          </cell>
          <cell r="XA39">
            <v>0</v>
          </cell>
          <cell r="XB39">
            <v>0</v>
          </cell>
          <cell r="XC39">
            <v>0</v>
          </cell>
          <cell r="XD39">
            <v>0</v>
          </cell>
          <cell r="XG39">
            <v>352.06091672852847</v>
          </cell>
          <cell r="XH39">
            <v>352.06091672852847</v>
          </cell>
          <cell r="XI39">
            <v>0</v>
          </cell>
          <cell r="XJ39">
            <v>0</v>
          </cell>
          <cell r="XK39">
            <v>0</v>
          </cell>
          <cell r="XL39">
            <v>0</v>
          </cell>
          <cell r="XM39">
            <v>0</v>
          </cell>
          <cell r="XN39">
            <v>0</v>
          </cell>
          <cell r="XO39">
            <v>0</v>
          </cell>
          <cell r="XP39">
            <v>0</v>
          </cell>
          <cell r="XQ39">
            <v>0</v>
          </cell>
          <cell r="XT39">
            <v>352.06091672852847</v>
          </cell>
          <cell r="XU39">
            <v>0</v>
          </cell>
          <cell r="XV39">
            <v>352.06091672852847</v>
          </cell>
          <cell r="XW39">
            <v>0</v>
          </cell>
          <cell r="XX39">
            <v>0</v>
          </cell>
          <cell r="XY39">
            <v>0</v>
          </cell>
          <cell r="XZ39">
            <v>0</v>
          </cell>
          <cell r="YA39">
            <v>0</v>
          </cell>
          <cell r="YB39">
            <v>0</v>
          </cell>
          <cell r="YC39">
            <v>0</v>
          </cell>
          <cell r="YD39">
            <v>0</v>
          </cell>
          <cell r="YE39">
            <v>0</v>
          </cell>
          <cell r="YF39">
            <v>0</v>
          </cell>
          <cell r="YG39">
            <v>0</v>
          </cell>
          <cell r="YJ39">
            <v>0</v>
          </cell>
          <cell r="YK39">
            <v>0</v>
          </cell>
          <cell r="YL39">
            <v>0</v>
          </cell>
          <cell r="YM39">
            <v>0</v>
          </cell>
          <cell r="YN39">
            <v>0</v>
          </cell>
          <cell r="YO39">
            <v>0</v>
          </cell>
          <cell r="YP39">
            <v>0</v>
          </cell>
          <cell r="YQ39">
            <v>0</v>
          </cell>
          <cell r="YR39">
            <v>0</v>
          </cell>
          <cell r="YS39">
            <v>0</v>
          </cell>
          <cell r="YT39">
            <v>0</v>
          </cell>
          <cell r="YW39">
            <v>0</v>
          </cell>
          <cell r="YX39">
            <v>0</v>
          </cell>
          <cell r="YY39">
            <v>0</v>
          </cell>
          <cell r="YZ39">
            <v>0</v>
          </cell>
          <cell r="ZA39">
            <v>0</v>
          </cell>
          <cell r="ZB39">
            <v>0</v>
          </cell>
          <cell r="ZC39">
            <v>0</v>
          </cell>
          <cell r="ZD39">
            <v>0</v>
          </cell>
          <cell r="ZE39">
            <v>0</v>
          </cell>
          <cell r="ZF39">
            <v>0</v>
          </cell>
          <cell r="ZG39">
            <v>0</v>
          </cell>
          <cell r="ZH39">
            <v>0</v>
          </cell>
          <cell r="ZI39">
            <v>0</v>
          </cell>
          <cell r="ZJ39">
            <v>0</v>
          </cell>
          <cell r="ZM39">
            <v>0</v>
          </cell>
          <cell r="ZP39">
            <v>0</v>
          </cell>
          <cell r="ZQ39">
            <v>0</v>
          </cell>
          <cell r="ZZ39">
            <v>0</v>
          </cell>
          <cell r="AAA39">
            <v>0</v>
          </cell>
          <cell r="AAB39">
            <v>0</v>
          </cell>
          <cell r="AAC39">
            <v>0</v>
          </cell>
          <cell r="AAD39">
            <v>0</v>
          </cell>
          <cell r="AAE39">
            <v>0</v>
          </cell>
          <cell r="AAF39">
            <v>0</v>
          </cell>
          <cell r="AAG39">
            <v>0</v>
          </cell>
          <cell r="AAH39">
            <v>0</v>
          </cell>
          <cell r="AAI39">
            <v>0</v>
          </cell>
          <cell r="AAJ39">
            <v>0</v>
          </cell>
          <cell r="AAK39">
            <v>0</v>
          </cell>
          <cell r="AAL39">
            <v>0</v>
          </cell>
          <cell r="AAM39">
            <v>0</v>
          </cell>
          <cell r="AAP39">
            <v>0</v>
          </cell>
          <cell r="AAQ39">
            <v>0</v>
          </cell>
          <cell r="AAR39">
            <v>0</v>
          </cell>
          <cell r="AAS39">
            <v>0</v>
          </cell>
          <cell r="AAT39">
            <v>0</v>
          </cell>
          <cell r="AAU39">
            <v>0</v>
          </cell>
          <cell r="AAV39">
            <v>0</v>
          </cell>
          <cell r="AAW39">
            <v>0</v>
          </cell>
          <cell r="AAX39">
            <v>0</v>
          </cell>
          <cell r="AAY39">
            <v>0</v>
          </cell>
          <cell r="AAZ39">
            <v>0</v>
          </cell>
          <cell r="ABC39">
            <v>0</v>
          </cell>
          <cell r="ABD39">
            <v>0</v>
          </cell>
          <cell r="ABE39">
            <v>0</v>
          </cell>
          <cell r="ABF39">
            <v>0</v>
          </cell>
          <cell r="ABG39">
            <v>0</v>
          </cell>
          <cell r="ABH39">
            <v>0</v>
          </cell>
          <cell r="ABI39">
            <v>0</v>
          </cell>
          <cell r="ABJ39">
            <v>0</v>
          </cell>
          <cell r="ABK39">
            <v>0</v>
          </cell>
          <cell r="ABL39">
            <v>0</v>
          </cell>
          <cell r="ABM39">
            <v>0</v>
          </cell>
          <cell r="ABN39">
            <v>0</v>
          </cell>
          <cell r="ABO39">
            <v>0</v>
          </cell>
          <cell r="ABP39">
            <v>0</v>
          </cell>
          <cell r="ABS39">
            <v>0</v>
          </cell>
          <cell r="ABT39">
            <v>0</v>
          </cell>
          <cell r="ACA39">
            <v>0</v>
          </cell>
          <cell r="ACB39">
            <v>0</v>
          </cell>
          <cell r="ACC39">
            <v>0</v>
          </cell>
          <cell r="ACF39">
            <v>0</v>
          </cell>
          <cell r="ACG39">
            <v>0</v>
          </cell>
          <cell r="ACH39">
            <v>0</v>
          </cell>
          <cell r="ACI39">
            <v>0</v>
          </cell>
          <cell r="ACJ39">
            <v>0</v>
          </cell>
          <cell r="ACK39">
            <v>0</v>
          </cell>
          <cell r="ACL39">
            <v>0</v>
          </cell>
          <cell r="ACM39">
            <v>0</v>
          </cell>
          <cell r="ACN39">
            <v>0</v>
          </cell>
          <cell r="ACO39">
            <v>0</v>
          </cell>
          <cell r="ACP39">
            <v>0</v>
          </cell>
          <cell r="ACQ39">
            <v>0</v>
          </cell>
          <cell r="ACR39">
            <v>0</v>
          </cell>
          <cell r="ACS39">
            <v>0</v>
          </cell>
          <cell r="ACT39">
            <v>0</v>
          </cell>
          <cell r="ACU39">
            <v>0</v>
          </cell>
          <cell r="ACV39">
            <v>0</v>
          </cell>
          <cell r="ACW39">
            <v>0</v>
          </cell>
          <cell r="ACX39">
            <v>0</v>
          </cell>
          <cell r="ADA39">
            <v>0</v>
          </cell>
          <cell r="ADB39">
            <v>0</v>
          </cell>
          <cell r="ADC39">
            <v>0</v>
          </cell>
          <cell r="ADD39">
            <v>0</v>
          </cell>
          <cell r="ADE39">
            <v>0</v>
          </cell>
          <cell r="ADF39">
            <v>0</v>
          </cell>
          <cell r="ADG39">
            <v>0</v>
          </cell>
          <cell r="ADH39">
            <v>0</v>
          </cell>
          <cell r="ADI39">
            <v>0</v>
          </cell>
          <cell r="ADJ39">
            <v>0</v>
          </cell>
          <cell r="ADK39">
            <v>0</v>
          </cell>
          <cell r="ADN39">
            <v>0</v>
          </cell>
          <cell r="ADO39">
            <v>0</v>
          </cell>
          <cell r="ADP39">
            <v>0</v>
          </cell>
          <cell r="ADQ39">
            <v>0</v>
          </cell>
          <cell r="ADR39">
            <v>0</v>
          </cell>
          <cell r="ADS39">
            <v>0</v>
          </cell>
          <cell r="ADT39">
            <v>0</v>
          </cell>
          <cell r="ADU39">
            <v>0</v>
          </cell>
          <cell r="ADV39">
            <v>0</v>
          </cell>
          <cell r="ADW39">
            <v>0</v>
          </cell>
          <cell r="ADX39">
            <v>0</v>
          </cell>
          <cell r="ADY39">
            <v>0</v>
          </cell>
          <cell r="ADZ39">
            <v>0</v>
          </cell>
          <cell r="AEA39">
            <v>0</v>
          </cell>
          <cell r="AED39">
            <v>0</v>
          </cell>
          <cell r="AEE39">
            <v>0</v>
          </cell>
          <cell r="AEF39">
            <v>0</v>
          </cell>
          <cell r="AEG39">
            <v>0</v>
          </cell>
          <cell r="AEH39">
            <v>0</v>
          </cell>
          <cell r="AEI39">
            <v>0</v>
          </cell>
          <cell r="AEJ39">
            <v>0</v>
          </cell>
          <cell r="AEK39">
            <v>0</v>
          </cell>
          <cell r="AEL39">
            <v>0</v>
          </cell>
          <cell r="AEM39">
            <v>0</v>
          </cell>
          <cell r="AEN39">
            <v>0</v>
          </cell>
          <cell r="AEQ39">
            <v>0</v>
          </cell>
          <cell r="AER39">
            <v>0</v>
          </cell>
          <cell r="AES39">
            <v>0</v>
          </cell>
          <cell r="AET39">
            <v>0</v>
          </cell>
          <cell r="AEU39">
            <v>0</v>
          </cell>
          <cell r="AEV39">
            <v>0</v>
          </cell>
          <cell r="AEW39">
            <v>0</v>
          </cell>
          <cell r="AEX39">
            <v>0</v>
          </cell>
          <cell r="AEY39">
            <v>0</v>
          </cell>
          <cell r="AFG39">
            <v>0</v>
          </cell>
          <cell r="AFT39">
            <v>0</v>
          </cell>
          <cell r="AFU39">
            <v>0</v>
          </cell>
          <cell r="AFV39">
            <v>0</v>
          </cell>
          <cell r="AFW39">
            <v>3718.172</v>
          </cell>
          <cell r="AFX39">
            <v>1293.3897518729414</v>
          </cell>
          <cell r="AFY39">
            <v>-2424.7822481270587</v>
          </cell>
          <cell r="AFZ39">
            <v>-2424.7822481270587</v>
          </cell>
          <cell r="AGA39">
            <v>0</v>
          </cell>
          <cell r="AGB39">
            <v>4461.8063999999995</v>
          </cell>
          <cell r="AGC39">
            <v>1552.0677022475295</v>
          </cell>
          <cell r="AGD39">
            <v>-2909.7386977524702</v>
          </cell>
          <cell r="AGE39">
            <v>-2909.7386977524702</v>
          </cell>
          <cell r="AGF39">
            <v>0</v>
          </cell>
          <cell r="AGG39">
            <v>223.09031999999999</v>
          </cell>
          <cell r="AGH39">
            <v>77.603385112376486</v>
          </cell>
          <cell r="AGI39">
            <v>-145.48693488762351</v>
          </cell>
          <cell r="AGJ39">
            <v>-145.48693488762351</v>
          </cell>
          <cell r="AGK39">
            <v>0</v>
          </cell>
          <cell r="AGL39">
            <v>4684.8967199999997</v>
          </cell>
        </row>
        <row r="40">
          <cell r="C40" t="str">
            <v>Степана Бандери вул. 29</v>
          </cell>
          <cell r="D40">
            <v>2</v>
          </cell>
          <cell r="E40">
            <v>371</v>
          </cell>
          <cell r="F40">
            <v>4976.0519999999988</v>
          </cell>
          <cell r="G40">
            <v>4531.6052480959279</v>
          </cell>
          <cell r="H40">
            <v>-444.44675190407088</v>
          </cell>
          <cell r="I40">
            <v>-444.44675190407088</v>
          </cell>
          <cell r="J40">
            <v>0</v>
          </cell>
          <cell r="K40">
            <v>1954.6859999999992</v>
          </cell>
          <cell r="L40">
            <v>191.67599999999999</v>
          </cell>
          <cell r="M40">
            <v>195.89</v>
          </cell>
          <cell r="N40">
            <v>195.89</v>
          </cell>
          <cell r="O40">
            <v>195.89</v>
          </cell>
          <cell r="P40">
            <v>195.89</v>
          </cell>
          <cell r="Q40">
            <v>195.89</v>
          </cell>
          <cell r="R40">
            <v>195.89</v>
          </cell>
          <cell r="S40">
            <v>195.89</v>
          </cell>
          <cell r="T40">
            <v>195.89</v>
          </cell>
          <cell r="U40">
            <v>195.89</v>
          </cell>
          <cell r="X40">
            <v>1811.8988032831858</v>
          </cell>
          <cell r="Y40">
            <v>0</v>
          </cell>
          <cell r="Z40">
            <v>719.35535666225871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1092.5434466209269</v>
          </cell>
          <cell r="AG40">
            <v>0</v>
          </cell>
          <cell r="AH40">
            <v>0</v>
          </cell>
          <cell r="AL40">
            <v>0</v>
          </cell>
          <cell r="AM40">
            <v>0</v>
          </cell>
          <cell r="AN40">
            <v>599.09399999999982</v>
          </cell>
          <cell r="AO40">
            <v>58.823999999999991</v>
          </cell>
          <cell r="AP40">
            <v>60.03</v>
          </cell>
          <cell r="AQ40">
            <v>60.03</v>
          </cell>
          <cell r="AR40">
            <v>60.03</v>
          </cell>
          <cell r="AS40">
            <v>60.03</v>
          </cell>
          <cell r="AT40">
            <v>60.03</v>
          </cell>
          <cell r="AU40">
            <v>60.03</v>
          </cell>
          <cell r="AV40">
            <v>60.03</v>
          </cell>
          <cell r="AW40">
            <v>60.03</v>
          </cell>
          <cell r="AX40">
            <v>60.03</v>
          </cell>
          <cell r="BA40">
            <v>626.85576539641875</v>
          </cell>
          <cell r="BB40">
            <v>0</v>
          </cell>
          <cell r="BC40">
            <v>248.87264778553794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377.98311761088081</v>
          </cell>
          <cell r="BJ40">
            <v>0</v>
          </cell>
          <cell r="BK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805.67400000000009</v>
          </cell>
          <cell r="FB40">
            <v>79.104000000000013</v>
          </cell>
          <cell r="FC40">
            <v>80.73</v>
          </cell>
          <cell r="FD40">
            <v>80.73</v>
          </cell>
          <cell r="FE40">
            <v>80.73</v>
          </cell>
          <cell r="FF40">
            <v>80.73</v>
          </cell>
          <cell r="FG40">
            <v>80.73</v>
          </cell>
          <cell r="FH40">
            <v>80.73</v>
          </cell>
          <cell r="FI40">
            <v>80.73</v>
          </cell>
          <cell r="FJ40">
            <v>80.73</v>
          </cell>
          <cell r="FK40">
            <v>80.73</v>
          </cell>
          <cell r="FN40">
            <v>801.40700902894616</v>
          </cell>
          <cell r="FO40">
            <v>0</v>
          </cell>
          <cell r="FP40">
            <v>318.9275940609898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482.47941496795636</v>
          </cell>
          <cell r="FW40">
            <v>0</v>
          </cell>
          <cell r="FX40">
            <v>0</v>
          </cell>
          <cell r="GA40">
            <v>-4.2669909710539287</v>
          </cell>
          <cell r="GB40">
            <v>-4.2669909710539287</v>
          </cell>
          <cell r="GC40">
            <v>0</v>
          </cell>
          <cell r="GD40">
            <v>3.1789999999999994</v>
          </cell>
          <cell r="GE40">
            <v>3.1789999999999994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-3.1789999999999994</v>
          </cell>
          <cell r="GW40">
            <v>-3.1789999999999994</v>
          </cell>
          <cell r="GX40">
            <v>0</v>
          </cell>
          <cell r="GY40">
            <v>1613.4189999999999</v>
          </cell>
          <cell r="GZ40">
            <v>157.57899999999998</v>
          </cell>
          <cell r="HA40">
            <v>161.76</v>
          </cell>
          <cell r="HB40">
            <v>161.76</v>
          </cell>
          <cell r="HC40">
            <v>161.76</v>
          </cell>
          <cell r="HD40">
            <v>161.76</v>
          </cell>
          <cell r="HE40">
            <v>161.76</v>
          </cell>
          <cell r="HF40">
            <v>161.76</v>
          </cell>
          <cell r="HG40">
            <v>161.76</v>
          </cell>
          <cell r="HH40">
            <v>161.76</v>
          </cell>
          <cell r="HI40">
            <v>161.76</v>
          </cell>
          <cell r="HL40">
            <v>1291.4436703873776</v>
          </cell>
          <cell r="HM40">
            <v>123.33994681789662</v>
          </cell>
          <cell r="HN40">
            <v>113.39526364182527</v>
          </cell>
          <cell r="HO40">
            <v>130.33141102096113</v>
          </cell>
          <cell r="HP40">
            <v>140.48683625450496</v>
          </cell>
          <cell r="HQ40">
            <v>146.96456722574158</v>
          </cell>
          <cell r="HR40">
            <v>127.4832221247808</v>
          </cell>
          <cell r="HS40">
            <v>115.88400094520611</v>
          </cell>
          <cell r="HT40">
            <v>153.29088865725052</v>
          </cell>
          <cell r="HU40">
            <v>115.82767466238811</v>
          </cell>
          <cell r="HV40">
            <v>124.43985903682257</v>
          </cell>
          <cell r="HY40">
            <v>-321.97532961262232</v>
          </cell>
          <cell r="HZ40">
            <v>-321.97532961262232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1579.9129999999998</v>
          </cell>
          <cell r="KI40">
            <v>155.12300000000002</v>
          </cell>
          <cell r="KJ40">
            <v>158.31</v>
          </cell>
          <cell r="KK40">
            <v>158.31</v>
          </cell>
          <cell r="KL40">
            <v>158.31</v>
          </cell>
          <cell r="KM40">
            <v>158.31</v>
          </cell>
          <cell r="KN40">
            <v>158.31</v>
          </cell>
          <cell r="KO40">
            <v>158.31</v>
          </cell>
          <cell r="KP40">
            <v>158.31</v>
          </cell>
          <cell r="KQ40">
            <v>158.31</v>
          </cell>
          <cell r="KR40">
            <v>158.31</v>
          </cell>
          <cell r="KU40">
            <v>1319.9591611277765</v>
          </cell>
          <cell r="KV40">
            <v>183.76716669271272</v>
          </cell>
          <cell r="KW40">
            <v>139.278137246207</v>
          </cell>
          <cell r="KX40">
            <v>205.32545076896017</v>
          </cell>
          <cell r="KY40">
            <v>182.09550495213898</v>
          </cell>
          <cell r="KZ40">
            <v>196.11723559680991</v>
          </cell>
          <cell r="LA40">
            <v>38.857275803231779</v>
          </cell>
          <cell r="LB40">
            <v>2.1530688898504837</v>
          </cell>
          <cell r="LD40">
            <v>216.93436459677037</v>
          </cell>
          <cell r="LE40">
            <v>155.43095658109499</v>
          </cell>
          <cell r="LH40">
            <v>-259.95383887222329</v>
          </cell>
          <cell r="LI40">
            <v>-259.95383887222329</v>
          </cell>
          <cell r="LJ40">
            <v>0</v>
          </cell>
          <cell r="LK40">
            <v>0</v>
          </cell>
          <cell r="LX40">
            <v>0</v>
          </cell>
          <cell r="MJ40">
            <v>0</v>
          </cell>
          <cell r="ML40">
            <v>0</v>
          </cell>
          <cell r="MM40">
            <v>0</v>
          </cell>
          <cell r="MN40">
            <v>3964.3409999999999</v>
          </cell>
          <cell r="MO40">
            <v>384.59099999999995</v>
          </cell>
          <cell r="MP40">
            <v>397.75</v>
          </cell>
          <cell r="MQ40">
            <v>397.75</v>
          </cell>
          <cell r="MR40">
            <v>397.75</v>
          </cell>
          <cell r="MS40">
            <v>397.75</v>
          </cell>
          <cell r="MT40">
            <v>397.75</v>
          </cell>
          <cell r="MU40">
            <v>397.75</v>
          </cell>
          <cell r="MV40">
            <v>397.75</v>
          </cell>
          <cell r="MW40">
            <v>397.75</v>
          </cell>
          <cell r="MX40">
            <v>397.75</v>
          </cell>
          <cell r="NA40">
            <v>10994.908708521349</v>
          </cell>
          <cell r="NB40">
            <v>0</v>
          </cell>
          <cell r="NC40">
            <v>0</v>
          </cell>
          <cell r="ND40">
            <v>0</v>
          </cell>
          <cell r="NE40">
            <v>0</v>
          </cell>
          <cell r="NF40">
            <v>6207.086606427466</v>
          </cell>
          <cell r="NG40">
            <v>0</v>
          </cell>
          <cell r="NH40">
            <v>0</v>
          </cell>
          <cell r="NI40">
            <v>670.30489299612771</v>
          </cell>
          <cell r="NJ40">
            <v>0</v>
          </cell>
          <cell r="NK40">
            <v>4117.5172090977549</v>
          </cell>
          <cell r="NN40">
            <v>7030.5677085213483</v>
          </cell>
          <cell r="NO40">
            <v>0</v>
          </cell>
          <cell r="NP40">
            <v>7030.5677085213483</v>
          </cell>
          <cell r="NQ40">
            <v>2629.6839999999997</v>
          </cell>
          <cell r="NR40">
            <v>0</v>
          </cell>
          <cell r="NS40">
            <v>-2629.6839999999997</v>
          </cell>
          <cell r="NT40">
            <v>-2629.6839999999997</v>
          </cell>
          <cell r="NU40">
            <v>0</v>
          </cell>
          <cell r="NV40">
            <v>1017.4199999999998</v>
          </cell>
          <cell r="NW40">
            <v>99.15</v>
          </cell>
          <cell r="NX40">
            <v>102.03</v>
          </cell>
          <cell r="NY40">
            <v>102.03</v>
          </cell>
          <cell r="NZ40">
            <v>102.03</v>
          </cell>
          <cell r="OA40">
            <v>102.03</v>
          </cell>
          <cell r="OB40">
            <v>102.03</v>
          </cell>
          <cell r="OC40">
            <v>102.03</v>
          </cell>
          <cell r="OD40">
            <v>102.03</v>
          </cell>
          <cell r="OE40">
            <v>102.03</v>
          </cell>
          <cell r="OF40">
            <v>102.03</v>
          </cell>
          <cell r="OI40">
            <v>0</v>
          </cell>
          <cell r="OJ40">
            <v>0</v>
          </cell>
          <cell r="OK40">
            <v>0</v>
          </cell>
          <cell r="OL40">
            <v>0</v>
          </cell>
          <cell r="OM40">
            <v>0</v>
          </cell>
          <cell r="ON40">
            <v>0</v>
          </cell>
          <cell r="OO40">
            <v>0</v>
          </cell>
          <cell r="OP40">
            <v>0</v>
          </cell>
          <cell r="OQ40">
            <v>0</v>
          </cell>
          <cell r="OR40">
            <v>0</v>
          </cell>
          <cell r="OS40">
            <v>0</v>
          </cell>
          <cell r="OV40">
            <v>-1017.4199999999998</v>
          </cell>
          <cell r="OW40">
            <v>-1017.4199999999998</v>
          </cell>
          <cell r="OX40">
            <v>0</v>
          </cell>
          <cell r="OY40">
            <v>1537.1179999999999</v>
          </cell>
          <cell r="OZ40">
            <v>145.08799999999997</v>
          </cell>
          <cell r="PA40">
            <v>154.66999999999999</v>
          </cell>
          <cell r="PB40">
            <v>154.66999999999999</v>
          </cell>
          <cell r="PC40">
            <v>154.66999999999999</v>
          </cell>
          <cell r="PD40">
            <v>154.66999999999999</v>
          </cell>
          <cell r="PE40">
            <v>154.66999999999999</v>
          </cell>
          <cell r="PF40">
            <v>154.66999999999999</v>
          </cell>
          <cell r="PG40">
            <v>154.66999999999999</v>
          </cell>
          <cell r="PH40">
            <v>154.66999999999999</v>
          </cell>
          <cell r="PI40">
            <v>154.66999999999999</v>
          </cell>
          <cell r="PL40">
            <v>0</v>
          </cell>
          <cell r="PM40">
            <v>0</v>
          </cell>
          <cell r="PN40">
            <v>0</v>
          </cell>
          <cell r="PO40">
            <v>0</v>
          </cell>
          <cell r="PP40">
            <v>0</v>
          </cell>
          <cell r="PQ40">
            <v>0</v>
          </cell>
          <cell r="PR40">
            <v>0</v>
          </cell>
          <cell r="PS40">
            <v>0</v>
          </cell>
          <cell r="PT40">
            <v>0</v>
          </cell>
          <cell r="PU40">
            <v>0</v>
          </cell>
          <cell r="PV40">
            <v>0</v>
          </cell>
          <cell r="PY40">
            <v>-1537.1179999999999</v>
          </cell>
          <cell r="PZ40">
            <v>-1537.1179999999999</v>
          </cell>
          <cell r="QA40">
            <v>0</v>
          </cell>
          <cell r="QB40">
            <v>0</v>
          </cell>
          <cell r="QC40">
            <v>0</v>
          </cell>
          <cell r="QD40">
            <v>0</v>
          </cell>
          <cell r="QE40">
            <v>0</v>
          </cell>
          <cell r="QF40">
            <v>0</v>
          </cell>
          <cell r="QG40">
            <v>0</v>
          </cell>
          <cell r="QH40">
            <v>0</v>
          </cell>
          <cell r="QI40">
            <v>0</v>
          </cell>
          <cell r="QJ40">
            <v>0</v>
          </cell>
          <cell r="QK40">
            <v>0</v>
          </cell>
          <cell r="QL40">
            <v>0</v>
          </cell>
          <cell r="QO40">
            <v>0</v>
          </cell>
          <cell r="QP40">
            <v>0</v>
          </cell>
          <cell r="QQ40">
            <v>0</v>
          </cell>
          <cell r="QS40">
            <v>0</v>
          </cell>
          <cell r="QT40">
            <v>0</v>
          </cell>
          <cell r="QU40">
            <v>0</v>
          </cell>
          <cell r="QW40">
            <v>0</v>
          </cell>
          <cell r="RB40">
            <v>0</v>
          </cell>
          <cell r="RC40">
            <v>0</v>
          </cell>
          <cell r="RD40">
            <v>0</v>
          </cell>
          <cell r="RE40">
            <v>0</v>
          </cell>
          <cell r="RF40">
            <v>0</v>
          </cell>
          <cell r="RG40">
            <v>0</v>
          </cell>
          <cell r="RH40">
            <v>0</v>
          </cell>
          <cell r="RI40">
            <v>0</v>
          </cell>
          <cell r="RJ40">
            <v>0</v>
          </cell>
          <cell r="RK40">
            <v>0</v>
          </cell>
          <cell r="RL40">
            <v>0</v>
          </cell>
          <cell r="RM40">
            <v>0</v>
          </cell>
          <cell r="RN40">
            <v>0</v>
          </cell>
          <cell r="RO40">
            <v>0</v>
          </cell>
          <cell r="RR40">
            <v>0</v>
          </cell>
          <cell r="RS40">
            <v>0</v>
          </cell>
          <cell r="RT40">
            <v>0</v>
          </cell>
          <cell r="RV40">
            <v>0</v>
          </cell>
          <cell r="RY40">
            <v>0</v>
          </cell>
          <cell r="RZ40">
            <v>0</v>
          </cell>
          <cell r="SE40">
            <v>0</v>
          </cell>
          <cell r="SF40">
            <v>0</v>
          </cell>
          <cell r="SG40">
            <v>0</v>
          </cell>
          <cell r="SH40">
            <v>0</v>
          </cell>
          <cell r="SI40">
            <v>0</v>
          </cell>
          <cell r="SJ40">
            <v>0</v>
          </cell>
          <cell r="SK40">
            <v>0</v>
          </cell>
          <cell r="SL40">
            <v>0</v>
          </cell>
          <cell r="SM40">
            <v>0</v>
          </cell>
          <cell r="SN40">
            <v>0</v>
          </cell>
          <cell r="SO40">
            <v>0</v>
          </cell>
          <cell r="SP40">
            <v>0</v>
          </cell>
          <cell r="SQ40">
            <v>0</v>
          </cell>
          <cell r="SR40">
            <v>0</v>
          </cell>
          <cell r="SU40">
            <v>0</v>
          </cell>
          <cell r="SV40">
            <v>0</v>
          </cell>
          <cell r="SW40">
            <v>0</v>
          </cell>
          <cell r="SX40">
            <v>0</v>
          </cell>
          <cell r="SY40">
            <v>0</v>
          </cell>
          <cell r="SZ40">
            <v>0</v>
          </cell>
          <cell r="TA40">
            <v>0</v>
          </cell>
          <cell r="TB40">
            <v>0</v>
          </cell>
          <cell r="TC40">
            <v>0</v>
          </cell>
          <cell r="TD40">
            <v>0</v>
          </cell>
          <cell r="TH40">
            <v>0</v>
          </cell>
          <cell r="TI40">
            <v>0</v>
          </cell>
          <cell r="TJ40">
            <v>0</v>
          </cell>
          <cell r="TK40">
            <v>75.146000000000001</v>
          </cell>
          <cell r="TL40">
            <v>7.3760000000000003</v>
          </cell>
          <cell r="TM40">
            <v>7.53</v>
          </cell>
          <cell r="TN40">
            <v>7.53</v>
          </cell>
          <cell r="TO40">
            <v>7.53</v>
          </cell>
          <cell r="TP40">
            <v>7.53</v>
          </cell>
          <cell r="TQ40">
            <v>7.53</v>
          </cell>
          <cell r="TR40">
            <v>7.53</v>
          </cell>
          <cell r="TS40">
            <v>7.53</v>
          </cell>
          <cell r="TT40">
            <v>7.53</v>
          </cell>
          <cell r="TU40">
            <v>7.53</v>
          </cell>
          <cell r="TX40">
            <v>0</v>
          </cell>
          <cell r="TY40">
            <v>0</v>
          </cell>
          <cell r="TZ40">
            <v>0</v>
          </cell>
          <cell r="UA40">
            <v>0</v>
          </cell>
          <cell r="UB40">
            <v>0</v>
          </cell>
          <cell r="UC40">
            <v>0</v>
          </cell>
          <cell r="UD40">
            <v>0</v>
          </cell>
          <cell r="UE40">
            <v>0</v>
          </cell>
          <cell r="UF40">
            <v>0</v>
          </cell>
          <cell r="UG40">
            <v>0</v>
          </cell>
          <cell r="UH40">
            <v>0</v>
          </cell>
          <cell r="UK40">
            <v>-75.146000000000001</v>
          </cell>
          <cell r="UL40">
            <v>-75.146000000000001</v>
          </cell>
          <cell r="UM40">
            <v>0</v>
          </cell>
          <cell r="UN40">
            <v>0</v>
          </cell>
          <cell r="UO40">
            <v>0</v>
          </cell>
          <cell r="UP40">
            <v>0</v>
          </cell>
          <cell r="UQ40">
            <v>0</v>
          </cell>
          <cell r="UR40">
            <v>0</v>
          </cell>
          <cell r="US40">
            <v>0</v>
          </cell>
          <cell r="UT40">
            <v>0</v>
          </cell>
          <cell r="UU40">
            <v>0</v>
          </cell>
          <cell r="UV40">
            <v>0</v>
          </cell>
          <cell r="UW40">
            <v>0</v>
          </cell>
          <cell r="UX40">
            <v>0</v>
          </cell>
          <cell r="VA40">
            <v>0</v>
          </cell>
          <cell r="VN40">
            <v>0</v>
          </cell>
          <cell r="VO40">
            <v>0</v>
          </cell>
          <cell r="VP40">
            <v>0</v>
          </cell>
          <cell r="VQ40">
            <v>0</v>
          </cell>
          <cell r="WD40">
            <v>0</v>
          </cell>
          <cell r="WQ40">
            <v>0</v>
          </cell>
          <cell r="WR40">
            <v>0</v>
          </cell>
          <cell r="WS40">
            <v>0</v>
          </cell>
          <cell r="WT40">
            <v>6827.81</v>
          </cell>
          <cell r="WU40">
            <v>668.03</v>
          </cell>
          <cell r="WV40">
            <v>684.42</v>
          </cell>
          <cell r="WW40">
            <v>684.42</v>
          </cell>
          <cell r="WX40">
            <v>684.42</v>
          </cell>
          <cell r="WY40">
            <v>684.42</v>
          </cell>
          <cell r="WZ40">
            <v>684.42</v>
          </cell>
          <cell r="XA40">
            <v>684.42</v>
          </cell>
          <cell r="XB40">
            <v>684.42</v>
          </cell>
          <cell r="XC40">
            <v>684.42</v>
          </cell>
          <cell r="XD40">
            <v>684.42</v>
          </cell>
          <cell r="XG40">
            <v>8272.5867265035668</v>
          </cell>
          <cell r="XH40">
            <v>935.16087852442035</v>
          </cell>
          <cell r="XI40">
            <v>748.14571963204435</v>
          </cell>
          <cell r="XJ40">
            <v>442.17392385486812</v>
          </cell>
          <cell r="XK40">
            <v>399.18499402319009</v>
          </cell>
          <cell r="XL40">
            <v>1021.8748310079216</v>
          </cell>
          <cell r="XM40">
            <v>981.95948206599633</v>
          </cell>
          <cell r="XN40">
            <v>824.02018184595954</v>
          </cell>
          <cell r="XO40">
            <v>1050.2885264912582</v>
          </cell>
          <cell r="XP40">
            <v>926.18706356987195</v>
          </cell>
          <cell r="XQ40">
            <v>943.5911254880358</v>
          </cell>
          <cell r="XT40">
            <v>1444.7767265035664</v>
          </cell>
          <cell r="XU40">
            <v>0</v>
          </cell>
          <cell r="XV40">
            <v>1444.7767265035664</v>
          </cell>
          <cell r="XW40">
            <v>0</v>
          </cell>
          <cell r="XX40">
            <v>0</v>
          </cell>
          <cell r="XY40">
            <v>0</v>
          </cell>
          <cell r="XZ40">
            <v>0</v>
          </cell>
          <cell r="YA40">
            <v>0</v>
          </cell>
          <cell r="YB40">
            <v>0</v>
          </cell>
          <cell r="YC40">
            <v>0</v>
          </cell>
          <cell r="YD40">
            <v>0</v>
          </cell>
          <cell r="YE40">
            <v>0</v>
          </cell>
          <cell r="YF40">
            <v>0</v>
          </cell>
          <cell r="YG40">
            <v>0</v>
          </cell>
          <cell r="YJ40">
            <v>399.59689979814516</v>
          </cell>
          <cell r="YK40">
            <v>0</v>
          </cell>
          <cell r="YL40">
            <v>0</v>
          </cell>
          <cell r="YM40">
            <v>0</v>
          </cell>
          <cell r="YN40">
            <v>0</v>
          </cell>
          <cell r="YO40">
            <v>0</v>
          </cell>
          <cell r="YP40">
            <v>0</v>
          </cell>
          <cell r="YQ40">
            <v>319.42185132872731</v>
          </cell>
          <cell r="YR40">
            <v>0</v>
          </cell>
          <cell r="YS40">
            <v>80.175048469417874</v>
          </cell>
          <cell r="YT40">
            <v>0</v>
          </cell>
          <cell r="YW40">
            <v>399.59689979814516</v>
          </cell>
          <cell r="YX40">
            <v>0</v>
          </cell>
          <cell r="YY40">
            <v>399.59689979814516</v>
          </cell>
          <cell r="YZ40">
            <v>2693.335</v>
          </cell>
          <cell r="ZA40">
            <v>263.51500000000004</v>
          </cell>
          <cell r="ZB40">
            <v>269.98</v>
          </cell>
          <cell r="ZC40">
            <v>269.98</v>
          </cell>
          <cell r="ZD40">
            <v>269.98</v>
          </cell>
          <cell r="ZE40">
            <v>269.98</v>
          </cell>
          <cell r="ZF40">
            <v>269.98</v>
          </cell>
          <cell r="ZG40">
            <v>269.98</v>
          </cell>
          <cell r="ZH40">
            <v>269.98</v>
          </cell>
          <cell r="ZI40">
            <v>269.98</v>
          </cell>
          <cell r="ZJ40">
            <v>269.98</v>
          </cell>
          <cell r="ZM40">
            <v>1220.5194354954824</v>
          </cell>
          <cell r="ZP40">
            <v>599.74679574966922</v>
          </cell>
          <cell r="ZQ40">
            <v>620.77263974581308</v>
          </cell>
          <cell r="ZZ40">
            <v>-1472.8155645045176</v>
          </cell>
          <cell r="AAA40">
            <v>-1472.8155645045176</v>
          </cell>
          <cell r="AAB40">
            <v>0</v>
          </cell>
          <cell r="AAC40">
            <v>0</v>
          </cell>
          <cell r="AAD40">
            <v>0</v>
          </cell>
          <cell r="AAE40">
            <v>0</v>
          </cell>
          <cell r="AAF40">
            <v>0</v>
          </cell>
          <cell r="AAG40">
            <v>0</v>
          </cell>
          <cell r="AAH40">
            <v>0</v>
          </cell>
          <cell r="AAI40">
            <v>0</v>
          </cell>
          <cell r="AAJ40">
            <v>0</v>
          </cell>
          <cell r="AAK40">
            <v>0</v>
          </cell>
          <cell r="AAL40">
            <v>0</v>
          </cell>
          <cell r="AAM40">
            <v>0</v>
          </cell>
          <cell r="AAP40">
            <v>0</v>
          </cell>
          <cell r="AAQ40">
            <v>0</v>
          </cell>
          <cell r="AAR40">
            <v>0</v>
          </cell>
          <cell r="AAS40">
            <v>0</v>
          </cell>
          <cell r="AAT40">
            <v>0</v>
          </cell>
          <cell r="AAU40">
            <v>0</v>
          </cell>
          <cell r="AAV40">
            <v>0</v>
          </cell>
          <cell r="AAW40">
            <v>0</v>
          </cell>
          <cell r="AAX40">
            <v>0</v>
          </cell>
          <cell r="AAY40">
            <v>0</v>
          </cell>
          <cell r="AAZ40">
            <v>0</v>
          </cell>
          <cell r="ABC40">
            <v>0</v>
          </cell>
          <cell r="ABD40">
            <v>0</v>
          </cell>
          <cell r="ABE40">
            <v>0</v>
          </cell>
          <cell r="ABF40">
            <v>0</v>
          </cell>
          <cell r="ABG40">
            <v>0</v>
          </cell>
          <cell r="ABH40">
            <v>0</v>
          </cell>
          <cell r="ABI40">
            <v>0</v>
          </cell>
          <cell r="ABJ40">
            <v>0</v>
          </cell>
          <cell r="ABK40">
            <v>0</v>
          </cell>
          <cell r="ABL40">
            <v>0</v>
          </cell>
          <cell r="ABM40">
            <v>0</v>
          </cell>
          <cell r="ABN40">
            <v>0</v>
          </cell>
          <cell r="ABO40">
            <v>0</v>
          </cell>
          <cell r="ABP40">
            <v>0</v>
          </cell>
          <cell r="ABS40">
            <v>0</v>
          </cell>
          <cell r="ABT40">
            <v>0</v>
          </cell>
          <cell r="ACA40">
            <v>0</v>
          </cell>
          <cell r="ACB40">
            <v>0</v>
          </cell>
          <cell r="ACC40">
            <v>0</v>
          </cell>
          <cell r="ACF40">
            <v>0</v>
          </cell>
          <cell r="ACG40">
            <v>0</v>
          </cell>
          <cell r="ACH40">
            <v>0</v>
          </cell>
          <cell r="ACI40">
            <v>749.17600000000016</v>
          </cell>
          <cell r="ACJ40">
            <v>155.447768016</v>
          </cell>
          <cell r="ACK40">
            <v>-593.7282319840001</v>
          </cell>
          <cell r="ACL40">
            <v>-593.7282319840001</v>
          </cell>
          <cell r="ACM40">
            <v>0</v>
          </cell>
          <cell r="ACN40">
            <v>749.17600000000016</v>
          </cell>
          <cell r="ACO40">
            <v>72.376000000000005</v>
          </cell>
          <cell r="ACP40">
            <v>75.2</v>
          </cell>
          <cell r="ACQ40">
            <v>75.2</v>
          </cell>
          <cell r="ACR40">
            <v>75.2</v>
          </cell>
          <cell r="ACS40">
            <v>75.2</v>
          </cell>
          <cell r="ACT40">
            <v>75.2</v>
          </cell>
          <cell r="ACU40">
            <v>75.2</v>
          </cell>
          <cell r="ACV40">
            <v>75.2</v>
          </cell>
          <cell r="ACW40">
            <v>75.2</v>
          </cell>
          <cell r="ACX40">
            <v>75.2</v>
          </cell>
          <cell r="ADA40">
            <v>155.447768016</v>
          </cell>
          <cell r="ADB40">
            <v>19.856932199999999</v>
          </cell>
          <cell r="ADC40">
            <v>11.883553200000001</v>
          </cell>
          <cell r="ADD40">
            <v>31.806772416000001</v>
          </cell>
          <cell r="ADE40">
            <v>20.291958000000001</v>
          </cell>
          <cell r="ADF40">
            <v>19.8486774</v>
          </cell>
          <cell r="ADG40">
            <v>20.219418000000001</v>
          </cell>
          <cell r="ADH40">
            <v>23.570287200000003</v>
          </cell>
          <cell r="ADI40">
            <v>0</v>
          </cell>
          <cell r="ADJ40">
            <v>0</v>
          </cell>
          <cell r="ADK40">
            <v>7.9701696000000002</v>
          </cell>
          <cell r="ADN40">
            <v>-593.7282319840001</v>
          </cell>
          <cell r="ADO40">
            <v>-593.7282319840001</v>
          </cell>
          <cell r="ADP40">
            <v>0</v>
          </cell>
          <cell r="ADQ40">
            <v>0</v>
          </cell>
          <cell r="ADR40">
            <v>0</v>
          </cell>
          <cell r="ADS40">
            <v>0</v>
          </cell>
          <cell r="ADT40">
            <v>0</v>
          </cell>
          <cell r="ADU40">
            <v>0</v>
          </cell>
          <cell r="ADV40">
            <v>0</v>
          </cell>
          <cell r="ADW40">
            <v>0</v>
          </cell>
          <cell r="ADX40">
            <v>0</v>
          </cell>
          <cell r="ADY40">
            <v>0</v>
          </cell>
          <cell r="ADZ40">
            <v>0</v>
          </cell>
          <cell r="AEA40">
            <v>0</v>
          </cell>
          <cell r="AED40">
            <v>0</v>
          </cell>
          <cell r="AEE40">
            <v>0</v>
          </cell>
          <cell r="AEF40">
            <v>0</v>
          </cell>
          <cell r="AEG40">
            <v>0</v>
          </cell>
          <cell r="AEH40">
            <v>0</v>
          </cell>
          <cell r="AEI40">
            <v>0</v>
          </cell>
          <cell r="AEJ40">
            <v>0</v>
          </cell>
          <cell r="AEK40">
            <v>0</v>
          </cell>
          <cell r="AEL40">
            <v>0</v>
          </cell>
          <cell r="AEM40">
            <v>0</v>
          </cell>
          <cell r="AEN40">
            <v>0</v>
          </cell>
          <cell r="AEQ40">
            <v>0</v>
          </cell>
          <cell r="AER40">
            <v>0</v>
          </cell>
          <cell r="AES40">
            <v>0</v>
          </cell>
          <cell r="AET40">
            <v>0</v>
          </cell>
          <cell r="AEU40">
            <v>0</v>
          </cell>
          <cell r="AEV40">
            <v>0</v>
          </cell>
          <cell r="AEW40">
            <v>0</v>
          </cell>
          <cell r="AEX40">
            <v>0</v>
          </cell>
          <cell r="AEY40">
            <v>0</v>
          </cell>
          <cell r="AFG40">
            <v>0</v>
          </cell>
          <cell r="AFT40">
            <v>0</v>
          </cell>
          <cell r="AFU40">
            <v>0</v>
          </cell>
          <cell r="AFV40">
            <v>0</v>
          </cell>
          <cell r="AFW40">
            <v>23420.310999999998</v>
          </cell>
          <cell r="AFX40">
            <v>26894.623947558248</v>
          </cell>
          <cell r="AFY40">
            <v>3474.31294755825</v>
          </cell>
          <cell r="AFZ40">
            <v>0</v>
          </cell>
          <cell r="AGA40">
            <v>3474.31294755825</v>
          </cell>
          <cell r="AGB40">
            <v>28104.373199999998</v>
          </cell>
          <cell r="AGC40">
            <v>32273.548737069897</v>
          </cell>
          <cell r="AGD40">
            <v>4169.1755370698993</v>
          </cell>
          <cell r="AGE40">
            <v>0</v>
          </cell>
          <cell r="AGF40">
            <v>4169.1755370698993</v>
          </cell>
          <cell r="AGG40">
            <v>1405.21866</v>
          </cell>
          <cell r="AGH40">
            <v>1613.677436853495</v>
          </cell>
          <cell r="AGI40">
            <v>208.45877685349501</v>
          </cell>
          <cell r="AGJ40">
            <v>0</v>
          </cell>
          <cell r="AGK40">
            <v>208.45877685349501</v>
          </cell>
          <cell r="AGL40">
            <v>29509.591859999997</v>
          </cell>
        </row>
        <row r="41">
          <cell r="C41" t="str">
            <v>Степана Бандери вул. 29а</v>
          </cell>
          <cell r="D41">
            <v>3</v>
          </cell>
          <cell r="E41">
            <v>831.2</v>
          </cell>
          <cell r="F41">
            <v>10438.626999999999</v>
          </cell>
          <cell r="G41">
            <v>10378.117259748653</v>
          </cell>
          <cell r="H41">
            <v>-60.509740251345647</v>
          </cell>
          <cell r="I41">
            <v>-60.509740251345647</v>
          </cell>
          <cell r="J41">
            <v>0</v>
          </cell>
          <cell r="K41">
            <v>3161.1759999999995</v>
          </cell>
          <cell r="L41">
            <v>309.52600000000001</v>
          </cell>
          <cell r="M41">
            <v>316.85000000000002</v>
          </cell>
          <cell r="N41">
            <v>316.85000000000002</v>
          </cell>
          <cell r="O41">
            <v>316.85000000000002</v>
          </cell>
          <cell r="P41">
            <v>316.85000000000002</v>
          </cell>
          <cell r="Q41">
            <v>316.85000000000002</v>
          </cell>
          <cell r="R41">
            <v>316.85000000000002</v>
          </cell>
          <cell r="S41">
            <v>316.85000000000002</v>
          </cell>
          <cell r="T41">
            <v>316.85000000000002</v>
          </cell>
          <cell r="U41">
            <v>316.85000000000002</v>
          </cell>
          <cell r="X41">
            <v>3380.4603694429957</v>
          </cell>
          <cell r="Y41">
            <v>0</v>
          </cell>
          <cell r="Z41">
            <v>0</v>
          </cell>
          <cell r="AA41">
            <v>1690.4921659910324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1689.9682034519633</v>
          </cell>
          <cell r="AH41">
            <v>0</v>
          </cell>
          <cell r="AL41">
            <v>0</v>
          </cell>
          <cell r="AM41">
            <v>0</v>
          </cell>
          <cell r="AN41">
            <v>777.23799999999994</v>
          </cell>
          <cell r="AO41">
            <v>76.317999999999984</v>
          </cell>
          <cell r="AP41">
            <v>77.88</v>
          </cell>
          <cell r="AQ41">
            <v>77.88</v>
          </cell>
          <cell r="AR41">
            <v>77.88</v>
          </cell>
          <cell r="AS41">
            <v>77.88</v>
          </cell>
          <cell r="AT41">
            <v>77.88</v>
          </cell>
          <cell r="AU41">
            <v>77.88</v>
          </cell>
          <cell r="AV41">
            <v>77.88</v>
          </cell>
          <cell r="AW41">
            <v>77.88</v>
          </cell>
          <cell r="AX41">
            <v>77.88</v>
          </cell>
          <cell r="BA41">
            <v>866.38083080387264</v>
          </cell>
          <cell r="BB41">
            <v>0</v>
          </cell>
          <cell r="BC41">
            <v>0</v>
          </cell>
          <cell r="BD41">
            <v>442.94528627212685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423.43554453174585</v>
          </cell>
          <cell r="BK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2909.9329999999995</v>
          </cell>
          <cell r="FB41">
            <v>285.71299999999997</v>
          </cell>
          <cell r="FC41">
            <v>291.58</v>
          </cell>
          <cell r="FD41">
            <v>291.58</v>
          </cell>
          <cell r="FE41">
            <v>291.58</v>
          </cell>
          <cell r="FF41">
            <v>291.58</v>
          </cell>
          <cell r="FG41">
            <v>291.58</v>
          </cell>
          <cell r="FH41">
            <v>291.58</v>
          </cell>
          <cell r="FI41">
            <v>291.58</v>
          </cell>
          <cell r="FJ41">
            <v>291.58</v>
          </cell>
          <cell r="FK41">
            <v>291.58</v>
          </cell>
          <cell r="FN41">
            <v>3237.8852809950763</v>
          </cell>
          <cell r="FO41">
            <v>0</v>
          </cell>
          <cell r="FP41">
            <v>0</v>
          </cell>
          <cell r="FQ41">
            <v>1638.5521318953238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1599.3331490997525</v>
          </cell>
          <cell r="FX41">
            <v>0</v>
          </cell>
          <cell r="GA41">
            <v>327.95228099507676</v>
          </cell>
          <cell r="GB41">
            <v>0</v>
          </cell>
          <cell r="GC41">
            <v>327.95228099507676</v>
          </cell>
          <cell r="GD41">
            <v>2.7710000000000004</v>
          </cell>
          <cell r="GE41">
            <v>2.7710000000000004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-2.7710000000000004</v>
          </cell>
          <cell r="GW41">
            <v>-2.7710000000000004</v>
          </cell>
          <cell r="GX41">
            <v>0</v>
          </cell>
          <cell r="GY41">
            <v>3587.5089999999996</v>
          </cell>
          <cell r="GZ41">
            <v>350.56900000000002</v>
          </cell>
          <cell r="HA41">
            <v>359.66</v>
          </cell>
          <cell r="HB41">
            <v>359.66</v>
          </cell>
          <cell r="HC41">
            <v>359.66</v>
          </cell>
          <cell r="HD41">
            <v>359.66</v>
          </cell>
          <cell r="HE41">
            <v>359.66</v>
          </cell>
          <cell r="HF41">
            <v>359.66</v>
          </cell>
          <cell r="HG41">
            <v>359.66</v>
          </cell>
          <cell r="HH41">
            <v>359.66</v>
          </cell>
          <cell r="HI41">
            <v>359.66</v>
          </cell>
          <cell r="HL41">
            <v>2893.3907785067072</v>
          </cell>
          <cell r="HM41">
            <v>276.33467330198295</v>
          </cell>
          <cell r="HN41">
            <v>254.05429417543172</v>
          </cell>
          <cell r="HO41">
            <v>291.99856830356578</v>
          </cell>
          <cell r="HP41">
            <v>314.75110052491789</v>
          </cell>
          <cell r="HQ41">
            <v>329.26401153109543</v>
          </cell>
          <cell r="HR41">
            <v>285.61739684667873</v>
          </cell>
          <cell r="HS41">
            <v>259.6301390448931</v>
          </cell>
          <cell r="HT41">
            <v>343.43769987036831</v>
          </cell>
          <cell r="HU41">
            <v>259.50394387972239</v>
          </cell>
          <cell r="HV41">
            <v>278.79895102805102</v>
          </cell>
          <cell r="HY41">
            <v>-694.11822149329237</v>
          </cell>
          <cell r="HZ41">
            <v>-694.11822149329237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2364.1319999999992</v>
          </cell>
          <cell r="KI41">
            <v>232.12199999999999</v>
          </cell>
          <cell r="KJ41">
            <v>236.89</v>
          </cell>
          <cell r="KK41">
            <v>236.89</v>
          </cell>
          <cell r="KL41">
            <v>236.89</v>
          </cell>
          <cell r="KM41">
            <v>236.89</v>
          </cell>
          <cell r="KN41">
            <v>236.89</v>
          </cell>
          <cell r="KO41">
            <v>236.89</v>
          </cell>
          <cell r="KP41">
            <v>236.89</v>
          </cell>
          <cell r="KQ41">
            <v>236.89</v>
          </cell>
          <cell r="KR41">
            <v>236.89</v>
          </cell>
          <cell r="KU41">
            <v>1975.5230923906461</v>
          </cell>
          <cell r="KV41">
            <v>275.00843208488271</v>
          </cell>
          <cell r="KW41">
            <v>208.45465855004264</v>
          </cell>
          <cell r="KX41">
            <v>307.30628351251011</v>
          </cell>
          <cell r="KY41">
            <v>272.53851220881029</v>
          </cell>
          <cell r="KZ41">
            <v>293.5245415426794</v>
          </cell>
          <cell r="LA41">
            <v>58.156867401442106</v>
          </cell>
          <cell r="LB41">
            <v>3.2224529214883999</v>
          </cell>
          <cell r="LD41">
            <v>324.68110066586746</v>
          </cell>
          <cell r="LE41">
            <v>232.63024350292301</v>
          </cell>
          <cell r="LH41">
            <v>-388.60890760935308</v>
          </cell>
          <cell r="LI41">
            <v>-388.60890760935308</v>
          </cell>
          <cell r="LJ41">
            <v>0</v>
          </cell>
          <cell r="LK41">
            <v>0</v>
          </cell>
          <cell r="LX41">
            <v>0</v>
          </cell>
          <cell r="MJ41">
            <v>0</v>
          </cell>
          <cell r="ML41">
            <v>0</v>
          </cell>
          <cell r="MM41">
            <v>0</v>
          </cell>
          <cell r="MN41">
            <v>2570.518</v>
          </cell>
          <cell r="MO41">
            <v>256.70800000000003</v>
          </cell>
          <cell r="MP41">
            <v>257.08999999999997</v>
          </cell>
          <cell r="MQ41">
            <v>257.08999999999997</v>
          </cell>
          <cell r="MR41">
            <v>257.08999999999997</v>
          </cell>
          <cell r="MS41">
            <v>257.08999999999997</v>
          </cell>
          <cell r="MT41">
            <v>257.08999999999997</v>
          </cell>
          <cell r="MU41">
            <v>257.08999999999997</v>
          </cell>
          <cell r="MV41">
            <v>257.08999999999997</v>
          </cell>
          <cell r="MW41">
            <v>257.08999999999997</v>
          </cell>
          <cell r="MX41">
            <v>257.08999999999997</v>
          </cell>
          <cell r="NA41">
            <v>9336.2356094027891</v>
          </cell>
          <cell r="NB41">
            <v>0</v>
          </cell>
          <cell r="NC41">
            <v>0</v>
          </cell>
          <cell r="ND41">
            <v>0</v>
          </cell>
          <cell r="NE41">
            <v>0</v>
          </cell>
          <cell r="NF41">
            <v>8157.3770813849969</v>
          </cell>
          <cell r="NG41">
            <v>0</v>
          </cell>
          <cell r="NH41">
            <v>0</v>
          </cell>
          <cell r="NI41">
            <v>964.51403899550439</v>
          </cell>
          <cell r="NJ41">
            <v>0</v>
          </cell>
          <cell r="NK41">
            <v>214.34448902228809</v>
          </cell>
          <cell r="NN41">
            <v>6765.7176094027891</v>
          </cell>
          <cell r="NO41">
            <v>0</v>
          </cell>
          <cell r="NP41">
            <v>6765.7176094027891</v>
          </cell>
          <cell r="NQ41">
            <v>3559.8059999999996</v>
          </cell>
          <cell r="NR41">
            <v>0</v>
          </cell>
          <cell r="NS41">
            <v>-3559.8059999999996</v>
          </cell>
          <cell r="NT41">
            <v>-3559.8059999999996</v>
          </cell>
          <cell r="NU41">
            <v>0</v>
          </cell>
          <cell r="NV41">
            <v>1158.0429999999999</v>
          </cell>
          <cell r="NW41">
            <v>111.523</v>
          </cell>
          <cell r="NX41">
            <v>116.28</v>
          </cell>
          <cell r="NY41">
            <v>116.28</v>
          </cell>
          <cell r="NZ41">
            <v>116.28</v>
          </cell>
          <cell r="OA41">
            <v>116.28</v>
          </cell>
          <cell r="OB41">
            <v>116.28</v>
          </cell>
          <cell r="OC41">
            <v>116.28</v>
          </cell>
          <cell r="OD41">
            <v>116.28</v>
          </cell>
          <cell r="OE41">
            <v>116.28</v>
          </cell>
          <cell r="OF41">
            <v>116.28</v>
          </cell>
          <cell r="OI41">
            <v>0</v>
          </cell>
          <cell r="OJ41">
            <v>0</v>
          </cell>
          <cell r="OK41">
            <v>0</v>
          </cell>
          <cell r="OL41">
            <v>0</v>
          </cell>
          <cell r="OM41">
            <v>0</v>
          </cell>
          <cell r="ON41">
            <v>0</v>
          </cell>
          <cell r="OO41">
            <v>0</v>
          </cell>
          <cell r="OP41">
            <v>0</v>
          </cell>
          <cell r="OQ41">
            <v>0</v>
          </cell>
          <cell r="OR41">
            <v>0</v>
          </cell>
          <cell r="OS41">
            <v>0</v>
          </cell>
          <cell r="OV41">
            <v>-1158.0429999999999</v>
          </cell>
          <cell r="OW41">
            <v>-1158.0429999999999</v>
          </cell>
          <cell r="OX41">
            <v>0</v>
          </cell>
          <cell r="OY41">
            <v>1991.1099999999994</v>
          </cell>
          <cell r="OZ41">
            <v>185.98</v>
          </cell>
          <cell r="PA41">
            <v>200.57</v>
          </cell>
          <cell r="PB41">
            <v>200.57</v>
          </cell>
          <cell r="PC41">
            <v>200.57</v>
          </cell>
          <cell r="PD41">
            <v>200.57</v>
          </cell>
          <cell r="PE41">
            <v>200.57</v>
          </cell>
          <cell r="PF41">
            <v>200.57</v>
          </cell>
          <cell r="PG41">
            <v>200.57</v>
          </cell>
          <cell r="PH41">
            <v>200.57</v>
          </cell>
          <cell r="PI41">
            <v>200.57</v>
          </cell>
          <cell r="PL41">
            <v>0</v>
          </cell>
          <cell r="PM41">
            <v>0</v>
          </cell>
          <cell r="PN41">
            <v>0</v>
          </cell>
          <cell r="PO41">
            <v>0</v>
          </cell>
          <cell r="PP41">
            <v>0</v>
          </cell>
          <cell r="PQ41">
            <v>0</v>
          </cell>
          <cell r="PR41">
            <v>0</v>
          </cell>
          <cell r="PS41">
            <v>0</v>
          </cell>
          <cell r="PT41">
            <v>0</v>
          </cell>
          <cell r="PU41">
            <v>0</v>
          </cell>
          <cell r="PV41">
            <v>0</v>
          </cell>
          <cell r="PY41">
            <v>-1991.1099999999994</v>
          </cell>
          <cell r="PZ41">
            <v>-1991.1099999999994</v>
          </cell>
          <cell r="QA41">
            <v>0</v>
          </cell>
          <cell r="QB41">
            <v>0</v>
          </cell>
          <cell r="QC41">
            <v>0</v>
          </cell>
          <cell r="QD41">
            <v>0</v>
          </cell>
          <cell r="QE41">
            <v>0</v>
          </cell>
          <cell r="QF41">
            <v>0</v>
          </cell>
          <cell r="QG41">
            <v>0</v>
          </cell>
          <cell r="QH41">
            <v>0</v>
          </cell>
          <cell r="QI41">
            <v>0</v>
          </cell>
          <cell r="QJ41">
            <v>0</v>
          </cell>
          <cell r="QK41">
            <v>0</v>
          </cell>
          <cell r="QL41">
            <v>0</v>
          </cell>
          <cell r="QO41">
            <v>0</v>
          </cell>
          <cell r="QP41">
            <v>0</v>
          </cell>
          <cell r="QQ41">
            <v>0</v>
          </cell>
          <cell r="QS41">
            <v>0</v>
          </cell>
          <cell r="QT41">
            <v>0</v>
          </cell>
          <cell r="QU41">
            <v>0</v>
          </cell>
          <cell r="QW41">
            <v>0</v>
          </cell>
          <cell r="RB41">
            <v>0</v>
          </cell>
          <cell r="RC41">
            <v>0</v>
          </cell>
          <cell r="RD41">
            <v>0</v>
          </cell>
          <cell r="RE41">
            <v>0</v>
          </cell>
          <cell r="RF41">
            <v>0</v>
          </cell>
          <cell r="RG41">
            <v>0</v>
          </cell>
          <cell r="RH41">
            <v>0</v>
          </cell>
          <cell r="RI41">
            <v>0</v>
          </cell>
          <cell r="RJ41">
            <v>0</v>
          </cell>
          <cell r="RK41">
            <v>0</v>
          </cell>
          <cell r="RL41">
            <v>0</v>
          </cell>
          <cell r="RM41">
            <v>0</v>
          </cell>
          <cell r="RN41">
            <v>0</v>
          </cell>
          <cell r="RO41">
            <v>0</v>
          </cell>
          <cell r="RR41">
            <v>0</v>
          </cell>
          <cell r="RS41">
            <v>0</v>
          </cell>
          <cell r="RT41">
            <v>0</v>
          </cell>
          <cell r="RV41">
            <v>0</v>
          </cell>
          <cell r="RY41">
            <v>0</v>
          </cell>
          <cell r="RZ41">
            <v>0</v>
          </cell>
          <cell r="SE41">
            <v>0</v>
          </cell>
          <cell r="SF41">
            <v>0</v>
          </cell>
          <cell r="SG41">
            <v>0</v>
          </cell>
          <cell r="SH41">
            <v>0</v>
          </cell>
          <cell r="SI41">
            <v>0</v>
          </cell>
          <cell r="SJ41">
            <v>0</v>
          </cell>
          <cell r="SK41">
            <v>0</v>
          </cell>
          <cell r="SL41">
            <v>0</v>
          </cell>
          <cell r="SM41">
            <v>0</v>
          </cell>
          <cell r="SN41">
            <v>0</v>
          </cell>
          <cell r="SO41">
            <v>0</v>
          </cell>
          <cell r="SP41">
            <v>0</v>
          </cell>
          <cell r="SQ41">
            <v>0</v>
          </cell>
          <cell r="SR41">
            <v>0</v>
          </cell>
          <cell r="SU41">
            <v>0</v>
          </cell>
          <cell r="SV41">
            <v>0</v>
          </cell>
          <cell r="SW41">
            <v>0</v>
          </cell>
          <cell r="SX41">
            <v>0</v>
          </cell>
          <cell r="SY41">
            <v>0</v>
          </cell>
          <cell r="SZ41">
            <v>0</v>
          </cell>
          <cell r="TA41">
            <v>0</v>
          </cell>
          <cell r="TB41">
            <v>0</v>
          </cell>
          <cell r="TC41">
            <v>0</v>
          </cell>
          <cell r="TD41">
            <v>0</v>
          </cell>
          <cell r="TH41">
            <v>0</v>
          </cell>
          <cell r="TI41">
            <v>0</v>
          </cell>
          <cell r="TJ41">
            <v>0</v>
          </cell>
          <cell r="TK41">
            <v>384.90199999999999</v>
          </cell>
          <cell r="TL41">
            <v>37.771999999999998</v>
          </cell>
          <cell r="TM41">
            <v>38.57</v>
          </cell>
          <cell r="TN41">
            <v>38.57</v>
          </cell>
          <cell r="TO41">
            <v>38.57</v>
          </cell>
          <cell r="TP41">
            <v>38.57</v>
          </cell>
          <cell r="TQ41">
            <v>38.57</v>
          </cell>
          <cell r="TR41">
            <v>38.57</v>
          </cell>
          <cell r="TS41">
            <v>38.57</v>
          </cell>
          <cell r="TT41">
            <v>38.57</v>
          </cell>
          <cell r="TU41">
            <v>38.57</v>
          </cell>
          <cell r="TX41">
            <v>0</v>
          </cell>
          <cell r="TY41">
            <v>0</v>
          </cell>
          <cell r="TZ41">
            <v>0</v>
          </cell>
          <cell r="UA41">
            <v>0</v>
          </cell>
          <cell r="UB41">
            <v>0</v>
          </cell>
          <cell r="UC41">
            <v>0</v>
          </cell>
          <cell r="UD41">
            <v>0</v>
          </cell>
          <cell r="UE41">
            <v>0</v>
          </cell>
          <cell r="UF41">
            <v>0</v>
          </cell>
          <cell r="UG41">
            <v>0</v>
          </cell>
          <cell r="UH41">
            <v>0</v>
          </cell>
          <cell r="UK41">
            <v>-384.90199999999999</v>
          </cell>
          <cell r="UL41">
            <v>-384.90199999999999</v>
          </cell>
          <cell r="UM41">
            <v>0</v>
          </cell>
          <cell r="UN41">
            <v>25.750999999999998</v>
          </cell>
          <cell r="UO41">
            <v>2.5310000000000001</v>
          </cell>
          <cell r="UP41">
            <v>2.58</v>
          </cell>
          <cell r="UQ41">
            <v>2.58</v>
          </cell>
          <cell r="UR41">
            <v>2.58</v>
          </cell>
          <cell r="US41">
            <v>2.58</v>
          </cell>
          <cell r="UT41">
            <v>2.58</v>
          </cell>
          <cell r="UU41">
            <v>2.58</v>
          </cell>
          <cell r="UV41">
            <v>2.58</v>
          </cell>
          <cell r="UW41">
            <v>2.58</v>
          </cell>
          <cell r="UX41">
            <v>2.58</v>
          </cell>
          <cell r="VA41">
            <v>0</v>
          </cell>
          <cell r="VN41">
            <v>-25.750999999999998</v>
          </cell>
          <cell r="VO41">
            <v>-25.750999999999998</v>
          </cell>
          <cell r="VP41">
            <v>0</v>
          </cell>
          <cell r="VQ41">
            <v>0</v>
          </cell>
          <cell r="WD41">
            <v>0</v>
          </cell>
          <cell r="WQ41">
            <v>0</v>
          </cell>
          <cell r="WR41">
            <v>0</v>
          </cell>
          <cell r="WS41">
            <v>0</v>
          </cell>
          <cell r="WT41">
            <v>11835.466999999997</v>
          </cell>
          <cell r="WU41">
            <v>1169.3869999999999</v>
          </cell>
          <cell r="WV41">
            <v>1185.1199999999999</v>
          </cell>
          <cell r="WW41">
            <v>1185.1199999999999</v>
          </cell>
          <cell r="WX41">
            <v>1185.1199999999999</v>
          </cell>
          <cell r="WY41">
            <v>1185.1199999999999</v>
          </cell>
          <cell r="WZ41">
            <v>1185.1199999999999</v>
          </cell>
          <cell r="XA41">
            <v>1185.1199999999999</v>
          </cell>
          <cell r="XB41">
            <v>1185.1199999999999</v>
          </cell>
          <cell r="XC41">
            <v>1185.1199999999999</v>
          </cell>
          <cell r="XD41">
            <v>1185.1199999999999</v>
          </cell>
          <cell r="XG41">
            <v>20233.184264235886</v>
          </cell>
          <cell r="XH41">
            <v>2086.6415127122814</v>
          </cell>
          <cell r="XI41">
            <v>1675.9042626720016</v>
          </cell>
          <cell r="XJ41">
            <v>989.17019027279639</v>
          </cell>
          <cell r="XK41">
            <v>891.70975439145889</v>
          </cell>
          <cell r="XL41">
            <v>2284.521355141444</v>
          </cell>
          <cell r="XM41">
            <v>2195.3274251342718</v>
          </cell>
          <cell r="XN41">
            <v>1840.2898626496171</v>
          </cell>
          <cell r="XO41">
            <v>3222.0677733349771</v>
          </cell>
          <cell r="XP41">
            <v>2938.6620439288881</v>
          </cell>
          <cell r="XQ41">
            <v>2108.890083998152</v>
          </cell>
          <cell r="XT41">
            <v>8397.7172642358892</v>
          </cell>
          <cell r="XU41">
            <v>0</v>
          </cell>
          <cell r="XV41">
            <v>8397.7172642358892</v>
          </cell>
          <cell r="XW41">
            <v>5966.0839999999998</v>
          </cell>
          <cell r="XX41">
            <v>563.47399999999993</v>
          </cell>
          <cell r="XY41">
            <v>600.29</v>
          </cell>
          <cell r="XZ41">
            <v>600.29</v>
          </cell>
          <cell r="YA41">
            <v>600.29</v>
          </cell>
          <cell r="YB41">
            <v>600.29</v>
          </cell>
          <cell r="YC41">
            <v>600.29</v>
          </cell>
          <cell r="YD41">
            <v>600.29</v>
          </cell>
          <cell r="YE41">
            <v>600.29</v>
          </cell>
          <cell r="YF41">
            <v>600.29</v>
          </cell>
          <cell r="YG41">
            <v>600.29</v>
          </cell>
          <cell r="YJ41">
            <v>3958.8661279328412</v>
          </cell>
          <cell r="YK41">
            <v>326.28916436978602</v>
          </cell>
          <cell r="YL41">
            <v>233.24034968989318</v>
          </cell>
          <cell r="YM41">
            <v>327.72595309772572</v>
          </cell>
          <cell r="YN41">
            <v>350.14019252174165</v>
          </cell>
          <cell r="YO41">
            <v>479.80554723355152</v>
          </cell>
          <cell r="YP41">
            <v>334.54558215750785</v>
          </cell>
          <cell r="YQ41">
            <v>798.19061481603069</v>
          </cell>
          <cell r="YR41">
            <v>354.90443264334863</v>
          </cell>
          <cell r="YS41">
            <v>400.55545582897764</v>
          </cell>
          <cell r="YT41">
            <v>353.46883557427844</v>
          </cell>
          <cell r="YW41">
            <v>-2007.2178720671586</v>
          </cell>
          <cell r="YX41">
            <v>-2007.2178720671586</v>
          </cell>
          <cell r="YY41">
            <v>0</v>
          </cell>
          <cell r="YZ41">
            <v>7084.5840000000007</v>
          </cell>
          <cell r="ZA41">
            <v>693.774</v>
          </cell>
          <cell r="ZB41">
            <v>710.09</v>
          </cell>
          <cell r="ZC41">
            <v>710.09</v>
          </cell>
          <cell r="ZD41">
            <v>710.09</v>
          </cell>
          <cell r="ZE41">
            <v>710.09</v>
          </cell>
          <cell r="ZF41">
            <v>710.09</v>
          </cell>
          <cell r="ZG41">
            <v>710.09</v>
          </cell>
          <cell r="ZH41">
            <v>710.09</v>
          </cell>
          <cell r="ZI41">
            <v>710.09</v>
          </cell>
          <cell r="ZJ41">
            <v>710.09</v>
          </cell>
          <cell r="ZM41">
            <v>2730.5544011067059</v>
          </cell>
          <cell r="ZP41">
            <v>1341.8378706183169</v>
          </cell>
          <cell r="ZQ41">
            <v>1388.7165304883888</v>
          </cell>
          <cell r="ZZ41">
            <v>-4354.0295988932949</v>
          </cell>
          <cell r="AAA41">
            <v>-4354.0295988932949</v>
          </cell>
          <cell r="AAB41">
            <v>0</v>
          </cell>
          <cell r="AAC41">
            <v>413.83599999999996</v>
          </cell>
          <cell r="AAD41">
            <v>41.326000000000001</v>
          </cell>
          <cell r="AAE41">
            <v>41.39</v>
          </cell>
          <cell r="AAF41">
            <v>41.39</v>
          </cell>
          <cell r="AAG41">
            <v>41.39</v>
          </cell>
          <cell r="AAH41">
            <v>41.39</v>
          </cell>
          <cell r="AAI41">
            <v>41.39</v>
          </cell>
          <cell r="AAJ41">
            <v>41.39</v>
          </cell>
          <cell r="AAK41">
            <v>41.39</v>
          </cell>
          <cell r="AAL41">
            <v>41.39</v>
          </cell>
          <cell r="AAM41">
            <v>41.39</v>
          </cell>
          <cell r="AAP41">
            <v>468.23331760000002</v>
          </cell>
          <cell r="AAQ41">
            <v>39.713864399999999</v>
          </cell>
          <cell r="AAR41">
            <v>39.611843999999998</v>
          </cell>
          <cell r="AAS41">
            <v>48.593688</v>
          </cell>
          <cell r="AAT41">
            <v>49.602564000000001</v>
          </cell>
          <cell r="AAU41">
            <v>48.5189892</v>
          </cell>
          <cell r="AAV41">
            <v>49.425243999999999</v>
          </cell>
          <cell r="AAW41">
            <v>48.013548</v>
          </cell>
          <cell r="AAX41">
            <v>48.225276000000001</v>
          </cell>
          <cell r="AAY41">
            <v>47.821708000000001</v>
          </cell>
          <cell r="AAZ41">
            <v>48.706592000000001</v>
          </cell>
          <cell r="ABC41">
            <v>54.397317600000065</v>
          </cell>
          <cell r="ABD41">
            <v>0</v>
          </cell>
          <cell r="ABE41">
            <v>54.397317600000065</v>
          </cell>
          <cell r="ABF41">
            <v>91.688000000000002</v>
          </cell>
          <cell r="ABG41">
            <v>9.1579999999999995</v>
          </cell>
          <cell r="ABH41">
            <v>9.17</v>
          </cell>
          <cell r="ABI41">
            <v>9.17</v>
          </cell>
          <cell r="ABJ41">
            <v>9.17</v>
          </cell>
          <cell r="ABK41">
            <v>9.17</v>
          </cell>
          <cell r="ABL41">
            <v>9.17</v>
          </cell>
          <cell r="ABM41">
            <v>9.17</v>
          </cell>
          <cell r="ABN41">
            <v>9.17</v>
          </cell>
          <cell r="ABO41">
            <v>9.17</v>
          </cell>
          <cell r="ABP41">
            <v>9.17</v>
          </cell>
          <cell r="ABS41">
            <v>0</v>
          </cell>
          <cell r="ABT41">
            <v>0</v>
          </cell>
          <cell r="ACA41">
            <v>0</v>
          </cell>
          <cell r="ACB41">
            <v>0</v>
          </cell>
          <cell r="ACC41">
            <v>0</v>
          </cell>
          <cell r="ACF41">
            <v>-91.688000000000002</v>
          </cell>
          <cell r="ACG41">
            <v>-91.688000000000002</v>
          </cell>
          <cell r="ACH41">
            <v>0</v>
          </cell>
          <cell r="ACI41">
            <v>198.70000000000002</v>
          </cell>
          <cell r="ACJ41">
            <v>36.525524399999995</v>
          </cell>
          <cell r="ACK41">
            <v>-162.17447560000002</v>
          </cell>
          <cell r="ACL41">
            <v>-162.17447560000002</v>
          </cell>
          <cell r="ACM41">
            <v>0</v>
          </cell>
          <cell r="ACN41">
            <v>198.70000000000002</v>
          </cell>
          <cell r="ACO41">
            <v>20.68</v>
          </cell>
          <cell r="ACP41">
            <v>19.78</v>
          </cell>
          <cell r="ACQ41">
            <v>19.78</v>
          </cell>
          <cell r="ACR41">
            <v>19.78</v>
          </cell>
          <cell r="ACS41">
            <v>19.78</v>
          </cell>
          <cell r="ACT41">
            <v>19.78</v>
          </cell>
          <cell r="ACU41">
            <v>19.78</v>
          </cell>
          <cell r="ACV41">
            <v>19.78</v>
          </cell>
          <cell r="ACW41">
            <v>19.78</v>
          </cell>
          <cell r="ACX41">
            <v>19.78</v>
          </cell>
          <cell r="ADA41">
            <v>36.525524399999995</v>
          </cell>
          <cell r="ADB41">
            <v>0</v>
          </cell>
          <cell r="ADC41">
            <v>0</v>
          </cell>
          <cell r="ADD41">
            <v>0</v>
          </cell>
          <cell r="ADE41">
            <v>36.525524399999995</v>
          </cell>
          <cell r="ADF41">
            <v>0</v>
          </cell>
          <cell r="ADG41">
            <v>0</v>
          </cell>
          <cell r="ADH41">
            <v>0</v>
          </cell>
          <cell r="ADI41">
            <v>0</v>
          </cell>
          <cell r="ADJ41">
            <v>0</v>
          </cell>
          <cell r="ADK41">
            <v>0</v>
          </cell>
          <cell r="ADN41">
            <v>-162.17447560000002</v>
          </cell>
          <cell r="ADO41">
            <v>-162.17447560000002</v>
          </cell>
          <cell r="ADP41">
            <v>0</v>
          </cell>
          <cell r="ADQ41">
            <v>0</v>
          </cell>
          <cell r="ADR41">
            <v>0</v>
          </cell>
          <cell r="ADS41">
            <v>0</v>
          </cell>
          <cell r="ADT41">
            <v>0</v>
          </cell>
          <cell r="ADU41">
            <v>0</v>
          </cell>
          <cell r="ADV41">
            <v>0</v>
          </cell>
          <cell r="ADW41">
            <v>0</v>
          </cell>
          <cell r="ADX41">
            <v>0</v>
          </cell>
          <cell r="ADY41">
            <v>0</v>
          </cell>
          <cell r="ADZ41">
            <v>0</v>
          </cell>
          <cell r="AEA41">
            <v>0</v>
          </cell>
          <cell r="AED41">
            <v>0</v>
          </cell>
          <cell r="AEE41">
            <v>0</v>
          </cell>
          <cell r="AEF41">
            <v>0</v>
          </cell>
          <cell r="AEG41">
            <v>0</v>
          </cell>
          <cell r="AEH41">
            <v>0</v>
          </cell>
          <cell r="AEI41">
            <v>0</v>
          </cell>
          <cell r="AEJ41">
            <v>0</v>
          </cell>
          <cell r="AEK41">
            <v>0</v>
          </cell>
          <cell r="AEL41">
            <v>0</v>
          </cell>
          <cell r="AEM41">
            <v>0</v>
          </cell>
          <cell r="AEN41">
            <v>0</v>
          </cell>
          <cell r="AEQ41">
            <v>0</v>
          </cell>
          <cell r="AER41">
            <v>0</v>
          </cell>
          <cell r="AES41">
            <v>0</v>
          </cell>
          <cell r="AET41">
            <v>0</v>
          </cell>
          <cell r="AEU41">
            <v>0</v>
          </cell>
          <cell r="AEV41">
            <v>0</v>
          </cell>
          <cell r="AEW41">
            <v>0</v>
          </cell>
          <cell r="AEX41">
            <v>0</v>
          </cell>
          <cell r="AEY41">
            <v>0</v>
          </cell>
          <cell r="AFG41">
            <v>0</v>
          </cell>
          <cell r="AFT41">
            <v>0</v>
          </cell>
          <cell r="AFU41">
            <v>0</v>
          </cell>
          <cell r="AFV41">
            <v>0</v>
          </cell>
          <cell r="AFW41">
            <v>44523.442000000003</v>
          </cell>
          <cell r="AFX41">
            <v>49117.239596817519</v>
          </cell>
          <cell r="AFY41">
            <v>4593.797596817516</v>
          </cell>
          <cell r="AFZ41">
            <v>0</v>
          </cell>
          <cell r="AGA41">
            <v>4593.797596817516</v>
          </cell>
          <cell r="AGB41">
            <v>53428.130400000002</v>
          </cell>
          <cell r="AGC41">
            <v>58940.687516181017</v>
          </cell>
          <cell r="AGD41">
            <v>5512.5571161810149</v>
          </cell>
          <cell r="AGE41">
            <v>0</v>
          </cell>
          <cell r="AGF41">
            <v>5512.5571161810149</v>
          </cell>
          <cell r="AGG41">
            <v>2671.4065200000005</v>
          </cell>
          <cell r="AGH41">
            <v>2947.0343758090512</v>
          </cell>
          <cell r="AGI41">
            <v>275.62785580905074</v>
          </cell>
          <cell r="AGJ41">
            <v>0</v>
          </cell>
          <cell r="AGK41">
            <v>275.62785580905074</v>
          </cell>
          <cell r="AGL41">
            <v>56099.536919999999</v>
          </cell>
        </row>
        <row r="42">
          <cell r="C42" t="str">
            <v>Степана Бандери вул. 31А</v>
          </cell>
          <cell r="D42">
            <v>10</v>
          </cell>
          <cell r="E42">
            <v>6477.9</v>
          </cell>
          <cell r="F42">
            <v>67709.279000000024</v>
          </cell>
          <cell r="G42">
            <v>65905.058144423296</v>
          </cell>
          <cell r="H42">
            <v>-1804.2208555767284</v>
          </cell>
          <cell r="I42">
            <v>-1804.2208555767284</v>
          </cell>
          <cell r="J42">
            <v>0</v>
          </cell>
          <cell r="K42">
            <v>29529.71100000001</v>
          </cell>
          <cell r="L42">
            <v>2891.8710000000001</v>
          </cell>
          <cell r="M42">
            <v>2959.76</v>
          </cell>
          <cell r="N42">
            <v>2959.76</v>
          </cell>
          <cell r="O42">
            <v>2959.76</v>
          </cell>
          <cell r="P42">
            <v>2959.76</v>
          </cell>
          <cell r="Q42">
            <v>2959.76</v>
          </cell>
          <cell r="R42">
            <v>2959.76</v>
          </cell>
          <cell r="S42">
            <v>2959.76</v>
          </cell>
          <cell r="T42">
            <v>2959.76</v>
          </cell>
          <cell r="U42">
            <v>2959.76</v>
          </cell>
          <cell r="X42">
            <v>31590.034068108373</v>
          </cell>
          <cell r="Y42">
            <v>0</v>
          </cell>
          <cell r="Z42">
            <v>0</v>
          </cell>
          <cell r="AA42">
            <v>0</v>
          </cell>
          <cell r="AB42">
            <v>15877.547306524524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15712.486761583848</v>
          </cell>
          <cell r="AL42">
            <v>0</v>
          </cell>
          <cell r="AM42">
            <v>0</v>
          </cell>
          <cell r="AN42">
            <v>1079.5980000000004</v>
          </cell>
          <cell r="AO42">
            <v>105.97800000000001</v>
          </cell>
          <cell r="AP42">
            <v>108.18</v>
          </cell>
          <cell r="AQ42">
            <v>108.18</v>
          </cell>
          <cell r="AR42">
            <v>108.18</v>
          </cell>
          <cell r="AS42">
            <v>108.18</v>
          </cell>
          <cell r="AT42">
            <v>108.18</v>
          </cell>
          <cell r="AU42">
            <v>108.18</v>
          </cell>
          <cell r="AV42">
            <v>108.18</v>
          </cell>
          <cell r="AW42">
            <v>108.18</v>
          </cell>
          <cell r="AX42">
            <v>108.18</v>
          </cell>
          <cell r="BA42">
            <v>1311.8558884729146</v>
          </cell>
          <cell r="BB42">
            <v>0</v>
          </cell>
          <cell r="BC42">
            <v>0</v>
          </cell>
          <cell r="BD42">
            <v>0</v>
          </cell>
          <cell r="BE42">
            <v>662.31910850049178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649.53677997242278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R42">
            <v>0</v>
          </cell>
          <cell r="CS42">
            <v>0</v>
          </cell>
          <cell r="CT42">
            <v>51.381</v>
          </cell>
          <cell r="CU42">
            <v>4.6710000000000003</v>
          </cell>
          <cell r="CV42">
            <v>5.19</v>
          </cell>
          <cell r="CW42">
            <v>5.19</v>
          </cell>
          <cell r="CX42">
            <v>5.19</v>
          </cell>
          <cell r="CY42">
            <v>5.19</v>
          </cell>
          <cell r="CZ42">
            <v>5.19</v>
          </cell>
          <cell r="DA42">
            <v>5.19</v>
          </cell>
          <cell r="DB42">
            <v>5.19</v>
          </cell>
          <cell r="DC42">
            <v>5.19</v>
          </cell>
          <cell r="DD42">
            <v>5.19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T42">
            <v>-51.381</v>
          </cell>
          <cell r="DU42">
            <v>-51.381</v>
          </cell>
          <cell r="DV42">
            <v>0</v>
          </cell>
          <cell r="DW42">
            <v>2404.9409999999998</v>
          </cell>
          <cell r="DX42">
            <v>236.12099999999998</v>
          </cell>
          <cell r="DY42">
            <v>240.98</v>
          </cell>
          <cell r="DZ42">
            <v>240.98</v>
          </cell>
          <cell r="EA42">
            <v>240.98</v>
          </cell>
          <cell r="EB42">
            <v>240.98</v>
          </cell>
          <cell r="EC42">
            <v>240.98</v>
          </cell>
          <cell r="ED42">
            <v>240.98</v>
          </cell>
          <cell r="EE42">
            <v>240.98</v>
          </cell>
          <cell r="EF42">
            <v>240.98</v>
          </cell>
          <cell r="EG42">
            <v>240.98</v>
          </cell>
          <cell r="EK42">
            <v>2694.5738630655051</v>
          </cell>
          <cell r="EL42">
            <v>0</v>
          </cell>
          <cell r="EM42">
            <v>0</v>
          </cell>
          <cell r="EN42">
            <v>0</v>
          </cell>
          <cell r="EO42">
            <v>1360.4144894693736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1334.1593735961314</v>
          </cell>
          <cell r="EX42">
            <v>289.63286306550526</v>
          </cell>
          <cell r="EY42">
            <v>0</v>
          </cell>
          <cell r="EZ42">
            <v>289.63286306550526</v>
          </cell>
          <cell r="FA42">
            <v>6839.8019999999988</v>
          </cell>
          <cell r="FB42">
            <v>671.5619999999999</v>
          </cell>
          <cell r="FC42">
            <v>685.36</v>
          </cell>
          <cell r="FD42">
            <v>685.36</v>
          </cell>
          <cell r="FE42">
            <v>685.36</v>
          </cell>
          <cell r="FF42">
            <v>685.36</v>
          </cell>
          <cell r="FG42">
            <v>685.36</v>
          </cell>
          <cell r="FH42">
            <v>685.36</v>
          </cell>
          <cell r="FI42">
            <v>685.36</v>
          </cell>
          <cell r="FJ42">
            <v>685.36</v>
          </cell>
          <cell r="FK42">
            <v>685.36</v>
          </cell>
          <cell r="FN42">
            <v>7759.1524045544111</v>
          </cell>
          <cell r="FO42">
            <v>0</v>
          </cell>
          <cell r="FP42">
            <v>0</v>
          </cell>
          <cell r="FQ42">
            <v>0</v>
          </cell>
          <cell r="FR42">
            <v>3908.5692589771506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3850.5831455772604</v>
          </cell>
          <cell r="GA42">
            <v>919.35040455441231</v>
          </cell>
          <cell r="GB42">
            <v>0</v>
          </cell>
          <cell r="GC42">
            <v>919.35040455441231</v>
          </cell>
          <cell r="GD42">
            <v>11.530999999999999</v>
          </cell>
          <cell r="GE42">
            <v>11.530999999999999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-11.530999999999999</v>
          </cell>
          <cell r="GW42">
            <v>-11.530999999999999</v>
          </cell>
          <cell r="GX42">
            <v>0</v>
          </cell>
          <cell r="GY42">
            <v>27792.315000000006</v>
          </cell>
          <cell r="GZ42">
            <v>2716.9649999999997</v>
          </cell>
          <cell r="HA42">
            <v>2786.15</v>
          </cell>
          <cell r="HB42">
            <v>2786.15</v>
          </cell>
          <cell r="HC42">
            <v>2786.15</v>
          </cell>
          <cell r="HD42">
            <v>2786.15</v>
          </cell>
          <cell r="HE42">
            <v>2786.15</v>
          </cell>
          <cell r="HF42">
            <v>2786.15</v>
          </cell>
          <cell r="HG42">
            <v>2786.15</v>
          </cell>
          <cell r="HH42">
            <v>2786.15</v>
          </cell>
          <cell r="HI42">
            <v>2786.15</v>
          </cell>
          <cell r="HL42">
            <v>22549.441920222089</v>
          </cell>
          <cell r="HM42">
            <v>2153.5952600853166</v>
          </cell>
          <cell r="HN42">
            <v>1979.9546586128838</v>
          </cell>
          <cell r="HO42">
            <v>2275.6707478509006</v>
          </cell>
          <cell r="HP42">
            <v>2452.9910419758971</v>
          </cell>
          <cell r="HQ42">
            <v>2566.0964151795993</v>
          </cell>
          <cell r="HR42">
            <v>2225.9395272294273</v>
          </cell>
          <cell r="HS42">
            <v>2023.4096218947457</v>
          </cell>
          <cell r="HT42">
            <v>2676.5580798727847</v>
          </cell>
          <cell r="HU42">
            <v>2022.4261285592556</v>
          </cell>
          <cell r="HV42">
            <v>2172.8004389612747</v>
          </cell>
          <cell r="HY42">
            <v>-5242.8730797779172</v>
          </cell>
          <cell r="HZ42">
            <v>-5242.8730797779172</v>
          </cell>
          <cell r="IA42">
            <v>0</v>
          </cell>
          <cell r="IB42">
            <v>38968.781000000003</v>
          </cell>
          <cell r="IC42">
            <v>3742.4209999999994</v>
          </cell>
          <cell r="ID42">
            <v>3914.04</v>
          </cell>
          <cell r="IE42">
            <v>3914.04</v>
          </cell>
          <cell r="IF42">
            <v>3914.04</v>
          </cell>
          <cell r="IG42">
            <v>3914.04</v>
          </cell>
          <cell r="IH42">
            <v>3914.04</v>
          </cell>
          <cell r="II42">
            <v>3914.04</v>
          </cell>
          <cell r="IJ42">
            <v>3914.04</v>
          </cell>
          <cell r="IK42">
            <v>3914.04</v>
          </cell>
          <cell r="IL42">
            <v>3914.04</v>
          </cell>
          <cell r="IO42">
            <v>38414.533780661106</v>
          </cell>
          <cell r="IP42">
            <v>2543.0870974175778</v>
          </cell>
          <cell r="IQ42">
            <v>3003.3864895389042</v>
          </cell>
          <cell r="IR42">
            <v>4030.3893489025713</v>
          </cell>
          <cell r="IS42">
            <v>3882.6768841094472</v>
          </cell>
          <cell r="IT42">
            <v>4491.6652118513102</v>
          </cell>
          <cell r="IU42">
            <v>3701.9927153458639</v>
          </cell>
          <cell r="IV42">
            <v>3641.8897449823589</v>
          </cell>
          <cell r="IW42">
            <v>4060.2371886384421</v>
          </cell>
          <cell r="IX42">
            <v>4639.8661078367841</v>
          </cell>
          <cell r="IY42">
            <v>4419.3429920378494</v>
          </cell>
          <cell r="JB42">
            <v>-554.24721933889668</v>
          </cell>
          <cell r="JC42">
            <v>-554.24721933889668</v>
          </cell>
          <cell r="JD42">
            <v>0</v>
          </cell>
          <cell r="JE42">
            <v>38.311999999999998</v>
          </cell>
          <cell r="JF42">
            <v>38.311999999999998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R42">
            <v>31.229148183624719</v>
          </cell>
          <cell r="JS42">
            <v>31.229148183624719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E42">
            <v>-7.0828518163752783</v>
          </cell>
          <cell r="KF42">
            <v>-7.0828518163752783</v>
          </cell>
          <cell r="KG42">
            <v>0</v>
          </cell>
          <cell r="KH42">
            <v>9089.5030000000006</v>
          </cell>
          <cell r="KI42">
            <v>892.39300000000003</v>
          </cell>
          <cell r="KJ42">
            <v>910.79</v>
          </cell>
          <cell r="KK42">
            <v>910.79</v>
          </cell>
          <cell r="KL42">
            <v>910.79</v>
          </cell>
          <cell r="KM42">
            <v>910.79</v>
          </cell>
          <cell r="KN42">
            <v>910.79</v>
          </cell>
          <cell r="KO42">
            <v>910.79</v>
          </cell>
          <cell r="KP42">
            <v>910.79</v>
          </cell>
          <cell r="KQ42">
            <v>910.79</v>
          </cell>
          <cell r="KR42">
            <v>910.79</v>
          </cell>
          <cell r="KU42">
            <v>7589.6429608365861</v>
          </cell>
          <cell r="KV42">
            <v>1056.5809187388249</v>
          </cell>
          <cell r="KW42">
            <v>800.84414975103175</v>
          </cell>
          <cell r="KX42">
            <v>1180.6137653366216</v>
          </cell>
          <cell r="KY42">
            <v>1047.0424340834725</v>
          </cell>
          <cell r="KZ42">
            <v>1127.6668678832955</v>
          </cell>
          <cell r="LA42">
            <v>223.42790202076714</v>
          </cell>
          <cell r="LB42">
            <v>12.380066667603757</v>
          </cell>
          <cell r="LD42">
            <v>1247.3645914733265</v>
          </cell>
          <cell r="LE42">
            <v>893.72226488164358</v>
          </cell>
          <cell r="LH42">
            <v>-1499.8600391634145</v>
          </cell>
          <cell r="LI42">
            <v>-1499.8600391634145</v>
          </cell>
          <cell r="LJ42">
            <v>0</v>
          </cell>
          <cell r="LK42">
            <v>0</v>
          </cell>
          <cell r="LX42">
            <v>0</v>
          </cell>
          <cell r="MJ42">
            <v>0</v>
          </cell>
          <cell r="ML42">
            <v>0</v>
          </cell>
          <cell r="MM42">
            <v>0</v>
          </cell>
          <cell r="MN42">
            <v>61651.69200000001</v>
          </cell>
          <cell r="MO42">
            <v>6300.6120000000001</v>
          </cell>
          <cell r="MP42">
            <v>6150.12</v>
          </cell>
          <cell r="MQ42">
            <v>6150.12</v>
          </cell>
          <cell r="MR42">
            <v>6150.12</v>
          </cell>
          <cell r="MS42">
            <v>6150.12</v>
          </cell>
          <cell r="MT42">
            <v>6150.12</v>
          </cell>
          <cell r="MU42">
            <v>6150.12</v>
          </cell>
          <cell r="MV42">
            <v>6150.12</v>
          </cell>
          <cell r="MW42">
            <v>6150.12</v>
          </cell>
          <cell r="MX42">
            <v>6150.12</v>
          </cell>
          <cell r="NA42">
            <v>11232.766463652148</v>
          </cell>
          <cell r="NB42">
            <v>833.84065299125609</v>
          </cell>
          <cell r="NC42">
            <v>4570.6329519290139</v>
          </cell>
          <cell r="ND42">
            <v>0</v>
          </cell>
          <cell r="NE42">
            <v>0</v>
          </cell>
          <cell r="NF42">
            <v>0</v>
          </cell>
          <cell r="NG42">
            <v>859.44934711890312</v>
          </cell>
          <cell r="NH42">
            <v>0</v>
          </cell>
          <cell r="NI42">
            <v>0</v>
          </cell>
          <cell r="NJ42">
            <v>3522.7835116129745</v>
          </cell>
          <cell r="NK42">
            <v>1446.06</v>
          </cell>
          <cell r="NN42">
            <v>-50418.925536347859</v>
          </cell>
          <cell r="NO42">
            <v>-50418.925536347859</v>
          </cell>
          <cell r="NP42">
            <v>0</v>
          </cell>
          <cell r="NQ42">
            <v>13989.826000000001</v>
          </cell>
          <cell r="NR42">
            <v>0</v>
          </cell>
          <cell r="NS42">
            <v>-13989.826000000001</v>
          </cell>
          <cell r="NT42">
            <v>-13989.826000000001</v>
          </cell>
          <cell r="NU42">
            <v>0</v>
          </cell>
          <cell r="NV42">
            <v>1491.4769999999994</v>
          </cell>
          <cell r="NW42">
            <v>144.71699999999998</v>
          </cell>
          <cell r="NX42">
            <v>149.63999999999999</v>
          </cell>
          <cell r="NY42">
            <v>149.63999999999999</v>
          </cell>
          <cell r="NZ42">
            <v>149.63999999999999</v>
          </cell>
          <cell r="OA42">
            <v>149.63999999999999</v>
          </cell>
          <cell r="OB42">
            <v>149.63999999999999</v>
          </cell>
          <cell r="OC42">
            <v>149.63999999999999</v>
          </cell>
          <cell r="OD42">
            <v>149.63999999999999</v>
          </cell>
          <cell r="OE42">
            <v>149.63999999999999</v>
          </cell>
          <cell r="OF42">
            <v>149.63999999999999</v>
          </cell>
          <cell r="OI42">
            <v>0</v>
          </cell>
          <cell r="OJ42">
            <v>0</v>
          </cell>
          <cell r="OK42">
            <v>0</v>
          </cell>
          <cell r="OL42">
            <v>0</v>
          </cell>
          <cell r="OM42">
            <v>0</v>
          </cell>
          <cell r="ON42">
            <v>0</v>
          </cell>
          <cell r="OO42">
            <v>0</v>
          </cell>
          <cell r="OP42">
            <v>0</v>
          </cell>
          <cell r="OQ42">
            <v>0</v>
          </cell>
          <cell r="OR42">
            <v>0</v>
          </cell>
          <cell r="OS42">
            <v>0</v>
          </cell>
          <cell r="OV42">
            <v>-1491.4769999999994</v>
          </cell>
          <cell r="OW42">
            <v>-1491.4769999999994</v>
          </cell>
          <cell r="OX42">
            <v>0</v>
          </cell>
          <cell r="OY42">
            <v>1550.6840000000002</v>
          </cell>
          <cell r="OZ42">
            <v>151.45400000000001</v>
          </cell>
          <cell r="PA42">
            <v>155.47</v>
          </cell>
          <cell r="PB42">
            <v>155.47</v>
          </cell>
          <cell r="PC42">
            <v>155.47</v>
          </cell>
          <cell r="PD42">
            <v>155.47</v>
          </cell>
          <cell r="PE42">
            <v>155.47</v>
          </cell>
          <cell r="PF42">
            <v>155.47</v>
          </cell>
          <cell r="PG42">
            <v>155.47</v>
          </cell>
          <cell r="PH42">
            <v>155.47</v>
          </cell>
          <cell r="PI42">
            <v>155.47</v>
          </cell>
          <cell r="PL42">
            <v>0</v>
          </cell>
          <cell r="PM42">
            <v>0</v>
          </cell>
          <cell r="PN42">
            <v>0</v>
          </cell>
          <cell r="PO42">
            <v>0</v>
          </cell>
          <cell r="PP42">
            <v>0</v>
          </cell>
          <cell r="PQ42">
            <v>0</v>
          </cell>
          <cell r="PR42">
            <v>0</v>
          </cell>
          <cell r="PS42">
            <v>0</v>
          </cell>
          <cell r="PT42">
            <v>0</v>
          </cell>
          <cell r="PU42">
            <v>0</v>
          </cell>
          <cell r="PV42">
            <v>0</v>
          </cell>
          <cell r="PY42">
            <v>-1550.6840000000002</v>
          </cell>
          <cell r="PZ42">
            <v>-1550.6840000000002</v>
          </cell>
          <cell r="QA42">
            <v>0</v>
          </cell>
          <cell r="QB42">
            <v>0</v>
          </cell>
          <cell r="QC42">
            <v>0</v>
          </cell>
          <cell r="QD42">
            <v>0</v>
          </cell>
          <cell r="QE42">
            <v>0</v>
          </cell>
          <cell r="QF42">
            <v>0</v>
          </cell>
          <cell r="QG42">
            <v>0</v>
          </cell>
          <cell r="QH42">
            <v>0</v>
          </cell>
          <cell r="QI42">
            <v>0</v>
          </cell>
          <cell r="QJ42">
            <v>0</v>
          </cell>
          <cell r="QK42">
            <v>0</v>
          </cell>
          <cell r="QL42">
            <v>0</v>
          </cell>
          <cell r="QO42">
            <v>0</v>
          </cell>
          <cell r="QP42">
            <v>0</v>
          </cell>
          <cell r="QQ42">
            <v>0</v>
          </cell>
          <cell r="QS42">
            <v>0</v>
          </cell>
          <cell r="QT42">
            <v>0</v>
          </cell>
          <cell r="QU42">
            <v>0</v>
          </cell>
          <cell r="QW42">
            <v>0</v>
          </cell>
          <cell r="RB42">
            <v>0</v>
          </cell>
          <cell r="RC42">
            <v>0</v>
          </cell>
          <cell r="RD42">
            <v>0</v>
          </cell>
          <cell r="RE42">
            <v>0</v>
          </cell>
          <cell r="RF42">
            <v>0</v>
          </cell>
          <cell r="RG42">
            <v>0</v>
          </cell>
          <cell r="RH42">
            <v>0</v>
          </cell>
          <cell r="RI42">
            <v>0</v>
          </cell>
          <cell r="RJ42">
            <v>0</v>
          </cell>
          <cell r="RK42">
            <v>0</v>
          </cell>
          <cell r="RL42">
            <v>0</v>
          </cell>
          <cell r="RM42">
            <v>0</v>
          </cell>
          <cell r="RN42">
            <v>0</v>
          </cell>
          <cell r="RO42">
            <v>0</v>
          </cell>
          <cell r="RR42">
            <v>0</v>
          </cell>
          <cell r="RS42">
            <v>0</v>
          </cell>
          <cell r="RT42">
            <v>0</v>
          </cell>
          <cell r="RV42">
            <v>0</v>
          </cell>
          <cell r="RY42">
            <v>0</v>
          </cell>
          <cell r="RZ42">
            <v>0</v>
          </cell>
          <cell r="SE42">
            <v>0</v>
          </cell>
          <cell r="SF42">
            <v>0</v>
          </cell>
          <cell r="SG42">
            <v>0</v>
          </cell>
          <cell r="SH42">
            <v>8820.9340000000011</v>
          </cell>
          <cell r="SI42">
            <v>833.70400000000006</v>
          </cell>
          <cell r="SJ42">
            <v>887.47</v>
          </cell>
          <cell r="SK42">
            <v>887.47</v>
          </cell>
          <cell r="SL42">
            <v>887.47</v>
          </cell>
          <cell r="SM42">
            <v>887.47</v>
          </cell>
          <cell r="SN42">
            <v>887.47</v>
          </cell>
          <cell r="SO42">
            <v>887.47</v>
          </cell>
          <cell r="SP42">
            <v>887.47</v>
          </cell>
          <cell r="SQ42">
            <v>887.47</v>
          </cell>
          <cell r="SR42">
            <v>887.47</v>
          </cell>
          <cell r="SU42">
            <v>0</v>
          </cell>
          <cell r="SV42">
            <v>0</v>
          </cell>
          <cell r="SW42">
            <v>0</v>
          </cell>
          <cell r="SX42">
            <v>0</v>
          </cell>
          <cell r="SY42">
            <v>0</v>
          </cell>
          <cell r="SZ42">
            <v>0</v>
          </cell>
          <cell r="TA42">
            <v>0</v>
          </cell>
          <cell r="TB42">
            <v>0</v>
          </cell>
          <cell r="TC42">
            <v>0</v>
          </cell>
          <cell r="TD42">
            <v>0</v>
          </cell>
          <cell r="TH42">
            <v>-8820.9340000000011</v>
          </cell>
          <cell r="TI42">
            <v>-8820.9340000000011</v>
          </cell>
          <cell r="TJ42">
            <v>0</v>
          </cell>
          <cell r="TK42">
            <v>2081.56</v>
          </cell>
          <cell r="TL42">
            <v>204.25</v>
          </cell>
          <cell r="TM42">
            <v>208.59</v>
          </cell>
          <cell r="TN42">
            <v>208.59</v>
          </cell>
          <cell r="TO42">
            <v>208.59</v>
          </cell>
          <cell r="TP42">
            <v>208.59</v>
          </cell>
          <cell r="TQ42">
            <v>208.59</v>
          </cell>
          <cell r="TR42">
            <v>208.59</v>
          </cell>
          <cell r="TS42">
            <v>208.59</v>
          </cell>
          <cell r="TT42">
            <v>208.59</v>
          </cell>
          <cell r="TU42">
            <v>208.59</v>
          </cell>
          <cell r="TX42">
            <v>0</v>
          </cell>
          <cell r="TY42">
            <v>0</v>
          </cell>
          <cell r="TZ42">
            <v>0</v>
          </cell>
          <cell r="UA42">
            <v>0</v>
          </cell>
          <cell r="UB42">
            <v>0</v>
          </cell>
          <cell r="UC42">
            <v>0</v>
          </cell>
          <cell r="UD42">
            <v>0</v>
          </cell>
          <cell r="UE42">
            <v>0</v>
          </cell>
          <cell r="UF42">
            <v>0</v>
          </cell>
          <cell r="UG42">
            <v>0</v>
          </cell>
          <cell r="UH42">
            <v>0</v>
          </cell>
          <cell r="UK42">
            <v>-2081.56</v>
          </cell>
          <cell r="UL42">
            <v>-2081.56</v>
          </cell>
          <cell r="UM42">
            <v>0</v>
          </cell>
          <cell r="UN42">
            <v>45.171000000000006</v>
          </cell>
          <cell r="UO42">
            <v>4.4009999999999998</v>
          </cell>
          <cell r="UP42">
            <v>4.53</v>
          </cell>
          <cell r="UQ42">
            <v>4.53</v>
          </cell>
          <cell r="UR42">
            <v>4.53</v>
          </cell>
          <cell r="US42">
            <v>4.53</v>
          </cell>
          <cell r="UT42">
            <v>4.53</v>
          </cell>
          <cell r="UU42">
            <v>4.53</v>
          </cell>
          <cell r="UV42">
            <v>4.53</v>
          </cell>
          <cell r="UW42">
            <v>4.53</v>
          </cell>
          <cell r="UX42">
            <v>4.53</v>
          </cell>
          <cell r="VA42">
            <v>0</v>
          </cell>
          <cell r="VN42">
            <v>-45.171000000000006</v>
          </cell>
          <cell r="VO42">
            <v>-45.171000000000006</v>
          </cell>
          <cell r="VP42">
            <v>0</v>
          </cell>
          <cell r="VQ42">
            <v>0</v>
          </cell>
          <cell r="WD42">
            <v>0</v>
          </cell>
          <cell r="WQ42">
            <v>0</v>
          </cell>
          <cell r="WR42">
            <v>0</v>
          </cell>
          <cell r="WS42">
            <v>0</v>
          </cell>
          <cell r="WT42">
            <v>40840.065000000002</v>
          </cell>
          <cell r="WU42">
            <v>3999.645</v>
          </cell>
          <cell r="WV42">
            <v>4093.38</v>
          </cell>
          <cell r="WW42">
            <v>4093.38</v>
          </cell>
          <cell r="WX42">
            <v>4093.38</v>
          </cell>
          <cell r="WY42">
            <v>4093.38</v>
          </cell>
          <cell r="WZ42">
            <v>4093.38</v>
          </cell>
          <cell r="XA42">
            <v>4093.38</v>
          </cell>
          <cell r="XB42">
            <v>4093.38</v>
          </cell>
          <cell r="XC42">
            <v>4093.38</v>
          </cell>
          <cell r="XD42">
            <v>4093.38</v>
          </cell>
          <cell r="XG42">
            <v>49128.947725828104</v>
          </cell>
          <cell r="XH42">
            <v>5258.4209701369382</v>
          </cell>
          <cell r="XI42">
            <v>3744.47225737176</v>
          </cell>
          <cell r="XJ42">
            <v>2541.3331610090372</v>
          </cell>
          <cell r="XK42">
            <v>2650.2477415176459</v>
          </cell>
          <cell r="XL42">
            <v>5367.3400561917979</v>
          </cell>
          <cell r="XM42">
            <v>5178.336027700524</v>
          </cell>
          <cell r="XN42">
            <v>4881.2366364885984</v>
          </cell>
          <cell r="XO42">
            <v>7301.2406822105449</v>
          </cell>
          <cell r="XP42">
            <v>7061.1273024002212</v>
          </cell>
          <cell r="XQ42">
            <v>5145.1928908010323</v>
          </cell>
          <cell r="XT42">
            <v>8288.8827258281017</v>
          </cell>
          <cell r="XU42">
            <v>0</v>
          </cell>
          <cell r="XV42">
            <v>8288.8827258281017</v>
          </cell>
          <cell r="XW42">
            <v>53839.881999999998</v>
          </cell>
          <cell r="XX42">
            <v>5234.2119999999995</v>
          </cell>
          <cell r="XY42">
            <v>5400.63</v>
          </cell>
          <cell r="XZ42">
            <v>5400.63</v>
          </cell>
          <cell r="YA42">
            <v>5400.63</v>
          </cell>
          <cell r="YB42">
            <v>5400.63</v>
          </cell>
          <cell r="YC42">
            <v>5400.63</v>
          </cell>
          <cell r="YD42">
            <v>5400.63</v>
          </cell>
          <cell r="YE42">
            <v>5400.63</v>
          </cell>
          <cell r="YF42">
            <v>5400.63</v>
          </cell>
          <cell r="YG42">
            <v>5400.63</v>
          </cell>
          <cell r="YJ42">
            <v>55538.300313868465</v>
          </cell>
          <cell r="YK42">
            <v>5246.1732287812392</v>
          </cell>
          <cell r="YL42">
            <v>3750.1069972031155</v>
          </cell>
          <cell r="YM42">
            <v>5269.65010029105</v>
          </cell>
          <cell r="YN42">
            <v>5629.657080019063</v>
          </cell>
          <cell r="YO42">
            <v>7714.2617842231393</v>
          </cell>
          <cell r="YP42">
            <v>5378.9223442697657</v>
          </cell>
          <cell r="YQ42">
            <v>5768.7495346591704</v>
          </cell>
          <cell r="YR42">
            <v>5706.1642418791589</v>
          </cell>
          <cell r="YS42">
            <v>5391.4636439973165</v>
          </cell>
          <cell r="YT42">
            <v>5683.1513585454441</v>
          </cell>
          <cell r="YW42">
            <v>1698.4183138684675</v>
          </cell>
          <cell r="YX42">
            <v>0</v>
          </cell>
          <cell r="YY42">
            <v>1698.4183138684675</v>
          </cell>
          <cell r="YZ42">
            <v>942.56</v>
          </cell>
          <cell r="ZA42">
            <v>108.88999999999999</v>
          </cell>
          <cell r="ZB42">
            <v>92.63</v>
          </cell>
          <cell r="ZC42">
            <v>92.63</v>
          </cell>
          <cell r="ZD42">
            <v>92.63</v>
          </cell>
          <cell r="ZE42">
            <v>92.63</v>
          </cell>
          <cell r="ZF42">
            <v>92.63</v>
          </cell>
          <cell r="ZG42">
            <v>92.63</v>
          </cell>
          <cell r="ZH42">
            <v>92.63</v>
          </cell>
          <cell r="ZI42">
            <v>92.63</v>
          </cell>
          <cell r="ZJ42">
            <v>92.63</v>
          </cell>
          <cell r="ZM42">
            <v>5192.1155187017976</v>
          </cell>
          <cell r="ZP42">
            <v>2543.5999350153761</v>
          </cell>
          <cell r="ZQ42">
            <v>2648.5155836864215</v>
          </cell>
          <cell r="ZZ42">
            <v>4249.5555187017981</v>
          </cell>
          <cell r="AAA42">
            <v>0</v>
          </cell>
          <cell r="AAB42">
            <v>4249.5555187017981</v>
          </cell>
          <cell r="AAC42">
            <v>628.17099999999994</v>
          </cell>
          <cell r="AAD42">
            <v>62.700999999999993</v>
          </cell>
          <cell r="AAE42">
            <v>62.83</v>
          </cell>
          <cell r="AAF42">
            <v>62.83</v>
          </cell>
          <cell r="AAG42">
            <v>62.83</v>
          </cell>
          <cell r="AAH42">
            <v>62.83</v>
          </cell>
          <cell r="AAI42">
            <v>62.83</v>
          </cell>
          <cell r="AAJ42">
            <v>62.83</v>
          </cell>
          <cell r="AAK42">
            <v>62.83</v>
          </cell>
          <cell r="AAL42">
            <v>62.83</v>
          </cell>
          <cell r="AAM42">
            <v>62.83</v>
          </cell>
          <cell r="AAP42">
            <v>707.03230957599988</v>
          </cell>
          <cell r="AAQ42">
            <v>59.967935244000003</v>
          </cell>
          <cell r="AAR42">
            <v>59.813884440000002</v>
          </cell>
          <cell r="AAS42">
            <v>73.376468880000004</v>
          </cell>
          <cell r="AAT42">
            <v>74.899871640000001</v>
          </cell>
          <cell r="AAU42">
            <v>73.263673691999998</v>
          </cell>
          <cell r="AAV42">
            <v>74.632118439999999</v>
          </cell>
          <cell r="AAW42">
            <v>72.500457479999994</v>
          </cell>
          <cell r="AAX42">
            <v>72.820166759999992</v>
          </cell>
          <cell r="AAY42">
            <v>72.210779079999995</v>
          </cell>
          <cell r="AAZ42">
            <v>73.546953919999993</v>
          </cell>
          <cell r="ABC42">
            <v>78.86130957599994</v>
          </cell>
          <cell r="ABD42">
            <v>0</v>
          </cell>
          <cell r="ABE42">
            <v>78.86130957599994</v>
          </cell>
          <cell r="ABF42">
            <v>138.37700000000001</v>
          </cell>
          <cell r="ABG42">
            <v>13.817</v>
          </cell>
          <cell r="ABH42">
            <v>13.84</v>
          </cell>
          <cell r="ABI42">
            <v>13.84</v>
          </cell>
          <cell r="ABJ42">
            <v>13.84</v>
          </cell>
          <cell r="ABK42">
            <v>13.84</v>
          </cell>
          <cell r="ABL42">
            <v>13.84</v>
          </cell>
          <cell r="ABM42">
            <v>13.84</v>
          </cell>
          <cell r="ABN42">
            <v>13.84</v>
          </cell>
          <cell r="ABO42">
            <v>13.84</v>
          </cell>
          <cell r="ABP42">
            <v>13.84</v>
          </cell>
          <cell r="ABS42">
            <v>0</v>
          </cell>
          <cell r="ABT42">
            <v>0</v>
          </cell>
          <cell r="ACA42">
            <v>0</v>
          </cell>
          <cell r="ACB42">
            <v>0</v>
          </cell>
          <cell r="ACC42">
            <v>0</v>
          </cell>
          <cell r="ACF42">
            <v>-138.37700000000001</v>
          </cell>
          <cell r="ACG42">
            <v>-138.37700000000001</v>
          </cell>
          <cell r="ACH42">
            <v>0</v>
          </cell>
          <cell r="ACI42">
            <v>86500.342999999993</v>
          </cell>
          <cell r="ACJ42">
            <v>52879.328814239998</v>
          </cell>
          <cell r="ACK42">
            <v>-33621.014185759996</v>
          </cell>
          <cell r="ACL42">
            <v>-33621.014185759996</v>
          </cell>
          <cell r="ACM42">
            <v>0</v>
          </cell>
          <cell r="ACN42">
            <v>16593.017</v>
          </cell>
          <cell r="ACO42">
            <v>1528.0070000000003</v>
          </cell>
          <cell r="ACP42">
            <v>1673.89</v>
          </cell>
          <cell r="ACQ42">
            <v>1673.89</v>
          </cell>
          <cell r="ACR42">
            <v>1673.89</v>
          </cell>
          <cell r="ACS42">
            <v>1673.89</v>
          </cell>
          <cell r="ACT42">
            <v>1673.89</v>
          </cell>
          <cell r="ACU42">
            <v>1673.89</v>
          </cell>
          <cell r="ACV42">
            <v>1673.89</v>
          </cell>
          <cell r="ACW42">
            <v>1673.89</v>
          </cell>
          <cell r="ACX42">
            <v>1673.89</v>
          </cell>
          <cell r="ADA42">
            <v>18872.732920391998</v>
          </cell>
          <cell r="ADB42">
            <v>2366.94631824</v>
          </cell>
          <cell r="ADC42">
            <v>2131.1172071999999</v>
          </cell>
          <cell r="ADD42">
            <v>5013.5425020720004</v>
          </cell>
          <cell r="ADE42">
            <v>255.67867080000002</v>
          </cell>
          <cell r="ADF42">
            <v>1810.19937888</v>
          </cell>
          <cell r="ADG42">
            <v>2579.9977368</v>
          </cell>
          <cell r="ADH42">
            <v>1504.5699995999998</v>
          </cell>
          <cell r="ADI42">
            <v>958.80616920000011</v>
          </cell>
          <cell r="ADJ42">
            <v>845.14000320000002</v>
          </cell>
          <cell r="ADK42">
            <v>1406.7349343999999</v>
          </cell>
          <cell r="ADN42">
            <v>2279.7159203919982</v>
          </cell>
          <cell r="ADO42">
            <v>0</v>
          </cell>
          <cell r="ADP42">
            <v>2279.7159203919982</v>
          </cell>
          <cell r="ADQ42">
            <v>69907.326000000001</v>
          </cell>
          <cell r="ADR42">
            <v>6466.326</v>
          </cell>
          <cell r="ADS42">
            <v>7049</v>
          </cell>
          <cell r="ADT42">
            <v>7049</v>
          </cell>
          <cell r="ADU42">
            <v>7049</v>
          </cell>
          <cell r="ADV42">
            <v>7049</v>
          </cell>
          <cell r="ADW42">
            <v>7049</v>
          </cell>
          <cell r="ADX42">
            <v>7049</v>
          </cell>
          <cell r="ADY42">
            <v>7049</v>
          </cell>
          <cell r="ADZ42">
            <v>7049</v>
          </cell>
          <cell r="AEA42">
            <v>7049</v>
          </cell>
          <cell r="AED42">
            <v>34006.595893847996</v>
          </cell>
          <cell r="AEE42">
            <v>3423.3351112800001</v>
          </cell>
          <cell r="AEF42">
            <v>2772.82908</v>
          </cell>
          <cell r="AEG42">
            <v>3852.5953088880001</v>
          </cell>
          <cell r="AEH42">
            <v>3620.0853072000004</v>
          </cell>
          <cell r="AEI42">
            <v>2961.4226680799998</v>
          </cell>
          <cell r="AEJ42">
            <v>3886.1721395999998</v>
          </cell>
          <cell r="AEK42">
            <v>3464.8322184000003</v>
          </cell>
          <cell r="AEL42">
            <v>3531.4054379999998</v>
          </cell>
          <cell r="AEM42">
            <v>2895.387048</v>
          </cell>
          <cell r="AEN42">
            <v>3598.5315744</v>
          </cell>
          <cell r="AEQ42">
            <v>-35900.730106152005</v>
          </cell>
          <cell r="AER42">
            <v>-35900.730106152005</v>
          </cell>
          <cell r="AES42">
            <v>0</v>
          </cell>
          <cell r="AET42">
            <v>0</v>
          </cell>
          <cell r="AEU42">
            <v>0</v>
          </cell>
          <cell r="AEV42">
            <v>0</v>
          </cell>
          <cell r="AEW42">
            <v>0</v>
          </cell>
          <cell r="AEX42">
            <v>0</v>
          </cell>
          <cell r="AEY42">
            <v>0</v>
          </cell>
          <cell r="AFG42">
            <v>0</v>
          </cell>
          <cell r="AFT42">
            <v>0</v>
          </cell>
          <cell r="AFU42">
            <v>0</v>
          </cell>
          <cell r="AFV42">
            <v>0</v>
          </cell>
          <cell r="AFW42">
            <v>374336.79099999997</v>
          </cell>
          <cell r="AFX42">
            <v>286618.95517997112</v>
          </cell>
          <cell r="AFY42">
            <v>-87717.835820028849</v>
          </cell>
          <cell r="AFZ42">
            <v>-87717.835820028849</v>
          </cell>
          <cell r="AGA42">
            <v>0</v>
          </cell>
          <cell r="AGB42">
            <v>449204.14919999993</v>
          </cell>
          <cell r="AGC42">
            <v>343942.74621596531</v>
          </cell>
          <cell r="AGD42">
            <v>-105261.40298403462</v>
          </cell>
          <cell r="AGE42">
            <v>-105261.40298403462</v>
          </cell>
          <cell r="AGF42">
            <v>0</v>
          </cell>
          <cell r="AGG42">
            <v>22460.207459999998</v>
          </cell>
          <cell r="AGH42">
            <v>17197.137310798265</v>
          </cell>
          <cell r="AGI42">
            <v>-5263.0701492017324</v>
          </cell>
          <cell r="AGJ42">
            <v>-5263.0701492017324</v>
          </cell>
          <cell r="AGK42">
            <v>0</v>
          </cell>
          <cell r="AGL42">
            <v>471664.35665999993</v>
          </cell>
        </row>
        <row r="43">
          <cell r="C43" t="str">
            <v>Степана Бандери вул. 31б</v>
          </cell>
          <cell r="D43">
            <v>10</v>
          </cell>
          <cell r="E43">
            <v>5682.9</v>
          </cell>
          <cell r="F43">
            <v>65672.508999999991</v>
          </cell>
          <cell r="G43">
            <v>43077.166287138229</v>
          </cell>
          <cell r="H43">
            <v>-22595.342712861762</v>
          </cell>
          <cell r="I43">
            <v>-22595.342712861762</v>
          </cell>
          <cell r="J43">
            <v>0</v>
          </cell>
          <cell r="K43">
            <v>28566.535999999996</v>
          </cell>
          <cell r="L43">
            <v>2797.4660000000003</v>
          </cell>
          <cell r="M43">
            <v>2863.23</v>
          </cell>
          <cell r="N43">
            <v>2863.23</v>
          </cell>
          <cell r="O43">
            <v>2863.23</v>
          </cell>
          <cell r="P43">
            <v>2863.23</v>
          </cell>
          <cell r="Q43">
            <v>2863.23</v>
          </cell>
          <cell r="R43">
            <v>2863.23</v>
          </cell>
          <cell r="S43">
            <v>2863.23</v>
          </cell>
          <cell r="T43">
            <v>2863.23</v>
          </cell>
          <cell r="U43">
            <v>2863.23</v>
          </cell>
          <cell r="X43">
            <v>15297.626694131468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15297.626694131468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L43">
            <v>0</v>
          </cell>
          <cell r="AM43">
            <v>0</v>
          </cell>
          <cell r="AN43">
            <v>999.74600000000032</v>
          </cell>
          <cell r="AO43">
            <v>98.126000000000005</v>
          </cell>
          <cell r="AP43">
            <v>100.18</v>
          </cell>
          <cell r="AQ43">
            <v>100.18</v>
          </cell>
          <cell r="AR43">
            <v>100.18</v>
          </cell>
          <cell r="AS43">
            <v>100.18</v>
          </cell>
          <cell r="AT43">
            <v>100.18</v>
          </cell>
          <cell r="AU43">
            <v>100.18</v>
          </cell>
          <cell r="AV43">
            <v>100.18</v>
          </cell>
          <cell r="AW43">
            <v>100.18</v>
          </cell>
          <cell r="AX43">
            <v>100.18</v>
          </cell>
          <cell r="BA43">
            <v>617.61911457628059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617.61911457628059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R43">
            <v>0</v>
          </cell>
          <cell r="CS43">
            <v>0</v>
          </cell>
          <cell r="CT43">
            <v>50.490000000000009</v>
          </cell>
          <cell r="CU43">
            <v>4.59</v>
          </cell>
          <cell r="CV43">
            <v>5.0999999999999996</v>
          </cell>
          <cell r="CW43">
            <v>5.0999999999999996</v>
          </cell>
          <cell r="CX43">
            <v>5.0999999999999996</v>
          </cell>
          <cell r="CY43">
            <v>5.0999999999999996</v>
          </cell>
          <cell r="CZ43">
            <v>5.0999999999999996</v>
          </cell>
          <cell r="DA43">
            <v>5.0999999999999996</v>
          </cell>
          <cell r="DB43">
            <v>5.0999999999999996</v>
          </cell>
          <cell r="DC43">
            <v>5.0999999999999996</v>
          </cell>
          <cell r="DD43">
            <v>5.0999999999999996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T43">
            <v>-50.490000000000009</v>
          </cell>
          <cell r="DU43">
            <v>-50.490000000000009</v>
          </cell>
          <cell r="DV43">
            <v>0</v>
          </cell>
          <cell r="DW43">
            <v>2402.9470000000001</v>
          </cell>
          <cell r="DX43">
            <v>235.92699999999999</v>
          </cell>
          <cell r="DY43">
            <v>240.78</v>
          </cell>
          <cell r="DZ43">
            <v>240.78</v>
          </cell>
          <cell r="EA43">
            <v>240.78</v>
          </cell>
          <cell r="EB43">
            <v>240.78</v>
          </cell>
          <cell r="EC43">
            <v>240.78</v>
          </cell>
          <cell r="ED43">
            <v>240.78</v>
          </cell>
          <cell r="EE43">
            <v>240.78</v>
          </cell>
          <cell r="EF43">
            <v>240.78</v>
          </cell>
          <cell r="EG43">
            <v>240.78</v>
          </cell>
          <cell r="EK43">
            <v>1365.922644309537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1365.922644309537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X43">
            <v>-1037.0243556904632</v>
          </cell>
          <cell r="EY43">
            <v>-1037.0243556904632</v>
          </cell>
          <cell r="EZ43">
            <v>0</v>
          </cell>
          <cell r="FA43">
            <v>7078.3910000000014</v>
          </cell>
          <cell r="FB43">
            <v>694.96100000000001</v>
          </cell>
          <cell r="FC43">
            <v>709.27</v>
          </cell>
          <cell r="FD43">
            <v>709.27</v>
          </cell>
          <cell r="FE43">
            <v>709.27</v>
          </cell>
          <cell r="FF43">
            <v>709.27</v>
          </cell>
          <cell r="FG43">
            <v>709.27</v>
          </cell>
          <cell r="FH43">
            <v>709.27</v>
          </cell>
          <cell r="FI43">
            <v>709.27</v>
          </cell>
          <cell r="FJ43">
            <v>709.27</v>
          </cell>
          <cell r="FK43">
            <v>709.27</v>
          </cell>
          <cell r="FN43">
            <v>4138.3830523173101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4138.3830523173101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GA43">
            <v>-2940.0079476826913</v>
          </cell>
          <cell r="GB43">
            <v>-2940.0079476826913</v>
          </cell>
          <cell r="GC43">
            <v>0</v>
          </cell>
          <cell r="GD43">
            <v>11.511000000000001</v>
          </cell>
          <cell r="GE43">
            <v>11.511000000000001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-11.511000000000001</v>
          </cell>
          <cell r="GW43">
            <v>-11.511000000000001</v>
          </cell>
          <cell r="GX43">
            <v>0</v>
          </cell>
          <cell r="GY43">
            <v>26562.887999999995</v>
          </cell>
          <cell r="GZ43">
            <v>2596.8779999999997</v>
          </cell>
          <cell r="HA43">
            <v>2662.89</v>
          </cell>
          <cell r="HB43">
            <v>2662.89</v>
          </cell>
          <cell r="HC43">
            <v>2662.89</v>
          </cell>
          <cell r="HD43">
            <v>2662.89</v>
          </cell>
          <cell r="HE43">
            <v>2662.89</v>
          </cell>
          <cell r="HF43">
            <v>2662.89</v>
          </cell>
          <cell r="HG43">
            <v>2662.89</v>
          </cell>
          <cell r="HH43">
            <v>2662.89</v>
          </cell>
          <cell r="HI43">
            <v>2662.89</v>
          </cell>
          <cell r="HL43">
            <v>21657.61478180363</v>
          </cell>
          <cell r="HM43">
            <v>2068.4208817167319</v>
          </cell>
          <cell r="HN43">
            <v>1901.6477407017367</v>
          </cell>
          <cell r="HO43">
            <v>2185.668301749633</v>
          </cell>
          <cell r="HP43">
            <v>2355.9756041095784</v>
          </cell>
          <cell r="HQ43">
            <v>2464.6076763029546</v>
          </cell>
          <cell r="HR43">
            <v>2137.9039436489184</v>
          </cell>
          <cell r="HS43">
            <v>1943.3840665250375</v>
          </cell>
          <cell r="HT43">
            <v>2570.7005982717401</v>
          </cell>
          <cell r="HU43">
            <v>1942.4394702074933</v>
          </cell>
          <cell r="HV43">
            <v>2086.8664985698088</v>
          </cell>
          <cell r="HY43">
            <v>-4905.2732181963656</v>
          </cell>
          <cell r="HZ43">
            <v>-4905.2732181963656</v>
          </cell>
          <cell r="IA43">
            <v>0</v>
          </cell>
          <cell r="IB43">
            <v>38968.615999999995</v>
          </cell>
          <cell r="IC43">
            <v>3742.4359999999997</v>
          </cell>
          <cell r="ID43">
            <v>3914.02</v>
          </cell>
          <cell r="IE43">
            <v>3914.02</v>
          </cell>
          <cell r="IF43">
            <v>3914.02</v>
          </cell>
          <cell r="IG43">
            <v>3914.02</v>
          </cell>
          <cell r="IH43">
            <v>3914.02</v>
          </cell>
          <cell r="II43">
            <v>3914.02</v>
          </cell>
          <cell r="IJ43">
            <v>3914.02</v>
          </cell>
          <cell r="IK43">
            <v>3914.02</v>
          </cell>
          <cell r="IL43">
            <v>3914.02</v>
          </cell>
          <cell r="IO43">
            <v>38414.360677339857</v>
          </cell>
          <cell r="IP43">
            <v>2543.097290366597</v>
          </cell>
          <cell r="IQ43">
            <v>3003.3711428051483</v>
          </cell>
          <cell r="IR43">
            <v>4030.3687543795268</v>
          </cell>
          <cell r="IS43">
            <v>3882.6570443690048</v>
          </cell>
          <cell r="IT43">
            <v>4491.6422602963339</v>
          </cell>
          <cell r="IU43">
            <v>3701.97379886716</v>
          </cell>
          <cell r="IV43">
            <v>3641.8711356184026</v>
          </cell>
          <cell r="IW43">
            <v>4060.2164415986131</v>
          </cell>
          <cell r="IX43">
            <v>4639.8423990034162</v>
          </cell>
          <cell r="IY43">
            <v>4419.3204100356616</v>
          </cell>
          <cell r="JB43">
            <v>-554.25532266013761</v>
          </cell>
          <cell r="JC43">
            <v>-554.25532266013761</v>
          </cell>
          <cell r="JD43">
            <v>0</v>
          </cell>
          <cell r="JE43">
            <v>38.332999999999998</v>
          </cell>
          <cell r="JF43">
            <v>38.332999999999998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R43">
            <v>31.246265852027729</v>
          </cell>
          <cell r="JS43">
            <v>31.246265852027729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E43">
            <v>-7.086734147972269</v>
          </cell>
          <cell r="KF43">
            <v>-7.086734147972269</v>
          </cell>
          <cell r="KG43">
            <v>0</v>
          </cell>
          <cell r="KH43">
            <v>8071.8989999999994</v>
          </cell>
          <cell r="KI43">
            <v>792.51900000000012</v>
          </cell>
          <cell r="KJ43">
            <v>808.82</v>
          </cell>
          <cell r="KK43">
            <v>808.82</v>
          </cell>
          <cell r="KL43">
            <v>808.82</v>
          </cell>
          <cell r="KM43">
            <v>808.82</v>
          </cell>
          <cell r="KN43">
            <v>808.82</v>
          </cell>
          <cell r="KO43">
            <v>808.82</v>
          </cell>
          <cell r="KP43">
            <v>808.82</v>
          </cell>
          <cell r="KQ43">
            <v>808.82</v>
          </cell>
          <cell r="KR43">
            <v>808.82</v>
          </cell>
          <cell r="KU43">
            <v>6740.4042817756099</v>
          </cell>
          <cell r="KV43">
            <v>938.36229927082854</v>
          </cell>
          <cell r="KW43">
            <v>711.23331576487431</v>
          </cell>
          <cell r="KX43">
            <v>1048.5084310337586</v>
          </cell>
          <cell r="KY43">
            <v>929.88312691205215</v>
          </cell>
          <cell r="KZ43">
            <v>1001.4860516520787</v>
          </cell>
          <cell r="LA43">
            <v>198.42733150766196</v>
          </cell>
          <cell r="LB43">
            <v>10.994793266739071</v>
          </cell>
          <cell r="LD43">
            <v>1107.7901419858988</v>
          </cell>
          <cell r="LE43">
            <v>793.71879038171858</v>
          </cell>
          <cell r="LH43">
            <v>-1331.4947182243895</v>
          </cell>
          <cell r="LI43">
            <v>-1331.4947182243895</v>
          </cell>
          <cell r="LJ43">
            <v>0</v>
          </cell>
          <cell r="LK43">
            <v>0</v>
          </cell>
          <cell r="LX43">
            <v>0</v>
          </cell>
          <cell r="MJ43">
            <v>0</v>
          </cell>
          <cell r="ML43">
            <v>0</v>
          </cell>
          <cell r="MM43">
            <v>0</v>
          </cell>
          <cell r="MN43">
            <v>73611.962261999986</v>
          </cell>
          <cell r="MO43">
            <v>7431.0922620000001</v>
          </cell>
          <cell r="MP43">
            <v>7353.43</v>
          </cell>
          <cell r="MQ43">
            <v>7353.43</v>
          </cell>
          <cell r="MR43">
            <v>7353.43</v>
          </cell>
          <cell r="MS43">
            <v>7353.43</v>
          </cell>
          <cell r="MT43">
            <v>7353.43</v>
          </cell>
          <cell r="MU43">
            <v>7353.43</v>
          </cell>
          <cell r="MV43">
            <v>7353.43</v>
          </cell>
          <cell r="MW43">
            <v>7353.43</v>
          </cell>
          <cell r="MX43">
            <v>7353.43</v>
          </cell>
          <cell r="NA43">
            <v>97975.354091846544</v>
          </cell>
          <cell r="NB43">
            <v>0</v>
          </cell>
          <cell r="NC43">
            <v>737.91479878398081</v>
          </cell>
          <cell r="ND43">
            <v>0</v>
          </cell>
          <cell r="NE43">
            <v>85737.608493856678</v>
          </cell>
          <cell r="NF43">
            <v>846.39716923184551</v>
          </cell>
          <cell r="NG43">
            <v>0</v>
          </cell>
          <cell r="NH43">
            <v>5308.5505419888195</v>
          </cell>
          <cell r="NI43">
            <v>0</v>
          </cell>
          <cell r="NJ43">
            <v>3620.1230879852301</v>
          </cell>
          <cell r="NK43">
            <v>1724.76</v>
          </cell>
          <cell r="NN43">
            <v>24363.391829846558</v>
          </cell>
          <cell r="NO43">
            <v>0</v>
          </cell>
          <cell r="NP43">
            <v>24363.391829846558</v>
          </cell>
          <cell r="NQ43">
            <v>13547.252</v>
          </cell>
          <cell r="NR43">
            <v>1614.41</v>
          </cell>
          <cell r="NS43">
            <v>-11932.842000000001</v>
          </cell>
          <cell r="NT43">
            <v>-11932.842000000001</v>
          </cell>
          <cell r="NU43">
            <v>0</v>
          </cell>
          <cell r="NV43">
            <v>1581.2740000000003</v>
          </cell>
          <cell r="NW43">
            <v>153.42400000000001</v>
          </cell>
          <cell r="NX43">
            <v>158.65</v>
          </cell>
          <cell r="NY43">
            <v>158.65</v>
          </cell>
          <cell r="NZ43">
            <v>158.65</v>
          </cell>
          <cell r="OA43">
            <v>158.65</v>
          </cell>
          <cell r="OB43">
            <v>158.65</v>
          </cell>
          <cell r="OC43">
            <v>158.65</v>
          </cell>
          <cell r="OD43">
            <v>158.65</v>
          </cell>
          <cell r="OE43">
            <v>158.65</v>
          </cell>
          <cell r="OF43">
            <v>158.65</v>
          </cell>
          <cell r="OI43">
            <v>0</v>
          </cell>
          <cell r="OJ43">
            <v>0</v>
          </cell>
          <cell r="OK43">
            <v>0</v>
          </cell>
          <cell r="OL43">
            <v>0</v>
          </cell>
          <cell r="OM43">
            <v>0</v>
          </cell>
          <cell r="ON43">
            <v>0</v>
          </cell>
          <cell r="OO43">
            <v>0</v>
          </cell>
          <cell r="OP43">
            <v>0</v>
          </cell>
          <cell r="OQ43">
            <v>0</v>
          </cell>
          <cell r="OR43">
            <v>0</v>
          </cell>
          <cell r="OS43">
            <v>0</v>
          </cell>
          <cell r="OV43">
            <v>-1581.2740000000003</v>
          </cell>
          <cell r="OW43">
            <v>-1581.2740000000003</v>
          </cell>
          <cell r="OX43">
            <v>0</v>
          </cell>
          <cell r="OY43">
            <v>1513.8069999999998</v>
          </cell>
          <cell r="OZ43">
            <v>147.517</v>
          </cell>
          <cell r="PA43">
            <v>151.81</v>
          </cell>
          <cell r="PB43">
            <v>151.81</v>
          </cell>
          <cell r="PC43">
            <v>151.81</v>
          </cell>
          <cell r="PD43">
            <v>151.81</v>
          </cell>
          <cell r="PE43">
            <v>151.81</v>
          </cell>
          <cell r="PF43">
            <v>151.81</v>
          </cell>
          <cell r="PG43">
            <v>151.81</v>
          </cell>
          <cell r="PH43">
            <v>151.81</v>
          </cell>
          <cell r="PI43">
            <v>151.81</v>
          </cell>
          <cell r="PL43">
            <v>0</v>
          </cell>
          <cell r="PM43">
            <v>0</v>
          </cell>
          <cell r="PN43">
            <v>0</v>
          </cell>
          <cell r="PO43">
            <v>0</v>
          </cell>
          <cell r="PP43">
            <v>0</v>
          </cell>
          <cell r="PQ43">
            <v>0</v>
          </cell>
          <cell r="PR43">
            <v>0</v>
          </cell>
          <cell r="PS43">
            <v>0</v>
          </cell>
          <cell r="PT43">
            <v>0</v>
          </cell>
          <cell r="PU43">
            <v>0</v>
          </cell>
          <cell r="PV43">
            <v>0</v>
          </cell>
          <cell r="PY43">
            <v>-1513.8069999999998</v>
          </cell>
          <cell r="PZ43">
            <v>-1513.8069999999998</v>
          </cell>
          <cell r="QA43">
            <v>0</v>
          </cell>
          <cell r="QB43">
            <v>0</v>
          </cell>
          <cell r="QC43">
            <v>0</v>
          </cell>
          <cell r="QD43">
            <v>0</v>
          </cell>
          <cell r="QE43">
            <v>0</v>
          </cell>
          <cell r="QF43">
            <v>0</v>
          </cell>
          <cell r="QG43">
            <v>0</v>
          </cell>
          <cell r="QH43">
            <v>0</v>
          </cell>
          <cell r="QI43">
            <v>0</v>
          </cell>
          <cell r="QJ43">
            <v>0</v>
          </cell>
          <cell r="QK43">
            <v>0</v>
          </cell>
          <cell r="QL43">
            <v>0</v>
          </cell>
          <cell r="QO43">
            <v>0</v>
          </cell>
          <cell r="QP43">
            <v>0</v>
          </cell>
          <cell r="QQ43">
            <v>0</v>
          </cell>
          <cell r="QS43">
            <v>0</v>
          </cell>
          <cell r="QT43">
            <v>0</v>
          </cell>
          <cell r="QU43">
            <v>0</v>
          </cell>
          <cell r="QW43">
            <v>0</v>
          </cell>
          <cell r="RB43">
            <v>0</v>
          </cell>
          <cell r="RC43">
            <v>0</v>
          </cell>
          <cell r="RD43">
            <v>0</v>
          </cell>
          <cell r="RE43">
            <v>0</v>
          </cell>
          <cell r="RF43">
            <v>0</v>
          </cell>
          <cell r="RG43">
            <v>0</v>
          </cell>
          <cell r="RH43">
            <v>0</v>
          </cell>
          <cell r="RI43">
            <v>0</v>
          </cell>
          <cell r="RJ43">
            <v>0</v>
          </cell>
          <cell r="RK43">
            <v>0</v>
          </cell>
          <cell r="RL43">
            <v>0</v>
          </cell>
          <cell r="RM43">
            <v>0</v>
          </cell>
          <cell r="RN43">
            <v>0</v>
          </cell>
          <cell r="RO43">
            <v>0</v>
          </cell>
          <cell r="RR43">
            <v>0</v>
          </cell>
          <cell r="RS43">
            <v>0</v>
          </cell>
          <cell r="RT43">
            <v>0</v>
          </cell>
          <cell r="RV43">
            <v>0</v>
          </cell>
          <cell r="RY43">
            <v>0</v>
          </cell>
          <cell r="RZ43">
            <v>0</v>
          </cell>
          <cell r="SE43">
            <v>0</v>
          </cell>
          <cell r="SF43">
            <v>0</v>
          </cell>
          <cell r="SG43">
            <v>0</v>
          </cell>
          <cell r="SH43">
            <v>8812.9320000000007</v>
          </cell>
          <cell r="SI43">
            <v>828.04200000000003</v>
          </cell>
          <cell r="SJ43">
            <v>887.21</v>
          </cell>
          <cell r="SK43">
            <v>887.21</v>
          </cell>
          <cell r="SL43">
            <v>887.21</v>
          </cell>
          <cell r="SM43">
            <v>887.21</v>
          </cell>
          <cell r="SN43">
            <v>887.21</v>
          </cell>
          <cell r="SO43">
            <v>887.21</v>
          </cell>
          <cell r="SP43">
            <v>887.21</v>
          </cell>
          <cell r="SQ43">
            <v>887.21</v>
          </cell>
          <cell r="SR43">
            <v>887.21</v>
          </cell>
          <cell r="SU43">
            <v>0</v>
          </cell>
          <cell r="SV43">
            <v>0</v>
          </cell>
          <cell r="SW43">
            <v>0</v>
          </cell>
          <cell r="SX43">
            <v>0</v>
          </cell>
          <cell r="SY43">
            <v>0</v>
          </cell>
          <cell r="SZ43">
            <v>0</v>
          </cell>
          <cell r="TA43">
            <v>0</v>
          </cell>
          <cell r="TB43">
            <v>0</v>
          </cell>
          <cell r="TC43">
            <v>0</v>
          </cell>
          <cell r="TD43">
            <v>0</v>
          </cell>
          <cell r="TH43">
            <v>-8812.9320000000007</v>
          </cell>
          <cell r="TI43">
            <v>-8812.9320000000007</v>
          </cell>
          <cell r="TJ43">
            <v>0</v>
          </cell>
          <cell r="TK43">
            <v>1595.7020000000002</v>
          </cell>
          <cell r="TL43">
            <v>156.602</v>
          </cell>
          <cell r="TM43">
            <v>159.9</v>
          </cell>
          <cell r="TN43">
            <v>159.9</v>
          </cell>
          <cell r="TO43">
            <v>159.9</v>
          </cell>
          <cell r="TP43">
            <v>159.9</v>
          </cell>
          <cell r="TQ43">
            <v>159.9</v>
          </cell>
          <cell r="TR43">
            <v>159.9</v>
          </cell>
          <cell r="TS43">
            <v>159.9</v>
          </cell>
          <cell r="TT43">
            <v>159.9</v>
          </cell>
          <cell r="TU43">
            <v>159.9</v>
          </cell>
          <cell r="TX43">
            <v>1614.41</v>
          </cell>
          <cell r="TY43">
            <v>746.32</v>
          </cell>
          <cell r="TZ43">
            <v>868.09</v>
          </cell>
          <cell r="UA43">
            <v>0</v>
          </cell>
          <cell r="UB43">
            <v>0</v>
          </cell>
          <cell r="UC43">
            <v>0</v>
          </cell>
          <cell r="UD43">
            <v>0</v>
          </cell>
          <cell r="UE43">
            <v>0</v>
          </cell>
          <cell r="UF43">
            <v>0</v>
          </cell>
          <cell r="UG43">
            <v>0</v>
          </cell>
          <cell r="UH43">
            <v>0</v>
          </cell>
          <cell r="UK43">
            <v>18.707999999999856</v>
          </cell>
          <cell r="UL43">
            <v>0</v>
          </cell>
          <cell r="UM43">
            <v>18.707999999999856</v>
          </cell>
          <cell r="UN43">
            <v>43.536999999999999</v>
          </cell>
          <cell r="UO43">
            <v>4.2970000000000006</v>
          </cell>
          <cell r="UP43">
            <v>4.3600000000000003</v>
          </cell>
          <cell r="UQ43">
            <v>4.3600000000000003</v>
          </cell>
          <cell r="UR43">
            <v>4.3600000000000003</v>
          </cell>
          <cell r="US43">
            <v>4.3600000000000003</v>
          </cell>
          <cell r="UT43">
            <v>4.3600000000000003</v>
          </cell>
          <cell r="UU43">
            <v>4.3600000000000003</v>
          </cell>
          <cell r="UV43">
            <v>4.3600000000000003</v>
          </cell>
          <cell r="UW43">
            <v>4.3600000000000003</v>
          </cell>
          <cell r="UX43">
            <v>4.3600000000000003</v>
          </cell>
          <cell r="VA43">
            <v>0</v>
          </cell>
          <cell r="VN43">
            <v>-43.536999999999999</v>
          </cell>
          <cell r="VO43">
            <v>-43.536999999999999</v>
          </cell>
          <cell r="VP43">
            <v>0</v>
          </cell>
          <cell r="VQ43">
            <v>0</v>
          </cell>
          <cell r="WD43">
            <v>0</v>
          </cell>
          <cell r="WQ43">
            <v>0</v>
          </cell>
          <cell r="WR43">
            <v>0</v>
          </cell>
          <cell r="WS43">
            <v>0</v>
          </cell>
          <cell r="WT43">
            <v>47258.030000000006</v>
          </cell>
          <cell r="WU43">
            <v>4539.1699999999992</v>
          </cell>
          <cell r="WV43">
            <v>4746.54</v>
          </cell>
          <cell r="WW43">
            <v>4746.54</v>
          </cell>
          <cell r="WX43">
            <v>4746.54</v>
          </cell>
          <cell r="WY43">
            <v>4746.54</v>
          </cell>
          <cell r="WZ43">
            <v>4746.54</v>
          </cell>
          <cell r="XA43">
            <v>4746.54</v>
          </cell>
          <cell r="XB43">
            <v>4746.54</v>
          </cell>
          <cell r="XC43">
            <v>4746.54</v>
          </cell>
          <cell r="XD43">
            <v>4746.54</v>
          </cell>
          <cell r="XG43">
            <v>46396.334100763081</v>
          </cell>
          <cell r="XH43">
            <v>5251.6505678921576</v>
          </cell>
          <cell r="XI43">
            <v>3505.420333562975</v>
          </cell>
          <cell r="XJ43">
            <v>2377.8334149055236</v>
          </cell>
          <cell r="XK43">
            <v>2488.8575979641159</v>
          </cell>
          <cell r="XL43">
            <v>5010.9793176364192</v>
          </cell>
          <cell r="XM43">
            <v>4835.0577789580839</v>
          </cell>
          <cell r="XN43">
            <v>4557.9521138547716</v>
          </cell>
          <cell r="XO43">
            <v>7208.2327216747763</v>
          </cell>
          <cell r="XP43">
            <v>6356.3125221973041</v>
          </cell>
          <cell r="XQ43">
            <v>4804.0377321169481</v>
          </cell>
          <cell r="XT43">
            <v>-861.69589923692547</v>
          </cell>
          <cell r="XU43">
            <v>-861.69589923692547</v>
          </cell>
          <cell r="XV43">
            <v>0</v>
          </cell>
          <cell r="XW43">
            <v>44725.002000000008</v>
          </cell>
          <cell r="XX43">
            <v>4329.3119999999999</v>
          </cell>
          <cell r="XY43">
            <v>4488.41</v>
          </cell>
          <cell r="XZ43">
            <v>4488.41</v>
          </cell>
          <cell r="YA43">
            <v>4488.41</v>
          </cell>
          <cell r="YB43">
            <v>4488.41</v>
          </cell>
          <cell r="YC43">
            <v>4488.41</v>
          </cell>
          <cell r="YD43">
            <v>4488.41</v>
          </cell>
          <cell r="YE43">
            <v>4488.41</v>
          </cell>
          <cell r="YF43">
            <v>4488.41</v>
          </cell>
          <cell r="YG43">
            <v>4488.41</v>
          </cell>
          <cell r="YJ43">
            <v>45279.608608328017</v>
          </cell>
          <cell r="YK43">
            <v>4261.5356477680225</v>
          </cell>
          <cell r="YL43">
            <v>3046.2613327082295</v>
          </cell>
          <cell r="YM43">
            <v>4280.6062198734671</v>
          </cell>
          <cell r="YN43">
            <v>4573.044633675644</v>
          </cell>
          <cell r="YO43">
            <v>6266.408458864189</v>
          </cell>
          <cell r="YP43">
            <v>4369.3695036461386</v>
          </cell>
          <cell r="YQ43">
            <v>4805.933811850643</v>
          </cell>
          <cell r="YR43">
            <v>4635.2041403530966</v>
          </cell>
          <cell r="YS43">
            <v>4424.7261578516818</v>
          </cell>
          <cell r="YT43">
            <v>4616.5187017369044</v>
          </cell>
          <cell r="YW43">
            <v>554.60660832800932</v>
          </cell>
          <cell r="YX43">
            <v>0</v>
          </cell>
          <cell r="YY43">
            <v>554.60660832800932</v>
          </cell>
          <cell r="YZ43">
            <v>1149.6379999999999</v>
          </cell>
          <cell r="ZA43">
            <v>124.988</v>
          </cell>
          <cell r="ZB43">
            <v>113.85</v>
          </cell>
          <cell r="ZC43">
            <v>113.85</v>
          </cell>
          <cell r="ZD43">
            <v>113.85</v>
          </cell>
          <cell r="ZE43">
            <v>113.85</v>
          </cell>
          <cell r="ZF43">
            <v>113.85</v>
          </cell>
          <cell r="ZG43">
            <v>113.85</v>
          </cell>
          <cell r="ZH43">
            <v>113.85</v>
          </cell>
          <cell r="ZI43">
            <v>113.85</v>
          </cell>
          <cell r="ZJ43">
            <v>113.85</v>
          </cell>
          <cell r="ZM43">
            <v>4847.1581857464107</v>
          </cell>
          <cell r="ZP43">
            <v>2370.0271129897114</v>
          </cell>
          <cell r="ZQ43">
            <v>2477.1310727566993</v>
          </cell>
          <cell r="ZZ43">
            <v>3697.5201857464108</v>
          </cell>
          <cell r="AAA43">
            <v>0</v>
          </cell>
          <cell r="AAB43">
            <v>3697.5201857464108</v>
          </cell>
          <cell r="AAC43">
            <v>510.07499999999999</v>
          </cell>
          <cell r="AAD43">
            <v>50.89500000000001</v>
          </cell>
          <cell r="AAE43">
            <v>51.02</v>
          </cell>
          <cell r="AAF43">
            <v>51.02</v>
          </cell>
          <cell r="AAG43">
            <v>51.02</v>
          </cell>
          <cell r="AAH43">
            <v>51.02</v>
          </cell>
          <cell r="AAI43">
            <v>51.02</v>
          </cell>
          <cell r="AAJ43">
            <v>51.02</v>
          </cell>
          <cell r="AAK43">
            <v>51.02</v>
          </cell>
          <cell r="AAL43">
            <v>51.02</v>
          </cell>
          <cell r="AAM43">
            <v>51.02</v>
          </cell>
          <cell r="AAP43">
            <v>575.92698064799993</v>
          </cell>
          <cell r="AAQ43">
            <v>48.848053212000003</v>
          </cell>
          <cell r="AAR43">
            <v>48.722568119999998</v>
          </cell>
          <cell r="AAS43">
            <v>59.770236239999996</v>
          </cell>
          <cell r="AAT43">
            <v>61.011153719999996</v>
          </cell>
          <cell r="AAU43">
            <v>59.678356715999996</v>
          </cell>
          <cell r="AAV43">
            <v>60.793050119999997</v>
          </cell>
          <cell r="AAW43">
            <v>59.056664040000001</v>
          </cell>
          <cell r="AAX43">
            <v>59.31708948</v>
          </cell>
          <cell r="AAY43">
            <v>58.820700840000001</v>
          </cell>
          <cell r="AAZ43">
            <v>59.909108159999995</v>
          </cell>
          <cell r="ABC43">
            <v>65.851980647999937</v>
          </cell>
          <cell r="ABD43">
            <v>0</v>
          </cell>
          <cell r="ABE43">
            <v>65.851980647999937</v>
          </cell>
          <cell r="ABF43">
            <v>112.59500000000001</v>
          </cell>
          <cell r="ABG43">
            <v>11.255000000000001</v>
          </cell>
          <cell r="ABH43">
            <v>11.26</v>
          </cell>
          <cell r="ABI43">
            <v>11.26</v>
          </cell>
          <cell r="ABJ43">
            <v>11.26</v>
          </cell>
          <cell r="ABK43">
            <v>11.26</v>
          </cell>
          <cell r="ABL43">
            <v>11.26</v>
          </cell>
          <cell r="ABM43">
            <v>11.26</v>
          </cell>
          <cell r="ABN43">
            <v>11.26</v>
          </cell>
          <cell r="ABO43">
            <v>11.26</v>
          </cell>
          <cell r="ABP43">
            <v>11.26</v>
          </cell>
          <cell r="ABS43">
            <v>0</v>
          </cell>
          <cell r="ABT43">
            <v>0</v>
          </cell>
          <cell r="ACA43">
            <v>0</v>
          </cell>
          <cell r="ACB43">
            <v>0</v>
          </cell>
          <cell r="ACC43">
            <v>0</v>
          </cell>
          <cell r="ACF43">
            <v>-112.59500000000001</v>
          </cell>
          <cell r="ACG43">
            <v>-112.59500000000001</v>
          </cell>
          <cell r="ACH43">
            <v>0</v>
          </cell>
          <cell r="ACI43">
            <v>60263.897999999994</v>
          </cell>
          <cell r="ACJ43">
            <v>37975.192776503995</v>
          </cell>
          <cell r="ACK43">
            <v>-22288.705223495999</v>
          </cell>
          <cell r="ACL43">
            <v>-22288.705223495999</v>
          </cell>
          <cell r="ACM43">
            <v>0</v>
          </cell>
          <cell r="ACN43">
            <v>6244.6960000000008</v>
          </cell>
          <cell r="ACO43">
            <v>582.43600000000004</v>
          </cell>
          <cell r="ACP43">
            <v>629.14</v>
          </cell>
          <cell r="ACQ43">
            <v>629.14</v>
          </cell>
          <cell r="ACR43">
            <v>629.14</v>
          </cell>
          <cell r="ACS43">
            <v>629.14</v>
          </cell>
          <cell r="ACT43">
            <v>629.14</v>
          </cell>
          <cell r="ACU43">
            <v>629.14</v>
          </cell>
          <cell r="ACV43">
            <v>629.14</v>
          </cell>
          <cell r="ACW43">
            <v>629.14</v>
          </cell>
          <cell r="ACX43">
            <v>629.14</v>
          </cell>
          <cell r="ADA43">
            <v>4815.2647058399989</v>
          </cell>
          <cell r="ADB43">
            <v>238.28318640000001</v>
          </cell>
          <cell r="ADC43">
            <v>760.54740480000009</v>
          </cell>
          <cell r="ADD43">
            <v>755.41084488000001</v>
          </cell>
          <cell r="ADE43">
            <v>807.61992839999994</v>
          </cell>
          <cell r="ADF43">
            <v>325.51830935999999</v>
          </cell>
          <cell r="ADG43">
            <v>230.50136520000001</v>
          </cell>
          <cell r="ADH43">
            <v>502.8327936</v>
          </cell>
          <cell r="ADI43">
            <v>591.85565999999994</v>
          </cell>
          <cell r="ADJ43">
            <v>379.53046439999997</v>
          </cell>
          <cell r="ADK43">
            <v>223.16474879999998</v>
          </cell>
          <cell r="ADN43">
            <v>-1429.4312941600019</v>
          </cell>
          <cell r="ADO43">
            <v>-1429.4312941600019</v>
          </cell>
          <cell r="ADP43">
            <v>0</v>
          </cell>
          <cell r="ADQ43">
            <v>54019.20199999999</v>
          </cell>
          <cell r="ADR43">
            <v>5028.1519999999991</v>
          </cell>
          <cell r="ADS43">
            <v>5443.45</v>
          </cell>
          <cell r="ADT43">
            <v>5443.45</v>
          </cell>
          <cell r="ADU43">
            <v>5443.45</v>
          </cell>
          <cell r="ADV43">
            <v>5443.45</v>
          </cell>
          <cell r="ADW43">
            <v>5443.45</v>
          </cell>
          <cell r="ADX43">
            <v>5443.45</v>
          </cell>
          <cell r="ADY43">
            <v>5443.45</v>
          </cell>
          <cell r="ADZ43">
            <v>5443.45</v>
          </cell>
          <cell r="AEA43">
            <v>5443.45</v>
          </cell>
          <cell r="AED43">
            <v>33159.928070663998</v>
          </cell>
          <cell r="AEE43">
            <v>3443.1920434800004</v>
          </cell>
          <cell r="AEF43">
            <v>2582.6922288000005</v>
          </cell>
          <cell r="AEG43">
            <v>3586.2135899040004</v>
          </cell>
          <cell r="AEH43">
            <v>3559.2094332000001</v>
          </cell>
          <cell r="AEI43">
            <v>2921.7253132799997</v>
          </cell>
          <cell r="AEJ43">
            <v>3764.8556315999999</v>
          </cell>
          <cell r="AEK43">
            <v>3370.5510696000001</v>
          </cell>
          <cell r="AEL43">
            <v>3539.2968468000004</v>
          </cell>
          <cell r="AEM43">
            <v>3008.8549188000002</v>
          </cell>
          <cell r="AEN43">
            <v>3383.3369952000003</v>
          </cell>
          <cell r="AEQ43">
            <v>-20859.273929335992</v>
          </cell>
          <cell r="AER43">
            <v>-20859.273929335992</v>
          </cell>
          <cell r="AES43">
            <v>0</v>
          </cell>
          <cell r="AET43">
            <v>0</v>
          </cell>
          <cell r="AEU43">
            <v>0</v>
          </cell>
          <cell r="AEV43">
            <v>0</v>
          </cell>
          <cell r="AEW43">
            <v>0</v>
          </cell>
          <cell r="AEX43">
            <v>0</v>
          </cell>
          <cell r="AEY43">
            <v>0</v>
          </cell>
          <cell r="AFG43">
            <v>0</v>
          </cell>
          <cell r="AFT43">
            <v>0</v>
          </cell>
          <cell r="AFU43">
            <v>0</v>
          </cell>
          <cell r="AFV43">
            <v>0</v>
          </cell>
          <cell r="AFW43">
            <v>353929.80926199997</v>
          </cell>
          <cell r="AFX43">
            <v>322927.16225594177</v>
          </cell>
          <cell r="AFY43">
            <v>-31002.647006058192</v>
          </cell>
          <cell r="AFZ43">
            <v>-31002.647006058192</v>
          </cell>
          <cell r="AGA43">
            <v>0</v>
          </cell>
          <cell r="AGB43">
            <v>424715.77111439995</v>
          </cell>
          <cell r="AGC43">
            <v>387512.59470713011</v>
          </cell>
          <cell r="AGD43">
            <v>-37203.176407269842</v>
          </cell>
          <cell r="AGE43">
            <v>-37203.176407269842</v>
          </cell>
          <cell r="AGF43">
            <v>0</v>
          </cell>
          <cell r="AGG43">
            <v>21235.788555719999</v>
          </cell>
          <cell r="AGH43">
            <v>19375.629735356506</v>
          </cell>
          <cell r="AGI43">
            <v>-1860.1588203634929</v>
          </cell>
          <cell r="AGJ43">
            <v>-1860.1588203634929</v>
          </cell>
          <cell r="AGK43">
            <v>0</v>
          </cell>
          <cell r="AGL43">
            <v>445951.55967011995</v>
          </cell>
        </row>
        <row r="44">
          <cell r="C44" t="str">
            <v>Степана Бандери вул. 31в</v>
          </cell>
          <cell r="D44">
            <v>10</v>
          </cell>
          <cell r="E44">
            <v>6539.4</v>
          </cell>
          <cell r="F44">
            <v>62895.535999999993</v>
          </cell>
          <cell r="G44">
            <v>42432.408408271251</v>
          </cell>
          <cell r="H44">
            <v>-20463.127591728742</v>
          </cell>
          <cell r="I44">
            <v>-20463.127591728742</v>
          </cell>
          <cell r="J44">
            <v>0</v>
          </cell>
          <cell r="K44">
            <v>25873.843000000001</v>
          </cell>
          <cell r="L44">
            <v>2537.4729999999995</v>
          </cell>
          <cell r="M44">
            <v>2592.9299999999998</v>
          </cell>
          <cell r="N44">
            <v>2592.9299999999998</v>
          </cell>
          <cell r="O44">
            <v>2592.9299999999998</v>
          </cell>
          <cell r="P44">
            <v>2592.9299999999998</v>
          </cell>
          <cell r="Q44">
            <v>2592.9299999999998</v>
          </cell>
          <cell r="R44">
            <v>2592.9299999999998</v>
          </cell>
          <cell r="S44">
            <v>2592.9299999999998</v>
          </cell>
          <cell r="T44">
            <v>2592.9299999999998</v>
          </cell>
          <cell r="U44">
            <v>2592.9299999999998</v>
          </cell>
          <cell r="X44">
            <v>14973.101558231452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13541.117974687066</v>
          </cell>
          <cell r="AE44">
            <v>1431.9835835443866</v>
          </cell>
          <cell r="AF44">
            <v>0</v>
          </cell>
          <cell r="AG44">
            <v>0</v>
          </cell>
          <cell r="AH44">
            <v>0</v>
          </cell>
          <cell r="AL44">
            <v>0</v>
          </cell>
          <cell r="AM44">
            <v>0</v>
          </cell>
          <cell r="AN44">
            <v>9.0000000000000011E-3</v>
          </cell>
          <cell r="AO44">
            <v>9.0000000000000011E-3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R44">
            <v>0</v>
          </cell>
          <cell r="CS44">
            <v>0</v>
          </cell>
          <cell r="CT44">
            <v>51.281999999999996</v>
          </cell>
          <cell r="CU44">
            <v>4.6619999999999999</v>
          </cell>
          <cell r="CV44">
            <v>5.18</v>
          </cell>
          <cell r="CW44">
            <v>5.18</v>
          </cell>
          <cell r="CX44">
            <v>5.18</v>
          </cell>
          <cell r="CY44">
            <v>5.18</v>
          </cell>
          <cell r="CZ44">
            <v>5.18</v>
          </cell>
          <cell r="DA44">
            <v>5.18</v>
          </cell>
          <cell r="DB44">
            <v>5.18</v>
          </cell>
          <cell r="DC44">
            <v>5.18</v>
          </cell>
          <cell r="DD44">
            <v>5.18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T44">
            <v>-51.281999999999996</v>
          </cell>
          <cell r="DU44">
            <v>-51.281999999999996</v>
          </cell>
          <cell r="DV44">
            <v>0</v>
          </cell>
          <cell r="DW44">
            <v>2402.3469999999998</v>
          </cell>
          <cell r="DX44">
            <v>235.86699999999996</v>
          </cell>
          <cell r="DY44">
            <v>240.72</v>
          </cell>
          <cell r="DZ44">
            <v>240.72</v>
          </cell>
          <cell r="EA44">
            <v>240.72</v>
          </cell>
          <cell r="EB44">
            <v>240.72</v>
          </cell>
          <cell r="EC44">
            <v>240.72</v>
          </cell>
          <cell r="ED44">
            <v>240.72</v>
          </cell>
          <cell r="EE44">
            <v>240.72</v>
          </cell>
          <cell r="EF44">
            <v>240.72</v>
          </cell>
          <cell r="EG44">
            <v>240.72</v>
          </cell>
          <cell r="EK44">
            <v>1290.3410812692723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1290.3410812692723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X44">
            <v>-1112.0059187307274</v>
          </cell>
          <cell r="EY44">
            <v>-1112.0059187307274</v>
          </cell>
          <cell r="EZ44">
            <v>0</v>
          </cell>
          <cell r="FA44">
            <v>6800.2819999999992</v>
          </cell>
          <cell r="FB44">
            <v>667.68200000000002</v>
          </cell>
          <cell r="FC44">
            <v>681.4</v>
          </cell>
          <cell r="FD44">
            <v>681.4</v>
          </cell>
          <cell r="FE44">
            <v>681.4</v>
          </cell>
          <cell r="FF44">
            <v>681.4</v>
          </cell>
          <cell r="FG44">
            <v>681.4</v>
          </cell>
          <cell r="FH44">
            <v>681.4</v>
          </cell>
          <cell r="FI44">
            <v>681.4</v>
          </cell>
          <cell r="FJ44">
            <v>681.4</v>
          </cell>
          <cell r="FK44">
            <v>681.4</v>
          </cell>
          <cell r="FN44">
            <v>3643.5426122295007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3643.5426122295007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GA44">
            <v>-3156.7393877704985</v>
          </cell>
          <cell r="GB44">
            <v>-3156.7393877704985</v>
          </cell>
          <cell r="GC44">
            <v>0</v>
          </cell>
          <cell r="GD44">
            <v>11.518000000000001</v>
          </cell>
          <cell r="GE44">
            <v>11.518000000000001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-11.518000000000001</v>
          </cell>
          <cell r="GW44">
            <v>-11.518000000000001</v>
          </cell>
          <cell r="GX44">
            <v>0</v>
          </cell>
          <cell r="GY44">
            <v>27756.254999999997</v>
          </cell>
          <cell r="GZ44">
            <v>2713.4850000000001</v>
          </cell>
          <cell r="HA44">
            <v>2782.53</v>
          </cell>
          <cell r="HB44">
            <v>2782.53</v>
          </cell>
          <cell r="HC44">
            <v>2782.53</v>
          </cell>
          <cell r="HD44">
            <v>2782.53</v>
          </cell>
          <cell r="HE44">
            <v>2782.53</v>
          </cell>
          <cell r="HF44">
            <v>2782.53</v>
          </cell>
          <cell r="HG44">
            <v>2782.53</v>
          </cell>
          <cell r="HH44">
            <v>2782.53</v>
          </cell>
          <cell r="HI44">
            <v>2782.53</v>
          </cell>
          <cell r="HL44">
            <v>22525.423156541023</v>
          </cell>
          <cell r="HM44">
            <v>2151.3013365461161</v>
          </cell>
          <cell r="HN44">
            <v>1977.8456900977123</v>
          </cell>
          <cell r="HO44">
            <v>2273.2467943844731</v>
          </cell>
          <cell r="HP44">
            <v>2450.3782140239937</v>
          </cell>
          <cell r="HQ44">
            <v>2563.3631119077459</v>
          </cell>
          <cell r="HR44">
            <v>2223.5685454702334</v>
          </cell>
          <cell r="HS44">
            <v>2021.2543668906437</v>
          </cell>
          <cell r="HT44">
            <v>2673.7071172535525</v>
          </cell>
          <cell r="HU44">
            <v>2020.2719211329202</v>
          </cell>
          <cell r="HV44">
            <v>2170.486058833636</v>
          </cell>
          <cell r="HY44">
            <v>-5230.8318434589746</v>
          </cell>
          <cell r="HZ44">
            <v>-5230.8318434589746</v>
          </cell>
          <cell r="IA44">
            <v>0</v>
          </cell>
          <cell r="IB44">
            <v>38470.442000000003</v>
          </cell>
          <cell r="IC44">
            <v>3742.3919999999998</v>
          </cell>
          <cell r="ID44">
            <v>3913.97</v>
          </cell>
          <cell r="IE44">
            <v>3913.97</v>
          </cell>
          <cell r="IF44">
            <v>3913.97</v>
          </cell>
          <cell r="IG44">
            <v>3913.97</v>
          </cell>
          <cell r="IH44">
            <v>3913.97</v>
          </cell>
          <cell r="II44">
            <v>3913.97</v>
          </cell>
          <cell r="IJ44">
            <v>3913.97</v>
          </cell>
          <cell r="IK44">
            <v>3913.97</v>
          </cell>
          <cell r="IL44">
            <v>3416.29</v>
          </cell>
          <cell r="IO44">
            <v>37851.941994920991</v>
          </cell>
          <cell r="IP44">
            <v>2543.0673910494738</v>
          </cell>
          <cell r="IQ44">
            <v>3003.3327759707581</v>
          </cell>
          <cell r="IR44">
            <v>4030.3172680719144</v>
          </cell>
          <cell r="IS44">
            <v>3882.607445017898</v>
          </cell>
          <cell r="IT44">
            <v>4491.5848814088949</v>
          </cell>
          <cell r="IU44">
            <v>3701.9265076703996</v>
          </cell>
          <cell r="IV44">
            <v>3641.824612208512</v>
          </cell>
          <cell r="IW44">
            <v>4060.1645739990404</v>
          </cell>
          <cell r="IX44">
            <v>4639.7831269199951</v>
          </cell>
          <cell r="IY44">
            <v>3857.3334126041077</v>
          </cell>
          <cell r="JB44">
            <v>-618.50000507901132</v>
          </cell>
          <cell r="JC44">
            <v>-618.50000507901132</v>
          </cell>
          <cell r="JD44">
            <v>0</v>
          </cell>
          <cell r="JE44">
            <v>38.336000000000006</v>
          </cell>
          <cell r="JF44">
            <v>38.336000000000006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R44">
            <v>31.248711233228164</v>
          </cell>
          <cell r="JS44">
            <v>31.248711233228164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E44">
            <v>-7.0872887667718416</v>
          </cell>
          <cell r="KF44">
            <v>-7.0872887667718416</v>
          </cell>
          <cell r="KG44">
            <v>0</v>
          </cell>
          <cell r="KH44">
            <v>8602.0580000000027</v>
          </cell>
          <cell r="KI44">
            <v>844.59800000000007</v>
          </cell>
          <cell r="KJ44">
            <v>861.94</v>
          </cell>
          <cell r="KK44">
            <v>861.94</v>
          </cell>
          <cell r="KL44">
            <v>861.94</v>
          </cell>
          <cell r="KM44">
            <v>861.94</v>
          </cell>
          <cell r="KN44">
            <v>861.94</v>
          </cell>
          <cell r="KO44">
            <v>861.94</v>
          </cell>
          <cell r="KP44">
            <v>861.94</v>
          </cell>
          <cell r="KQ44">
            <v>861.94</v>
          </cell>
          <cell r="KR44">
            <v>861.94</v>
          </cell>
          <cell r="KU44">
            <v>7186.5577072452525</v>
          </cell>
          <cell r="KV44">
            <v>1000.4744454406479</v>
          </cell>
          <cell r="KW44">
            <v>758.31035403702401</v>
          </cell>
          <cell r="KX44">
            <v>1117.9099487106469</v>
          </cell>
          <cell r="KY44">
            <v>991.43275146414044</v>
          </cell>
          <cell r="KZ44">
            <v>1067.7751246434727</v>
          </cell>
          <cell r="LA44">
            <v>211.56137749871746</v>
          </cell>
          <cell r="LB44">
            <v>11.722546441315837</v>
          </cell>
          <cell r="LD44">
            <v>1181.1155582112276</v>
          </cell>
          <cell r="LE44">
            <v>846.25560079805905</v>
          </cell>
          <cell r="LH44">
            <v>-1415.5002927547503</v>
          </cell>
          <cell r="LI44">
            <v>-1415.5002927547503</v>
          </cell>
          <cell r="LJ44">
            <v>0</v>
          </cell>
          <cell r="LK44">
            <v>0</v>
          </cell>
          <cell r="LX44">
            <v>0</v>
          </cell>
          <cell r="MJ44">
            <v>0</v>
          </cell>
          <cell r="ML44">
            <v>0</v>
          </cell>
          <cell r="MM44">
            <v>0</v>
          </cell>
          <cell r="MN44">
            <v>105950.85800000001</v>
          </cell>
          <cell r="MO44">
            <v>10357.358</v>
          </cell>
          <cell r="MP44">
            <v>10621.5</v>
          </cell>
          <cell r="MQ44">
            <v>10621.5</v>
          </cell>
          <cell r="MR44">
            <v>10621.5</v>
          </cell>
          <cell r="MS44">
            <v>10621.5</v>
          </cell>
          <cell r="MT44">
            <v>10621.5</v>
          </cell>
          <cell r="MU44">
            <v>10621.5</v>
          </cell>
          <cell r="MV44">
            <v>10621.5</v>
          </cell>
          <cell r="MW44">
            <v>10621.5</v>
          </cell>
          <cell r="MX44">
            <v>10621.5</v>
          </cell>
          <cell r="NA44">
            <v>289099.04271570512</v>
          </cell>
          <cell r="NB44">
            <v>115854.52299773613</v>
          </cell>
          <cell r="NC44">
            <v>54267.716116286232</v>
          </cell>
          <cell r="ND44">
            <v>3125.0147234810211</v>
          </cell>
          <cell r="NE44">
            <v>28579.202831285558</v>
          </cell>
          <cell r="NF44">
            <v>65209.857307662467</v>
          </cell>
          <cell r="NG44">
            <v>0</v>
          </cell>
          <cell r="NH44">
            <v>0</v>
          </cell>
          <cell r="NI44">
            <v>0</v>
          </cell>
          <cell r="NJ44">
            <v>2325.6219590452151</v>
          </cell>
          <cell r="NK44">
            <v>19737.106780208469</v>
          </cell>
          <cell r="NN44">
            <v>183148.18471570511</v>
          </cell>
          <cell r="NO44">
            <v>0</v>
          </cell>
          <cell r="NP44">
            <v>183148.18471570511</v>
          </cell>
          <cell r="NQ44">
            <v>16512.878000000001</v>
          </cell>
          <cell r="NR44">
            <v>0</v>
          </cell>
          <cell r="NS44">
            <v>-16512.878000000001</v>
          </cell>
          <cell r="NT44">
            <v>-16512.878000000001</v>
          </cell>
          <cell r="NU44">
            <v>0</v>
          </cell>
          <cell r="NV44">
            <v>6002.7569999999996</v>
          </cell>
          <cell r="NW44">
            <v>580.70699999999999</v>
          </cell>
          <cell r="NX44">
            <v>602.45000000000005</v>
          </cell>
          <cell r="NY44">
            <v>602.45000000000005</v>
          </cell>
          <cell r="NZ44">
            <v>602.45000000000005</v>
          </cell>
          <cell r="OA44">
            <v>602.45000000000005</v>
          </cell>
          <cell r="OB44">
            <v>602.45000000000005</v>
          </cell>
          <cell r="OC44">
            <v>602.45000000000005</v>
          </cell>
          <cell r="OD44">
            <v>602.45000000000005</v>
          </cell>
          <cell r="OE44">
            <v>602.45000000000005</v>
          </cell>
          <cell r="OF44">
            <v>602.45000000000005</v>
          </cell>
          <cell r="OI44">
            <v>0</v>
          </cell>
          <cell r="OJ44">
            <v>0</v>
          </cell>
          <cell r="OK44">
            <v>0</v>
          </cell>
          <cell r="OL44">
            <v>0</v>
          </cell>
          <cell r="OM44">
            <v>0</v>
          </cell>
          <cell r="ON44">
            <v>0</v>
          </cell>
          <cell r="OO44">
            <v>0</v>
          </cell>
          <cell r="OP44">
            <v>0</v>
          </cell>
          <cell r="OQ44">
            <v>0</v>
          </cell>
          <cell r="OR44">
            <v>0</v>
          </cell>
          <cell r="OS44">
            <v>0</v>
          </cell>
          <cell r="OV44">
            <v>-6002.7569999999996</v>
          </cell>
          <cell r="OW44">
            <v>-6002.7569999999996</v>
          </cell>
          <cell r="OX44">
            <v>0</v>
          </cell>
          <cell r="OY44">
            <v>147.70099999999999</v>
          </cell>
          <cell r="OZ44">
            <v>13.781000000000001</v>
          </cell>
          <cell r="PA44">
            <v>14.88</v>
          </cell>
          <cell r="PB44">
            <v>14.88</v>
          </cell>
          <cell r="PC44">
            <v>14.88</v>
          </cell>
          <cell r="PD44">
            <v>14.88</v>
          </cell>
          <cell r="PE44">
            <v>14.88</v>
          </cell>
          <cell r="PF44">
            <v>14.88</v>
          </cell>
          <cell r="PG44">
            <v>14.88</v>
          </cell>
          <cell r="PH44">
            <v>14.88</v>
          </cell>
          <cell r="PI44">
            <v>14.88</v>
          </cell>
          <cell r="PL44">
            <v>0</v>
          </cell>
          <cell r="PM44">
            <v>0</v>
          </cell>
          <cell r="PN44">
            <v>0</v>
          </cell>
          <cell r="PO44">
            <v>0</v>
          </cell>
          <cell r="PP44">
            <v>0</v>
          </cell>
          <cell r="PQ44">
            <v>0</v>
          </cell>
          <cell r="PR44">
            <v>0</v>
          </cell>
          <cell r="PS44">
            <v>0</v>
          </cell>
          <cell r="PT44">
            <v>0</v>
          </cell>
          <cell r="PU44">
            <v>0</v>
          </cell>
          <cell r="PV44">
            <v>0</v>
          </cell>
          <cell r="PY44">
            <v>-147.70099999999999</v>
          </cell>
          <cell r="PZ44">
            <v>-147.70099999999999</v>
          </cell>
          <cell r="QA44">
            <v>0</v>
          </cell>
          <cell r="QB44">
            <v>0</v>
          </cell>
          <cell r="QC44">
            <v>0</v>
          </cell>
          <cell r="QD44">
            <v>0</v>
          </cell>
          <cell r="QE44">
            <v>0</v>
          </cell>
          <cell r="QF44">
            <v>0</v>
          </cell>
          <cell r="QG44">
            <v>0</v>
          </cell>
          <cell r="QH44">
            <v>0</v>
          </cell>
          <cell r="QI44">
            <v>0</v>
          </cell>
          <cell r="QJ44">
            <v>0</v>
          </cell>
          <cell r="QK44">
            <v>0</v>
          </cell>
          <cell r="QL44">
            <v>0</v>
          </cell>
          <cell r="QO44">
            <v>0</v>
          </cell>
          <cell r="QP44">
            <v>0</v>
          </cell>
          <cell r="QQ44">
            <v>0</v>
          </cell>
          <cell r="QS44">
            <v>0</v>
          </cell>
          <cell r="QT44">
            <v>0</v>
          </cell>
          <cell r="QU44">
            <v>0</v>
          </cell>
          <cell r="QW44">
            <v>0</v>
          </cell>
          <cell r="RB44">
            <v>0</v>
          </cell>
          <cell r="RC44">
            <v>0</v>
          </cell>
          <cell r="RD44">
            <v>0</v>
          </cell>
          <cell r="RE44">
            <v>0</v>
          </cell>
          <cell r="RF44">
            <v>0</v>
          </cell>
          <cell r="RG44">
            <v>0</v>
          </cell>
          <cell r="RH44">
            <v>0</v>
          </cell>
          <cell r="RI44">
            <v>0</v>
          </cell>
          <cell r="RJ44">
            <v>0</v>
          </cell>
          <cell r="RK44">
            <v>0</v>
          </cell>
          <cell r="RL44">
            <v>0</v>
          </cell>
          <cell r="RM44">
            <v>0</v>
          </cell>
          <cell r="RN44">
            <v>0</v>
          </cell>
          <cell r="RO44">
            <v>0</v>
          </cell>
          <cell r="RR44">
            <v>0</v>
          </cell>
          <cell r="RS44">
            <v>0</v>
          </cell>
          <cell r="RT44">
            <v>0</v>
          </cell>
          <cell r="RV44">
            <v>0</v>
          </cell>
          <cell r="RY44">
            <v>0</v>
          </cell>
          <cell r="RZ44">
            <v>0</v>
          </cell>
          <cell r="SE44">
            <v>0</v>
          </cell>
          <cell r="SF44">
            <v>0</v>
          </cell>
          <cell r="SG44">
            <v>0</v>
          </cell>
          <cell r="SH44">
            <v>8812.6540000000005</v>
          </cell>
          <cell r="SI44">
            <v>828.03399999999999</v>
          </cell>
          <cell r="SJ44">
            <v>887.18</v>
          </cell>
          <cell r="SK44">
            <v>887.18</v>
          </cell>
          <cell r="SL44">
            <v>887.18</v>
          </cell>
          <cell r="SM44">
            <v>887.18</v>
          </cell>
          <cell r="SN44">
            <v>887.18</v>
          </cell>
          <cell r="SO44">
            <v>887.18</v>
          </cell>
          <cell r="SP44">
            <v>887.18</v>
          </cell>
          <cell r="SQ44">
            <v>887.18</v>
          </cell>
          <cell r="SR44">
            <v>887.18</v>
          </cell>
          <cell r="SU44">
            <v>0</v>
          </cell>
          <cell r="SV44">
            <v>0</v>
          </cell>
          <cell r="SW44">
            <v>0</v>
          </cell>
          <cell r="SX44">
            <v>0</v>
          </cell>
          <cell r="SY44">
            <v>0</v>
          </cell>
          <cell r="SZ44">
            <v>0</v>
          </cell>
          <cell r="TA44">
            <v>0</v>
          </cell>
          <cell r="TB44">
            <v>0</v>
          </cell>
          <cell r="TC44">
            <v>0</v>
          </cell>
          <cell r="TD44">
            <v>0</v>
          </cell>
          <cell r="TH44">
            <v>-8812.6540000000005</v>
          </cell>
          <cell r="TI44">
            <v>-8812.6540000000005</v>
          </cell>
          <cell r="TJ44">
            <v>0</v>
          </cell>
          <cell r="TK44">
            <v>1517.5299999999997</v>
          </cell>
          <cell r="TL44">
            <v>148.9</v>
          </cell>
          <cell r="TM44">
            <v>152.07</v>
          </cell>
          <cell r="TN44">
            <v>152.07</v>
          </cell>
          <cell r="TO44">
            <v>152.07</v>
          </cell>
          <cell r="TP44">
            <v>152.07</v>
          </cell>
          <cell r="TQ44">
            <v>152.07</v>
          </cell>
          <cell r="TR44">
            <v>152.07</v>
          </cell>
          <cell r="TS44">
            <v>152.07</v>
          </cell>
          <cell r="TT44">
            <v>152.07</v>
          </cell>
          <cell r="TU44">
            <v>152.07</v>
          </cell>
          <cell r="TX44">
            <v>0</v>
          </cell>
          <cell r="TY44">
            <v>0</v>
          </cell>
          <cell r="TZ44">
            <v>0</v>
          </cell>
          <cell r="UA44">
            <v>0</v>
          </cell>
          <cell r="UB44">
            <v>0</v>
          </cell>
          <cell r="UC44">
            <v>0</v>
          </cell>
          <cell r="UD44">
            <v>0</v>
          </cell>
          <cell r="UE44">
            <v>0</v>
          </cell>
          <cell r="UF44">
            <v>0</v>
          </cell>
          <cell r="UG44">
            <v>0</v>
          </cell>
          <cell r="UH44">
            <v>0</v>
          </cell>
          <cell r="UK44">
            <v>-1517.5299999999997</v>
          </cell>
          <cell r="UL44">
            <v>-1517.5299999999997</v>
          </cell>
          <cell r="UM44">
            <v>0</v>
          </cell>
          <cell r="UN44">
            <v>32.235999999999997</v>
          </cell>
          <cell r="UO44">
            <v>3.1659999999999999</v>
          </cell>
          <cell r="UP44">
            <v>3.23</v>
          </cell>
          <cell r="UQ44">
            <v>3.23</v>
          </cell>
          <cell r="UR44">
            <v>3.23</v>
          </cell>
          <cell r="US44">
            <v>3.23</v>
          </cell>
          <cell r="UT44">
            <v>3.23</v>
          </cell>
          <cell r="UU44">
            <v>3.23</v>
          </cell>
          <cell r="UV44">
            <v>3.23</v>
          </cell>
          <cell r="UW44">
            <v>3.23</v>
          </cell>
          <cell r="UX44">
            <v>3.23</v>
          </cell>
          <cell r="VA44">
            <v>0</v>
          </cell>
          <cell r="VN44">
            <v>-32.235999999999997</v>
          </cell>
          <cell r="VO44">
            <v>-32.235999999999997</v>
          </cell>
          <cell r="VP44">
            <v>0</v>
          </cell>
          <cell r="VQ44">
            <v>0</v>
          </cell>
          <cell r="WD44">
            <v>0</v>
          </cell>
          <cell r="WQ44">
            <v>0</v>
          </cell>
          <cell r="WR44">
            <v>0</v>
          </cell>
          <cell r="WS44">
            <v>0</v>
          </cell>
          <cell r="WT44">
            <v>11334.004000000001</v>
          </cell>
          <cell r="WU44">
            <v>1363.444</v>
          </cell>
          <cell r="WV44">
            <v>1107.8399999999999</v>
          </cell>
          <cell r="WW44">
            <v>1107.8399999999999</v>
          </cell>
          <cell r="WX44">
            <v>1107.8399999999999</v>
          </cell>
          <cell r="WY44">
            <v>1107.8399999999999</v>
          </cell>
          <cell r="WZ44">
            <v>1107.8399999999999</v>
          </cell>
          <cell r="XA44">
            <v>1107.8399999999999</v>
          </cell>
          <cell r="XB44">
            <v>1107.8399999999999</v>
          </cell>
          <cell r="XC44">
            <v>1107.8399999999999</v>
          </cell>
          <cell r="XD44">
            <v>1107.8399999999999</v>
          </cell>
          <cell r="XG44">
            <v>59157.533967626609</v>
          </cell>
          <cell r="XH44">
            <v>6311.9206349884798</v>
          </cell>
          <cell r="XI44">
            <v>4503.5997582701284</v>
          </cell>
          <cell r="XJ44">
            <v>3055.8470811866437</v>
          </cell>
          <cell r="XK44">
            <v>3198.736938825215</v>
          </cell>
          <cell r="XL44">
            <v>6448.0372768806583</v>
          </cell>
          <cell r="XM44">
            <v>6221.2676063481631</v>
          </cell>
          <cell r="XN44">
            <v>5864.4936788381265</v>
          </cell>
          <cell r="XO44">
            <v>9234.6400158338092</v>
          </cell>
          <cell r="XP44">
            <v>8137.581806312699</v>
          </cell>
          <cell r="XQ44">
            <v>6181.4091701426869</v>
          </cell>
          <cell r="XT44">
            <v>47823.529967626608</v>
          </cell>
          <cell r="XU44">
            <v>0</v>
          </cell>
          <cell r="XV44">
            <v>47823.529967626608</v>
          </cell>
          <cell r="XW44">
            <v>54453.777999999991</v>
          </cell>
          <cell r="XX44">
            <v>5294.2480000000005</v>
          </cell>
          <cell r="XY44">
            <v>5462.17</v>
          </cell>
          <cell r="XZ44">
            <v>5462.17</v>
          </cell>
          <cell r="YA44">
            <v>5462.17</v>
          </cell>
          <cell r="YB44">
            <v>5462.17</v>
          </cell>
          <cell r="YC44">
            <v>5462.17</v>
          </cell>
          <cell r="YD44">
            <v>5462.17</v>
          </cell>
          <cell r="YE44">
            <v>5462.17</v>
          </cell>
          <cell r="YF44">
            <v>5462.17</v>
          </cell>
          <cell r="YG44">
            <v>5462.17</v>
          </cell>
          <cell r="YJ44">
            <v>58986.359656450884</v>
          </cell>
          <cell r="YK44">
            <v>5577.1156898476847</v>
          </cell>
          <cell r="YL44">
            <v>3986.6736496552721</v>
          </cell>
          <cell r="YM44">
            <v>5602.0735444087168</v>
          </cell>
          <cell r="YN44">
            <v>5984.7907151038644</v>
          </cell>
          <cell r="YO44">
            <v>8200.9005518465983</v>
          </cell>
          <cell r="YP44">
            <v>5718.2389700975164</v>
          </cell>
          <cell r="YQ44">
            <v>6092.3575413044564</v>
          </cell>
          <cell r="YR44">
            <v>6066.1268150860842</v>
          </cell>
          <cell r="YS44">
            <v>5716.4124301870415</v>
          </cell>
          <cell r="YT44">
            <v>6041.6697489136404</v>
          </cell>
          <cell r="YW44">
            <v>4532.5816564508932</v>
          </cell>
          <cell r="YX44">
            <v>0</v>
          </cell>
          <cell r="YY44">
            <v>4532.5816564508932</v>
          </cell>
          <cell r="YZ44">
            <v>7486.7439999999988</v>
          </cell>
          <cell r="ZA44">
            <v>707.67400000000009</v>
          </cell>
          <cell r="ZB44">
            <v>753.23</v>
          </cell>
          <cell r="ZC44">
            <v>753.23</v>
          </cell>
          <cell r="ZD44">
            <v>753.23</v>
          </cell>
          <cell r="ZE44">
            <v>753.23</v>
          </cell>
          <cell r="ZF44">
            <v>753.23</v>
          </cell>
          <cell r="ZG44">
            <v>753.23</v>
          </cell>
          <cell r="ZH44">
            <v>753.23</v>
          </cell>
          <cell r="ZI44">
            <v>753.23</v>
          </cell>
          <cell r="ZJ44">
            <v>753.23</v>
          </cell>
          <cell r="ZM44">
            <v>6244.3602278586168</v>
          </cell>
          <cell r="ZP44">
            <v>3053.1835408114789</v>
          </cell>
          <cell r="ZQ44">
            <v>3191.1766870471374</v>
          </cell>
          <cell r="ZZ44">
            <v>-1242.383772141382</v>
          </cell>
          <cell r="AAA44">
            <v>-1242.383772141382</v>
          </cell>
          <cell r="AAB44">
            <v>0</v>
          </cell>
          <cell r="AAC44">
            <v>414.13400000000007</v>
          </cell>
          <cell r="AAD44">
            <v>41.353999999999999</v>
          </cell>
          <cell r="AAE44">
            <v>41.42</v>
          </cell>
          <cell r="AAF44">
            <v>41.42</v>
          </cell>
          <cell r="AAG44">
            <v>41.42</v>
          </cell>
          <cell r="AAH44">
            <v>41.42</v>
          </cell>
          <cell r="AAI44">
            <v>41.42</v>
          </cell>
          <cell r="AAJ44">
            <v>41.42</v>
          </cell>
          <cell r="AAK44">
            <v>41.42</v>
          </cell>
          <cell r="AAL44">
            <v>41.42</v>
          </cell>
          <cell r="AAM44">
            <v>41.42</v>
          </cell>
          <cell r="AAP44">
            <v>470.57448418799993</v>
          </cell>
          <cell r="AAQ44">
            <v>39.912433722000003</v>
          </cell>
          <cell r="AAR44">
            <v>39.809903220000002</v>
          </cell>
          <cell r="AAS44">
            <v>48.836656439999999</v>
          </cell>
          <cell r="AAT44">
            <v>49.850576820000001</v>
          </cell>
          <cell r="AAU44">
            <v>48.761584145999997</v>
          </cell>
          <cell r="AAV44">
            <v>49.672370219999998</v>
          </cell>
          <cell r="AAW44">
            <v>48.253615740000001</v>
          </cell>
          <cell r="AAX44">
            <v>48.466402379999998</v>
          </cell>
          <cell r="AAY44">
            <v>48.060816539999998</v>
          </cell>
          <cell r="AAZ44">
            <v>48.950124959999997</v>
          </cell>
          <cell r="ABC44">
            <v>56.440484187999857</v>
          </cell>
          <cell r="ABD44">
            <v>0</v>
          </cell>
          <cell r="ABE44">
            <v>56.440484187999857</v>
          </cell>
          <cell r="ABF44">
            <v>92.183999999999997</v>
          </cell>
          <cell r="ABG44">
            <v>9.2040000000000006</v>
          </cell>
          <cell r="ABH44">
            <v>9.2200000000000006</v>
          </cell>
          <cell r="ABI44">
            <v>9.2200000000000006</v>
          </cell>
          <cell r="ABJ44">
            <v>9.2200000000000006</v>
          </cell>
          <cell r="ABK44">
            <v>9.2200000000000006</v>
          </cell>
          <cell r="ABL44">
            <v>9.2200000000000006</v>
          </cell>
          <cell r="ABM44">
            <v>9.2200000000000006</v>
          </cell>
          <cell r="ABN44">
            <v>9.2200000000000006</v>
          </cell>
          <cell r="ABO44">
            <v>9.2200000000000006</v>
          </cell>
          <cell r="ABP44">
            <v>9.2200000000000006</v>
          </cell>
          <cell r="ABS44">
            <v>0</v>
          </cell>
          <cell r="ABT44">
            <v>0</v>
          </cell>
          <cell r="ACA44">
            <v>0</v>
          </cell>
          <cell r="ACB44">
            <v>0</v>
          </cell>
          <cell r="ACC44">
            <v>0</v>
          </cell>
          <cell r="ACF44">
            <v>-92.183999999999997</v>
          </cell>
          <cell r="ACG44">
            <v>-92.183999999999997</v>
          </cell>
          <cell r="ACH44">
            <v>0</v>
          </cell>
          <cell r="ACI44">
            <v>74323.372000000003</v>
          </cell>
          <cell r="ACJ44">
            <v>68108.413527288008</v>
          </cell>
          <cell r="ACK44">
            <v>-6214.9584727119945</v>
          </cell>
          <cell r="ACL44">
            <v>-6214.9584727119945</v>
          </cell>
          <cell r="ACM44">
            <v>0</v>
          </cell>
          <cell r="ACN44">
            <v>18330.519</v>
          </cell>
          <cell r="ACO44">
            <v>1691.5889999999999</v>
          </cell>
          <cell r="ACP44">
            <v>1848.77</v>
          </cell>
          <cell r="ACQ44">
            <v>1848.77</v>
          </cell>
          <cell r="ACR44">
            <v>1848.77</v>
          </cell>
          <cell r="ACS44">
            <v>1848.77</v>
          </cell>
          <cell r="ACT44">
            <v>1848.77</v>
          </cell>
          <cell r="ACU44">
            <v>1848.77</v>
          </cell>
          <cell r="ACV44">
            <v>1848.77</v>
          </cell>
          <cell r="ACW44">
            <v>1848.77</v>
          </cell>
          <cell r="ACX44">
            <v>1848.77</v>
          </cell>
          <cell r="ADA44">
            <v>26928.713733479999</v>
          </cell>
          <cell r="ADB44">
            <v>3522.6197722800002</v>
          </cell>
          <cell r="ADC44">
            <v>3466.0363499999999</v>
          </cell>
          <cell r="ADD44">
            <v>4015.6050175199998</v>
          </cell>
          <cell r="ADE44">
            <v>3181.7790144000001</v>
          </cell>
          <cell r="ADF44">
            <v>2405.6597008799999</v>
          </cell>
          <cell r="ADG44">
            <v>1823.7915036000002</v>
          </cell>
          <cell r="ADH44">
            <v>2152.7528975999999</v>
          </cell>
          <cell r="ADI44">
            <v>3097.377954</v>
          </cell>
          <cell r="ADJ44">
            <v>2191.1037120000001</v>
          </cell>
          <cell r="ADK44">
            <v>1071.9878111999999</v>
          </cell>
          <cell r="ADN44">
            <v>8598.1947334799988</v>
          </cell>
          <cell r="ADO44">
            <v>0</v>
          </cell>
          <cell r="ADP44">
            <v>8598.1947334799988</v>
          </cell>
          <cell r="ADQ44">
            <v>55992.85300000001</v>
          </cell>
          <cell r="ADR44">
            <v>5209.6329999999989</v>
          </cell>
          <cell r="ADS44">
            <v>5642.58</v>
          </cell>
          <cell r="ADT44">
            <v>5642.58</v>
          </cell>
          <cell r="ADU44">
            <v>5642.58</v>
          </cell>
          <cell r="ADV44">
            <v>5642.58</v>
          </cell>
          <cell r="ADW44">
            <v>5642.58</v>
          </cell>
          <cell r="ADX44">
            <v>5642.58</v>
          </cell>
          <cell r="ADY44">
            <v>5642.58</v>
          </cell>
          <cell r="ADZ44">
            <v>5642.58</v>
          </cell>
          <cell r="AEA44">
            <v>5642.58</v>
          </cell>
          <cell r="AED44">
            <v>41179.699793808002</v>
          </cell>
          <cell r="AEE44">
            <v>3482.9059078800001</v>
          </cell>
          <cell r="AEF44">
            <v>2796.5961864000001</v>
          </cell>
          <cell r="AEG44">
            <v>3693.5614468080003</v>
          </cell>
          <cell r="AEH44">
            <v>3928.5230688000001</v>
          </cell>
          <cell r="AEI44">
            <v>3787.1276479200001</v>
          </cell>
          <cell r="AEJ44">
            <v>5091.2494524000003</v>
          </cell>
          <cell r="AEK44">
            <v>4717.9858212000008</v>
          </cell>
          <cell r="AEL44">
            <v>4912.4019779999999</v>
          </cell>
          <cell r="AEM44">
            <v>4190.4858492000003</v>
          </cell>
          <cell r="AEN44">
            <v>4578.8624352000006</v>
          </cell>
          <cell r="AEQ44">
            <v>-14813.153206192008</v>
          </cell>
          <cell r="AER44">
            <v>-14813.153206192008</v>
          </cell>
          <cell r="AES44">
            <v>0</v>
          </cell>
          <cell r="AET44">
            <v>0</v>
          </cell>
          <cell r="AEU44">
            <v>0</v>
          </cell>
          <cell r="AEV44">
            <v>0</v>
          </cell>
          <cell r="AEW44">
            <v>0</v>
          </cell>
          <cell r="AEX44">
            <v>0</v>
          </cell>
          <cell r="AEY44">
            <v>0</v>
          </cell>
          <cell r="AFG44">
            <v>0</v>
          </cell>
          <cell r="AFT44">
            <v>0</v>
          </cell>
          <cell r="AFU44">
            <v>0</v>
          </cell>
          <cell r="AFV44">
            <v>0</v>
          </cell>
          <cell r="AFW44">
            <v>380574.32400000002</v>
          </cell>
          <cell r="AFX44">
            <v>569568.44140078791</v>
          </cell>
          <cell r="AFY44">
            <v>188994.11740078789</v>
          </cell>
          <cell r="AFZ44">
            <v>0</v>
          </cell>
          <cell r="AGA44">
            <v>188994.11740078789</v>
          </cell>
          <cell r="AGB44">
            <v>456689.1888</v>
          </cell>
          <cell r="AGC44">
            <v>683482.12968094542</v>
          </cell>
          <cell r="AGD44">
            <v>226792.94088094542</v>
          </cell>
          <cell r="AGE44">
            <v>0</v>
          </cell>
          <cell r="AGF44">
            <v>226792.94088094542</v>
          </cell>
          <cell r="AGG44">
            <v>22834.459440000002</v>
          </cell>
          <cell r="AGH44">
            <v>34174.106484047275</v>
          </cell>
          <cell r="AGI44">
            <v>11339.647044047273</v>
          </cell>
          <cell r="AGJ44">
            <v>0</v>
          </cell>
          <cell r="AGK44">
            <v>11339.647044047273</v>
          </cell>
          <cell r="AGL44">
            <v>479523.64824000001</v>
          </cell>
        </row>
        <row r="45">
          <cell r="C45" t="str">
            <v>Текстильникiв, ВУЛ, 3</v>
          </cell>
          <cell r="D45">
            <v>2</v>
          </cell>
          <cell r="E45">
            <v>572.5</v>
          </cell>
          <cell r="F45">
            <v>8449.5229999999974</v>
          </cell>
          <cell r="G45">
            <v>6766.2108030455584</v>
          </cell>
          <cell r="H45">
            <v>-1683.3121969544391</v>
          </cell>
          <cell r="I45">
            <v>-1683.3121969544391</v>
          </cell>
          <cell r="J45">
            <v>0</v>
          </cell>
          <cell r="K45">
            <v>2784.3269999999998</v>
          </cell>
          <cell r="L45">
            <v>272.96700000000004</v>
          </cell>
          <cell r="M45">
            <v>279.04000000000002</v>
          </cell>
          <cell r="N45">
            <v>279.04000000000002</v>
          </cell>
          <cell r="O45">
            <v>279.04000000000002</v>
          </cell>
          <cell r="P45">
            <v>279.04000000000002</v>
          </cell>
          <cell r="Q45">
            <v>279.04000000000002</v>
          </cell>
          <cell r="R45">
            <v>279.04000000000002</v>
          </cell>
          <cell r="S45">
            <v>279.04000000000002</v>
          </cell>
          <cell r="T45">
            <v>279.04000000000002</v>
          </cell>
          <cell r="U45">
            <v>279.04000000000002</v>
          </cell>
          <cell r="X45">
            <v>1435.7897434250442</v>
          </cell>
          <cell r="Y45">
            <v>1435.7897434250442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L45">
            <v>0</v>
          </cell>
          <cell r="AM45">
            <v>0</v>
          </cell>
          <cell r="AN45">
            <v>527.93799999999987</v>
          </cell>
          <cell r="AO45">
            <v>51.838000000000001</v>
          </cell>
          <cell r="AP45">
            <v>52.9</v>
          </cell>
          <cell r="AQ45">
            <v>52.9</v>
          </cell>
          <cell r="AR45">
            <v>52.9</v>
          </cell>
          <cell r="AS45">
            <v>52.9</v>
          </cell>
          <cell r="AT45">
            <v>52.9</v>
          </cell>
          <cell r="AU45">
            <v>52.9</v>
          </cell>
          <cell r="AV45">
            <v>52.9</v>
          </cell>
          <cell r="AW45">
            <v>52.9</v>
          </cell>
          <cell r="AX45">
            <v>52.9</v>
          </cell>
          <cell r="BA45">
            <v>598.6374949351092</v>
          </cell>
          <cell r="BB45">
            <v>299.71600864486794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298.92148629024126</v>
          </cell>
          <cell r="BI45">
            <v>0</v>
          </cell>
          <cell r="BJ45">
            <v>0</v>
          </cell>
          <cell r="BK45">
            <v>0</v>
          </cell>
          <cell r="BO45">
            <v>0</v>
          </cell>
          <cell r="BP45">
            <v>0</v>
          </cell>
          <cell r="BQ45">
            <v>306.86599999999999</v>
          </cell>
          <cell r="BR45">
            <v>30.656000000000002</v>
          </cell>
          <cell r="BS45">
            <v>30.69</v>
          </cell>
          <cell r="BT45">
            <v>30.69</v>
          </cell>
          <cell r="BU45">
            <v>30.69</v>
          </cell>
          <cell r="BV45">
            <v>30.69</v>
          </cell>
          <cell r="BW45">
            <v>30.69</v>
          </cell>
          <cell r="BX45">
            <v>30.69</v>
          </cell>
          <cell r="BY45">
            <v>30.69</v>
          </cell>
          <cell r="BZ45">
            <v>30.69</v>
          </cell>
          <cell r="CA45">
            <v>30.69</v>
          </cell>
          <cell r="CD45">
            <v>154.3976346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31.508593050000002</v>
          </cell>
          <cell r="CK45">
            <v>30.60863685</v>
          </cell>
          <cell r="CL45">
            <v>30.743613450000002</v>
          </cell>
          <cell r="CM45">
            <v>30.486338850000003</v>
          </cell>
          <cell r="CN45">
            <v>31.050452400000001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2351.6559999999995</v>
          </cell>
          <cell r="FB45">
            <v>230.89599999999996</v>
          </cell>
          <cell r="FC45">
            <v>235.64</v>
          </cell>
          <cell r="FD45">
            <v>235.64</v>
          </cell>
          <cell r="FE45">
            <v>235.64</v>
          </cell>
          <cell r="FF45">
            <v>235.64</v>
          </cell>
          <cell r="FG45">
            <v>235.64</v>
          </cell>
          <cell r="FH45">
            <v>235.64</v>
          </cell>
          <cell r="FI45">
            <v>235.64</v>
          </cell>
          <cell r="FJ45">
            <v>235.64</v>
          </cell>
          <cell r="FK45">
            <v>235.64</v>
          </cell>
          <cell r="FN45">
            <v>2584.5247406062313</v>
          </cell>
          <cell r="FO45">
            <v>1299.2049469969197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1285.3197936093115</v>
          </cell>
          <cell r="FV45">
            <v>0</v>
          </cell>
          <cell r="FW45">
            <v>0</v>
          </cell>
          <cell r="FX45">
            <v>0</v>
          </cell>
          <cell r="GA45">
            <v>232.86874060623177</v>
          </cell>
          <cell r="GB45">
            <v>0</v>
          </cell>
          <cell r="GC45">
            <v>232.86874060623177</v>
          </cell>
          <cell r="GD45">
            <v>0.96699999999999986</v>
          </cell>
          <cell r="GE45">
            <v>0.96699999999999986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-0.96699999999999986</v>
          </cell>
          <cell r="GW45">
            <v>-0.96699999999999986</v>
          </cell>
          <cell r="GX45">
            <v>0</v>
          </cell>
          <cell r="GY45">
            <v>2477.7690000000002</v>
          </cell>
          <cell r="GZ45">
            <v>242.07899999999998</v>
          </cell>
          <cell r="HA45">
            <v>248.41</v>
          </cell>
          <cell r="HB45">
            <v>248.41</v>
          </cell>
          <cell r="HC45">
            <v>248.41</v>
          </cell>
          <cell r="HD45">
            <v>248.41</v>
          </cell>
          <cell r="HE45">
            <v>248.41</v>
          </cell>
          <cell r="HF45">
            <v>248.41</v>
          </cell>
          <cell r="HG45">
            <v>248.41</v>
          </cell>
          <cell r="HH45">
            <v>248.41</v>
          </cell>
          <cell r="HI45">
            <v>248.41</v>
          </cell>
          <cell r="HL45">
            <v>1992.8611894791743</v>
          </cell>
          <cell r="HM45">
            <v>190.32916321629602</v>
          </cell>
          <cell r="HN45">
            <v>174.98325723704843</v>
          </cell>
          <cell r="HO45">
            <v>201.11787819272303</v>
          </cell>
          <cell r="HP45">
            <v>216.78898586443151</v>
          </cell>
          <cell r="HQ45">
            <v>226.78494538204055</v>
          </cell>
          <cell r="HR45">
            <v>196.72276190414286</v>
          </cell>
          <cell r="HS45">
            <v>178.82369418094476</v>
          </cell>
          <cell r="HT45">
            <v>236.54726079858742</v>
          </cell>
          <cell r="HU45">
            <v>178.7367755908819</v>
          </cell>
          <cell r="HV45">
            <v>192.02646711207797</v>
          </cell>
          <cell r="HY45">
            <v>-484.90781052082593</v>
          </cell>
          <cell r="HZ45">
            <v>-484.90781052082593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111.37399999999998</v>
          </cell>
          <cell r="KI45">
            <v>10.934000000000001</v>
          </cell>
          <cell r="KJ45">
            <v>11.16</v>
          </cell>
          <cell r="KK45">
            <v>11.16</v>
          </cell>
          <cell r="KL45">
            <v>11.16</v>
          </cell>
          <cell r="KM45">
            <v>11.16</v>
          </cell>
          <cell r="KN45">
            <v>11.16</v>
          </cell>
          <cell r="KO45">
            <v>11.16</v>
          </cell>
          <cell r="KP45">
            <v>11.16</v>
          </cell>
          <cell r="KQ45">
            <v>11.16</v>
          </cell>
          <cell r="KR45">
            <v>11.16</v>
          </cell>
          <cell r="KU45">
            <v>92.937331329699873</v>
          </cell>
          <cell r="KV45">
            <v>12.942706776854813</v>
          </cell>
          <cell r="KW45">
            <v>9.8060031684783358</v>
          </cell>
          <cell r="KX45">
            <v>14.456123987718666</v>
          </cell>
          <cell r="KY45">
            <v>12.820598651242847</v>
          </cell>
          <cell r="KZ45">
            <v>13.807811273753257</v>
          </cell>
          <cell r="LA45">
            <v>2.7357816321980155</v>
          </cell>
          <cell r="LB45">
            <v>0.15158876169131819</v>
          </cell>
          <cell r="LD45">
            <v>15.273460060909146</v>
          </cell>
          <cell r="LE45">
            <v>10.943257016853476</v>
          </cell>
          <cell r="LH45">
            <v>-18.436668670300108</v>
          </cell>
          <cell r="LI45">
            <v>-18.436668670300108</v>
          </cell>
          <cell r="LJ45">
            <v>0</v>
          </cell>
          <cell r="LK45">
            <v>0</v>
          </cell>
          <cell r="LX45">
            <v>0</v>
          </cell>
          <cell r="MJ45">
            <v>0</v>
          </cell>
          <cell r="ML45">
            <v>0</v>
          </cell>
          <cell r="MM45">
            <v>0</v>
          </cell>
          <cell r="MN45">
            <v>2428.223</v>
          </cell>
          <cell r="MO45">
            <v>279.65300000000002</v>
          </cell>
          <cell r="MP45">
            <v>238.73</v>
          </cell>
          <cell r="MQ45">
            <v>238.73</v>
          </cell>
          <cell r="MR45">
            <v>238.73</v>
          </cell>
          <cell r="MS45">
            <v>238.73</v>
          </cell>
          <cell r="MT45">
            <v>238.73</v>
          </cell>
          <cell r="MU45">
            <v>238.73</v>
          </cell>
          <cell r="MV45">
            <v>238.73</v>
          </cell>
          <cell r="MW45">
            <v>238.73</v>
          </cell>
          <cell r="MX45">
            <v>238.73</v>
          </cell>
          <cell r="NA45">
            <v>147.71177746966222</v>
          </cell>
          <cell r="NB45">
            <v>0</v>
          </cell>
          <cell r="NC45">
            <v>0</v>
          </cell>
          <cell r="ND45">
            <v>0</v>
          </cell>
          <cell r="NE45">
            <v>0</v>
          </cell>
          <cell r="NF45">
            <v>0</v>
          </cell>
          <cell r="NG45">
            <v>0</v>
          </cell>
          <cell r="NH45">
            <v>0</v>
          </cell>
          <cell r="NI45">
            <v>0</v>
          </cell>
          <cell r="NJ45">
            <v>0</v>
          </cell>
          <cell r="NK45">
            <v>147.71177746966222</v>
          </cell>
          <cell r="NN45">
            <v>-2280.5112225303378</v>
          </cell>
          <cell r="NO45">
            <v>-2280.5112225303378</v>
          </cell>
          <cell r="NP45">
            <v>0</v>
          </cell>
          <cell r="NQ45">
            <v>3483.7179999999994</v>
          </cell>
          <cell r="NR45">
            <v>0</v>
          </cell>
          <cell r="NS45">
            <v>-3483.7179999999994</v>
          </cell>
          <cell r="NT45">
            <v>-3483.7179999999994</v>
          </cell>
          <cell r="NU45">
            <v>0</v>
          </cell>
          <cell r="NV45">
            <v>1149.232</v>
          </cell>
          <cell r="NW45">
            <v>112.07199999999999</v>
          </cell>
          <cell r="NX45">
            <v>115.24</v>
          </cell>
          <cell r="NY45">
            <v>115.24</v>
          </cell>
          <cell r="NZ45">
            <v>115.24</v>
          </cell>
          <cell r="OA45">
            <v>115.24</v>
          </cell>
          <cell r="OB45">
            <v>115.24</v>
          </cell>
          <cell r="OC45">
            <v>115.24</v>
          </cell>
          <cell r="OD45">
            <v>115.24</v>
          </cell>
          <cell r="OE45">
            <v>115.24</v>
          </cell>
          <cell r="OF45">
            <v>115.24</v>
          </cell>
          <cell r="OI45">
            <v>0</v>
          </cell>
          <cell r="OJ45">
            <v>0</v>
          </cell>
          <cell r="OK45">
            <v>0</v>
          </cell>
          <cell r="OL45">
            <v>0</v>
          </cell>
          <cell r="OM45">
            <v>0</v>
          </cell>
          <cell r="ON45">
            <v>0</v>
          </cell>
          <cell r="OO45">
            <v>0</v>
          </cell>
          <cell r="OP45">
            <v>0</v>
          </cell>
          <cell r="OQ45">
            <v>0</v>
          </cell>
          <cell r="OR45">
            <v>0</v>
          </cell>
          <cell r="OS45">
            <v>0</v>
          </cell>
          <cell r="OV45">
            <v>-1149.232</v>
          </cell>
          <cell r="OW45">
            <v>-1149.232</v>
          </cell>
          <cell r="OX45">
            <v>0</v>
          </cell>
          <cell r="OY45">
            <v>1359.819</v>
          </cell>
          <cell r="OZ45">
            <v>128.34900000000002</v>
          </cell>
          <cell r="PA45">
            <v>136.83000000000001</v>
          </cell>
          <cell r="PB45">
            <v>136.83000000000001</v>
          </cell>
          <cell r="PC45">
            <v>136.83000000000001</v>
          </cell>
          <cell r="PD45">
            <v>136.83000000000001</v>
          </cell>
          <cell r="PE45">
            <v>136.83000000000001</v>
          </cell>
          <cell r="PF45">
            <v>136.83000000000001</v>
          </cell>
          <cell r="PG45">
            <v>136.83000000000001</v>
          </cell>
          <cell r="PH45">
            <v>136.83000000000001</v>
          </cell>
          <cell r="PI45">
            <v>136.83000000000001</v>
          </cell>
          <cell r="PL45">
            <v>0</v>
          </cell>
          <cell r="PM45">
            <v>0</v>
          </cell>
          <cell r="PN45">
            <v>0</v>
          </cell>
          <cell r="PO45">
            <v>0</v>
          </cell>
          <cell r="PP45">
            <v>0</v>
          </cell>
          <cell r="PQ45">
            <v>0</v>
          </cell>
          <cell r="PR45">
            <v>0</v>
          </cell>
          <cell r="PS45">
            <v>0</v>
          </cell>
          <cell r="PT45">
            <v>0</v>
          </cell>
          <cell r="PU45">
            <v>0</v>
          </cell>
          <cell r="PV45">
            <v>0</v>
          </cell>
          <cell r="PY45">
            <v>-1359.819</v>
          </cell>
          <cell r="PZ45">
            <v>-1359.819</v>
          </cell>
          <cell r="QA45">
            <v>0</v>
          </cell>
          <cell r="QB45">
            <v>316.43399999999997</v>
          </cell>
          <cell r="QC45">
            <v>30.953999999999997</v>
          </cell>
          <cell r="QD45">
            <v>31.72</v>
          </cell>
          <cell r="QE45">
            <v>31.72</v>
          </cell>
          <cell r="QF45">
            <v>31.72</v>
          </cell>
          <cell r="QG45">
            <v>31.72</v>
          </cell>
          <cell r="QH45">
            <v>31.72</v>
          </cell>
          <cell r="QI45">
            <v>31.72</v>
          </cell>
          <cell r="QJ45">
            <v>31.72</v>
          </cell>
          <cell r="QK45">
            <v>31.72</v>
          </cell>
          <cell r="QL45">
            <v>31.72</v>
          </cell>
          <cell r="QO45">
            <v>0</v>
          </cell>
          <cell r="QP45">
            <v>0</v>
          </cell>
          <cell r="QQ45">
            <v>0</v>
          </cell>
          <cell r="QS45">
            <v>0</v>
          </cell>
          <cell r="QT45">
            <v>0</v>
          </cell>
          <cell r="QU45">
            <v>0</v>
          </cell>
          <cell r="QW45">
            <v>0</v>
          </cell>
          <cell r="RB45">
            <v>-316.43399999999997</v>
          </cell>
          <cell r="RC45">
            <v>-316.43399999999997</v>
          </cell>
          <cell r="RD45">
            <v>0</v>
          </cell>
          <cell r="RE45">
            <v>0</v>
          </cell>
          <cell r="RF45">
            <v>0</v>
          </cell>
          <cell r="RG45">
            <v>0</v>
          </cell>
          <cell r="RH45">
            <v>0</v>
          </cell>
          <cell r="RI45">
            <v>0</v>
          </cell>
          <cell r="RJ45">
            <v>0</v>
          </cell>
          <cell r="RK45">
            <v>0</v>
          </cell>
          <cell r="RL45">
            <v>0</v>
          </cell>
          <cell r="RM45">
            <v>0</v>
          </cell>
          <cell r="RN45">
            <v>0</v>
          </cell>
          <cell r="RO45">
            <v>0</v>
          </cell>
          <cell r="RR45">
            <v>0</v>
          </cell>
          <cell r="RS45">
            <v>0</v>
          </cell>
          <cell r="RT45">
            <v>0</v>
          </cell>
          <cell r="RV45">
            <v>0</v>
          </cell>
          <cell r="RY45">
            <v>0</v>
          </cell>
          <cell r="RZ45">
            <v>0</v>
          </cell>
          <cell r="SE45">
            <v>0</v>
          </cell>
          <cell r="SF45">
            <v>0</v>
          </cell>
          <cell r="SG45">
            <v>0</v>
          </cell>
          <cell r="SH45">
            <v>0</v>
          </cell>
          <cell r="SI45">
            <v>0</v>
          </cell>
          <cell r="SJ45">
            <v>0</v>
          </cell>
          <cell r="SK45">
            <v>0</v>
          </cell>
          <cell r="SL45">
            <v>0</v>
          </cell>
          <cell r="SM45">
            <v>0</v>
          </cell>
          <cell r="SN45">
            <v>0</v>
          </cell>
          <cell r="SO45">
            <v>0</v>
          </cell>
          <cell r="SP45">
            <v>0</v>
          </cell>
          <cell r="SQ45">
            <v>0</v>
          </cell>
          <cell r="SR45">
            <v>0</v>
          </cell>
          <cell r="SU45">
            <v>0</v>
          </cell>
          <cell r="SV45">
            <v>0</v>
          </cell>
          <cell r="SW45">
            <v>0</v>
          </cell>
          <cell r="SX45">
            <v>0</v>
          </cell>
          <cell r="SY45">
            <v>0</v>
          </cell>
          <cell r="SZ45">
            <v>0</v>
          </cell>
          <cell r="TA45">
            <v>0</v>
          </cell>
          <cell r="TB45">
            <v>0</v>
          </cell>
          <cell r="TC45">
            <v>0</v>
          </cell>
          <cell r="TD45">
            <v>0</v>
          </cell>
          <cell r="TH45">
            <v>0</v>
          </cell>
          <cell r="TI45">
            <v>0</v>
          </cell>
          <cell r="TJ45">
            <v>0</v>
          </cell>
          <cell r="TK45">
            <v>626.19499999999994</v>
          </cell>
          <cell r="TL45">
            <v>61.445</v>
          </cell>
          <cell r="TM45">
            <v>62.75</v>
          </cell>
          <cell r="TN45">
            <v>62.75</v>
          </cell>
          <cell r="TO45">
            <v>62.75</v>
          </cell>
          <cell r="TP45">
            <v>62.75</v>
          </cell>
          <cell r="TQ45">
            <v>62.75</v>
          </cell>
          <cell r="TR45">
            <v>62.75</v>
          </cell>
          <cell r="TS45">
            <v>62.75</v>
          </cell>
          <cell r="TT45">
            <v>62.75</v>
          </cell>
          <cell r="TU45">
            <v>62.75</v>
          </cell>
          <cell r="TX45">
            <v>0</v>
          </cell>
          <cell r="TY45">
            <v>0</v>
          </cell>
          <cell r="TZ45">
            <v>0</v>
          </cell>
          <cell r="UA45">
            <v>0</v>
          </cell>
          <cell r="UB45">
            <v>0</v>
          </cell>
          <cell r="UC45">
            <v>0</v>
          </cell>
          <cell r="UD45">
            <v>0</v>
          </cell>
          <cell r="UE45">
            <v>0</v>
          </cell>
          <cell r="UF45">
            <v>0</v>
          </cell>
          <cell r="UG45">
            <v>0</v>
          </cell>
          <cell r="UH45">
            <v>0</v>
          </cell>
          <cell r="UK45">
            <v>-626.19499999999994</v>
          </cell>
          <cell r="UL45">
            <v>-626.19499999999994</v>
          </cell>
          <cell r="UM45">
            <v>0</v>
          </cell>
          <cell r="UN45">
            <v>32.038000000000004</v>
          </cell>
          <cell r="UO45">
            <v>3.1479999999999997</v>
          </cell>
          <cell r="UP45">
            <v>3.21</v>
          </cell>
          <cell r="UQ45">
            <v>3.21</v>
          </cell>
          <cell r="UR45">
            <v>3.21</v>
          </cell>
          <cell r="US45">
            <v>3.21</v>
          </cell>
          <cell r="UT45">
            <v>3.21</v>
          </cell>
          <cell r="UU45">
            <v>3.21</v>
          </cell>
          <cell r="UV45">
            <v>3.21</v>
          </cell>
          <cell r="UW45">
            <v>3.21</v>
          </cell>
          <cell r="UX45">
            <v>3.21</v>
          </cell>
          <cell r="VA45">
            <v>0</v>
          </cell>
          <cell r="VN45">
            <v>-32.038000000000004</v>
          </cell>
          <cell r="VO45">
            <v>-32.038000000000004</v>
          </cell>
          <cell r="VP45">
            <v>0</v>
          </cell>
          <cell r="VQ45">
            <v>0</v>
          </cell>
          <cell r="WD45">
            <v>0</v>
          </cell>
          <cell r="WQ45">
            <v>0</v>
          </cell>
          <cell r="WR45">
            <v>0</v>
          </cell>
          <cell r="WS45">
            <v>0</v>
          </cell>
          <cell r="WT45">
            <v>3517.5909999999994</v>
          </cell>
          <cell r="WU45">
            <v>344.19100000000003</v>
          </cell>
          <cell r="WV45">
            <v>352.6</v>
          </cell>
          <cell r="WW45">
            <v>352.6</v>
          </cell>
          <cell r="WX45">
            <v>352.6</v>
          </cell>
          <cell r="WY45">
            <v>352.6</v>
          </cell>
          <cell r="WZ45">
            <v>352.6</v>
          </cell>
          <cell r="XA45">
            <v>352.6</v>
          </cell>
          <cell r="XB45">
            <v>352.6</v>
          </cell>
          <cell r="XC45">
            <v>352.6</v>
          </cell>
          <cell r="XD45">
            <v>352.6</v>
          </cell>
          <cell r="XG45">
            <v>5245.6893038103635</v>
          </cell>
          <cell r="XH45">
            <v>523.61563617451475</v>
          </cell>
          <cell r="XI45">
            <v>478.32325222035655</v>
          </cell>
          <cell r="XJ45">
            <v>257.69572220430621</v>
          </cell>
          <cell r="XK45">
            <v>204.57235972272878</v>
          </cell>
          <cell r="XL45">
            <v>615.22416810950301</v>
          </cell>
          <cell r="XM45">
            <v>590.48243269449245</v>
          </cell>
          <cell r="XN45">
            <v>456.45275082035062</v>
          </cell>
          <cell r="XO45">
            <v>812.95001551173857</v>
          </cell>
          <cell r="XP45">
            <v>749.16611323767802</v>
          </cell>
          <cell r="XQ45">
            <v>557.20685311469504</v>
          </cell>
          <cell r="XT45">
            <v>1728.0983038103641</v>
          </cell>
          <cell r="XU45">
            <v>0</v>
          </cell>
          <cell r="XV45">
            <v>1728.0983038103641</v>
          </cell>
          <cell r="XW45">
            <v>1545.0930000000003</v>
          </cell>
          <cell r="XX45">
            <v>151.35300000000004</v>
          </cell>
          <cell r="XY45">
            <v>154.86000000000001</v>
          </cell>
          <cell r="XZ45">
            <v>154.86000000000001</v>
          </cell>
          <cell r="YA45">
            <v>154.86000000000001</v>
          </cell>
          <cell r="YB45">
            <v>154.86000000000001</v>
          </cell>
          <cell r="YC45">
            <v>154.86000000000001</v>
          </cell>
          <cell r="YD45">
            <v>154.86000000000001</v>
          </cell>
          <cell r="YE45">
            <v>154.86000000000001</v>
          </cell>
          <cell r="YF45">
            <v>154.86000000000001</v>
          </cell>
          <cell r="YG45">
            <v>154.86000000000001</v>
          </cell>
          <cell r="YJ45">
            <v>1650.7751916167779</v>
          </cell>
          <cell r="YK45">
            <v>150.95294483964432</v>
          </cell>
          <cell r="YL45">
            <v>107.9052616078171</v>
          </cell>
          <cell r="YM45">
            <v>151.62846635513404</v>
          </cell>
          <cell r="YN45">
            <v>161.98727674565455</v>
          </cell>
          <cell r="YO45">
            <v>221.99332234214555</v>
          </cell>
          <cell r="YP45">
            <v>154.58181491590494</v>
          </cell>
          <cell r="YQ45">
            <v>147.60747659692183</v>
          </cell>
          <cell r="YR45">
            <v>164.08607988242323</v>
          </cell>
          <cell r="YS45">
            <v>228.37325772001128</v>
          </cell>
          <cell r="YT45">
            <v>161.65929061112115</v>
          </cell>
          <cell r="YW45">
            <v>105.68219161677757</v>
          </cell>
          <cell r="YX45">
            <v>0</v>
          </cell>
          <cell r="YY45">
            <v>105.68219161677757</v>
          </cell>
          <cell r="YZ45">
            <v>1602.5549999999994</v>
          </cell>
          <cell r="ZA45">
            <v>156.79499999999996</v>
          </cell>
          <cell r="ZB45">
            <v>160.63999999999999</v>
          </cell>
          <cell r="ZC45">
            <v>160.63999999999999</v>
          </cell>
          <cell r="ZD45">
            <v>160.63999999999999</v>
          </cell>
          <cell r="ZE45">
            <v>160.63999999999999</v>
          </cell>
          <cell r="ZF45">
            <v>160.63999999999999</v>
          </cell>
          <cell r="ZG45">
            <v>160.63999999999999</v>
          </cell>
          <cell r="ZH45">
            <v>160.63999999999999</v>
          </cell>
          <cell r="ZI45">
            <v>160.63999999999999</v>
          </cell>
          <cell r="ZJ45">
            <v>160.63999999999999</v>
          </cell>
          <cell r="ZM45">
            <v>810.03856193299816</v>
          </cell>
          <cell r="ZP45">
            <v>399.75406492508233</v>
          </cell>
          <cell r="ZQ45">
            <v>410.28449700791583</v>
          </cell>
          <cell r="ZZ45">
            <v>-792.51643806700122</v>
          </cell>
          <cell r="AAA45">
            <v>-792.51643806700122</v>
          </cell>
          <cell r="AAB45">
            <v>0</v>
          </cell>
          <cell r="AAC45">
            <v>0</v>
          </cell>
          <cell r="AAD45">
            <v>0</v>
          </cell>
          <cell r="AAE45">
            <v>0</v>
          </cell>
          <cell r="AAF45">
            <v>0</v>
          </cell>
          <cell r="AAG45">
            <v>0</v>
          </cell>
          <cell r="AAH45">
            <v>0</v>
          </cell>
          <cell r="AAI45">
            <v>0</v>
          </cell>
          <cell r="AAJ45">
            <v>0</v>
          </cell>
          <cell r="AAK45">
            <v>0</v>
          </cell>
          <cell r="AAL45">
            <v>0</v>
          </cell>
          <cell r="AAM45">
            <v>0</v>
          </cell>
          <cell r="AAP45">
            <v>0</v>
          </cell>
          <cell r="AAQ45">
            <v>0</v>
          </cell>
          <cell r="AAR45">
            <v>0</v>
          </cell>
          <cell r="AAS45">
            <v>0</v>
          </cell>
          <cell r="AAT45">
            <v>0</v>
          </cell>
          <cell r="AAU45">
            <v>0</v>
          </cell>
          <cell r="AAV45">
            <v>0</v>
          </cell>
          <cell r="AAW45">
            <v>0</v>
          </cell>
          <cell r="AAX45">
            <v>0</v>
          </cell>
          <cell r="AAY45">
            <v>0</v>
          </cell>
          <cell r="AAZ45">
            <v>0</v>
          </cell>
          <cell r="ABC45">
            <v>0</v>
          </cell>
          <cell r="ABD45">
            <v>0</v>
          </cell>
          <cell r="ABE45">
            <v>0</v>
          </cell>
          <cell r="ABF45">
            <v>0</v>
          </cell>
          <cell r="ABG45">
            <v>0</v>
          </cell>
          <cell r="ABH45">
            <v>0</v>
          </cell>
          <cell r="ABI45">
            <v>0</v>
          </cell>
          <cell r="ABJ45">
            <v>0</v>
          </cell>
          <cell r="ABK45">
            <v>0</v>
          </cell>
          <cell r="ABL45">
            <v>0</v>
          </cell>
          <cell r="ABM45">
            <v>0</v>
          </cell>
          <cell r="ABN45">
            <v>0</v>
          </cell>
          <cell r="ABO45">
            <v>0</v>
          </cell>
          <cell r="ABP45">
            <v>0</v>
          </cell>
          <cell r="ABS45">
            <v>0</v>
          </cell>
          <cell r="ABT45">
            <v>0</v>
          </cell>
          <cell r="ACA45">
            <v>0</v>
          </cell>
          <cell r="ACB45">
            <v>0</v>
          </cell>
          <cell r="ACC45">
            <v>0</v>
          </cell>
          <cell r="ACF45">
            <v>0</v>
          </cell>
          <cell r="ACG45">
            <v>0</v>
          </cell>
          <cell r="ACH45">
            <v>0</v>
          </cell>
          <cell r="ACI45">
            <v>9363.3900000000012</v>
          </cell>
          <cell r="ACJ45">
            <v>10660.833241200002</v>
          </cell>
          <cell r="ACK45">
            <v>1297.4432412000006</v>
          </cell>
          <cell r="ACL45">
            <v>0</v>
          </cell>
          <cell r="ACM45">
            <v>1297.4432412000006</v>
          </cell>
          <cell r="ACN45">
            <v>9363.3900000000012</v>
          </cell>
          <cell r="ACO45">
            <v>861.27</v>
          </cell>
          <cell r="ACP45">
            <v>944.68</v>
          </cell>
          <cell r="ACQ45">
            <v>944.68</v>
          </cell>
          <cell r="ACR45">
            <v>944.68</v>
          </cell>
          <cell r="ACS45">
            <v>944.68</v>
          </cell>
          <cell r="ACT45">
            <v>944.68</v>
          </cell>
          <cell r="ACU45">
            <v>944.68</v>
          </cell>
          <cell r="ACV45">
            <v>944.68</v>
          </cell>
          <cell r="ACW45">
            <v>944.68</v>
          </cell>
          <cell r="ACX45">
            <v>944.68</v>
          </cell>
          <cell r="ADA45">
            <v>10660.833241200002</v>
          </cell>
          <cell r="ADB45">
            <v>1405.8707997600002</v>
          </cell>
          <cell r="ADC45">
            <v>1097.2480788</v>
          </cell>
          <cell r="ADD45">
            <v>954.20317248000003</v>
          </cell>
          <cell r="ADE45">
            <v>803.56153680000011</v>
          </cell>
          <cell r="ADF45">
            <v>762.18921216000001</v>
          </cell>
          <cell r="ADG45">
            <v>1702.4749956000001</v>
          </cell>
          <cell r="ADH45">
            <v>993.88044360000004</v>
          </cell>
          <cell r="ADI45">
            <v>1274.4625211999999</v>
          </cell>
          <cell r="ADJ45">
            <v>1228.5831528000001</v>
          </cell>
          <cell r="ADK45">
            <v>438.359328</v>
          </cell>
          <cell r="ADN45">
            <v>1297.4432412000006</v>
          </cell>
          <cell r="ADO45">
            <v>0</v>
          </cell>
          <cell r="ADP45">
            <v>1297.4432412000006</v>
          </cell>
          <cell r="ADQ45">
            <v>0</v>
          </cell>
          <cell r="ADR45">
            <v>0</v>
          </cell>
          <cell r="ADS45">
            <v>0</v>
          </cell>
          <cell r="ADT45">
            <v>0</v>
          </cell>
          <cell r="ADU45">
            <v>0</v>
          </cell>
          <cell r="ADV45">
            <v>0</v>
          </cell>
          <cell r="ADW45">
            <v>0</v>
          </cell>
          <cell r="ADX45">
            <v>0</v>
          </cell>
          <cell r="ADY45">
            <v>0</v>
          </cell>
          <cell r="ADZ45">
            <v>0</v>
          </cell>
          <cell r="AEA45">
            <v>0</v>
          </cell>
          <cell r="AED45">
            <v>0</v>
          </cell>
          <cell r="AEE45">
            <v>0</v>
          </cell>
          <cell r="AEF45">
            <v>0</v>
          </cell>
          <cell r="AEG45">
            <v>0</v>
          </cell>
          <cell r="AEH45">
            <v>0</v>
          </cell>
          <cell r="AEI45">
            <v>0</v>
          </cell>
          <cell r="AEJ45">
            <v>0</v>
          </cell>
          <cell r="AEK45">
            <v>0</v>
          </cell>
          <cell r="AEL45">
            <v>0</v>
          </cell>
          <cell r="AEM45">
            <v>0</v>
          </cell>
          <cell r="AEN45">
            <v>0</v>
          </cell>
          <cell r="AEQ45">
            <v>0</v>
          </cell>
          <cell r="AER45">
            <v>0</v>
          </cell>
          <cell r="AES45">
            <v>0</v>
          </cell>
          <cell r="AET45">
            <v>0</v>
          </cell>
          <cell r="AEU45">
            <v>0</v>
          </cell>
          <cell r="AEV45">
            <v>0</v>
          </cell>
          <cell r="AEW45">
            <v>0</v>
          </cell>
          <cell r="AEX45">
            <v>0</v>
          </cell>
          <cell r="AEY45">
            <v>0</v>
          </cell>
          <cell r="AFG45">
            <v>0</v>
          </cell>
          <cell r="AFT45">
            <v>0</v>
          </cell>
          <cell r="AFU45">
            <v>0</v>
          </cell>
          <cell r="AFV45">
            <v>0</v>
          </cell>
          <cell r="AFW45">
            <v>30501.466999999997</v>
          </cell>
          <cell r="AFX45">
            <v>25374.196210405062</v>
          </cell>
          <cell r="AFY45">
            <v>-5127.2707895949352</v>
          </cell>
          <cell r="AFZ45">
            <v>-5127.2707895949352</v>
          </cell>
          <cell r="AGA45">
            <v>0</v>
          </cell>
          <cell r="AGB45">
            <v>36601.760399999992</v>
          </cell>
          <cell r="AGC45">
            <v>30449.035452486074</v>
          </cell>
          <cell r="AGD45">
            <v>-6152.7249475139179</v>
          </cell>
          <cell r="AGE45">
            <v>-6152.7249475139179</v>
          </cell>
          <cell r="AGF45">
            <v>0</v>
          </cell>
          <cell r="AGG45">
            <v>1830.0880199999997</v>
          </cell>
          <cell r="AGH45">
            <v>1522.4517726243039</v>
          </cell>
          <cell r="AGI45">
            <v>-307.6362473756958</v>
          </cell>
          <cell r="AGJ45">
            <v>-307.6362473756958</v>
          </cell>
          <cell r="AGK45">
            <v>0</v>
          </cell>
          <cell r="AGL45">
            <v>38431.848419999995</v>
          </cell>
        </row>
        <row r="46">
          <cell r="C46" t="str">
            <v>Текстильникiв, ВУЛ, 4</v>
          </cell>
          <cell r="D46">
            <v>5</v>
          </cell>
          <cell r="E46">
            <v>2757</v>
          </cell>
          <cell r="F46">
            <v>36178.119999999995</v>
          </cell>
          <cell r="G46">
            <v>33552.676081672689</v>
          </cell>
          <cell r="H46">
            <v>-2625.4439183273062</v>
          </cell>
          <cell r="I46">
            <v>-2625.4439183273062</v>
          </cell>
          <cell r="J46">
            <v>0</v>
          </cell>
          <cell r="K46">
            <v>13200.427999999998</v>
          </cell>
          <cell r="L46">
            <v>1295.2280000000001</v>
          </cell>
          <cell r="M46">
            <v>1322.8</v>
          </cell>
          <cell r="N46">
            <v>1322.8</v>
          </cell>
          <cell r="O46">
            <v>1322.8</v>
          </cell>
          <cell r="P46">
            <v>1322.8</v>
          </cell>
          <cell r="Q46">
            <v>1322.8</v>
          </cell>
          <cell r="R46">
            <v>1322.8</v>
          </cell>
          <cell r="S46">
            <v>1322.8</v>
          </cell>
          <cell r="T46">
            <v>1322.8</v>
          </cell>
          <cell r="U46">
            <v>1322.8</v>
          </cell>
          <cell r="X46">
            <v>12741.729410747417</v>
          </cell>
          <cell r="Y46">
            <v>0</v>
          </cell>
          <cell r="Z46">
            <v>5058.6883153482886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7683.0410953991286</v>
          </cell>
          <cell r="AG46">
            <v>0</v>
          </cell>
          <cell r="AH46">
            <v>0</v>
          </cell>
          <cell r="AL46">
            <v>0</v>
          </cell>
          <cell r="AM46">
            <v>0</v>
          </cell>
          <cell r="AN46">
            <v>2536.2799999999993</v>
          </cell>
          <cell r="AO46">
            <v>249.01999999999998</v>
          </cell>
          <cell r="AP46">
            <v>254.14</v>
          </cell>
          <cell r="AQ46">
            <v>254.14</v>
          </cell>
          <cell r="AR46">
            <v>254.14</v>
          </cell>
          <cell r="AS46">
            <v>254.14</v>
          </cell>
          <cell r="AT46">
            <v>254.14</v>
          </cell>
          <cell r="AU46">
            <v>254.14</v>
          </cell>
          <cell r="AV46">
            <v>254.14</v>
          </cell>
          <cell r="AW46">
            <v>254.14</v>
          </cell>
          <cell r="AX46">
            <v>254.14</v>
          </cell>
          <cell r="BA46">
            <v>2510.1648905634502</v>
          </cell>
          <cell r="BB46">
            <v>0</v>
          </cell>
          <cell r="BC46">
            <v>996.57914496129456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1513.5857456021556</v>
          </cell>
          <cell r="BJ46">
            <v>0</v>
          </cell>
          <cell r="BK46">
            <v>0</v>
          </cell>
          <cell r="BO46">
            <v>0</v>
          </cell>
          <cell r="BP46">
            <v>0</v>
          </cell>
          <cell r="BQ46">
            <v>1604.008</v>
          </cell>
          <cell r="BR46">
            <v>160.22799999999998</v>
          </cell>
          <cell r="BS46">
            <v>160.41999999999999</v>
          </cell>
          <cell r="BT46">
            <v>160.41999999999999</v>
          </cell>
          <cell r="BU46">
            <v>160.41999999999999</v>
          </cell>
          <cell r="BV46">
            <v>160.41999999999999</v>
          </cell>
          <cell r="BW46">
            <v>160.41999999999999</v>
          </cell>
          <cell r="BX46">
            <v>160.41999999999999</v>
          </cell>
          <cell r="BY46">
            <v>160.41999999999999</v>
          </cell>
          <cell r="BZ46">
            <v>160.41999999999999</v>
          </cell>
          <cell r="CA46">
            <v>160.41999999999999</v>
          </cell>
          <cell r="CD46">
            <v>1740.0925721057999</v>
          </cell>
          <cell r="CE46">
            <v>161.60233322100001</v>
          </cell>
          <cell r="CF46">
            <v>161.18719521</v>
          </cell>
          <cell r="CG46">
            <v>177.09083311979998</v>
          </cell>
          <cell r="CH46">
            <v>180.76752585</v>
          </cell>
          <cell r="CI46">
            <v>176.81863450500001</v>
          </cell>
          <cell r="CJ46">
            <v>180.12131535</v>
          </cell>
          <cell r="CK46">
            <v>174.97664595000001</v>
          </cell>
          <cell r="CL46">
            <v>175.74825014999999</v>
          </cell>
          <cell r="CM46">
            <v>174.27751995</v>
          </cell>
          <cell r="CN46">
            <v>177.50231879999998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682.22200000000009</v>
          </cell>
          <cell r="DX46">
            <v>66.981999999999999</v>
          </cell>
          <cell r="DY46">
            <v>68.36</v>
          </cell>
          <cell r="DZ46">
            <v>68.36</v>
          </cell>
          <cell r="EA46">
            <v>68.36</v>
          </cell>
          <cell r="EB46">
            <v>68.36</v>
          </cell>
          <cell r="EC46">
            <v>68.36</v>
          </cell>
          <cell r="ED46">
            <v>68.36</v>
          </cell>
          <cell r="EE46">
            <v>68.36</v>
          </cell>
          <cell r="EF46">
            <v>68.36</v>
          </cell>
          <cell r="EG46">
            <v>68.36</v>
          </cell>
          <cell r="EK46">
            <v>673.22132109521374</v>
          </cell>
          <cell r="EL46">
            <v>0</v>
          </cell>
          <cell r="EM46">
            <v>267.28058027940227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405.94074081581147</v>
          </cell>
          <cell r="ET46">
            <v>0</v>
          </cell>
          <cell r="EU46">
            <v>0</v>
          </cell>
          <cell r="EX46">
            <v>-9.0006789047863549</v>
          </cell>
          <cell r="EY46">
            <v>-9.0006789047863549</v>
          </cell>
          <cell r="EZ46">
            <v>0</v>
          </cell>
          <cell r="FA46">
            <v>6321.4570000000003</v>
          </cell>
          <cell r="FB46">
            <v>620.67700000000002</v>
          </cell>
          <cell r="FC46">
            <v>633.41999999999996</v>
          </cell>
          <cell r="FD46">
            <v>633.41999999999996</v>
          </cell>
          <cell r="FE46">
            <v>633.41999999999996</v>
          </cell>
          <cell r="FF46">
            <v>633.41999999999996</v>
          </cell>
          <cell r="FG46">
            <v>633.41999999999996</v>
          </cell>
          <cell r="FH46">
            <v>633.41999999999996</v>
          </cell>
          <cell r="FI46">
            <v>633.41999999999996</v>
          </cell>
          <cell r="FJ46">
            <v>633.41999999999996</v>
          </cell>
          <cell r="FK46">
            <v>633.41999999999996</v>
          </cell>
          <cell r="FN46">
            <v>6292.4939436142677</v>
          </cell>
          <cell r="FO46">
            <v>0</v>
          </cell>
          <cell r="FP46">
            <v>2504.1582260578434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3788.3357175564242</v>
          </cell>
          <cell r="FW46">
            <v>0</v>
          </cell>
          <cell r="FX46">
            <v>0</v>
          </cell>
          <cell r="GA46">
            <v>-28.963056385732671</v>
          </cell>
          <cell r="GB46">
            <v>-28.963056385732671</v>
          </cell>
          <cell r="GC46">
            <v>0</v>
          </cell>
          <cell r="GD46">
            <v>10.628</v>
          </cell>
          <cell r="GE46">
            <v>10.628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-10.628</v>
          </cell>
          <cell r="GW46">
            <v>-10.628</v>
          </cell>
          <cell r="GX46">
            <v>0</v>
          </cell>
          <cell r="GY46">
            <v>11823.097</v>
          </cell>
          <cell r="GZ46">
            <v>1155.847</v>
          </cell>
          <cell r="HA46">
            <v>1185.25</v>
          </cell>
          <cell r="HB46">
            <v>1185.25</v>
          </cell>
          <cell r="HC46">
            <v>1185.25</v>
          </cell>
          <cell r="HD46">
            <v>1185.25</v>
          </cell>
          <cell r="HE46">
            <v>1185.25</v>
          </cell>
          <cell r="HF46">
            <v>1185.25</v>
          </cell>
          <cell r="HG46">
            <v>1185.25</v>
          </cell>
          <cell r="HH46">
            <v>1185.25</v>
          </cell>
          <cell r="HI46">
            <v>1185.25</v>
          </cell>
          <cell r="HL46">
            <v>9594.9739435465453</v>
          </cell>
          <cell r="HM46">
            <v>916.37258600768268</v>
          </cell>
          <cell r="HN46">
            <v>842.48707466934547</v>
          </cell>
          <cell r="HO46">
            <v>968.31671519724341</v>
          </cell>
          <cell r="HP46">
            <v>1043.7679661776754</v>
          </cell>
          <cell r="HQ46">
            <v>1091.8952374690944</v>
          </cell>
          <cell r="HR46">
            <v>947.15566971629596</v>
          </cell>
          <cell r="HS46">
            <v>860.97752076918096</v>
          </cell>
          <cell r="HT46">
            <v>1138.8975889348931</v>
          </cell>
          <cell r="HU46">
            <v>860.55903622481549</v>
          </cell>
          <cell r="HV46">
            <v>924.54454838031745</v>
          </cell>
          <cell r="HY46">
            <v>-2228.1230564534544</v>
          </cell>
          <cell r="HZ46">
            <v>-2228.1230564534544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11842.377000000004</v>
          </cell>
          <cell r="KI46">
            <v>1162.7070000000001</v>
          </cell>
          <cell r="KJ46">
            <v>1186.6300000000001</v>
          </cell>
          <cell r="KK46">
            <v>1186.6300000000001</v>
          </cell>
          <cell r="KL46">
            <v>1186.6300000000001</v>
          </cell>
          <cell r="KM46">
            <v>1186.6300000000001</v>
          </cell>
          <cell r="KN46">
            <v>1186.6300000000001</v>
          </cell>
          <cell r="KO46">
            <v>1186.6300000000001</v>
          </cell>
          <cell r="KP46">
            <v>1186.6300000000001</v>
          </cell>
          <cell r="KQ46">
            <v>1186.6300000000001</v>
          </cell>
          <cell r="KR46">
            <v>1186.6300000000001</v>
          </cell>
          <cell r="KU46">
            <v>9891.1460811771176</v>
          </cell>
          <cell r="KV46">
            <v>1377.0012301846823</v>
          </cell>
          <cell r="KW46">
            <v>1043.6917711959679</v>
          </cell>
          <cell r="KX46">
            <v>1538.6225549947362</v>
          </cell>
          <cell r="KY46">
            <v>1364.5471130502058</v>
          </cell>
          <cell r="KZ46">
            <v>1469.6200640611726</v>
          </cell>
          <cell r="LA46">
            <v>291.18007900432087</v>
          </cell>
          <cell r="LB46">
            <v>16.134192541523131</v>
          </cell>
          <cell r="LD46">
            <v>1625.6148717658205</v>
          </cell>
          <cell r="LE46">
            <v>1164.734204378688</v>
          </cell>
          <cell r="LH46">
            <v>-1951.2309188228865</v>
          </cell>
          <cell r="LI46">
            <v>-1951.2309188228865</v>
          </cell>
          <cell r="LJ46">
            <v>0</v>
          </cell>
          <cell r="LK46">
            <v>0</v>
          </cell>
          <cell r="LX46">
            <v>0</v>
          </cell>
          <cell r="MJ46">
            <v>0</v>
          </cell>
          <cell r="ML46">
            <v>0</v>
          </cell>
          <cell r="MM46">
            <v>0</v>
          </cell>
          <cell r="MN46">
            <v>48449.725999999995</v>
          </cell>
          <cell r="MO46">
            <v>4703.9660000000003</v>
          </cell>
          <cell r="MP46">
            <v>4860.6400000000003</v>
          </cell>
          <cell r="MQ46">
            <v>4860.6400000000003</v>
          </cell>
          <cell r="MR46">
            <v>4860.6400000000003</v>
          </cell>
          <cell r="MS46">
            <v>4860.6400000000003</v>
          </cell>
          <cell r="MT46">
            <v>4860.6400000000003</v>
          </cell>
          <cell r="MU46">
            <v>4860.6400000000003</v>
          </cell>
          <cell r="MV46">
            <v>4860.6400000000003</v>
          </cell>
          <cell r="MW46">
            <v>4860.6400000000003</v>
          </cell>
          <cell r="MX46">
            <v>4860.6400000000003</v>
          </cell>
          <cell r="NA46">
            <v>32720.241917737723</v>
          </cell>
          <cell r="NB46">
            <v>8352.9974924759626</v>
          </cell>
          <cell r="NC46">
            <v>999.57657850592307</v>
          </cell>
          <cell r="ND46">
            <v>1509.1940309216973</v>
          </cell>
          <cell r="NE46">
            <v>243.48082846608588</v>
          </cell>
          <cell r="NF46">
            <v>0</v>
          </cell>
          <cell r="NG46">
            <v>0</v>
          </cell>
          <cell r="NH46">
            <v>8860.6296051743775</v>
          </cell>
          <cell r="NI46">
            <v>11333.208192972985</v>
          </cell>
          <cell r="NJ46">
            <v>282.33619584997473</v>
          </cell>
          <cell r="NK46">
            <v>1138.8189933707192</v>
          </cell>
          <cell r="NN46">
            <v>-15729.484082262272</v>
          </cell>
          <cell r="NO46">
            <v>-15729.484082262272</v>
          </cell>
          <cell r="NP46">
            <v>0</v>
          </cell>
          <cell r="NQ46">
            <v>15481.696999999998</v>
          </cell>
          <cell r="NR46">
            <v>0</v>
          </cell>
          <cell r="NS46">
            <v>-15481.696999999998</v>
          </cell>
          <cell r="NT46">
            <v>-15481.696999999998</v>
          </cell>
          <cell r="NU46">
            <v>0</v>
          </cell>
          <cell r="NV46">
            <v>4103.726999999999</v>
          </cell>
          <cell r="NW46">
            <v>399.95699999999999</v>
          </cell>
          <cell r="NX46">
            <v>411.53</v>
          </cell>
          <cell r="NY46">
            <v>411.53</v>
          </cell>
          <cell r="NZ46">
            <v>411.53</v>
          </cell>
          <cell r="OA46">
            <v>411.53</v>
          </cell>
          <cell r="OB46">
            <v>411.53</v>
          </cell>
          <cell r="OC46">
            <v>411.53</v>
          </cell>
          <cell r="OD46">
            <v>411.53</v>
          </cell>
          <cell r="OE46">
            <v>411.53</v>
          </cell>
          <cell r="OF46">
            <v>411.53</v>
          </cell>
          <cell r="OI46">
            <v>0</v>
          </cell>
          <cell r="OJ46">
            <v>0</v>
          </cell>
          <cell r="OK46">
            <v>0</v>
          </cell>
          <cell r="OL46">
            <v>0</v>
          </cell>
          <cell r="OM46">
            <v>0</v>
          </cell>
          <cell r="ON46">
            <v>0</v>
          </cell>
          <cell r="OO46">
            <v>0</v>
          </cell>
          <cell r="OP46">
            <v>0</v>
          </cell>
          <cell r="OQ46">
            <v>0</v>
          </cell>
          <cell r="OR46">
            <v>0</v>
          </cell>
          <cell r="OS46">
            <v>0</v>
          </cell>
          <cell r="OV46">
            <v>-4103.726999999999</v>
          </cell>
          <cell r="OW46">
            <v>-4103.726999999999</v>
          </cell>
          <cell r="OX46">
            <v>0</v>
          </cell>
          <cell r="OY46">
            <v>6525.0159999999996</v>
          </cell>
          <cell r="OZ46">
            <v>615.88599999999997</v>
          </cell>
          <cell r="PA46">
            <v>656.57</v>
          </cell>
          <cell r="PB46">
            <v>656.57</v>
          </cell>
          <cell r="PC46">
            <v>656.57</v>
          </cell>
          <cell r="PD46">
            <v>656.57</v>
          </cell>
          <cell r="PE46">
            <v>656.57</v>
          </cell>
          <cell r="PF46">
            <v>656.57</v>
          </cell>
          <cell r="PG46">
            <v>656.57</v>
          </cell>
          <cell r="PH46">
            <v>656.57</v>
          </cell>
          <cell r="PI46">
            <v>656.57</v>
          </cell>
          <cell r="PL46">
            <v>0</v>
          </cell>
          <cell r="PM46">
            <v>0</v>
          </cell>
          <cell r="PN46">
            <v>0</v>
          </cell>
          <cell r="PO46">
            <v>0</v>
          </cell>
          <cell r="PP46">
            <v>0</v>
          </cell>
          <cell r="PQ46">
            <v>0</v>
          </cell>
          <cell r="PR46">
            <v>0</v>
          </cell>
          <cell r="PS46">
            <v>0</v>
          </cell>
          <cell r="PT46">
            <v>0</v>
          </cell>
          <cell r="PU46">
            <v>0</v>
          </cell>
          <cell r="PV46">
            <v>0</v>
          </cell>
          <cell r="PY46">
            <v>-6525.0159999999996</v>
          </cell>
          <cell r="PZ46">
            <v>-6525.0159999999996</v>
          </cell>
          <cell r="QA46">
            <v>0</v>
          </cell>
          <cell r="QB46">
            <v>852.51400000000012</v>
          </cell>
          <cell r="QC46">
            <v>83.463999999999999</v>
          </cell>
          <cell r="QD46">
            <v>85.45</v>
          </cell>
          <cell r="QE46">
            <v>85.45</v>
          </cell>
          <cell r="QF46">
            <v>85.45</v>
          </cell>
          <cell r="QG46">
            <v>85.45</v>
          </cell>
          <cell r="QH46">
            <v>85.45</v>
          </cell>
          <cell r="QI46">
            <v>85.45</v>
          </cell>
          <cell r="QJ46">
            <v>85.45</v>
          </cell>
          <cell r="QK46">
            <v>85.45</v>
          </cell>
          <cell r="QL46">
            <v>85.45</v>
          </cell>
          <cell r="QO46">
            <v>0</v>
          </cell>
          <cell r="QP46">
            <v>0</v>
          </cell>
          <cell r="QQ46">
            <v>0</v>
          </cell>
          <cell r="QS46">
            <v>0</v>
          </cell>
          <cell r="QT46">
            <v>0</v>
          </cell>
          <cell r="QU46">
            <v>0</v>
          </cell>
          <cell r="QW46">
            <v>0</v>
          </cell>
          <cell r="RB46">
            <v>-852.51400000000012</v>
          </cell>
          <cell r="RC46">
            <v>-852.51400000000012</v>
          </cell>
          <cell r="RD46">
            <v>0</v>
          </cell>
          <cell r="RE46">
            <v>0</v>
          </cell>
          <cell r="RF46">
            <v>0</v>
          </cell>
          <cell r="RG46">
            <v>0</v>
          </cell>
          <cell r="RH46">
            <v>0</v>
          </cell>
          <cell r="RI46">
            <v>0</v>
          </cell>
          <cell r="RJ46">
            <v>0</v>
          </cell>
          <cell r="RK46">
            <v>0</v>
          </cell>
          <cell r="RL46">
            <v>0</v>
          </cell>
          <cell r="RM46">
            <v>0</v>
          </cell>
          <cell r="RN46">
            <v>0</v>
          </cell>
          <cell r="RO46">
            <v>0</v>
          </cell>
          <cell r="RR46">
            <v>0</v>
          </cell>
          <cell r="RS46">
            <v>0</v>
          </cell>
          <cell r="RT46">
            <v>0</v>
          </cell>
          <cell r="RV46">
            <v>0</v>
          </cell>
          <cell r="RY46">
            <v>0</v>
          </cell>
          <cell r="RZ46">
            <v>0</v>
          </cell>
          <cell r="SE46">
            <v>0</v>
          </cell>
          <cell r="SF46">
            <v>0</v>
          </cell>
          <cell r="SG46">
            <v>0</v>
          </cell>
          <cell r="SH46">
            <v>2501.3620000000001</v>
          </cell>
          <cell r="SI46">
            <v>236.42200000000003</v>
          </cell>
          <cell r="SJ46">
            <v>251.66</v>
          </cell>
          <cell r="SK46">
            <v>251.66</v>
          </cell>
          <cell r="SL46">
            <v>251.66</v>
          </cell>
          <cell r="SM46">
            <v>251.66</v>
          </cell>
          <cell r="SN46">
            <v>251.66</v>
          </cell>
          <cell r="SO46">
            <v>251.66</v>
          </cell>
          <cell r="SP46">
            <v>251.66</v>
          </cell>
          <cell r="SQ46">
            <v>251.66</v>
          </cell>
          <cell r="SR46">
            <v>251.66</v>
          </cell>
          <cell r="SU46">
            <v>0</v>
          </cell>
          <cell r="SV46">
            <v>0</v>
          </cell>
          <cell r="SW46">
            <v>0</v>
          </cell>
          <cell r="SX46">
            <v>0</v>
          </cell>
          <cell r="SY46">
            <v>0</v>
          </cell>
          <cell r="SZ46">
            <v>0</v>
          </cell>
          <cell r="TA46">
            <v>0</v>
          </cell>
          <cell r="TB46">
            <v>0</v>
          </cell>
          <cell r="TC46">
            <v>0</v>
          </cell>
          <cell r="TD46">
            <v>0</v>
          </cell>
          <cell r="TH46">
            <v>-2501.3620000000001</v>
          </cell>
          <cell r="TI46">
            <v>-2501.3620000000001</v>
          </cell>
          <cell r="TJ46">
            <v>0</v>
          </cell>
          <cell r="TK46">
            <v>1455.0679999999998</v>
          </cell>
          <cell r="TL46">
            <v>142.77799999999999</v>
          </cell>
          <cell r="TM46">
            <v>145.81</v>
          </cell>
          <cell r="TN46">
            <v>145.81</v>
          </cell>
          <cell r="TO46">
            <v>145.81</v>
          </cell>
          <cell r="TP46">
            <v>145.81</v>
          </cell>
          <cell r="TQ46">
            <v>145.81</v>
          </cell>
          <cell r="TR46">
            <v>145.81</v>
          </cell>
          <cell r="TS46">
            <v>145.81</v>
          </cell>
          <cell r="TT46">
            <v>145.81</v>
          </cell>
          <cell r="TU46">
            <v>145.81</v>
          </cell>
          <cell r="TX46">
            <v>0</v>
          </cell>
          <cell r="TY46">
            <v>0</v>
          </cell>
          <cell r="TZ46">
            <v>0</v>
          </cell>
          <cell r="UA46">
            <v>0</v>
          </cell>
          <cell r="UB46">
            <v>0</v>
          </cell>
          <cell r="UC46">
            <v>0</v>
          </cell>
          <cell r="UD46">
            <v>0</v>
          </cell>
          <cell r="UE46">
            <v>0</v>
          </cell>
          <cell r="UF46">
            <v>0</v>
          </cell>
          <cell r="UG46">
            <v>0</v>
          </cell>
          <cell r="UH46">
            <v>0</v>
          </cell>
          <cell r="UK46">
            <v>-1455.0679999999998</v>
          </cell>
          <cell r="UL46">
            <v>-1455.0679999999998</v>
          </cell>
          <cell r="UM46">
            <v>0</v>
          </cell>
          <cell r="UN46">
            <v>44.009999999999991</v>
          </cell>
          <cell r="UO46">
            <v>4.32</v>
          </cell>
          <cell r="UP46">
            <v>4.41</v>
          </cell>
          <cell r="UQ46">
            <v>4.41</v>
          </cell>
          <cell r="UR46">
            <v>4.41</v>
          </cell>
          <cell r="US46">
            <v>4.41</v>
          </cell>
          <cell r="UT46">
            <v>4.41</v>
          </cell>
          <cell r="UU46">
            <v>4.41</v>
          </cell>
          <cell r="UV46">
            <v>4.41</v>
          </cell>
          <cell r="UW46">
            <v>4.41</v>
          </cell>
          <cell r="UX46">
            <v>4.41</v>
          </cell>
          <cell r="VA46">
            <v>0</v>
          </cell>
          <cell r="VN46">
            <v>-44.009999999999991</v>
          </cell>
          <cell r="VO46">
            <v>-44.009999999999991</v>
          </cell>
          <cell r="VP46">
            <v>0</v>
          </cell>
          <cell r="VQ46">
            <v>0</v>
          </cell>
          <cell r="WD46">
            <v>0</v>
          </cell>
          <cell r="WQ46">
            <v>0</v>
          </cell>
          <cell r="WR46">
            <v>0</v>
          </cell>
          <cell r="WS46">
            <v>0</v>
          </cell>
          <cell r="WT46">
            <v>31532.356000000007</v>
          </cell>
          <cell r="WU46">
            <v>3085.5160000000001</v>
          </cell>
          <cell r="WV46">
            <v>3160.76</v>
          </cell>
          <cell r="WW46">
            <v>3160.76</v>
          </cell>
          <cell r="WX46">
            <v>3160.76</v>
          </cell>
          <cell r="WY46">
            <v>3160.76</v>
          </cell>
          <cell r="WZ46">
            <v>3160.76</v>
          </cell>
          <cell r="XA46">
            <v>3160.76</v>
          </cell>
          <cell r="XB46">
            <v>3160.76</v>
          </cell>
          <cell r="XC46">
            <v>3160.76</v>
          </cell>
          <cell r="XD46">
            <v>3160.76</v>
          </cell>
          <cell r="XG46">
            <v>41007.437920960634</v>
          </cell>
          <cell r="XH46">
            <v>4571.8647524943499</v>
          </cell>
          <cell r="XI46">
            <v>3396.9777153818268</v>
          </cell>
          <cell r="XJ46">
            <v>1825.4781160594639</v>
          </cell>
          <cell r="XK46">
            <v>1592.1434612407998</v>
          </cell>
          <cell r="XL46">
            <v>4264.1727276450911</v>
          </cell>
          <cell r="XM46">
            <v>4367.1226200543706</v>
          </cell>
          <cell r="XN46">
            <v>3625.4951628740291</v>
          </cell>
          <cell r="XO46">
            <v>7094.9562748278695</v>
          </cell>
          <cell r="XP46">
            <v>6084.9996545228023</v>
          </cell>
          <cell r="XQ46">
            <v>4184.2274358600362</v>
          </cell>
          <cell r="XT46">
            <v>9475.081920960627</v>
          </cell>
          <cell r="XU46">
            <v>0</v>
          </cell>
          <cell r="XV46">
            <v>9475.081920960627</v>
          </cell>
          <cell r="XW46">
            <v>19212.555999999993</v>
          </cell>
          <cell r="XX46">
            <v>1881.9759999999997</v>
          </cell>
          <cell r="XY46">
            <v>1925.62</v>
          </cell>
          <cell r="XZ46">
            <v>1925.62</v>
          </cell>
          <cell r="YA46">
            <v>1925.62</v>
          </cell>
          <cell r="YB46">
            <v>1925.62</v>
          </cell>
          <cell r="YC46">
            <v>1925.62</v>
          </cell>
          <cell r="YD46">
            <v>1925.62</v>
          </cell>
          <cell r="YE46">
            <v>1925.62</v>
          </cell>
          <cell r="YF46">
            <v>1925.62</v>
          </cell>
          <cell r="YG46">
            <v>1925.62</v>
          </cell>
          <cell r="YJ46">
            <v>17786.773086447491</v>
          </cell>
          <cell r="YK46">
            <v>1561.2508411798169</v>
          </cell>
          <cell r="YL46">
            <v>1116.0244712807259</v>
          </cell>
          <cell r="YM46">
            <v>1896.3607653290137</v>
          </cell>
          <cell r="YN46">
            <v>1675.374881544953</v>
          </cell>
          <cell r="YO46">
            <v>2296.1100630028027</v>
          </cell>
          <cell r="YP46">
            <v>1933.7517099865875</v>
          </cell>
          <cell r="YQ46">
            <v>2165.4935950870545</v>
          </cell>
          <cell r="YR46">
            <v>1697.0820311883858</v>
          </cell>
          <cell r="YS46">
            <v>1773.284768611486</v>
          </cell>
          <cell r="YT46">
            <v>1672.0399592366634</v>
          </cell>
          <cell r="YW46">
            <v>-1425.7829135525026</v>
          </cell>
          <cell r="YX46">
            <v>-1425.7829135525026</v>
          </cell>
          <cell r="YY46">
            <v>0</v>
          </cell>
          <cell r="YZ46">
            <v>6456.5119999999988</v>
          </cell>
          <cell r="ZA46">
            <v>631.71199999999999</v>
          </cell>
          <cell r="ZB46">
            <v>647.20000000000005</v>
          </cell>
          <cell r="ZC46">
            <v>647.20000000000005</v>
          </cell>
          <cell r="ZD46">
            <v>647.20000000000005</v>
          </cell>
          <cell r="ZE46">
            <v>647.20000000000005</v>
          </cell>
          <cell r="ZF46">
            <v>647.20000000000005</v>
          </cell>
          <cell r="ZG46">
            <v>647.20000000000005</v>
          </cell>
          <cell r="ZH46">
            <v>647.20000000000005</v>
          </cell>
          <cell r="ZI46">
            <v>647.20000000000005</v>
          </cell>
          <cell r="ZJ46">
            <v>647.20000000000005</v>
          </cell>
          <cell r="ZM46">
            <v>5546.2283014751101</v>
          </cell>
          <cell r="ZP46">
            <v>2568.1011049839299</v>
          </cell>
          <cell r="ZQ46">
            <v>2978.1271964911798</v>
          </cell>
          <cell r="ZZ46">
            <v>-910.28369852488868</v>
          </cell>
          <cell r="AAA46">
            <v>-910.28369852488868</v>
          </cell>
          <cell r="AAB46">
            <v>0</v>
          </cell>
          <cell r="AAC46">
            <v>1063.8319999999999</v>
          </cell>
          <cell r="AAD46">
            <v>106.232</v>
          </cell>
          <cell r="AAE46">
            <v>106.4</v>
          </cell>
          <cell r="AAF46">
            <v>106.4</v>
          </cell>
          <cell r="AAG46">
            <v>106.4</v>
          </cell>
          <cell r="AAH46">
            <v>106.4</v>
          </cell>
          <cell r="AAI46">
            <v>106.4</v>
          </cell>
          <cell r="AAJ46">
            <v>106.4</v>
          </cell>
          <cell r="AAK46">
            <v>106.4</v>
          </cell>
          <cell r="AAL46">
            <v>106.4</v>
          </cell>
          <cell r="AAM46">
            <v>106.4</v>
          </cell>
          <cell r="AAP46">
            <v>1390.6529532720001</v>
          </cell>
          <cell r="AAQ46">
            <v>117.950177268</v>
          </cell>
          <cell r="AAR46">
            <v>117.64717668</v>
          </cell>
          <cell r="AAS46">
            <v>144.32325336</v>
          </cell>
          <cell r="AAT46">
            <v>147.31961508000001</v>
          </cell>
          <cell r="AAU46">
            <v>144.101397924</v>
          </cell>
          <cell r="AAV46">
            <v>146.79297468000001</v>
          </cell>
          <cell r="AAW46">
            <v>142.60023756000001</v>
          </cell>
          <cell r="AAX46">
            <v>143.22906972000001</v>
          </cell>
          <cell r="AAY46">
            <v>142.03047276000001</v>
          </cell>
          <cell r="AAZ46">
            <v>144.65857824</v>
          </cell>
          <cell r="ABC46">
            <v>326.82095327200022</v>
          </cell>
          <cell r="ABD46">
            <v>0</v>
          </cell>
          <cell r="ABE46">
            <v>326.82095327200022</v>
          </cell>
          <cell r="ABF46">
            <v>235.66799999999995</v>
          </cell>
          <cell r="ABG46">
            <v>23.537999999999997</v>
          </cell>
          <cell r="ABH46">
            <v>23.57</v>
          </cell>
          <cell r="ABI46">
            <v>23.57</v>
          </cell>
          <cell r="ABJ46">
            <v>23.57</v>
          </cell>
          <cell r="ABK46">
            <v>23.57</v>
          </cell>
          <cell r="ABL46">
            <v>23.57</v>
          </cell>
          <cell r="ABM46">
            <v>23.57</v>
          </cell>
          <cell r="ABN46">
            <v>23.57</v>
          </cell>
          <cell r="ABO46">
            <v>23.57</v>
          </cell>
          <cell r="ABP46">
            <v>23.57</v>
          </cell>
          <cell r="ABS46">
            <v>0</v>
          </cell>
          <cell r="ABT46">
            <v>0</v>
          </cell>
          <cell r="ACA46">
            <v>0</v>
          </cell>
          <cell r="ACB46">
            <v>0</v>
          </cell>
          <cell r="ACC46">
            <v>0</v>
          </cell>
          <cell r="ACF46">
            <v>-235.66799999999995</v>
          </cell>
          <cell r="ACG46">
            <v>-235.66799999999995</v>
          </cell>
          <cell r="ACH46">
            <v>0</v>
          </cell>
          <cell r="ACI46">
            <v>7807.8730000000014</v>
          </cell>
          <cell r="ACJ46">
            <v>5158.7847226800013</v>
          </cell>
          <cell r="ACK46">
            <v>-2649.0882773200001</v>
          </cell>
          <cell r="ACL46">
            <v>-2649.0882773200001</v>
          </cell>
          <cell r="ACM46">
            <v>0</v>
          </cell>
          <cell r="ACN46">
            <v>7807.8730000000014</v>
          </cell>
          <cell r="ACO46">
            <v>755.11299999999994</v>
          </cell>
          <cell r="ACP46">
            <v>783.64</v>
          </cell>
          <cell r="ACQ46">
            <v>783.64</v>
          </cell>
          <cell r="ACR46">
            <v>783.64</v>
          </cell>
          <cell r="ACS46">
            <v>783.64</v>
          </cell>
          <cell r="ACT46">
            <v>783.64</v>
          </cell>
          <cell r="ACU46">
            <v>783.64</v>
          </cell>
          <cell r="ACV46">
            <v>783.64</v>
          </cell>
          <cell r="ACW46">
            <v>783.64</v>
          </cell>
          <cell r="ACX46">
            <v>783.64</v>
          </cell>
          <cell r="ADA46">
            <v>5158.7847226800013</v>
          </cell>
          <cell r="ADB46">
            <v>563.93687448000003</v>
          </cell>
          <cell r="ADC46">
            <v>752.62503600000002</v>
          </cell>
          <cell r="ADD46">
            <v>596.37698279999995</v>
          </cell>
          <cell r="ADE46">
            <v>775.15279559999999</v>
          </cell>
          <cell r="ADF46">
            <v>416.82222539999998</v>
          </cell>
          <cell r="ADG46">
            <v>493.35379919999997</v>
          </cell>
          <cell r="ADH46">
            <v>365.33945160000002</v>
          </cell>
          <cell r="ADI46">
            <v>753.6295404</v>
          </cell>
          <cell r="ADJ46">
            <v>43.039537199999998</v>
          </cell>
          <cell r="ADK46">
            <v>398.50848000000002</v>
          </cell>
          <cell r="ADN46">
            <v>-2649.0882773200001</v>
          </cell>
          <cell r="ADO46">
            <v>-2649.0882773200001</v>
          </cell>
          <cell r="ADP46">
            <v>0</v>
          </cell>
          <cell r="ADQ46">
            <v>0</v>
          </cell>
          <cell r="ADR46">
            <v>0</v>
          </cell>
          <cell r="ADS46">
            <v>0</v>
          </cell>
          <cell r="ADT46">
            <v>0</v>
          </cell>
          <cell r="ADU46">
            <v>0</v>
          </cell>
          <cell r="ADV46">
            <v>0</v>
          </cell>
          <cell r="ADW46">
            <v>0</v>
          </cell>
          <cell r="ADX46">
            <v>0</v>
          </cell>
          <cell r="ADY46">
            <v>0</v>
          </cell>
          <cell r="ADZ46">
            <v>0</v>
          </cell>
          <cell r="AEA46">
            <v>0</v>
          </cell>
          <cell r="AED46">
            <v>0</v>
          </cell>
          <cell r="AEE46">
            <v>0</v>
          </cell>
          <cell r="AEF46">
            <v>0</v>
          </cell>
          <cell r="AEG46">
            <v>0</v>
          </cell>
          <cell r="AEH46">
            <v>0</v>
          </cell>
          <cell r="AEI46">
            <v>0</v>
          </cell>
          <cell r="AEJ46">
            <v>0</v>
          </cell>
          <cell r="AEK46">
            <v>0</v>
          </cell>
          <cell r="AEL46">
            <v>0</v>
          </cell>
          <cell r="AEM46">
            <v>0</v>
          </cell>
          <cell r="AEN46">
            <v>0</v>
          </cell>
          <cell r="AEQ46">
            <v>0</v>
          </cell>
          <cell r="AER46">
            <v>0</v>
          </cell>
          <cell r="AES46">
            <v>0</v>
          </cell>
          <cell r="AET46">
            <v>0</v>
          </cell>
          <cell r="AEU46">
            <v>0</v>
          </cell>
          <cell r="AEV46">
            <v>0</v>
          </cell>
          <cell r="AEW46">
            <v>0</v>
          </cell>
          <cell r="AEX46">
            <v>0</v>
          </cell>
          <cell r="AEY46">
            <v>0</v>
          </cell>
          <cell r="AFG46">
            <v>0</v>
          </cell>
          <cell r="AFT46">
            <v>0</v>
          </cell>
          <cell r="AFU46">
            <v>0</v>
          </cell>
          <cell r="AFV46">
            <v>0</v>
          </cell>
          <cell r="AFW46">
            <v>178260.71699999998</v>
          </cell>
          <cell r="AFX46">
            <v>147053.94106542275</v>
          </cell>
          <cell r="AFY46">
            <v>-31206.775934577221</v>
          </cell>
          <cell r="AFZ46">
            <v>-31206.775934577221</v>
          </cell>
          <cell r="AGA46">
            <v>0</v>
          </cell>
          <cell r="AGB46">
            <v>213912.86039999998</v>
          </cell>
          <cell r="AGC46">
            <v>176464.72927850729</v>
          </cell>
          <cell r="AGD46">
            <v>-37448.131121492683</v>
          </cell>
          <cell r="AGE46">
            <v>-37448.131121492683</v>
          </cell>
          <cell r="AGF46">
            <v>0</v>
          </cell>
          <cell r="AGG46">
            <v>10695.64302</v>
          </cell>
          <cell r="AGH46">
            <v>8823.2364639253647</v>
          </cell>
          <cell r="AGI46">
            <v>-1872.4065560746349</v>
          </cell>
          <cell r="AGJ46">
            <v>-1872.4065560746349</v>
          </cell>
          <cell r="AGK46">
            <v>0</v>
          </cell>
          <cell r="AGL46">
            <v>224608.50341999996</v>
          </cell>
        </row>
        <row r="47">
          <cell r="C47" t="str">
            <v>Текстильникiв, ВУЛ, 6</v>
          </cell>
          <cell r="D47">
            <v>5</v>
          </cell>
          <cell r="E47">
            <v>3312</v>
          </cell>
          <cell r="F47">
            <v>48477.21899999999</v>
          </cell>
          <cell r="G47">
            <v>48981.2791127854</v>
          </cell>
          <cell r="H47">
            <v>504.06011278540973</v>
          </cell>
          <cell r="I47">
            <v>0</v>
          </cell>
          <cell r="J47">
            <v>504.06011278540973</v>
          </cell>
          <cell r="K47">
            <v>19788.967999999997</v>
          </cell>
          <cell r="L47">
            <v>1942.3280000000002</v>
          </cell>
          <cell r="M47">
            <v>1982.96</v>
          </cell>
          <cell r="N47">
            <v>1982.96</v>
          </cell>
          <cell r="O47">
            <v>1982.96</v>
          </cell>
          <cell r="P47">
            <v>1982.96</v>
          </cell>
          <cell r="Q47">
            <v>1982.96</v>
          </cell>
          <cell r="R47">
            <v>1982.96</v>
          </cell>
          <cell r="S47">
            <v>1982.96</v>
          </cell>
          <cell r="T47">
            <v>1982.96</v>
          </cell>
          <cell r="U47">
            <v>1982.96</v>
          </cell>
          <cell r="X47">
            <v>21465.40383392094</v>
          </cell>
          <cell r="Y47">
            <v>0</v>
          </cell>
          <cell r="Z47">
            <v>0</v>
          </cell>
          <cell r="AA47">
            <v>10936.588311326714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10528.815522594226</v>
          </cell>
          <cell r="AH47">
            <v>0</v>
          </cell>
          <cell r="AL47">
            <v>0</v>
          </cell>
          <cell r="AM47">
            <v>0</v>
          </cell>
          <cell r="AN47">
            <v>3765.8260000000005</v>
          </cell>
          <cell r="AO47">
            <v>369.76600000000002</v>
          </cell>
          <cell r="AP47">
            <v>377.34</v>
          </cell>
          <cell r="AQ47">
            <v>377.34</v>
          </cell>
          <cell r="AR47">
            <v>377.34</v>
          </cell>
          <cell r="AS47">
            <v>377.34</v>
          </cell>
          <cell r="AT47">
            <v>377.34</v>
          </cell>
          <cell r="AU47">
            <v>377.34</v>
          </cell>
          <cell r="AV47">
            <v>377.34</v>
          </cell>
          <cell r="AW47">
            <v>377.34</v>
          </cell>
          <cell r="AX47">
            <v>377.34</v>
          </cell>
          <cell r="BA47">
            <v>4072.3421288207473</v>
          </cell>
          <cell r="BB47">
            <v>0</v>
          </cell>
          <cell r="BC47">
            <v>0</v>
          </cell>
          <cell r="BD47">
            <v>2082.022923308295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1990.3192055124523</v>
          </cell>
          <cell r="BK47">
            <v>0</v>
          </cell>
          <cell r="BO47">
            <v>0</v>
          </cell>
          <cell r="BP47">
            <v>0</v>
          </cell>
          <cell r="BQ47">
            <v>2116.6620000000003</v>
          </cell>
          <cell r="BR47">
            <v>211.452</v>
          </cell>
          <cell r="BS47">
            <v>211.69</v>
          </cell>
          <cell r="BT47">
            <v>211.69</v>
          </cell>
          <cell r="BU47">
            <v>211.69</v>
          </cell>
          <cell r="BV47">
            <v>211.69</v>
          </cell>
          <cell r="BW47">
            <v>211.69</v>
          </cell>
          <cell r="BX47">
            <v>211.69</v>
          </cell>
          <cell r="BY47">
            <v>211.69</v>
          </cell>
          <cell r="BZ47">
            <v>211.69</v>
          </cell>
          <cell r="CA47">
            <v>211.69</v>
          </cell>
          <cell r="CD47">
            <v>2297.8833409089998</v>
          </cell>
          <cell r="CE47">
            <v>213.40686300499999</v>
          </cell>
          <cell r="CF47">
            <v>212.85864504999998</v>
          </cell>
          <cell r="CG47">
            <v>233.857087079</v>
          </cell>
          <cell r="CH47">
            <v>238.71233925000001</v>
          </cell>
          <cell r="CI47">
            <v>233.49763552499999</v>
          </cell>
          <cell r="CJ47">
            <v>237.85898674999999</v>
          </cell>
          <cell r="CK47">
            <v>231.06519975</v>
          </cell>
          <cell r="CL47">
            <v>232.08414074999999</v>
          </cell>
          <cell r="CM47">
            <v>230.14196974999999</v>
          </cell>
          <cell r="CN47">
            <v>234.400474</v>
          </cell>
          <cell r="CR47">
            <v>0</v>
          </cell>
          <cell r="CS47">
            <v>0</v>
          </cell>
          <cell r="CT47">
            <v>369.86900000000003</v>
          </cell>
          <cell r="CU47">
            <v>37.049000000000007</v>
          </cell>
          <cell r="CV47">
            <v>36.979999999999997</v>
          </cell>
          <cell r="CW47">
            <v>36.979999999999997</v>
          </cell>
          <cell r="CX47">
            <v>36.979999999999997</v>
          </cell>
          <cell r="CY47">
            <v>36.979999999999997</v>
          </cell>
          <cell r="CZ47">
            <v>36.979999999999997</v>
          </cell>
          <cell r="DA47">
            <v>36.979999999999997</v>
          </cell>
          <cell r="DB47">
            <v>36.979999999999997</v>
          </cell>
          <cell r="DC47">
            <v>36.979999999999997</v>
          </cell>
          <cell r="DD47">
            <v>36.979999999999997</v>
          </cell>
          <cell r="DG47">
            <v>402.70643371007998</v>
          </cell>
          <cell r="DH47">
            <v>37.397222309999997</v>
          </cell>
          <cell r="DI47">
            <v>37.301153100000001</v>
          </cell>
          <cell r="DJ47">
            <v>40.984351837079998</v>
          </cell>
          <cell r="DK47">
            <v>41.83525341</v>
          </cell>
          <cell r="DL47">
            <v>40.921356572999997</v>
          </cell>
          <cell r="DM47">
            <v>41.685551670000002</v>
          </cell>
          <cell r="DN47">
            <v>40.495062869999998</v>
          </cell>
          <cell r="DO47">
            <v>40.673636189999996</v>
          </cell>
          <cell r="DP47">
            <v>40.333263269999996</v>
          </cell>
          <cell r="DQ47">
            <v>41.079582479999999</v>
          </cell>
          <cell r="DT47">
            <v>32.837433710079949</v>
          </cell>
          <cell r="DU47">
            <v>0</v>
          </cell>
          <cell r="DV47">
            <v>32.837433710079949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8706.0289999999986</v>
          </cell>
          <cell r="FB47">
            <v>854.78899999999999</v>
          </cell>
          <cell r="FC47">
            <v>872.36</v>
          </cell>
          <cell r="FD47">
            <v>872.36</v>
          </cell>
          <cell r="FE47">
            <v>872.36</v>
          </cell>
          <cell r="FF47">
            <v>872.36</v>
          </cell>
          <cell r="FG47">
            <v>872.36</v>
          </cell>
          <cell r="FH47">
            <v>872.36</v>
          </cell>
          <cell r="FI47">
            <v>872.36</v>
          </cell>
          <cell r="FJ47">
            <v>872.36</v>
          </cell>
          <cell r="FK47">
            <v>872.36</v>
          </cell>
          <cell r="FN47">
            <v>9611.4647523390413</v>
          </cell>
          <cell r="FO47">
            <v>0</v>
          </cell>
          <cell r="FP47">
            <v>0</v>
          </cell>
          <cell r="FQ47">
            <v>4901.0510079133983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4710.4137444256421</v>
          </cell>
          <cell r="FX47">
            <v>0</v>
          </cell>
          <cell r="GA47">
            <v>905.43575233904266</v>
          </cell>
          <cell r="GB47">
            <v>0</v>
          </cell>
          <cell r="GC47">
            <v>905.43575233904266</v>
          </cell>
          <cell r="GD47">
            <v>13.475999999999999</v>
          </cell>
          <cell r="GE47">
            <v>13.475999999999999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-13.475999999999999</v>
          </cell>
          <cell r="GW47">
            <v>-13.475999999999999</v>
          </cell>
          <cell r="GX47">
            <v>0</v>
          </cell>
          <cell r="GY47">
            <v>13716.388999999997</v>
          </cell>
          <cell r="GZ47">
            <v>1340.9390000000001</v>
          </cell>
          <cell r="HA47">
            <v>1375.05</v>
          </cell>
          <cell r="HB47">
            <v>1375.05</v>
          </cell>
          <cell r="HC47">
            <v>1375.05</v>
          </cell>
          <cell r="HD47">
            <v>1375.05</v>
          </cell>
          <cell r="HE47">
            <v>1375.05</v>
          </cell>
          <cell r="HF47">
            <v>1375.05</v>
          </cell>
          <cell r="HG47">
            <v>1375.05</v>
          </cell>
          <cell r="HH47">
            <v>1375.05</v>
          </cell>
          <cell r="HI47">
            <v>1375.05</v>
          </cell>
          <cell r="HL47">
            <v>11131.478623085597</v>
          </cell>
          <cell r="HM47">
            <v>1063.1172019791641</v>
          </cell>
          <cell r="HN47">
            <v>977.39993011813715</v>
          </cell>
          <cell r="HO47">
            <v>1123.3794775278425</v>
          </cell>
          <cell r="HP47">
            <v>1210.9132209559461</v>
          </cell>
          <cell r="HQ47">
            <v>1266.7474206859201</v>
          </cell>
          <cell r="HR47">
            <v>1098.8297781957522</v>
          </cell>
          <cell r="HS47">
            <v>998.85136987218357</v>
          </cell>
          <cell r="HT47">
            <v>1321.2765599680747</v>
          </cell>
          <cell r="HU47">
            <v>998.36587071532256</v>
          </cell>
          <cell r="HV47">
            <v>1072.5977930672541</v>
          </cell>
          <cell r="HY47">
            <v>-2584.9103769144003</v>
          </cell>
          <cell r="HZ47">
            <v>-2584.9103769144003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6682.704999999999</v>
          </cell>
          <cell r="KI47">
            <v>656.125</v>
          </cell>
          <cell r="KJ47">
            <v>669.62</v>
          </cell>
          <cell r="KK47">
            <v>669.62</v>
          </cell>
          <cell r="KL47">
            <v>669.62</v>
          </cell>
          <cell r="KM47">
            <v>669.62</v>
          </cell>
          <cell r="KN47">
            <v>669.62</v>
          </cell>
          <cell r="KO47">
            <v>669.62</v>
          </cell>
          <cell r="KP47">
            <v>669.62</v>
          </cell>
          <cell r="KQ47">
            <v>669.62</v>
          </cell>
          <cell r="KR47">
            <v>669.62</v>
          </cell>
          <cell r="KU47">
            <v>5580.9855645552889</v>
          </cell>
          <cell r="KV47">
            <v>776.94779738380043</v>
          </cell>
          <cell r="KW47">
            <v>588.89468923318748</v>
          </cell>
          <cell r="KX47">
            <v>868.15540409263929</v>
          </cell>
          <cell r="KY47">
            <v>769.93473577254224</v>
          </cell>
          <cell r="KZ47">
            <v>829.22130345479206</v>
          </cell>
          <cell r="LA47">
            <v>164.29601810470515</v>
          </cell>
          <cell r="LB47">
            <v>9.1035884012777792</v>
          </cell>
          <cell r="LD47">
            <v>917.24011929728158</v>
          </cell>
          <cell r="LE47">
            <v>657.19190881506222</v>
          </cell>
          <cell r="LH47">
            <v>-1101.7194354447101</v>
          </cell>
          <cell r="LI47">
            <v>-1101.7194354447101</v>
          </cell>
          <cell r="LJ47">
            <v>0</v>
          </cell>
          <cell r="LK47">
            <v>0</v>
          </cell>
          <cell r="LX47">
            <v>0</v>
          </cell>
          <cell r="MJ47">
            <v>0</v>
          </cell>
          <cell r="ML47">
            <v>0</v>
          </cell>
          <cell r="MM47">
            <v>0</v>
          </cell>
          <cell r="MN47">
            <v>36341.661999999989</v>
          </cell>
          <cell r="MO47">
            <v>3584.0019999999995</v>
          </cell>
          <cell r="MP47">
            <v>3639.74</v>
          </cell>
          <cell r="MQ47">
            <v>3639.74</v>
          </cell>
          <cell r="MR47">
            <v>3639.74</v>
          </cell>
          <cell r="MS47">
            <v>3639.74</v>
          </cell>
          <cell r="MT47">
            <v>3639.74</v>
          </cell>
          <cell r="MU47">
            <v>3639.74</v>
          </cell>
          <cell r="MV47">
            <v>3639.74</v>
          </cell>
          <cell r="MW47">
            <v>3639.74</v>
          </cell>
          <cell r="MX47">
            <v>3639.74</v>
          </cell>
          <cell r="NA47">
            <v>15892.940789155149</v>
          </cell>
          <cell r="NB47">
            <v>359.41107488425502</v>
          </cell>
          <cell r="NC47">
            <v>1101.2455037504017</v>
          </cell>
          <cell r="ND47">
            <v>332.21678009519076</v>
          </cell>
          <cell r="NE47">
            <v>282.37402958693502</v>
          </cell>
          <cell r="NF47">
            <v>0</v>
          </cell>
          <cell r="NG47">
            <v>0</v>
          </cell>
          <cell r="NH47">
            <v>11652.16</v>
          </cell>
          <cell r="NI47">
            <v>414.9371851137866</v>
          </cell>
          <cell r="NJ47">
            <v>288.57722438604679</v>
          </cell>
          <cell r="NK47">
            <v>1462.018991338535</v>
          </cell>
          <cell r="NN47">
            <v>-20448.72121084484</v>
          </cell>
          <cell r="NO47">
            <v>-20448.72121084484</v>
          </cell>
          <cell r="NP47">
            <v>0</v>
          </cell>
          <cell r="NQ47">
            <v>23455.097999999994</v>
          </cell>
          <cell r="NR47">
            <v>5961.3099999999995</v>
          </cell>
          <cell r="NS47">
            <v>-17493.787999999993</v>
          </cell>
          <cell r="NT47">
            <v>-17493.787999999993</v>
          </cell>
          <cell r="NU47">
            <v>0</v>
          </cell>
          <cell r="NV47">
            <v>5468.7840000000006</v>
          </cell>
          <cell r="NW47">
            <v>533.00400000000002</v>
          </cell>
          <cell r="NX47">
            <v>548.41999999999996</v>
          </cell>
          <cell r="NY47">
            <v>548.41999999999996</v>
          </cell>
          <cell r="NZ47">
            <v>548.41999999999996</v>
          </cell>
          <cell r="OA47">
            <v>548.41999999999996</v>
          </cell>
          <cell r="OB47">
            <v>548.41999999999996</v>
          </cell>
          <cell r="OC47">
            <v>548.41999999999996</v>
          </cell>
          <cell r="OD47">
            <v>548.41999999999996</v>
          </cell>
          <cell r="OE47">
            <v>548.41999999999996</v>
          </cell>
          <cell r="OF47">
            <v>548.41999999999996</v>
          </cell>
          <cell r="OI47">
            <v>1409.98</v>
          </cell>
          <cell r="OJ47">
            <v>0</v>
          </cell>
          <cell r="OK47">
            <v>1409.98</v>
          </cell>
          <cell r="OL47">
            <v>0</v>
          </cell>
          <cell r="OM47">
            <v>0</v>
          </cell>
          <cell r="ON47">
            <v>0</v>
          </cell>
          <cell r="OO47">
            <v>0</v>
          </cell>
          <cell r="OP47">
            <v>0</v>
          </cell>
          <cell r="OQ47">
            <v>0</v>
          </cell>
          <cell r="OR47">
            <v>0</v>
          </cell>
          <cell r="OS47">
            <v>0</v>
          </cell>
          <cell r="OV47">
            <v>-4058.8040000000005</v>
          </cell>
          <cell r="OW47">
            <v>-4058.8040000000005</v>
          </cell>
          <cell r="OX47">
            <v>0</v>
          </cell>
          <cell r="OY47">
            <v>9696.0439999999981</v>
          </cell>
          <cell r="OZ47">
            <v>915.19400000000007</v>
          </cell>
          <cell r="PA47">
            <v>975.65</v>
          </cell>
          <cell r="PB47">
            <v>975.65</v>
          </cell>
          <cell r="PC47">
            <v>975.65</v>
          </cell>
          <cell r="PD47">
            <v>975.65</v>
          </cell>
          <cell r="PE47">
            <v>975.65</v>
          </cell>
          <cell r="PF47">
            <v>975.65</v>
          </cell>
          <cell r="PG47">
            <v>975.65</v>
          </cell>
          <cell r="PH47">
            <v>975.65</v>
          </cell>
          <cell r="PI47">
            <v>975.65</v>
          </cell>
          <cell r="PL47">
            <v>4551.33</v>
          </cell>
          <cell r="PM47">
            <v>0</v>
          </cell>
          <cell r="PN47">
            <v>0</v>
          </cell>
          <cell r="PO47">
            <v>0</v>
          </cell>
          <cell r="PP47">
            <v>0</v>
          </cell>
          <cell r="PQ47">
            <v>0</v>
          </cell>
          <cell r="PR47">
            <v>4551.33</v>
          </cell>
          <cell r="PS47">
            <v>0</v>
          </cell>
          <cell r="PT47">
            <v>0</v>
          </cell>
          <cell r="PU47">
            <v>0</v>
          </cell>
          <cell r="PV47">
            <v>0</v>
          </cell>
          <cell r="PY47">
            <v>-5144.7139999999981</v>
          </cell>
          <cell r="PZ47">
            <v>-5144.7139999999981</v>
          </cell>
          <cell r="QA47">
            <v>0</v>
          </cell>
          <cell r="QB47">
            <v>1225.1919999999998</v>
          </cell>
          <cell r="QC47">
            <v>119.99199999999998</v>
          </cell>
          <cell r="QD47">
            <v>122.8</v>
          </cell>
          <cell r="QE47">
            <v>122.8</v>
          </cell>
          <cell r="QF47">
            <v>122.8</v>
          </cell>
          <cell r="QG47">
            <v>122.8</v>
          </cell>
          <cell r="QH47">
            <v>122.8</v>
          </cell>
          <cell r="QI47">
            <v>122.8</v>
          </cell>
          <cell r="QJ47">
            <v>122.8</v>
          </cell>
          <cell r="QK47">
            <v>122.8</v>
          </cell>
          <cell r="QL47">
            <v>122.8</v>
          </cell>
          <cell r="QO47">
            <v>0</v>
          </cell>
          <cell r="QP47">
            <v>0</v>
          </cell>
          <cell r="QQ47">
            <v>0</v>
          </cell>
          <cell r="QS47">
            <v>0</v>
          </cell>
          <cell r="QT47">
            <v>0</v>
          </cell>
          <cell r="QU47">
            <v>0</v>
          </cell>
          <cell r="QW47">
            <v>0</v>
          </cell>
          <cell r="RB47">
            <v>-1225.1919999999998</v>
          </cell>
          <cell r="RC47">
            <v>-1225.1919999999998</v>
          </cell>
          <cell r="RD47">
            <v>0</v>
          </cell>
          <cell r="RE47">
            <v>4464.308</v>
          </cell>
          <cell r="RF47">
            <v>435.09799999999996</v>
          </cell>
          <cell r="RG47">
            <v>447.69</v>
          </cell>
          <cell r="RH47">
            <v>447.69</v>
          </cell>
          <cell r="RI47">
            <v>447.69</v>
          </cell>
          <cell r="RJ47">
            <v>447.69</v>
          </cell>
          <cell r="RK47">
            <v>447.69</v>
          </cell>
          <cell r="RL47">
            <v>447.69</v>
          </cell>
          <cell r="RM47">
            <v>447.69</v>
          </cell>
          <cell r="RN47">
            <v>447.69</v>
          </cell>
          <cell r="RO47">
            <v>447.69</v>
          </cell>
          <cell r="RR47">
            <v>0</v>
          </cell>
          <cell r="RS47">
            <v>0</v>
          </cell>
          <cell r="RT47">
            <v>0</v>
          </cell>
          <cell r="RV47">
            <v>0</v>
          </cell>
          <cell r="RY47">
            <v>0</v>
          </cell>
          <cell r="RZ47">
            <v>0</v>
          </cell>
          <cell r="SE47">
            <v>-4464.308</v>
          </cell>
          <cell r="SF47">
            <v>-4464.308</v>
          </cell>
          <cell r="SG47">
            <v>0</v>
          </cell>
          <cell r="SH47">
            <v>0</v>
          </cell>
          <cell r="SI47">
            <v>0</v>
          </cell>
          <cell r="SJ47">
            <v>0</v>
          </cell>
          <cell r="SK47">
            <v>0</v>
          </cell>
          <cell r="SL47">
            <v>0</v>
          </cell>
          <cell r="SM47">
            <v>0</v>
          </cell>
          <cell r="SN47">
            <v>0</v>
          </cell>
          <cell r="SO47">
            <v>0</v>
          </cell>
          <cell r="SP47">
            <v>0</v>
          </cell>
          <cell r="SQ47">
            <v>0</v>
          </cell>
          <cell r="SR47">
            <v>0</v>
          </cell>
          <cell r="SU47">
            <v>0</v>
          </cell>
          <cell r="SV47">
            <v>0</v>
          </cell>
          <cell r="SW47">
            <v>0</v>
          </cell>
          <cell r="SX47">
            <v>0</v>
          </cell>
          <cell r="SY47">
            <v>0</v>
          </cell>
          <cell r="SZ47">
            <v>0</v>
          </cell>
          <cell r="TA47">
            <v>0</v>
          </cell>
          <cell r="TB47">
            <v>0</v>
          </cell>
          <cell r="TC47">
            <v>0</v>
          </cell>
          <cell r="TD47">
            <v>0</v>
          </cell>
          <cell r="TH47">
            <v>0</v>
          </cell>
          <cell r="TI47">
            <v>0</v>
          </cell>
          <cell r="TJ47">
            <v>0</v>
          </cell>
          <cell r="TK47">
            <v>2562.454999999999</v>
          </cell>
          <cell r="TL47">
            <v>251.435</v>
          </cell>
          <cell r="TM47">
            <v>256.77999999999997</v>
          </cell>
          <cell r="TN47">
            <v>256.77999999999997</v>
          </cell>
          <cell r="TO47">
            <v>256.77999999999997</v>
          </cell>
          <cell r="TP47">
            <v>256.77999999999997</v>
          </cell>
          <cell r="TQ47">
            <v>256.77999999999997</v>
          </cell>
          <cell r="TR47">
            <v>256.77999999999997</v>
          </cell>
          <cell r="TS47">
            <v>256.77999999999997</v>
          </cell>
          <cell r="TT47">
            <v>256.77999999999997</v>
          </cell>
          <cell r="TU47">
            <v>256.77999999999997</v>
          </cell>
          <cell r="TX47">
            <v>0</v>
          </cell>
          <cell r="TY47">
            <v>0</v>
          </cell>
          <cell r="TZ47">
            <v>0</v>
          </cell>
          <cell r="UA47">
            <v>0</v>
          </cell>
          <cell r="UB47">
            <v>0</v>
          </cell>
          <cell r="UC47">
            <v>0</v>
          </cell>
          <cell r="UD47">
            <v>0</v>
          </cell>
          <cell r="UE47">
            <v>0</v>
          </cell>
          <cell r="UF47">
            <v>0</v>
          </cell>
          <cell r="UG47">
            <v>0</v>
          </cell>
          <cell r="UH47">
            <v>0</v>
          </cell>
          <cell r="UK47">
            <v>-2562.454999999999</v>
          </cell>
          <cell r="UL47">
            <v>-2562.454999999999</v>
          </cell>
          <cell r="UM47">
            <v>0</v>
          </cell>
          <cell r="UN47">
            <v>38.314999999999998</v>
          </cell>
          <cell r="UO47">
            <v>3.7549999999999999</v>
          </cell>
          <cell r="UP47">
            <v>3.84</v>
          </cell>
          <cell r="UQ47">
            <v>3.84</v>
          </cell>
          <cell r="UR47">
            <v>3.84</v>
          </cell>
          <cell r="US47">
            <v>3.84</v>
          </cell>
          <cell r="UT47">
            <v>3.84</v>
          </cell>
          <cell r="UU47">
            <v>3.84</v>
          </cell>
          <cell r="UV47">
            <v>3.84</v>
          </cell>
          <cell r="UW47">
            <v>3.84</v>
          </cell>
          <cell r="UX47">
            <v>3.84</v>
          </cell>
          <cell r="VA47">
            <v>0</v>
          </cell>
          <cell r="VN47">
            <v>-38.314999999999998</v>
          </cell>
          <cell r="VO47">
            <v>-38.314999999999998</v>
          </cell>
          <cell r="VP47">
            <v>0</v>
          </cell>
          <cell r="VQ47">
            <v>0</v>
          </cell>
          <cell r="WD47">
            <v>0</v>
          </cell>
          <cell r="WQ47">
            <v>0</v>
          </cell>
          <cell r="WR47">
            <v>0</v>
          </cell>
          <cell r="WS47">
            <v>0</v>
          </cell>
          <cell r="WT47">
            <v>31694.345000000008</v>
          </cell>
          <cell r="WU47">
            <v>3101.2550000000001</v>
          </cell>
          <cell r="WV47">
            <v>3177.01</v>
          </cell>
          <cell r="WW47">
            <v>3177.01</v>
          </cell>
          <cell r="WX47">
            <v>3177.01</v>
          </cell>
          <cell r="WY47">
            <v>3177.01</v>
          </cell>
          <cell r="WZ47">
            <v>3177.01</v>
          </cell>
          <cell r="XA47">
            <v>3177.01</v>
          </cell>
          <cell r="XB47">
            <v>3177.01</v>
          </cell>
          <cell r="XC47">
            <v>3177.01</v>
          </cell>
          <cell r="XD47">
            <v>3177.01</v>
          </cell>
          <cell r="XG47">
            <v>40521.438964446985</v>
          </cell>
          <cell r="XH47">
            <v>4035.4349388090282</v>
          </cell>
          <cell r="XI47">
            <v>3339.4065207281069</v>
          </cell>
          <cell r="XJ47">
            <v>1905.8441095479036</v>
          </cell>
          <cell r="XK47">
            <v>1648.5365319240282</v>
          </cell>
          <cell r="XL47">
            <v>4492.8571799810707</v>
          </cell>
          <cell r="XM47">
            <v>4585.1355227618533</v>
          </cell>
          <cell r="XN47">
            <v>3513.3038919754176</v>
          </cell>
          <cell r="XO47">
            <v>6818.8207276115736</v>
          </cell>
          <cell r="XP47">
            <v>5805.1426955145516</v>
          </cell>
          <cell r="XQ47">
            <v>4376.9568455934505</v>
          </cell>
          <cell r="XT47">
            <v>8827.0939644469763</v>
          </cell>
          <cell r="XU47">
            <v>0</v>
          </cell>
          <cell r="XV47">
            <v>8827.0939644469763</v>
          </cell>
          <cell r="XW47">
            <v>15223.589999999997</v>
          </cell>
          <cell r="XX47">
            <v>1540.8</v>
          </cell>
          <cell r="XY47">
            <v>1520.31</v>
          </cell>
          <cell r="XZ47">
            <v>1520.31</v>
          </cell>
          <cell r="YA47">
            <v>1520.31</v>
          </cell>
          <cell r="YB47">
            <v>1520.31</v>
          </cell>
          <cell r="YC47">
            <v>1520.31</v>
          </cell>
          <cell r="YD47">
            <v>1520.31</v>
          </cell>
          <cell r="YE47">
            <v>1520.31</v>
          </cell>
          <cell r="YF47">
            <v>1520.31</v>
          </cell>
          <cell r="YG47">
            <v>1520.31</v>
          </cell>
          <cell r="YJ47">
            <v>14662.758959254514</v>
          </cell>
          <cell r="YK47">
            <v>1355.4587947700365</v>
          </cell>
          <cell r="YL47">
            <v>968.91873161963758</v>
          </cell>
          <cell r="YM47">
            <v>1361.524536516245</v>
          </cell>
          <cell r="YN47">
            <v>1454.5398841936412</v>
          </cell>
          <cell r="YO47">
            <v>1993.4502039278184</v>
          </cell>
          <cell r="YP47">
            <v>1388.0874454207833</v>
          </cell>
          <cell r="YQ47">
            <v>1724.6959904222335</v>
          </cell>
          <cell r="YR47">
            <v>1473.385764764213</v>
          </cell>
          <cell r="YS47">
            <v>1491.0731663779659</v>
          </cell>
          <cell r="YT47">
            <v>1451.6244412419401</v>
          </cell>
          <cell r="YW47">
            <v>-560.83104074548282</v>
          </cell>
          <cell r="YX47">
            <v>-560.83104074548282</v>
          </cell>
          <cell r="YY47">
            <v>0</v>
          </cell>
          <cell r="YZ47">
            <v>6230.333999999998</v>
          </cell>
          <cell r="ZA47">
            <v>609.56399999999985</v>
          </cell>
          <cell r="ZB47">
            <v>624.53</v>
          </cell>
          <cell r="ZC47">
            <v>624.53</v>
          </cell>
          <cell r="ZD47">
            <v>624.53</v>
          </cell>
          <cell r="ZE47">
            <v>624.53</v>
          </cell>
          <cell r="ZF47">
            <v>624.53</v>
          </cell>
          <cell r="ZG47">
            <v>624.53</v>
          </cell>
          <cell r="ZH47">
            <v>624.53</v>
          </cell>
          <cell r="ZI47">
            <v>624.53</v>
          </cell>
          <cell r="ZJ47">
            <v>624.53</v>
          </cell>
          <cell r="ZM47">
            <v>5615.7349028152912</v>
          </cell>
          <cell r="ZP47">
            <v>2760.5355104140485</v>
          </cell>
          <cell r="ZQ47">
            <v>2855.1993924012431</v>
          </cell>
          <cell r="ZZ47">
            <v>-614.59909718470681</v>
          </cell>
          <cell r="AAA47">
            <v>-614.59909718470681</v>
          </cell>
          <cell r="AAB47">
            <v>0</v>
          </cell>
          <cell r="AAC47">
            <v>1525.1439999999998</v>
          </cell>
          <cell r="AAD47">
            <v>152.28399999999999</v>
          </cell>
          <cell r="AAE47">
            <v>152.54</v>
          </cell>
          <cell r="AAF47">
            <v>152.54</v>
          </cell>
          <cell r="AAG47">
            <v>152.54</v>
          </cell>
          <cell r="AAH47">
            <v>152.54</v>
          </cell>
          <cell r="AAI47">
            <v>152.54</v>
          </cell>
          <cell r="AAJ47">
            <v>152.54</v>
          </cell>
          <cell r="AAK47">
            <v>152.54</v>
          </cell>
          <cell r="AAL47">
            <v>152.54</v>
          </cell>
          <cell r="AAM47">
            <v>152.54</v>
          </cell>
          <cell r="AAP47">
            <v>1992.3327663879998</v>
          </cell>
          <cell r="AAQ47">
            <v>168.982493022</v>
          </cell>
          <cell r="AAR47">
            <v>168.54839622</v>
          </cell>
          <cell r="AAS47">
            <v>206.76614244000001</v>
          </cell>
          <cell r="AAT47">
            <v>211.05890982</v>
          </cell>
          <cell r="AAU47">
            <v>206.44829904599999</v>
          </cell>
          <cell r="AAV47">
            <v>210.30441321999999</v>
          </cell>
          <cell r="AAW47">
            <v>204.29764674</v>
          </cell>
          <cell r="AAX47">
            <v>205.19854938</v>
          </cell>
          <cell r="AAY47">
            <v>203.48136754000001</v>
          </cell>
          <cell r="AAZ47">
            <v>207.24654895999998</v>
          </cell>
          <cell r="ABC47">
            <v>467.18876638799998</v>
          </cell>
          <cell r="ABD47">
            <v>0</v>
          </cell>
          <cell r="ABE47">
            <v>467.18876638799998</v>
          </cell>
          <cell r="ABF47">
            <v>337.35200000000003</v>
          </cell>
          <cell r="ABG47">
            <v>33.692</v>
          </cell>
          <cell r="ABH47">
            <v>33.74</v>
          </cell>
          <cell r="ABI47">
            <v>33.74</v>
          </cell>
          <cell r="ABJ47">
            <v>33.74</v>
          </cell>
          <cell r="ABK47">
            <v>33.74</v>
          </cell>
          <cell r="ABL47">
            <v>33.74</v>
          </cell>
          <cell r="ABM47">
            <v>33.74</v>
          </cell>
          <cell r="ABN47">
            <v>33.74</v>
          </cell>
          <cell r="ABO47">
            <v>33.74</v>
          </cell>
          <cell r="ABP47">
            <v>33.74</v>
          </cell>
          <cell r="ABS47">
            <v>0</v>
          </cell>
          <cell r="ABT47">
            <v>0</v>
          </cell>
          <cell r="ACA47">
            <v>0</v>
          </cell>
          <cell r="ACB47">
            <v>0</v>
          </cell>
          <cell r="ACC47">
            <v>0</v>
          </cell>
          <cell r="ACF47">
            <v>-337.35200000000003</v>
          </cell>
          <cell r="ACG47">
            <v>-337.35200000000003</v>
          </cell>
          <cell r="ACH47">
            <v>0</v>
          </cell>
          <cell r="ACI47">
            <v>21921.375000000004</v>
          </cell>
          <cell r="ACJ47">
            <v>17820.336018744001</v>
          </cell>
          <cell r="ACK47">
            <v>-4101.0389812560024</v>
          </cell>
          <cell r="ACL47">
            <v>-4101.0389812560024</v>
          </cell>
          <cell r="ACM47">
            <v>0</v>
          </cell>
          <cell r="ACN47">
            <v>21921.375000000004</v>
          </cell>
          <cell r="ACO47">
            <v>2099.3249999999998</v>
          </cell>
          <cell r="ACP47">
            <v>2202.4499999999998</v>
          </cell>
          <cell r="ACQ47">
            <v>2202.4499999999998</v>
          </cell>
          <cell r="ACR47">
            <v>2202.4499999999998</v>
          </cell>
          <cell r="ACS47">
            <v>2202.4499999999998</v>
          </cell>
          <cell r="ACT47">
            <v>2202.4499999999998</v>
          </cell>
          <cell r="ACU47">
            <v>2202.4499999999998</v>
          </cell>
          <cell r="ACV47">
            <v>2202.4499999999998</v>
          </cell>
          <cell r="ACW47">
            <v>2202.4499999999998</v>
          </cell>
          <cell r="ACX47">
            <v>2202.4499999999998</v>
          </cell>
          <cell r="ADA47">
            <v>17820.336018744001</v>
          </cell>
          <cell r="ADB47">
            <v>1675.92507768</v>
          </cell>
          <cell r="ADC47">
            <v>2099.4277320000001</v>
          </cell>
          <cell r="ADD47">
            <v>1896.4788053040002</v>
          </cell>
          <cell r="ADE47">
            <v>2264.5825128000001</v>
          </cell>
          <cell r="ADF47">
            <v>1397.3468889600001</v>
          </cell>
          <cell r="ADG47">
            <v>1815.7037364</v>
          </cell>
          <cell r="ADH47">
            <v>1461.3578064000001</v>
          </cell>
          <cell r="ADI47">
            <v>1984.6893132</v>
          </cell>
          <cell r="ADJ47">
            <v>1459.4315795999998</v>
          </cell>
          <cell r="ADK47">
            <v>1765.3925663999999</v>
          </cell>
          <cell r="ADN47">
            <v>-4101.0389812560024</v>
          </cell>
          <cell r="ADO47">
            <v>-4101.0389812560024</v>
          </cell>
          <cell r="ADP47">
            <v>0</v>
          </cell>
          <cell r="ADQ47">
            <v>0</v>
          </cell>
          <cell r="ADR47">
            <v>0</v>
          </cell>
          <cell r="ADS47">
            <v>0</v>
          </cell>
          <cell r="ADT47">
            <v>0</v>
          </cell>
          <cell r="ADU47">
            <v>0</v>
          </cell>
          <cell r="ADV47">
            <v>0</v>
          </cell>
          <cell r="ADW47">
            <v>0</v>
          </cell>
          <cell r="ADX47">
            <v>0</v>
          </cell>
          <cell r="ADY47">
            <v>0</v>
          </cell>
          <cell r="ADZ47">
            <v>0</v>
          </cell>
          <cell r="AEA47">
            <v>0</v>
          </cell>
          <cell r="AED47">
            <v>0</v>
          </cell>
          <cell r="AEE47">
            <v>0</v>
          </cell>
          <cell r="AEF47">
            <v>0</v>
          </cell>
          <cell r="AEG47">
            <v>0</v>
          </cell>
          <cell r="AEH47">
            <v>0</v>
          </cell>
          <cell r="AEI47">
            <v>0</v>
          </cell>
          <cell r="AEJ47">
            <v>0</v>
          </cell>
          <cell r="AEK47">
            <v>0</v>
          </cell>
          <cell r="AEL47">
            <v>0</v>
          </cell>
          <cell r="AEM47">
            <v>0</v>
          </cell>
          <cell r="AEN47">
            <v>0</v>
          </cell>
          <cell r="AEQ47">
            <v>0</v>
          </cell>
          <cell r="AER47">
            <v>0</v>
          </cell>
          <cell r="AES47">
            <v>0</v>
          </cell>
          <cell r="AET47">
            <v>0</v>
          </cell>
          <cell r="AEU47">
            <v>0</v>
          </cell>
          <cell r="AEV47">
            <v>0</v>
          </cell>
          <cell r="AEW47">
            <v>0</v>
          </cell>
          <cell r="AEX47">
            <v>0</v>
          </cell>
          <cell r="AEY47">
            <v>0</v>
          </cell>
          <cell r="AFG47">
            <v>0</v>
          </cell>
          <cell r="AFT47">
            <v>0</v>
          </cell>
          <cell r="AFU47">
            <v>0</v>
          </cell>
          <cell r="AFV47">
            <v>0</v>
          </cell>
          <cell r="AFW47">
            <v>191888.82399999999</v>
          </cell>
          <cell r="AFX47">
            <v>157029.11707814463</v>
          </cell>
          <cell r="AFY47">
            <v>-34859.706921855366</v>
          </cell>
          <cell r="AFZ47">
            <v>-34859.706921855366</v>
          </cell>
          <cell r="AGA47">
            <v>0</v>
          </cell>
          <cell r="AGB47">
            <v>230266.5888</v>
          </cell>
          <cell r="AGC47">
            <v>188434.94049377355</v>
          </cell>
          <cell r="AGD47">
            <v>-41831.648306226445</v>
          </cell>
          <cell r="AGE47">
            <v>-41831.648306226445</v>
          </cell>
          <cell r="AGF47">
            <v>0</v>
          </cell>
          <cell r="AGG47">
            <v>11513.329440000001</v>
          </cell>
          <cell r="AGH47">
            <v>9421.7470246886787</v>
          </cell>
          <cell r="AGI47">
            <v>-2091.5824153113226</v>
          </cell>
          <cell r="AGJ47">
            <v>-2091.5824153113226</v>
          </cell>
          <cell r="AGK47">
            <v>0</v>
          </cell>
          <cell r="AGL47">
            <v>241779.91824</v>
          </cell>
        </row>
        <row r="48">
          <cell r="C48" t="str">
            <v>Текстильникiв, ВУЛ, 8</v>
          </cell>
          <cell r="D48">
            <v>5</v>
          </cell>
          <cell r="E48">
            <v>2891.9</v>
          </cell>
          <cell r="F48">
            <v>28452.963000000003</v>
          </cell>
          <cell r="G48">
            <v>22297.13365474137</v>
          </cell>
          <cell r="H48">
            <v>-6155.8293452586331</v>
          </cell>
          <cell r="I48">
            <v>-6155.8293452586331</v>
          </cell>
          <cell r="J48">
            <v>0</v>
          </cell>
          <cell r="K48">
            <v>7690.5780000000013</v>
          </cell>
          <cell r="L48">
            <v>754.36799999999994</v>
          </cell>
          <cell r="M48">
            <v>770.69</v>
          </cell>
          <cell r="N48">
            <v>770.69</v>
          </cell>
          <cell r="O48">
            <v>770.69</v>
          </cell>
          <cell r="P48">
            <v>770.69</v>
          </cell>
          <cell r="Q48">
            <v>770.69</v>
          </cell>
          <cell r="R48">
            <v>770.69</v>
          </cell>
          <cell r="S48">
            <v>770.69</v>
          </cell>
          <cell r="T48">
            <v>770.69</v>
          </cell>
          <cell r="U48">
            <v>770.69</v>
          </cell>
          <cell r="X48">
            <v>4209.5494436033568</v>
          </cell>
          <cell r="Y48">
            <v>0</v>
          </cell>
          <cell r="Z48">
            <v>0</v>
          </cell>
          <cell r="AA48">
            <v>0</v>
          </cell>
          <cell r="AB48">
            <v>4209.5494436033568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L48">
            <v>0</v>
          </cell>
          <cell r="AM48">
            <v>0</v>
          </cell>
          <cell r="AN48">
            <v>1645.0939999999998</v>
          </cell>
          <cell r="AO48">
            <v>161.53399999999999</v>
          </cell>
          <cell r="AP48">
            <v>164.84</v>
          </cell>
          <cell r="AQ48">
            <v>164.84</v>
          </cell>
          <cell r="AR48">
            <v>164.84</v>
          </cell>
          <cell r="AS48">
            <v>164.84</v>
          </cell>
          <cell r="AT48">
            <v>164.84</v>
          </cell>
          <cell r="AU48">
            <v>164.84</v>
          </cell>
          <cell r="AV48">
            <v>164.84</v>
          </cell>
          <cell r="AW48">
            <v>164.84</v>
          </cell>
          <cell r="AX48">
            <v>164.84</v>
          </cell>
          <cell r="BA48">
            <v>944.20700713521092</v>
          </cell>
          <cell r="BB48">
            <v>0</v>
          </cell>
          <cell r="BC48">
            <v>0</v>
          </cell>
          <cell r="BD48">
            <v>0</v>
          </cell>
          <cell r="BE48">
            <v>944.20700713521092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O48">
            <v>0</v>
          </cell>
          <cell r="BP48">
            <v>0</v>
          </cell>
          <cell r="BQ48">
            <v>1680.011</v>
          </cell>
          <cell r="BR48">
            <v>167.83100000000002</v>
          </cell>
          <cell r="BS48">
            <v>168.02</v>
          </cell>
          <cell r="BT48">
            <v>168.02</v>
          </cell>
          <cell r="BU48">
            <v>168.02</v>
          </cell>
          <cell r="BV48">
            <v>168.02</v>
          </cell>
          <cell r="BW48">
            <v>168.02</v>
          </cell>
          <cell r="BX48">
            <v>168.02</v>
          </cell>
          <cell r="BY48">
            <v>168.02</v>
          </cell>
          <cell r="BZ48">
            <v>168.02</v>
          </cell>
          <cell r="CA48">
            <v>168.02</v>
          </cell>
          <cell r="CD48">
            <v>1823.7744083776797</v>
          </cell>
          <cell r="CE48">
            <v>169.37963166599999</v>
          </cell>
          <cell r="CF48">
            <v>168.94451465999998</v>
          </cell>
          <cell r="CG48">
            <v>185.60577121368001</v>
          </cell>
          <cell r="CH48">
            <v>189.45924786</v>
          </cell>
          <cell r="CI48">
            <v>185.320484658</v>
          </cell>
          <cell r="CJ48">
            <v>188.78196606</v>
          </cell>
          <cell r="CK48">
            <v>183.38992902000001</v>
          </cell>
          <cell r="CL48">
            <v>184.19863373999999</v>
          </cell>
          <cell r="CM48">
            <v>182.65718742000001</v>
          </cell>
          <cell r="CN48">
            <v>186.03704207999999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816.76600000000019</v>
          </cell>
          <cell r="DX48">
            <v>80.206000000000003</v>
          </cell>
          <cell r="DY48">
            <v>81.84</v>
          </cell>
          <cell r="DZ48">
            <v>81.84</v>
          </cell>
          <cell r="EA48">
            <v>81.84</v>
          </cell>
          <cell r="EB48">
            <v>81.84</v>
          </cell>
          <cell r="EC48">
            <v>81.84</v>
          </cell>
          <cell r="ED48">
            <v>81.84</v>
          </cell>
          <cell r="EE48">
            <v>81.84</v>
          </cell>
          <cell r="EF48">
            <v>81.84</v>
          </cell>
          <cell r="EG48">
            <v>81.84</v>
          </cell>
          <cell r="EK48">
            <v>466.47749092402091</v>
          </cell>
          <cell r="EL48">
            <v>0</v>
          </cell>
          <cell r="EM48">
            <v>0</v>
          </cell>
          <cell r="EN48">
            <v>0</v>
          </cell>
          <cell r="EO48">
            <v>466.47749092402091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X48">
            <v>-350.28850907597928</v>
          </cell>
          <cell r="EY48">
            <v>-350.28850907597928</v>
          </cell>
          <cell r="EZ48">
            <v>0</v>
          </cell>
          <cell r="FA48">
            <v>4210.8169999999991</v>
          </cell>
          <cell r="FB48">
            <v>413.447</v>
          </cell>
          <cell r="FC48">
            <v>421.93</v>
          </cell>
          <cell r="FD48">
            <v>421.93</v>
          </cell>
          <cell r="FE48">
            <v>421.93</v>
          </cell>
          <cell r="FF48">
            <v>421.93</v>
          </cell>
          <cell r="FG48">
            <v>421.93</v>
          </cell>
          <cell r="FH48">
            <v>421.93</v>
          </cell>
          <cell r="FI48">
            <v>421.93</v>
          </cell>
          <cell r="FJ48">
            <v>421.93</v>
          </cell>
          <cell r="FK48">
            <v>421.93</v>
          </cell>
          <cell r="FN48">
            <v>4786.4785381424563</v>
          </cell>
          <cell r="FO48">
            <v>0</v>
          </cell>
          <cell r="FP48">
            <v>0</v>
          </cell>
          <cell r="FQ48">
            <v>0</v>
          </cell>
          <cell r="FR48">
            <v>2406.0607232169123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2380.417814925544</v>
          </cell>
          <cell r="GA48">
            <v>575.66153814245718</v>
          </cell>
          <cell r="GB48">
            <v>0</v>
          </cell>
          <cell r="GC48">
            <v>575.66153814245718</v>
          </cell>
          <cell r="GD48">
            <v>5.3439999999999994</v>
          </cell>
          <cell r="GE48">
            <v>5.3439999999999994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-5.3439999999999994</v>
          </cell>
          <cell r="GW48">
            <v>-5.3439999999999994</v>
          </cell>
          <cell r="GX48">
            <v>0</v>
          </cell>
          <cell r="GY48">
            <v>12404.353000000003</v>
          </cell>
          <cell r="GZ48">
            <v>1212.6729999999998</v>
          </cell>
          <cell r="HA48">
            <v>1243.52</v>
          </cell>
          <cell r="HB48">
            <v>1243.52</v>
          </cell>
          <cell r="HC48">
            <v>1243.52</v>
          </cell>
          <cell r="HD48">
            <v>1243.52</v>
          </cell>
          <cell r="HE48">
            <v>1243.52</v>
          </cell>
          <cell r="HF48">
            <v>1243.52</v>
          </cell>
          <cell r="HG48">
            <v>1243.52</v>
          </cell>
          <cell r="HH48">
            <v>1243.52</v>
          </cell>
          <cell r="HI48">
            <v>1243.52</v>
          </cell>
          <cell r="HL48">
            <v>10066.646766558646</v>
          </cell>
          <cell r="HM48">
            <v>961.41992507459634</v>
          </cell>
          <cell r="HN48">
            <v>883.90232594553777</v>
          </cell>
          <cell r="HO48">
            <v>1015.9175405162198</v>
          </cell>
          <cell r="HP48">
            <v>1095.0778484215712</v>
          </cell>
          <cell r="HQ48">
            <v>1145.5709756337519</v>
          </cell>
          <cell r="HR48">
            <v>993.71625353814989</v>
          </cell>
          <cell r="HS48">
            <v>903.30173135698533</v>
          </cell>
          <cell r="HT48">
            <v>1194.8838838487945</v>
          </cell>
          <cell r="HU48">
            <v>902.86267481444781</v>
          </cell>
          <cell r="HV48">
            <v>969.99360740859083</v>
          </cell>
          <cell r="HY48">
            <v>-2337.7062334413567</v>
          </cell>
          <cell r="HZ48">
            <v>-2337.7062334413567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2623.4079999999994</v>
          </cell>
          <cell r="KI48">
            <v>257.57800000000003</v>
          </cell>
          <cell r="KJ48">
            <v>262.87</v>
          </cell>
          <cell r="KK48">
            <v>262.87</v>
          </cell>
          <cell r="KL48">
            <v>262.87</v>
          </cell>
          <cell r="KM48">
            <v>262.87</v>
          </cell>
          <cell r="KN48">
            <v>262.87</v>
          </cell>
          <cell r="KO48">
            <v>262.87</v>
          </cell>
          <cell r="KP48">
            <v>262.87</v>
          </cell>
          <cell r="KQ48">
            <v>262.87</v>
          </cell>
          <cell r="KR48">
            <v>262.87</v>
          </cell>
          <cell r="KU48">
            <v>2192.1984565786279</v>
          </cell>
          <cell r="KV48">
            <v>305.19737593164086</v>
          </cell>
          <cell r="KW48">
            <v>231.31477495119134</v>
          </cell>
          <cell r="KX48">
            <v>341.00693314425672</v>
          </cell>
          <cell r="KY48">
            <v>302.42636482973694</v>
          </cell>
          <cell r="KZ48">
            <v>325.71382065465758</v>
          </cell>
          <cell r="LA48">
            <v>64.534622485308333</v>
          </cell>
          <cell r="LB48">
            <v>3.5758422359553714</v>
          </cell>
          <cell r="LD48">
            <v>360.28715430890929</v>
          </cell>
          <cell r="LE48">
            <v>258.14156803697136</v>
          </cell>
          <cell r="LH48">
            <v>-431.20954342137156</v>
          </cell>
          <cell r="LI48">
            <v>-431.20954342137156</v>
          </cell>
          <cell r="LJ48">
            <v>0</v>
          </cell>
          <cell r="LK48">
            <v>0</v>
          </cell>
          <cell r="LX48">
            <v>0</v>
          </cell>
          <cell r="MJ48">
            <v>0</v>
          </cell>
          <cell r="ML48">
            <v>0</v>
          </cell>
          <cell r="MM48">
            <v>0</v>
          </cell>
          <cell r="MN48">
            <v>45945.598000000005</v>
          </cell>
          <cell r="MO48">
            <v>4489.6180000000004</v>
          </cell>
          <cell r="MP48">
            <v>4606.22</v>
          </cell>
          <cell r="MQ48">
            <v>4606.22</v>
          </cell>
          <cell r="MR48">
            <v>4606.22</v>
          </cell>
          <cell r="MS48">
            <v>4606.22</v>
          </cell>
          <cell r="MT48">
            <v>4606.22</v>
          </cell>
          <cell r="MU48">
            <v>4606.22</v>
          </cell>
          <cell r="MV48">
            <v>4606.22</v>
          </cell>
          <cell r="MW48">
            <v>4606.22</v>
          </cell>
          <cell r="MX48">
            <v>4606.22</v>
          </cell>
          <cell r="NA48">
            <v>7330.2540914754009</v>
          </cell>
          <cell r="NB48">
            <v>324.69444354346336</v>
          </cell>
          <cell r="NC48">
            <v>1030.5374675167411</v>
          </cell>
          <cell r="ND48">
            <v>302.16325061790269</v>
          </cell>
          <cell r="NE48">
            <v>255.31799602137815</v>
          </cell>
          <cell r="NF48">
            <v>0</v>
          </cell>
          <cell r="NG48">
            <v>696.31091957363049</v>
          </cell>
          <cell r="NH48">
            <v>0</v>
          </cell>
          <cell r="NI48">
            <v>375.17539183602901</v>
          </cell>
          <cell r="NJ48">
            <v>3243.3330565266938</v>
          </cell>
          <cell r="NK48">
            <v>1102.7215658395612</v>
          </cell>
          <cell r="NN48">
            <v>-38615.343908524606</v>
          </cell>
          <cell r="NO48">
            <v>-38615.343908524606</v>
          </cell>
          <cell r="NP48">
            <v>0</v>
          </cell>
          <cell r="NQ48">
            <v>8782.4580000000005</v>
          </cell>
          <cell r="NR48">
            <v>9480.630000000001</v>
          </cell>
          <cell r="NS48">
            <v>698.17200000000048</v>
          </cell>
          <cell r="NT48">
            <v>0</v>
          </cell>
          <cell r="NU48">
            <v>698.17200000000048</v>
          </cell>
          <cell r="NV48">
            <v>2566.6180000000004</v>
          </cell>
          <cell r="NW48">
            <v>250.19799999999998</v>
          </cell>
          <cell r="NX48">
            <v>257.38</v>
          </cell>
          <cell r="NY48">
            <v>257.38</v>
          </cell>
          <cell r="NZ48">
            <v>257.38</v>
          </cell>
          <cell r="OA48">
            <v>257.38</v>
          </cell>
          <cell r="OB48">
            <v>257.38</v>
          </cell>
          <cell r="OC48">
            <v>257.38</v>
          </cell>
          <cell r="OD48">
            <v>257.38</v>
          </cell>
          <cell r="OE48">
            <v>257.38</v>
          </cell>
          <cell r="OF48">
            <v>257.38</v>
          </cell>
          <cell r="OI48">
            <v>5605.1</v>
          </cell>
          <cell r="OJ48">
            <v>0</v>
          </cell>
          <cell r="OK48">
            <v>0</v>
          </cell>
          <cell r="OL48">
            <v>0</v>
          </cell>
          <cell r="OM48">
            <v>0</v>
          </cell>
          <cell r="ON48">
            <v>0</v>
          </cell>
          <cell r="OO48">
            <v>0</v>
          </cell>
          <cell r="OP48">
            <v>0</v>
          </cell>
          <cell r="OQ48">
            <v>0</v>
          </cell>
          <cell r="OR48">
            <v>5605.1</v>
          </cell>
          <cell r="OS48">
            <v>0</v>
          </cell>
          <cell r="OV48">
            <v>3038.482</v>
          </cell>
          <cell r="OW48">
            <v>0</v>
          </cell>
          <cell r="OX48">
            <v>3038.482</v>
          </cell>
          <cell r="OY48">
            <v>4236.2880000000005</v>
          </cell>
          <cell r="OZ48">
            <v>399.85799999999995</v>
          </cell>
          <cell r="PA48">
            <v>426.27</v>
          </cell>
          <cell r="PB48">
            <v>426.27</v>
          </cell>
          <cell r="PC48">
            <v>426.27</v>
          </cell>
          <cell r="PD48">
            <v>426.27</v>
          </cell>
          <cell r="PE48">
            <v>426.27</v>
          </cell>
          <cell r="PF48">
            <v>426.27</v>
          </cell>
          <cell r="PG48">
            <v>426.27</v>
          </cell>
          <cell r="PH48">
            <v>426.27</v>
          </cell>
          <cell r="PI48">
            <v>426.27</v>
          </cell>
          <cell r="PL48">
            <v>2426.41</v>
          </cell>
          <cell r="PM48">
            <v>0</v>
          </cell>
          <cell r="PN48">
            <v>0</v>
          </cell>
          <cell r="PO48">
            <v>0</v>
          </cell>
          <cell r="PP48">
            <v>0</v>
          </cell>
          <cell r="PQ48">
            <v>0</v>
          </cell>
          <cell r="PR48">
            <v>0</v>
          </cell>
          <cell r="PS48">
            <v>0</v>
          </cell>
          <cell r="PT48">
            <v>0</v>
          </cell>
          <cell r="PU48">
            <v>0</v>
          </cell>
          <cell r="PV48">
            <v>2426.41</v>
          </cell>
          <cell r="PY48">
            <v>-1809.8780000000006</v>
          </cell>
          <cell r="PZ48">
            <v>-1809.8780000000006</v>
          </cell>
          <cell r="QA48">
            <v>0</v>
          </cell>
          <cell r="QB48">
            <v>978.13199999999995</v>
          </cell>
          <cell r="QC48">
            <v>95.772000000000006</v>
          </cell>
          <cell r="QD48">
            <v>98.04</v>
          </cell>
          <cell r="QE48">
            <v>98.04</v>
          </cell>
          <cell r="QF48">
            <v>98.04</v>
          </cell>
          <cell r="QG48">
            <v>98.04</v>
          </cell>
          <cell r="QH48">
            <v>98.04</v>
          </cell>
          <cell r="QI48">
            <v>98.04</v>
          </cell>
          <cell r="QJ48">
            <v>98.04</v>
          </cell>
          <cell r="QK48">
            <v>98.04</v>
          </cell>
          <cell r="QL48">
            <v>98.04</v>
          </cell>
          <cell r="QO48">
            <v>0</v>
          </cell>
          <cell r="QP48">
            <v>0</v>
          </cell>
          <cell r="QQ48">
            <v>0</v>
          </cell>
          <cell r="QS48">
            <v>0</v>
          </cell>
          <cell r="QT48">
            <v>0</v>
          </cell>
          <cell r="QU48">
            <v>0</v>
          </cell>
          <cell r="QW48">
            <v>0</v>
          </cell>
          <cell r="RB48">
            <v>-978.13199999999995</v>
          </cell>
          <cell r="RC48">
            <v>-978.13199999999995</v>
          </cell>
          <cell r="RD48">
            <v>0</v>
          </cell>
          <cell r="RE48">
            <v>0</v>
          </cell>
          <cell r="RF48">
            <v>0</v>
          </cell>
          <cell r="RG48">
            <v>0</v>
          </cell>
          <cell r="RH48">
            <v>0</v>
          </cell>
          <cell r="RI48">
            <v>0</v>
          </cell>
          <cell r="RJ48">
            <v>0</v>
          </cell>
          <cell r="RK48">
            <v>0</v>
          </cell>
          <cell r="RL48">
            <v>0</v>
          </cell>
          <cell r="RM48">
            <v>0</v>
          </cell>
          <cell r="RN48">
            <v>0</v>
          </cell>
          <cell r="RO48">
            <v>0</v>
          </cell>
          <cell r="RR48">
            <v>0</v>
          </cell>
          <cell r="RS48">
            <v>0</v>
          </cell>
          <cell r="RT48">
            <v>0</v>
          </cell>
          <cell r="RV48">
            <v>0</v>
          </cell>
          <cell r="RY48">
            <v>0</v>
          </cell>
          <cell r="RZ48">
            <v>0</v>
          </cell>
          <cell r="SE48">
            <v>0</v>
          </cell>
          <cell r="SF48">
            <v>0</v>
          </cell>
          <cell r="SG48">
            <v>0</v>
          </cell>
          <cell r="SH48">
            <v>0</v>
          </cell>
          <cell r="SI48">
            <v>0</v>
          </cell>
          <cell r="SJ48">
            <v>0</v>
          </cell>
          <cell r="SK48">
            <v>0</v>
          </cell>
          <cell r="SL48">
            <v>0</v>
          </cell>
          <cell r="SM48">
            <v>0</v>
          </cell>
          <cell r="SN48">
            <v>0</v>
          </cell>
          <cell r="SO48">
            <v>0</v>
          </cell>
          <cell r="SP48">
            <v>0</v>
          </cell>
          <cell r="SQ48">
            <v>0</v>
          </cell>
          <cell r="SR48">
            <v>0</v>
          </cell>
          <cell r="SU48">
            <v>1244.0999999999999</v>
          </cell>
          <cell r="SV48">
            <v>0</v>
          </cell>
          <cell r="SW48">
            <v>0</v>
          </cell>
          <cell r="SX48">
            <v>0</v>
          </cell>
          <cell r="SY48">
            <v>0</v>
          </cell>
          <cell r="SZ48">
            <v>0</v>
          </cell>
          <cell r="TA48">
            <v>0</v>
          </cell>
          <cell r="TB48">
            <v>0</v>
          </cell>
          <cell r="TC48">
            <v>0</v>
          </cell>
          <cell r="TD48">
            <v>1244.0999999999999</v>
          </cell>
          <cell r="TH48">
            <v>1244.0999999999999</v>
          </cell>
          <cell r="TI48">
            <v>0</v>
          </cell>
          <cell r="TJ48">
            <v>1244.0999999999999</v>
          </cell>
          <cell r="TK48">
            <v>963.89700000000028</v>
          </cell>
          <cell r="TL48">
            <v>94.587000000000018</v>
          </cell>
          <cell r="TM48">
            <v>96.59</v>
          </cell>
          <cell r="TN48">
            <v>96.59</v>
          </cell>
          <cell r="TO48">
            <v>96.59</v>
          </cell>
          <cell r="TP48">
            <v>96.59</v>
          </cell>
          <cell r="TQ48">
            <v>96.59</v>
          </cell>
          <cell r="TR48">
            <v>96.59</v>
          </cell>
          <cell r="TS48">
            <v>96.59</v>
          </cell>
          <cell r="TT48">
            <v>96.59</v>
          </cell>
          <cell r="TU48">
            <v>96.59</v>
          </cell>
          <cell r="TX48">
            <v>205.02</v>
          </cell>
          <cell r="TY48">
            <v>205.02</v>
          </cell>
          <cell r="TZ48">
            <v>0</v>
          </cell>
          <cell r="UA48">
            <v>0</v>
          </cell>
          <cell r="UB48">
            <v>0</v>
          </cell>
          <cell r="UC48">
            <v>0</v>
          </cell>
          <cell r="UD48">
            <v>0</v>
          </cell>
          <cell r="UE48">
            <v>0</v>
          </cell>
          <cell r="UF48">
            <v>0</v>
          </cell>
          <cell r="UG48">
            <v>0</v>
          </cell>
          <cell r="UH48">
            <v>0</v>
          </cell>
          <cell r="UK48">
            <v>-758.87700000000029</v>
          </cell>
          <cell r="UL48">
            <v>-758.87700000000029</v>
          </cell>
          <cell r="UM48">
            <v>0</v>
          </cell>
          <cell r="UN48">
            <v>37.522999999999989</v>
          </cell>
          <cell r="UO48">
            <v>3.6829999999999998</v>
          </cell>
          <cell r="UP48">
            <v>3.76</v>
          </cell>
          <cell r="UQ48">
            <v>3.76</v>
          </cell>
          <cell r="UR48">
            <v>3.76</v>
          </cell>
          <cell r="US48">
            <v>3.76</v>
          </cell>
          <cell r="UT48">
            <v>3.76</v>
          </cell>
          <cell r="UU48">
            <v>3.76</v>
          </cell>
          <cell r="UV48">
            <v>3.76</v>
          </cell>
          <cell r="UW48">
            <v>3.76</v>
          </cell>
          <cell r="UX48">
            <v>3.76</v>
          </cell>
          <cell r="VA48">
            <v>0</v>
          </cell>
          <cell r="VN48">
            <v>-37.522999999999989</v>
          </cell>
          <cell r="VO48">
            <v>-37.522999999999989</v>
          </cell>
          <cell r="VP48">
            <v>0</v>
          </cell>
          <cell r="VQ48">
            <v>0</v>
          </cell>
          <cell r="WD48">
            <v>0</v>
          </cell>
          <cell r="WQ48">
            <v>0</v>
          </cell>
          <cell r="WR48">
            <v>0</v>
          </cell>
          <cell r="WS48">
            <v>0</v>
          </cell>
          <cell r="WT48">
            <v>35924.155999999988</v>
          </cell>
          <cell r="WU48">
            <v>3515.2459999999996</v>
          </cell>
          <cell r="WV48">
            <v>3600.99</v>
          </cell>
          <cell r="WW48">
            <v>3600.99</v>
          </cell>
          <cell r="WX48">
            <v>3600.99</v>
          </cell>
          <cell r="WY48">
            <v>3600.99</v>
          </cell>
          <cell r="WZ48">
            <v>3600.99</v>
          </cell>
          <cell r="XA48">
            <v>3600.99</v>
          </cell>
          <cell r="XB48">
            <v>3600.99</v>
          </cell>
          <cell r="XC48">
            <v>3600.99</v>
          </cell>
          <cell r="XD48">
            <v>3600.99</v>
          </cell>
          <cell r="XG48">
            <v>46600.112964339147</v>
          </cell>
          <cell r="XH48">
            <v>4548.0440296566139</v>
          </cell>
          <cell r="XI48">
            <v>3660.7043418646194</v>
          </cell>
          <cell r="XJ48">
            <v>2157.8538541393614</v>
          </cell>
          <cell r="XK48">
            <v>1945.9453444574106</v>
          </cell>
          <cell r="XL48">
            <v>5579.0105120855224</v>
          </cell>
          <cell r="XM48">
            <v>5056.7612979109908</v>
          </cell>
          <cell r="XN48">
            <v>4011.1490526243797</v>
          </cell>
          <cell r="XO48">
            <v>8070.7186601348139</v>
          </cell>
          <cell r="XP48">
            <v>6949.0069392540809</v>
          </cell>
          <cell r="XQ48">
            <v>4620.9189322113562</v>
          </cell>
          <cell r="XT48">
            <v>10675.956964339159</v>
          </cell>
          <cell r="XU48">
            <v>0</v>
          </cell>
          <cell r="XV48">
            <v>10675.956964339159</v>
          </cell>
          <cell r="XW48">
            <v>11913.659999999998</v>
          </cell>
          <cell r="XX48">
            <v>1167.03</v>
          </cell>
          <cell r="XY48">
            <v>1194.07</v>
          </cell>
          <cell r="XZ48">
            <v>1194.07</v>
          </cell>
          <cell r="YA48">
            <v>1194.07</v>
          </cell>
          <cell r="YB48">
            <v>1194.07</v>
          </cell>
          <cell r="YC48">
            <v>1194.07</v>
          </cell>
          <cell r="YD48">
            <v>1194.07</v>
          </cell>
          <cell r="YE48">
            <v>1194.07</v>
          </cell>
          <cell r="YF48">
            <v>1194.07</v>
          </cell>
          <cell r="YG48">
            <v>1194.07</v>
          </cell>
          <cell r="YJ48">
            <v>11270.763294614275</v>
          </cell>
          <cell r="YK48">
            <v>1024.3767348026911</v>
          </cell>
          <cell r="YL48">
            <v>732.25229008461326</v>
          </cell>
          <cell r="YM48">
            <v>1028.9608687860421</v>
          </cell>
          <cell r="YN48">
            <v>1099.256445831948</v>
          </cell>
          <cell r="YO48">
            <v>1506.5400809820167</v>
          </cell>
          <cell r="YP48">
            <v>1049.0332269948949</v>
          </cell>
          <cell r="YQ48">
            <v>1373.5594624017508</v>
          </cell>
          <cell r="YR48">
            <v>1113.4990636657412</v>
          </cell>
          <cell r="YS48">
            <v>1246.208061081054</v>
          </cell>
          <cell r="YT48">
            <v>1097.0770599835232</v>
          </cell>
          <cell r="YW48">
            <v>-642.89670538572318</v>
          </cell>
          <cell r="YX48">
            <v>-642.89670538572318</v>
          </cell>
          <cell r="YY48">
            <v>0</v>
          </cell>
          <cell r="YZ48">
            <v>6375.8019999999997</v>
          </cell>
          <cell r="ZA48">
            <v>623.81200000000013</v>
          </cell>
          <cell r="ZB48">
            <v>639.11</v>
          </cell>
          <cell r="ZC48">
            <v>639.11</v>
          </cell>
          <cell r="ZD48">
            <v>639.11</v>
          </cell>
          <cell r="ZE48">
            <v>639.11</v>
          </cell>
          <cell r="ZF48">
            <v>639.11</v>
          </cell>
          <cell r="ZG48">
            <v>639.11</v>
          </cell>
          <cell r="ZH48">
            <v>639.11</v>
          </cell>
          <cell r="ZI48">
            <v>639.11</v>
          </cell>
          <cell r="ZJ48">
            <v>639.11</v>
          </cell>
          <cell r="ZM48">
            <v>6137.1320817192191</v>
          </cell>
          <cell r="ZP48">
            <v>2932.327684515511</v>
          </cell>
          <cell r="ZQ48">
            <v>3204.8043972037076</v>
          </cell>
          <cell r="ZZ48">
            <v>-238.66991828078062</v>
          </cell>
          <cell r="AAA48">
            <v>-238.66991828078062</v>
          </cell>
          <cell r="AAB48">
            <v>0</v>
          </cell>
          <cell r="AAC48">
            <v>11.6</v>
          </cell>
          <cell r="AAD48">
            <v>1.1599999999999997</v>
          </cell>
          <cell r="AAE48">
            <v>1.1599999999999999</v>
          </cell>
          <cell r="AAF48">
            <v>1.1599999999999999</v>
          </cell>
          <cell r="AAG48">
            <v>1.1599999999999999</v>
          </cell>
          <cell r="AAH48">
            <v>1.1599999999999999</v>
          </cell>
          <cell r="AAI48">
            <v>1.1599999999999999</v>
          </cell>
          <cell r="AAJ48">
            <v>1.1599999999999999</v>
          </cell>
          <cell r="AAK48">
            <v>1.1599999999999999</v>
          </cell>
          <cell r="AAL48">
            <v>1.1599999999999999</v>
          </cell>
          <cell r="AAM48">
            <v>1.1599999999999999</v>
          </cell>
          <cell r="AAP48">
            <v>11.705832940000001</v>
          </cell>
          <cell r="AAQ48">
            <v>0.99284660999999996</v>
          </cell>
          <cell r="AAR48">
            <v>0.9902960999999999</v>
          </cell>
          <cell r="AAS48">
            <v>1.2148422000000001</v>
          </cell>
          <cell r="AAT48">
            <v>1.2400641000000001</v>
          </cell>
          <cell r="AAU48">
            <v>1.21297473</v>
          </cell>
          <cell r="AAV48">
            <v>1.2356311</v>
          </cell>
          <cell r="AAW48">
            <v>1.2003387000000001</v>
          </cell>
          <cell r="AAX48">
            <v>1.2056319000000002</v>
          </cell>
          <cell r="AAY48">
            <v>1.1955427000000001</v>
          </cell>
          <cell r="AAZ48">
            <v>1.2176648000000001</v>
          </cell>
          <cell r="ABC48">
            <v>0.10583294000000087</v>
          </cell>
          <cell r="ABD48">
            <v>0</v>
          </cell>
          <cell r="ABE48">
            <v>0.10583294000000087</v>
          </cell>
          <cell r="ABF48">
            <v>2.306</v>
          </cell>
          <cell r="ABG48">
            <v>0.23600000000000002</v>
          </cell>
          <cell r="ABH48">
            <v>0.23</v>
          </cell>
          <cell r="ABI48">
            <v>0.23</v>
          </cell>
          <cell r="ABJ48">
            <v>0.23</v>
          </cell>
          <cell r="ABK48">
            <v>0.23</v>
          </cell>
          <cell r="ABL48">
            <v>0.23</v>
          </cell>
          <cell r="ABM48">
            <v>0.23</v>
          </cell>
          <cell r="ABN48">
            <v>0.23</v>
          </cell>
          <cell r="ABO48">
            <v>0.23</v>
          </cell>
          <cell r="ABP48">
            <v>0.23</v>
          </cell>
          <cell r="ABS48">
            <v>0</v>
          </cell>
          <cell r="ABT48">
            <v>0</v>
          </cell>
          <cell r="ACA48">
            <v>0</v>
          </cell>
          <cell r="ACB48">
            <v>0</v>
          </cell>
          <cell r="ACC48">
            <v>0</v>
          </cell>
          <cell r="ACF48">
            <v>-2.306</v>
          </cell>
          <cell r="ACG48">
            <v>-2.306</v>
          </cell>
          <cell r="ACH48">
            <v>0</v>
          </cell>
          <cell r="ACI48">
            <v>14695.659</v>
          </cell>
          <cell r="ACJ48">
            <v>0</v>
          </cell>
          <cell r="ACK48">
            <v>-14695.659</v>
          </cell>
          <cell r="ACL48">
            <v>-14695.659</v>
          </cell>
          <cell r="ACM48">
            <v>0</v>
          </cell>
          <cell r="ACN48">
            <v>14695.659</v>
          </cell>
          <cell r="ACO48">
            <v>1335.9690000000001</v>
          </cell>
          <cell r="ACP48">
            <v>1484.41</v>
          </cell>
          <cell r="ACQ48">
            <v>1484.41</v>
          </cell>
          <cell r="ACR48">
            <v>1484.41</v>
          </cell>
          <cell r="ACS48">
            <v>1484.41</v>
          </cell>
          <cell r="ACT48">
            <v>1484.41</v>
          </cell>
          <cell r="ACU48">
            <v>1484.41</v>
          </cell>
          <cell r="ACV48">
            <v>1484.41</v>
          </cell>
          <cell r="ACW48">
            <v>1484.41</v>
          </cell>
          <cell r="ACX48">
            <v>1484.41</v>
          </cell>
          <cell r="ADA48">
            <v>0</v>
          </cell>
          <cell r="ADB48">
            <v>0</v>
          </cell>
          <cell r="ADC48">
            <v>0</v>
          </cell>
          <cell r="ADD48">
            <v>0</v>
          </cell>
          <cell r="ADE48">
            <v>0</v>
          </cell>
          <cell r="ADF48">
            <v>0</v>
          </cell>
          <cell r="ADG48">
            <v>0</v>
          </cell>
          <cell r="ADH48">
            <v>0</v>
          </cell>
          <cell r="ADI48">
            <v>0</v>
          </cell>
          <cell r="ADJ48">
            <v>0</v>
          </cell>
          <cell r="ADK48">
            <v>0</v>
          </cell>
          <cell r="ADN48">
            <v>-14695.659</v>
          </cell>
          <cell r="ADO48">
            <v>-14695.659</v>
          </cell>
          <cell r="ADP48">
            <v>0</v>
          </cell>
          <cell r="ADQ48">
            <v>0</v>
          </cell>
          <cell r="ADR48">
            <v>0</v>
          </cell>
          <cell r="ADS48">
            <v>0</v>
          </cell>
          <cell r="ADT48">
            <v>0</v>
          </cell>
          <cell r="ADU48">
            <v>0</v>
          </cell>
          <cell r="ADV48">
            <v>0</v>
          </cell>
          <cell r="ADW48">
            <v>0</v>
          </cell>
          <cell r="ADX48">
            <v>0</v>
          </cell>
          <cell r="ADY48">
            <v>0</v>
          </cell>
          <cell r="ADZ48">
            <v>0</v>
          </cell>
          <cell r="AEA48">
            <v>0</v>
          </cell>
          <cell r="AED48">
            <v>0</v>
          </cell>
          <cell r="AEE48">
            <v>0</v>
          </cell>
          <cell r="AEF48">
            <v>0</v>
          </cell>
          <cell r="AEG48">
            <v>0</v>
          </cell>
          <cell r="AEH48">
            <v>0</v>
          </cell>
          <cell r="AEI48">
            <v>0</v>
          </cell>
          <cell r="AEJ48">
            <v>0</v>
          </cell>
          <cell r="AEK48">
            <v>0</v>
          </cell>
          <cell r="AEL48">
            <v>0</v>
          </cell>
          <cell r="AEM48">
            <v>0</v>
          </cell>
          <cell r="AEN48">
            <v>0</v>
          </cell>
          <cell r="AEQ48">
            <v>0</v>
          </cell>
          <cell r="AER48">
            <v>0</v>
          </cell>
          <cell r="AES48">
            <v>0</v>
          </cell>
          <cell r="AET48">
            <v>63.263000000000005</v>
          </cell>
          <cell r="AEU48">
            <v>63.263000000000005</v>
          </cell>
          <cell r="AEV48">
            <v>0</v>
          </cell>
          <cell r="AEW48">
            <v>0</v>
          </cell>
          <cell r="AEX48">
            <v>0</v>
          </cell>
          <cell r="AEY48">
            <v>0</v>
          </cell>
          <cell r="AFG48">
            <v>0</v>
          </cell>
          <cell r="AFT48">
            <v>-63.263000000000005</v>
          </cell>
          <cell r="AFU48">
            <v>-63.263000000000005</v>
          </cell>
          <cell r="AFV48">
            <v>0</v>
          </cell>
          <cell r="AFW48">
            <v>154790.87299999999</v>
          </cell>
          <cell r="AFX48">
            <v>105319.93037640804</v>
          </cell>
          <cell r="AFY48">
            <v>-49470.942623591953</v>
          </cell>
          <cell r="AFZ48">
            <v>-49470.942623591953</v>
          </cell>
          <cell r="AGA48">
            <v>0</v>
          </cell>
          <cell r="AGB48">
            <v>185749.04759999999</v>
          </cell>
          <cell r="AGC48">
            <v>126383.91645168964</v>
          </cell>
          <cell r="AGD48">
            <v>-59365.131148310349</v>
          </cell>
          <cell r="AGE48">
            <v>-59365.131148310349</v>
          </cell>
          <cell r="AGF48">
            <v>0</v>
          </cell>
          <cell r="AGG48">
            <v>9287.4523800000006</v>
          </cell>
          <cell r="AGH48">
            <v>6319.1958225844828</v>
          </cell>
          <cell r="AGI48">
            <v>-2968.2565574155178</v>
          </cell>
          <cell r="AGJ48">
            <v>-2968.2565574155178</v>
          </cell>
          <cell r="AGK48">
            <v>0</v>
          </cell>
          <cell r="AGL48">
            <v>195036.49997999999</v>
          </cell>
        </row>
        <row r="49">
          <cell r="C49" t="str">
            <v>Текстильникiв, ВУЛ, 9</v>
          </cell>
          <cell r="D49">
            <v>9</v>
          </cell>
          <cell r="E49">
            <v>4089.57</v>
          </cell>
          <cell r="F49">
            <v>48036.014000000003</v>
          </cell>
          <cell r="G49">
            <v>42814.035456541031</v>
          </cell>
          <cell r="H49">
            <v>-5221.9785434589721</v>
          </cell>
          <cell r="I49">
            <v>-5221.9785434589721</v>
          </cell>
          <cell r="J49">
            <v>0</v>
          </cell>
          <cell r="K49">
            <v>18344.403999999999</v>
          </cell>
          <cell r="L49">
            <v>1800.0639999999999</v>
          </cell>
          <cell r="M49">
            <v>1838.26</v>
          </cell>
          <cell r="N49">
            <v>1838.26</v>
          </cell>
          <cell r="O49">
            <v>1838.26</v>
          </cell>
          <cell r="P49">
            <v>1838.26</v>
          </cell>
          <cell r="Q49">
            <v>1838.26</v>
          </cell>
          <cell r="R49">
            <v>1838.26</v>
          </cell>
          <cell r="S49">
            <v>1838.26</v>
          </cell>
          <cell r="T49">
            <v>1838.26</v>
          </cell>
          <cell r="U49">
            <v>1838.26</v>
          </cell>
          <cell r="X49">
            <v>19988.113546399225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10164.217832918383</v>
          </cell>
          <cell r="AD49">
            <v>0</v>
          </cell>
          <cell r="AE49">
            <v>9823.8957134808443</v>
          </cell>
          <cell r="AF49">
            <v>0</v>
          </cell>
          <cell r="AG49">
            <v>0</v>
          </cell>
          <cell r="AH49">
            <v>0</v>
          </cell>
          <cell r="AL49">
            <v>0</v>
          </cell>
          <cell r="AM49">
            <v>0</v>
          </cell>
          <cell r="AN49">
            <v>3171.1800000000003</v>
          </cell>
          <cell r="AO49">
            <v>311.34000000000003</v>
          </cell>
          <cell r="AP49">
            <v>317.76</v>
          </cell>
          <cell r="AQ49">
            <v>317.76</v>
          </cell>
          <cell r="AR49">
            <v>317.76</v>
          </cell>
          <cell r="AS49">
            <v>317.76</v>
          </cell>
          <cell r="AT49">
            <v>317.76</v>
          </cell>
          <cell r="AU49">
            <v>317.76</v>
          </cell>
          <cell r="AV49">
            <v>317.76</v>
          </cell>
          <cell r="AW49">
            <v>317.76</v>
          </cell>
          <cell r="AX49">
            <v>317.76</v>
          </cell>
          <cell r="BA49">
            <v>1794.4040202244057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1794.4040202244057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O49">
            <v>0</v>
          </cell>
          <cell r="BP49">
            <v>0</v>
          </cell>
          <cell r="BQ49">
            <v>2633.4139999999993</v>
          </cell>
          <cell r="BR49">
            <v>263.084</v>
          </cell>
          <cell r="BS49">
            <v>263.37</v>
          </cell>
          <cell r="BT49">
            <v>263.37</v>
          </cell>
          <cell r="BU49">
            <v>263.37</v>
          </cell>
          <cell r="BV49">
            <v>263.37</v>
          </cell>
          <cell r="BW49">
            <v>263.37</v>
          </cell>
          <cell r="BX49">
            <v>263.37</v>
          </cell>
          <cell r="BY49">
            <v>263.37</v>
          </cell>
          <cell r="BZ49">
            <v>263.37</v>
          </cell>
          <cell r="CA49">
            <v>263.37</v>
          </cell>
          <cell r="CD49">
            <v>2860.1133134576799</v>
          </cell>
          <cell r="CE49">
            <v>265.619563062</v>
          </cell>
          <cell r="CF49">
            <v>264.93721662000002</v>
          </cell>
          <cell r="CG49">
            <v>291.07614578767999</v>
          </cell>
          <cell r="CH49">
            <v>297.11935835999998</v>
          </cell>
          <cell r="CI49">
            <v>290.62874530800002</v>
          </cell>
          <cell r="CJ49">
            <v>296.05721155999998</v>
          </cell>
          <cell r="CK49">
            <v>287.60115252000003</v>
          </cell>
          <cell r="CL49">
            <v>288.86940324</v>
          </cell>
          <cell r="CM49">
            <v>286.45203092000003</v>
          </cell>
          <cell r="CN49">
            <v>291.75248607999998</v>
          </cell>
          <cell r="CR49">
            <v>0</v>
          </cell>
          <cell r="CS49">
            <v>0</v>
          </cell>
          <cell r="CT49">
            <v>522.39100000000008</v>
          </cell>
          <cell r="CU49">
            <v>51.690999999999995</v>
          </cell>
          <cell r="CV49">
            <v>52.3</v>
          </cell>
          <cell r="CW49">
            <v>52.3</v>
          </cell>
          <cell r="CX49">
            <v>52.3</v>
          </cell>
          <cell r="CY49">
            <v>52.3</v>
          </cell>
          <cell r="CZ49">
            <v>52.3</v>
          </cell>
          <cell r="DA49">
            <v>52.3</v>
          </cell>
          <cell r="DB49">
            <v>52.3</v>
          </cell>
          <cell r="DC49">
            <v>52.3</v>
          </cell>
          <cell r="DD49">
            <v>52.3</v>
          </cell>
          <cell r="DG49">
            <v>554.90058204119998</v>
          </cell>
          <cell r="DH49">
            <v>47.038866056000003</v>
          </cell>
          <cell r="DI49">
            <v>46.918028560000003</v>
          </cell>
          <cell r="DJ49">
            <v>57.594555330199995</v>
          </cell>
          <cell r="DK49">
            <v>58.79031165</v>
          </cell>
          <cell r="DL49">
            <v>57.506029245000001</v>
          </cell>
          <cell r="DM49">
            <v>58.579938550000001</v>
          </cell>
          <cell r="DN49">
            <v>56.90696655</v>
          </cell>
          <cell r="DO49">
            <v>57.157912349999997</v>
          </cell>
          <cell r="DP49">
            <v>56.679592549999995</v>
          </cell>
          <cell r="DQ49">
            <v>57.728381200000001</v>
          </cell>
          <cell r="DT49">
            <v>32.509582041199906</v>
          </cell>
          <cell r="DU49">
            <v>0</v>
          </cell>
          <cell r="DV49">
            <v>32.509582041199906</v>
          </cell>
          <cell r="DW49">
            <v>750.98699999999997</v>
          </cell>
          <cell r="DX49">
            <v>73.736999999999995</v>
          </cell>
          <cell r="DY49">
            <v>75.25</v>
          </cell>
          <cell r="DZ49">
            <v>75.25</v>
          </cell>
          <cell r="EA49">
            <v>75.25</v>
          </cell>
          <cell r="EB49">
            <v>75.25</v>
          </cell>
          <cell r="EC49">
            <v>75.25</v>
          </cell>
          <cell r="ED49">
            <v>75.25</v>
          </cell>
          <cell r="EE49">
            <v>75.25</v>
          </cell>
          <cell r="EF49">
            <v>75.25</v>
          </cell>
          <cell r="EG49">
            <v>75.25</v>
          </cell>
          <cell r="EK49">
            <v>423.07125753210522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423.07125753210522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X49">
            <v>-327.91574246789475</v>
          </cell>
          <cell r="EY49">
            <v>-327.91574246789475</v>
          </cell>
          <cell r="EZ49">
            <v>0</v>
          </cell>
          <cell r="FA49">
            <v>5060.8760000000002</v>
          </cell>
          <cell r="FB49">
            <v>496.88600000000002</v>
          </cell>
          <cell r="FC49">
            <v>507.11</v>
          </cell>
          <cell r="FD49">
            <v>507.11</v>
          </cell>
          <cell r="FE49">
            <v>507.11</v>
          </cell>
          <cell r="FF49">
            <v>507.11</v>
          </cell>
          <cell r="FG49">
            <v>507.11</v>
          </cell>
          <cell r="FH49">
            <v>507.11</v>
          </cell>
          <cell r="FI49">
            <v>507.11</v>
          </cell>
          <cell r="FJ49">
            <v>507.11</v>
          </cell>
          <cell r="FK49">
            <v>507.11</v>
          </cell>
          <cell r="FN49">
            <v>2957.7203619373377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2957.7203619373377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GA49">
            <v>-2103.1556380626625</v>
          </cell>
          <cell r="GB49">
            <v>-2103.1556380626625</v>
          </cell>
          <cell r="GC49">
            <v>0</v>
          </cell>
          <cell r="GD49">
            <v>7.2379999999999995</v>
          </cell>
          <cell r="GE49">
            <v>7.2379999999999995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-7.2379999999999995</v>
          </cell>
          <cell r="GW49">
            <v>-7.2379999999999995</v>
          </cell>
          <cell r="GX49">
            <v>0</v>
          </cell>
          <cell r="GY49">
            <v>17545.524000000001</v>
          </cell>
          <cell r="GZ49">
            <v>1715.2440000000001</v>
          </cell>
          <cell r="HA49">
            <v>1758.92</v>
          </cell>
          <cell r="HB49">
            <v>1758.92</v>
          </cell>
          <cell r="HC49">
            <v>1758.92</v>
          </cell>
          <cell r="HD49">
            <v>1758.92</v>
          </cell>
          <cell r="HE49">
            <v>1758.92</v>
          </cell>
          <cell r="HF49">
            <v>1758.92</v>
          </cell>
          <cell r="HG49">
            <v>1758.92</v>
          </cell>
          <cell r="HH49">
            <v>1758.92</v>
          </cell>
          <cell r="HI49">
            <v>1758.92</v>
          </cell>
          <cell r="HL49">
            <v>14235.712374949077</v>
          </cell>
          <cell r="HM49">
            <v>1359.5885345230877</v>
          </cell>
          <cell r="HN49">
            <v>1249.9673000854432</v>
          </cell>
          <cell r="HO49">
            <v>1436.6561416953964</v>
          </cell>
          <cell r="HP49">
            <v>1548.6004068499619</v>
          </cell>
          <cell r="HQ49">
            <v>1620.0050813729811</v>
          </cell>
          <cell r="HR49">
            <v>1405.2602714416169</v>
          </cell>
          <cell r="HS49">
            <v>1277.4008995835218</v>
          </cell>
          <cell r="HT49">
            <v>1689.7407534394395</v>
          </cell>
          <cell r="HU49">
            <v>1276.7800093505728</v>
          </cell>
          <cell r="HV49">
            <v>1371.712976607058</v>
          </cell>
          <cell r="HY49">
            <v>-3309.8116250509247</v>
          </cell>
          <cell r="HZ49">
            <v>-3309.8116250509247</v>
          </cell>
          <cell r="IA49">
            <v>0</v>
          </cell>
          <cell r="IB49">
            <v>56375.299999999988</v>
          </cell>
          <cell r="IC49">
            <v>5548.88</v>
          </cell>
          <cell r="ID49">
            <v>5647.38</v>
          </cell>
          <cell r="IE49">
            <v>5647.38</v>
          </cell>
          <cell r="IF49">
            <v>5647.38</v>
          </cell>
          <cell r="IG49">
            <v>5647.38</v>
          </cell>
          <cell r="IH49">
            <v>5647.38</v>
          </cell>
          <cell r="II49">
            <v>5647.38</v>
          </cell>
          <cell r="IJ49">
            <v>5647.38</v>
          </cell>
          <cell r="IK49">
            <v>5647.38</v>
          </cell>
          <cell r="IL49">
            <v>5647.38</v>
          </cell>
          <cell r="IO49">
            <v>55527.814601795937</v>
          </cell>
          <cell r="IP49">
            <v>3770.6300635653893</v>
          </cell>
          <cell r="IQ49">
            <v>4333.4418639799842</v>
          </cell>
          <cell r="IR49">
            <v>5815.2548776214362</v>
          </cell>
          <cell r="IS49">
            <v>5602.1276690534614</v>
          </cell>
          <cell r="IT49">
            <v>6480.8076269289159</v>
          </cell>
          <cell r="IU49">
            <v>5341.4271751923661</v>
          </cell>
          <cell r="IV49">
            <v>5254.7074909859057</v>
          </cell>
          <cell r="IW49">
            <v>5858.3208895087855</v>
          </cell>
          <cell r="IX49">
            <v>6694.6395693644681</v>
          </cell>
          <cell r="IY49">
            <v>6376.4573755952188</v>
          </cell>
          <cell r="JB49">
            <v>-847.48539820405131</v>
          </cell>
          <cell r="JC49">
            <v>-847.48539820405131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4285.4290000000001</v>
          </cell>
          <cell r="KI49">
            <v>420.73900000000003</v>
          </cell>
          <cell r="KJ49">
            <v>429.41</v>
          </cell>
          <cell r="KK49">
            <v>429.41</v>
          </cell>
          <cell r="KL49">
            <v>429.41</v>
          </cell>
          <cell r="KM49">
            <v>429.41</v>
          </cell>
          <cell r="KN49">
            <v>429.41</v>
          </cell>
          <cell r="KO49">
            <v>429.41</v>
          </cell>
          <cell r="KP49">
            <v>429.41</v>
          </cell>
          <cell r="KQ49">
            <v>429.41</v>
          </cell>
          <cell r="KR49">
            <v>429.41</v>
          </cell>
          <cell r="KU49">
            <v>3579.9284338995735</v>
          </cell>
          <cell r="KV49">
            <v>498.37450065318347</v>
          </cell>
          <cell r="KW49">
            <v>377.74697740207432</v>
          </cell>
          <cell r="KX49">
            <v>556.87899009293619</v>
          </cell>
          <cell r="KY49">
            <v>493.87526250856882</v>
          </cell>
          <cell r="KZ49">
            <v>531.9046795706837</v>
          </cell>
          <cell r="LA49">
            <v>105.38781444787955</v>
          </cell>
          <cell r="LB49">
            <v>5.8395041846498366</v>
          </cell>
          <cell r="LD49">
            <v>588.36442058533657</v>
          </cell>
          <cell r="LE49">
            <v>421.55628445426134</v>
          </cell>
          <cell r="LH49">
            <v>-705.50056610042657</v>
          </cell>
          <cell r="LI49">
            <v>-705.50056610042657</v>
          </cell>
          <cell r="LJ49">
            <v>0</v>
          </cell>
          <cell r="LK49">
            <v>0</v>
          </cell>
          <cell r="LX49">
            <v>0</v>
          </cell>
          <cell r="MJ49">
            <v>0</v>
          </cell>
          <cell r="ML49">
            <v>0</v>
          </cell>
          <cell r="MM49">
            <v>0</v>
          </cell>
          <cell r="MN49">
            <v>76108.207709999988</v>
          </cell>
          <cell r="MO49">
            <v>7365.3977100000002</v>
          </cell>
          <cell r="MP49">
            <v>7638.09</v>
          </cell>
          <cell r="MQ49">
            <v>7638.09</v>
          </cell>
          <cell r="MR49">
            <v>7638.09</v>
          </cell>
          <cell r="MS49">
            <v>7638.09</v>
          </cell>
          <cell r="MT49">
            <v>7638.09</v>
          </cell>
          <cell r="MU49">
            <v>7638.09</v>
          </cell>
          <cell r="MV49">
            <v>7638.09</v>
          </cell>
          <cell r="MW49">
            <v>7638.09</v>
          </cell>
          <cell r="MX49">
            <v>7638.09</v>
          </cell>
          <cell r="NA49">
            <v>5150.7068001467542</v>
          </cell>
          <cell r="NB49">
            <v>0</v>
          </cell>
          <cell r="NC49">
            <v>0</v>
          </cell>
          <cell r="ND49">
            <v>2048.8978132652219</v>
          </cell>
          <cell r="NE49">
            <v>0</v>
          </cell>
          <cell r="NF49">
            <v>0</v>
          </cell>
          <cell r="NG49">
            <v>0</v>
          </cell>
          <cell r="NH49">
            <v>1885.9754208030149</v>
          </cell>
          <cell r="NI49">
            <v>0</v>
          </cell>
          <cell r="NJ49">
            <v>0</v>
          </cell>
          <cell r="NK49">
            <v>1215.8335660785172</v>
          </cell>
          <cell r="NN49">
            <v>-70957.500909853232</v>
          </cell>
          <cell r="NO49">
            <v>-70957.500909853232</v>
          </cell>
          <cell r="NP49">
            <v>0</v>
          </cell>
          <cell r="NQ49">
            <v>23598.828000000001</v>
          </cell>
          <cell r="NR49">
            <v>13108.009999999998</v>
          </cell>
          <cell r="NS49">
            <v>-10490.818000000003</v>
          </cell>
          <cell r="NT49">
            <v>-10490.818000000003</v>
          </cell>
          <cell r="NU49">
            <v>0</v>
          </cell>
          <cell r="NV49">
            <v>5497.13</v>
          </cell>
          <cell r="NW49">
            <v>532.01</v>
          </cell>
          <cell r="NX49">
            <v>551.67999999999995</v>
          </cell>
          <cell r="NY49">
            <v>551.67999999999995</v>
          </cell>
          <cell r="NZ49">
            <v>551.67999999999995</v>
          </cell>
          <cell r="OA49">
            <v>551.67999999999995</v>
          </cell>
          <cell r="OB49">
            <v>551.67999999999995</v>
          </cell>
          <cell r="OC49">
            <v>551.67999999999995</v>
          </cell>
          <cell r="OD49">
            <v>551.67999999999995</v>
          </cell>
          <cell r="OE49">
            <v>551.67999999999995</v>
          </cell>
          <cell r="OF49">
            <v>551.67999999999995</v>
          </cell>
          <cell r="OI49">
            <v>3475.0699999999997</v>
          </cell>
          <cell r="OJ49">
            <v>0</v>
          </cell>
          <cell r="OK49">
            <v>1779.01</v>
          </cell>
          <cell r="OL49">
            <v>0</v>
          </cell>
          <cell r="OM49">
            <v>0</v>
          </cell>
          <cell r="ON49">
            <v>1696.06</v>
          </cell>
          <cell r="OO49">
            <v>0</v>
          </cell>
          <cell r="OP49">
            <v>0</v>
          </cell>
          <cell r="OQ49">
            <v>0</v>
          </cell>
          <cell r="OR49">
            <v>0</v>
          </cell>
          <cell r="OS49">
            <v>0</v>
          </cell>
          <cell r="OV49">
            <v>-2022.0600000000004</v>
          </cell>
          <cell r="OW49">
            <v>-2022.0600000000004</v>
          </cell>
          <cell r="OX49">
            <v>0</v>
          </cell>
          <cell r="OY49">
            <v>7489.9809999999989</v>
          </cell>
          <cell r="OZ49">
            <v>702.9910000000001</v>
          </cell>
          <cell r="PA49">
            <v>754.11</v>
          </cell>
          <cell r="PB49">
            <v>754.11</v>
          </cell>
          <cell r="PC49">
            <v>754.11</v>
          </cell>
          <cell r="PD49">
            <v>754.11</v>
          </cell>
          <cell r="PE49">
            <v>754.11</v>
          </cell>
          <cell r="PF49">
            <v>754.11</v>
          </cell>
          <cell r="PG49">
            <v>754.11</v>
          </cell>
          <cell r="PH49">
            <v>754.11</v>
          </cell>
          <cell r="PI49">
            <v>754.11</v>
          </cell>
          <cell r="PL49">
            <v>9632.9399999999987</v>
          </cell>
          <cell r="PM49">
            <v>0</v>
          </cell>
          <cell r="PN49">
            <v>0</v>
          </cell>
          <cell r="PO49">
            <v>0</v>
          </cell>
          <cell r="PP49">
            <v>0</v>
          </cell>
          <cell r="PQ49">
            <v>0</v>
          </cell>
          <cell r="PR49">
            <v>5108.79</v>
          </cell>
          <cell r="PS49">
            <v>0</v>
          </cell>
          <cell r="PT49">
            <v>4524.1499999999996</v>
          </cell>
          <cell r="PU49">
            <v>0</v>
          </cell>
          <cell r="PV49">
            <v>0</v>
          </cell>
          <cell r="PY49">
            <v>2142.9589999999998</v>
          </cell>
          <cell r="PZ49">
            <v>0</v>
          </cell>
          <cell r="QA49">
            <v>2142.9589999999998</v>
          </cell>
          <cell r="QB49">
            <v>1305.7550000000001</v>
          </cell>
          <cell r="QC49">
            <v>127.92500000000001</v>
          </cell>
          <cell r="QD49">
            <v>130.87</v>
          </cell>
          <cell r="QE49">
            <v>130.87</v>
          </cell>
          <cell r="QF49">
            <v>130.87</v>
          </cell>
          <cell r="QG49">
            <v>130.87</v>
          </cell>
          <cell r="QH49">
            <v>130.87</v>
          </cell>
          <cell r="QI49">
            <v>130.87</v>
          </cell>
          <cell r="QJ49">
            <v>130.87</v>
          </cell>
          <cell r="QK49">
            <v>130.87</v>
          </cell>
          <cell r="QL49">
            <v>130.87</v>
          </cell>
          <cell r="QO49">
            <v>0</v>
          </cell>
          <cell r="QP49">
            <v>0</v>
          </cell>
          <cell r="QQ49">
            <v>0</v>
          </cell>
          <cell r="QS49">
            <v>0</v>
          </cell>
          <cell r="QT49">
            <v>0</v>
          </cell>
          <cell r="QU49">
            <v>0</v>
          </cell>
          <cell r="QW49">
            <v>0</v>
          </cell>
          <cell r="RB49">
            <v>-1305.7550000000001</v>
          </cell>
          <cell r="RC49">
            <v>-1305.7550000000001</v>
          </cell>
          <cell r="RD49">
            <v>0</v>
          </cell>
          <cell r="RE49">
            <v>5586.8330000000005</v>
          </cell>
          <cell r="RF49">
            <v>544.40299999999991</v>
          </cell>
          <cell r="RG49">
            <v>560.27</v>
          </cell>
          <cell r="RH49">
            <v>560.27</v>
          </cell>
          <cell r="RI49">
            <v>560.27</v>
          </cell>
          <cell r="RJ49">
            <v>560.27</v>
          </cell>
          <cell r="RK49">
            <v>560.27</v>
          </cell>
          <cell r="RL49">
            <v>560.27</v>
          </cell>
          <cell r="RM49">
            <v>560.27</v>
          </cell>
          <cell r="RN49">
            <v>560.27</v>
          </cell>
          <cell r="RO49">
            <v>560.27</v>
          </cell>
          <cell r="RR49">
            <v>0</v>
          </cell>
          <cell r="RS49">
            <v>0</v>
          </cell>
          <cell r="RT49">
            <v>0</v>
          </cell>
          <cell r="RV49">
            <v>0</v>
          </cell>
          <cell r="RY49">
            <v>0</v>
          </cell>
          <cell r="RZ49">
            <v>0</v>
          </cell>
          <cell r="SE49">
            <v>-5586.8330000000005</v>
          </cell>
          <cell r="SF49">
            <v>-5586.8330000000005</v>
          </cell>
          <cell r="SG49">
            <v>0</v>
          </cell>
          <cell r="SH49">
            <v>2751.9329999999995</v>
          </cell>
          <cell r="SI49">
            <v>260.10300000000001</v>
          </cell>
          <cell r="SJ49">
            <v>276.87</v>
          </cell>
          <cell r="SK49">
            <v>276.87</v>
          </cell>
          <cell r="SL49">
            <v>276.87</v>
          </cell>
          <cell r="SM49">
            <v>276.87</v>
          </cell>
          <cell r="SN49">
            <v>276.87</v>
          </cell>
          <cell r="SO49">
            <v>276.87</v>
          </cell>
          <cell r="SP49">
            <v>276.87</v>
          </cell>
          <cell r="SQ49">
            <v>276.87</v>
          </cell>
          <cell r="SR49">
            <v>276.87</v>
          </cell>
          <cell r="SU49">
            <v>0</v>
          </cell>
          <cell r="SV49">
            <v>0</v>
          </cell>
          <cell r="SW49">
            <v>0</v>
          </cell>
          <cell r="SX49">
            <v>0</v>
          </cell>
          <cell r="SY49">
            <v>0</v>
          </cell>
          <cell r="SZ49">
            <v>0</v>
          </cell>
          <cell r="TA49">
            <v>0</v>
          </cell>
          <cell r="TB49">
            <v>0</v>
          </cell>
          <cell r="TC49">
            <v>0</v>
          </cell>
          <cell r="TD49">
            <v>0</v>
          </cell>
          <cell r="TH49">
            <v>-2751.9329999999995</v>
          </cell>
          <cell r="TI49">
            <v>-2751.9329999999995</v>
          </cell>
          <cell r="TJ49">
            <v>0</v>
          </cell>
          <cell r="TK49">
            <v>942.73700000000019</v>
          </cell>
          <cell r="TL49">
            <v>92.506999999999991</v>
          </cell>
          <cell r="TM49">
            <v>94.47</v>
          </cell>
          <cell r="TN49">
            <v>94.47</v>
          </cell>
          <cell r="TO49">
            <v>94.47</v>
          </cell>
          <cell r="TP49">
            <v>94.47</v>
          </cell>
          <cell r="TQ49">
            <v>94.47</v>
          </cell>
          <cell r="TR49">
            <v>94.47</v>
          </cell>
          <cell r="TS49">
            <v>94.47</v>
          </cell>
          <cell r="TT49">
            <v>94.47</v>
          </cell>
          <cell r="TU49">
            <v>94.47</v>
          </cell>
          <cell r="TX49">
            <v>0</v>
          </cell>
          <cell r="TY49">
            <v>0</v>
          </cell>
          <cell r="TZ49">
            <v>0</v>
          </cell>
          <cell r="UA49">
            <v>0</v>
          </cell>
          <cell r="UB49">
            <v>0</v>
          </cell>
          <cell r="UC49">
            <v>0</v>
          </cell>
          <cell r="UD49">
            <v>0</v>
          </cell>
          <cell r="UE49">
            <v>0</v>
          </cell>
          <cell r="UF49">
            <v>0</v>
          </cell>
          <cell r="UG49">
            <v>0</v>
          </cell>
          <cell r="UH49">
            <v>0</v>
          </cell>
          <cell r="UK49">
            <v>-942.73700000000019</v>
          </cell>
          <cell r="UL49">
            <v>-942.73700000000019</v>
          </cell>
          <cell r="UM49">
            <v>0</v>
          </cell>
          <cell r="UN49">
            <v>24.458999999999996</v>
          </cell>
          <cell r="UO49">
            <v>2.4090000000000007</v>
          </cell>
          <cell r="UP49">
            <v>2.4500000000000002</v>
          </cell>
          <cell r="UQ49">
            <v>2.4500000000000002</v>
          </cell>
          <cell r="UR49">
            <v>2.4500000000000002</v>
          </cell>
          <cell r="US49">
            <v>2.4500000000000002</v>
          </cell>
          <cell r="UT49">
            <v>2.4500000000000002</v>
          </cell>
          <cell r="UU49">
            <v>2.4500000000000002</v>
          </cell>
          <cell r="UV49">
            <v>2.4500000000000002</v>
          </cell>
          <cell r="UW49">
            <v>2.4500000000000002</v>
          </cell>
          <cell r="UX49">
            <v>2.4500000000000002</v>
          </cell>
          <cell r="VA49">
            <v>0</v>
          </cell>
          <cell r="VN49">
            <v>-24.458999999999996</v>
          </cell>
          <cell r="VO49">
            <v>-24.458999999999996</v>
          </cell>
          <cell r="VP49">
            <v>0</v>
          </cell>
          <cell r="VQ49">
            <v>0</v>
          </cell>
          <cell r="WD49">
            <v>0</v>
          </cell>
          <cell r="WQ49">
            <v>0</v>
          </cell>
          <cell r="WR49">
            <v>0</v>
          </cell>
          <cell r="WS49">
            <v>0</v>
          </cell>
          <cell r="WT49">
            <v>28406.031999999996</v>
          </cell>
          <cell r="WU49">
            <v>2892.0219999999999</v>
          </cell>
          <cell r="WV49">
            <v>2834.89</v>
          </cell>
          <cell r="WW49">
            <v>2834.89</v>
          </cell>
          <cell r="WX49">
            <v>2834.89</v>
          </cell>
          <cell r="WY49">
            <v>2834.89</v>
          </cell>
          <cell r="WZ49">
            <v>2834.89</v>
          </cell>
          <cell r="XA49">
            <v>2834.89</v>
          </cell>
          <cell r="XB49">
            <v>2834.89</v>
          </cell>
          <cell r="XC49">
            <v>2834.89</v>
          </cell>
          <cell r="XD49">
            <v>2834.89</v>
          </cell>
          <cell r="XG49">
            <v>50319.957330458667</v>
          </cell>
          <cell r="XH49">
            <v>5876.6088462130356</v>
          </cell>
          <cell r="XI49">
            <v>3689.7917159955723</v>
          </cell>
          <cell r="XJ49">
            <v>2503.7124739003484</v>
          </cell>
          <cell r="XK49">
            <v>2595.8462279106984</v>
          </cell>
          <cell r="XL49">
            <v>5274.9757766092825</v>
          </cell>
          <cell r="XM49">
            <v>5337.2420536527916</v>
          </cell>
          <cell r="XN49">
            <v>4805.3451059868767</v>
          </cell>
          <cell r="XO49">
            <v>8024.7953862479599</v>
          </cell>
          <cell r="XP49">
            <v>7119.4858512865694</v>
          </cell>
          <cell r="XQ49">
            <v>5092.1538926555331</v>
          </cell>
          <cell r="XT49">
            <v>21913.925330458671</v>
          </cell>
          <cell r="XU49">
            <v>0</v>
          </cell>
          <cell r="XV49">
            <v>21913.925330458671</v>
          </cell>
          <cell r="XW49">
            <v>41402.148999999998</v>
          </cell>
          <cell r="XX49">
            <v>3975.6489999999999</v>
          </cell>
          <cell r="XY49">
            <v>4158.5</v>
          </cell>
          <cell r="XZ49">
            <v>4158.5</v>
          </cell>
          <cell r="YA49">
            <v>4158.5</v>
          </cell>
          <cell r="YB49">
            <v>4158.5</v>
          </cell>
          <cell r="YC49">
            <v>4158.5</v>
          </cell>
          <cell r="YD49">
            <v>4158.5</v>
          </cell>
          <cell r="YE49">
            <v>4158.5</v>
          </cell>
          <cell r="YF49">
            <v>4158.5</v>
          </cell>
          <cell r="YG49">
            <v>4158.5</v>
          </cell>
          <cell r="YJ49">
            <v>35294.800577336602</v>
          </cell>
          <cell r="YK49">
            <v>3315.3808304361828</v>
          </cell>
          <cell r="YL49">
            <v>2369.9241920572604</v>
          </cell>
          <cell r="YM49">
            <v>3330.2173153115255</v>
          </cell>
          <cell r="YN49">
            <v>3557.7279573287283</v>
          </cell>
          <cell r="YO49">
            <v>4875.9097811822548</v>
          </cell>
          <cell r="YP49">
            <v>3395.193951837372</v>
          </cell>
          <cell r="YQ49">
            <v>3880.7479852029196</v>
          </cell>
          <cell r="YR49">
            <v>3603.8239887370196</v>
          </cell>
          <cell r="YS49">
            <v>3415.2286458556928</v>
          </cell>
          <cell r="YT49">
            <v>3550.6459293876437</v>
          </cell>
          <cell r="YW49">
            <v>-6107.3484226633955</v>
          </cell>
          <cell r="YX49">
            <v>-6107.3484226633955</v>
          </cell>
          <cell r="YY49">
            <v>0</v>
          </cell>
          <cell r="YZ49">
            <v>353.56100000000004</v>
          </cell>
          <cell r="ZA49">
            <v>44.411000000000001</v>
          </cell>
          <cell r="ZB49">
            <v>34.35</v>
          </cell>
          <cell r="ZC49">
            <v>34.35</v>
          </cell>
          <cell r="ZD49">
            <v>34.35</v>
          </cell>
          <cell r="ZE49">
            <v>34.35</v>
          </cell>
          <cell r="ZF49">
            <v>34.35</v>
          </cell>
          <cell r="ZG49">
            <v>34.35</v>
          </cell>
          <cell r="ZH49">
            <v>34.35</v>
          </cell>
          <cell r="ZI49">
            <v>34.35</v>
          </cell>
          <cell r="ZJ49">
            <v>34.35</v>
          </cell>
          <cell r="ZM49">
            <v>5347.1821997826692</v>
          </cell>
          <cell r="ZP49">
            <v>2502.0200863847704</v>
          </cell>
          <cell r="ZQ49">
            <v>2845.1621133978988</v>
          </cell>
          <cell r="ZZ49">
            <v>4993.6211997826695</v>
          </cell>
          <cell r="AAA49">
            <v>0</v>
          </cell>
          <cell r="AAB49">
            <v>4993.6211997826695</v>
          </cell>
          <cell r="AAC49">
            <v>1107.9969999999996</v>
          </cell>
          <cell r="AAD49">
            <v>110.617</v>
          </cell>
          <cell r="AAE49">
            <v>110.82</v>
          </cell>
          <cell r="AAF49">
            <v>110.82</v>
          </cell>
          <cell r="AAG49">
            <v>110.82</v>
          </cell>
          <cell r="AAH49">
            <v>110.82</v>
          </cell>
          <cell r="AAI49">
            <v>110.82</v>
          </cell>
          <cell r="AAJ49">
            <v>110.82</v>
          </cell>
          <cell r="AAK49">
            <v>110.82</v>
          </cell>
          <cell r="AAL49">
            <v>110.82</v>
          </cell>
          <cell r="AAM49">
            <v>110.82</v>
          </cell>
          <cell r="AAP49">
            <v>1400.0176196239997</v>
          </cell>
          <cell r="AAQ49">
            <v>118.74445455599999</v>
          </cell>
          <cell r="AAR49">
            <v>118.43941356000001</v>
          </cell>
          <cell r="AAS49">
            <v>145.29512711999999</v>
          </cell>
          <cell r="AAT49">
            <v>148.31166636</v>
          </cell>
          <cell r="AAU49">
            <v>145.07177770800001</v>
          </cell>
          <cell r="AAV49">
            <v>147.78147956000001</v>
          </cell>
          <cell r="AAW49">
            <v>143.56050852000001</v>
          </cell>
          <cell r="AAX49">
            <v>144.19357524</v>
          </cell>
          <cell r="AAY49">
            <v>142.98690692</v>
          </cell>
          <cell r="AAZ49">
            <v>145.63271008000001</v>
          </cell>
          <cell r="ABC49">
            <v>292.02061962400012</v>
          </cell>
          <cell r="ABD49">
            <v>0</v>
          </cell>
          <cell r="ABE49">
            <v>292.02061962400012</v>
          </cell>
          <cell r="ABF49">
            <v>241.95199999999997</v>
          </cell>
          <cell r="ABG49">
            <v>24.152000000000001</v>
          </cell>
          <cell r="ABH49">
            <v>24.2</v>
          </cell>
          <cell r="ABI49">
            <v>24.2</v>
          </cell>
          <cell r="ABJ49">
            <v>24.2</v>
          </cell>
          <cell r="ABK49">
            <v>24.2</v>
          </cell>
          <cell r="ABL49">
            <v>24.2</v>
          </cell>
          <cell r="ABM49">
            <v>24.2</v>
          </cell>
          <cell r="ABN49">
            <v>24.2</v>
          </cell>
          <cell r="ABO49">
            <v>24.2</v>
          </cell>
          <cell r="ABP49">
            <v>24.2</v>
          </cell>
          <cell r="ABS49">
            <v>0</v>
          </cell>
          <cell r="ABT49">
            <v>0</v>
          </cell>
          <cell r="ACA49">
            <v>0</v>
          </cell>
          <cell r="ACB49">
            <v>0</v>
          </cell>
          <cell r="ACC49">
            <v>0</v>
          </cell>
          <cell r="ACF49">
            <v>-241.95199999999997</v>
          </cell>
          <cell r="ACG49">
            <v>-241.95199999999997</v>
          </cell>
          <cell r="ACH49">
            <v>0</v>
          </cell>
          <cell r="ACI49">
            <v>43315.064999999995</v>
          </cell>
          <cell r="ACJ49">
            <v>35216.911948031993</v>
          </cell>
          <cell r="ACK49">
            <v>-8098.1530519680018</v>
          </cell>
          <cell r="ACL49">
            <v>-8098.1530519680018</v>
          </cell>
          <cell r="ACM49">
            <v>0</v>
          </cell>
          <cell r="ACN49">
            <v>28255.079999999994</v>
          </cell>
          <cell r="ACO49">
            <v>2757</v>
          </cell>
          <cell r="ACP49">
            <v>2833.12</v>
          </cell>
          <cell r="ACQ49">
            <v>2833.12</v>
          </cell>
          <cell r="ACR49">
            <v>2833.12</v>
          </cell>
          <cell r="ACS49">
            <v>2833.12</v>
          </cell>
          <cell r="ACT49">
            <v>2833.12</v>
          </cell>
          <cell r="ACU49">
            <v>2833.12</v>
          </cell>
          <cell r="ACV49">
            <v>2833.12</v>
          </cell>
          <cell r="ACW49">
            <v>2833.12</v>
          </cell>
          <cell r="ACX49">
            <v>2833.12</v>
          </cell>
          <cell r="ADA49">
            <v>20351.509301375998</v>
          </cell>
          <cell r="ADB49">
            <v>1747.4100335999999</v>
          </cell>
          <cell r="ADC49">
            <v>2428.2060372000001</v>
          </cell>
          <cell r="ADD49">
            <v>2516.7108674160004</v>
          </cell>
          <cell r="ADE49">
            <v>2394.4510439999999</v>
          </cell>
          <cell r="ADF49">
            <v>1734.7744047599999</v>
          </cell>
          <cell r="ADG49">
            <v>2050.2489851999999</v>
          </cell>
          <cell r="ADH49">
            <v>1441.7159004</v>
          </cell>
          <cell r="ADI49">
            <v>2781.7216020000001</v>
          </cell>
          <cell r="ADJ49">
            <v>1482.9076908000002</v>
          </cell>
          <cell r="ADK49">
            <v>1773.362736</v>
          </cell>
          <cell r="ADN49">
            <v>-7903.5706986239966</v>
          </cell>
          <cell r="ADO49">
            <v>-7903.5706986239966</v>
          </cell>
          <cell r="ADP49">
            <v>0</v>
          </cell>
          <cell r="ADQ49">
            <v>15059.985000000001</v>
          </cell>
          <cell r="ADR49">
            <v>1379.895</v>
          </cell>
          <cell r="ADS49">
            <v>1520.01</v>
          </cell>
          <cell r="ADT49">
            <v>1520.01</v>
          </cell>
          <cell r="ADU49">
            <v>1520.01</v>
          </cell>
          <cell r="ADV49">
            <v>1520.01</v>
          </cell>
          <cell r="ADW49">
            <v>1520.01</v>
          </cell>
          <cell r="ADX49">
            <v>1520.01</v>
          </cell>
          <cell r="ADY49">
            <v>1520.01</v>
          </cell>
          <cell r="ADZ49">
            <v>1520.01</v>
          </cell>
          <cell r="AEA49">
            <v>1520.01</v>
          </cell>
          <cell r="AED49">
            <v>14865.402646655999</v>
          </cell>
          <cell r="AEE49">
            <v>1330.4144573999999</v>
          </cell>
          <cell r="AEF49">
            <v>1465.638228</v>
          </cell>
          <cell r="AEG49">
            <v>1562.507694936</v>
          </cell>
          <cell r="AEH49">
            <v>1213.4590884000002</v>
          </cell>
          <cell r="AEI49">
            <v>1643.47048872</v>
          </cell>
          <cell r="AEJ49">
            <v>1641.8167416000001</v>
          </cell>
          <cell r="AEK49">
            <v>1249.2252215999999</v>
          </cell>
          <cell r="AEL49">
            <v>1893.938112</v>
          </cell>
          <cell r="AEM49">
            <v>1310.749542</v>
          </cell>
          <cell r="AEN49">
            <v>1554.183072</v>
          </cell>
          <cell r="AEQ49">
            <v>-194.5823533440016</v>
          </cell>
          <cell r="AER49">
            <v>-194.5823533440016</v>
          </cell>
          <cell r="AES49">
            <v>0</v>
          </cell>
          <cell r="AET49">
            <v>0</v>
          </cell>
          <cell r="AEU49">
            <v>0</v>
          </cell>
          <cell r="AEV49">
            <v>0</v>
          </cell>
          <cell r="AEW49">
            <v>0</v>
          </cell>
          <cell r="AEX49">
            <v>0</v>
          </cell>
          <cell r="AEY49">
            <v>0</v>
          </cell>
          <cell r="AFG49">
            <v>0</v>
          </cell>
          <cell r="AFT49">
            <v>0</v>
          </cell>
          <cell r="AFU49">
            <v>0</v>
          </cell>
          <cell r="AFV49">
            <v>0</v>
          </cell>
          <cell r="AFW49">
            <v>323230.53470999992</v>
          </cell>
          <cell r="AFX49">
            <v>247759.36496761726</v>
          </cell>
          <cell r="AFY49">
            <v>-75471.169742382655</v>
          </cell>
          <cell r="AFZ49">
            <v>-75471.169742382655</v>
          </cell>
          <cell r="AGA49">
            <v>0</v>
          </cell>
          <cell r="AGB49">
            <v>387876.6416519999</v>
          </cell>
          <cell r="AGC49">
            <v>297311.23796114069</v>
          </cell>
          <cell r="AGD49">
            <v>-90565.40369085921</v>
          </cell>
          <cell r="AGE49">
            <v>-90565.40369085921</v>
          </cell>
          <cell r="AGF49">
            <v>0</v>
          </cell>
          <cell r="AGG49">
            <v>19393.832082599994</v>
          </cell>
          <cell r="AGH49">
            <v>14865.561898057036</v>
          </cell>
          <cell r="AGI49">
            <v>-4528.2701845429583</v>
          </cell>
          <cell r="AGJ49">
            <v>-4528.2701845429583</v>
          </cell>
          <cell r="AGK49">
            <v>0</v>
          </cell>
          <cell r="AGL49">
            <v>407270.47373459989</v>
          </cell>
        </row>
        <row r="50">
          <cell r="C50" t="str">
            <v>Текстильникiв, ВУЛ, 9а</v>
          </cell>
          <cell r="D50">
            <v>9</v>
          </cell>
          <cell r="E50">
            <v>4256.12</v>
          </cell>
          <cell r="F50">
            <v>29565.436999999991</v>
          </cell>
          <cell r="G50">
            <v>53347.345527530051</v>
          </cell>
          <cell r="H50">
            <v>23781.90852753006</v>
          </cell>
          <cell r="I50">
            <v>0</v>
          </cell>
          <cell r="J50">
            <v>23781.90852753006</v>
          </cell>
          <cell r="K50">
            <v>18377.037999999993</v>
          </cell>
          <cell r="L50">
            <v>1802.4579999999999</v>
          </cell>
          <cell r="M50">
            <v>1841.62</v>
          </cell>
          <cell r="N50">
            <v>1841.62</v>
          </cell>
          <cell r="O50">
            <v>1841.62</v>
          </cell>
          <cell r="P50">
            <v>1841.62</v>
          </cell>
          <cell r="Q50">
            <v>1841.62</v>
          </cell>
          <cell r="R50">
            <v>1841.62</v>
          </cell>
          <cell r="S50">
            <v>1841.62</v>
          </cell>
          <cell r="T50">
            <v>1841.62</v>
          </cell>
          <cell r="U50">
            <v>1841.62</v>
          </cell>
          <cell r="X50">
            <v>29072.865928813932</v>
          </cell>
          <cell r="Y50">
            <v>0</v>
          </cell>
          <cell r="Z50">
            <v>7059.9051529469216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22012.96077586701</v>
          </cell>
          <cell r="AF50">
            <v>0</v>
          </cell>
          <cell r="AG50">
            <v>0</v>
          </cell>
          <cell r="AH50">
            <v>0</v>
          </cell>
          <cell r="AL50">
            <v>0</v>
          </cell>
          <cell r="AM50">
            <v>0</v>
          </cell>
          <cell r="AN50">
            <v>3232.3859999999991</v>
          </cell>
          <cell r="AO50">
            <v>317.37599999999998</v>
          </cell>
          <cell r="AP50">
            <v>323.89</v>
          </cell>
          <cell r="AQ50">
            <v>323.89</v>
          </cell>
          <cell r="AR50">
            <v>323.89</v>
          </cell>
          <cell r="AS50">
            <v>323.89</v>
          </cell>
          <cell r="AT50">
            <v>323.89</v>
          </cell>
          <cell r="AU50">
            <v>323.89</v>
          </cell>
          <cell r="AV50">
            <v>323.89</v>
          </cell>
          <cell r="AW50">
            <v>323.89</v>
          </cell>
          <cell r="AX50">
            <v>323.89</v>
          </cell>
          <cell r="BA50">
            <v>3032.2021655731342</v>
          </cell>
          <cell r="BB50">
            <v>0</v>
          </cell>
          <cell r="BC50">
            <v>1267.9052461506458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1764.2969194224881</v>
          </cell>
          <cell r="BI50">
            <v>0</v>
          </cell>
          <cell r="BJ50">
            <v>0</v>
          </cell>
          <cell r="BK50">
            <v>0</v>
          </cell>
          <cell r="BO50">
            <v>0</v>
          </cell>
          <cell r="BP50">
            <v>0</v>
          </cell>
          <cell r="BQ50">
            <v>1600.2279999999998</v>
          </cell>
          <cell r="BR50">
            <v>159.86799999999999</v>
          </cell>
          <cell r="BS50">
            <v>160.04</v>
          </cell>
          <cell r="BT50">
            <v>160.04</v>
          </cell>
          <cell r="BU50">
            <v>160.04</v>
          </cell>
          <cell r="BV50">
            <v>160.04</v>
          </cell>
          <cell r="BW50">
            <v>160.04</v>
          </cell>
          <cell r="BX50">
            <v>160.04</v>
          </cell>
          <cell r="BY50">
            <v>160.04</v>
          </cell>
          <cell r="BZ50">
            <v>160.04</v>
          </cell>
          <cell r="CA50">
            <v>160.04</v>
          </cell>
          <cell r="CD50">
            <v>1738.0386047484801</v>
          </cell>
          <cell r="CE50">
            <v>161.41479552799998</v>
          </cell>
          <cell r="CF50">
            <v>161.00013927999998</v>
          </cell>
          <cell r="CG50">
            <v>176.88099677247999</v>
          </cell>
          <cell r="CH50">
            <v>180.55333296000001</v>
          </cell>
          <cell r="CI50">
            <v>176.60912068799999</v>
          </cell>
          <cell r="CJ50">
            <v>179.90788816</v>
          </cell>
          <cell r="CK50">
            <v>174.76931472000001</v>
          </cell>
          <cell r="CL50">
            <v>175.54000464000001</v>
          </cell>
          <cell r="CM50">
            <v>174.07101711999999</v>
          </cell>
          <cell r="CN50">
            <v>177.29199488</v>
          </cell>
          <cell r="CR50">
            <v>0</v>
          </cell>
          <cell r="CS50">
            <v>0</v>
          </cell>
          <cell r="CT50">
            <v>501.59100000000012</v>
          </cell>
          <cell r="CU50">
            <v>49.611000000000004</v>
          </cell>
          <cell r="CV50">
            <v>50.22</v>
          </cell>
          <cell r="CW50">
            <v>50.22</v>
          </cell>
          <cell r="CX50">
            <v>50.22</v>
          </cell>
          <cell r="CY50">
            <v>50.22</v>
          </cell>
          <cell r="CZ50">
            <v>50.22</v>
          </cell>
          <cell r="DA50">
            <v>50.22</v>
          </cell>
          <cell r="DB50">
            <v>50.22</v>
          </cell>
          <cell r="DC50">
            <v>50.22</v>
          </cell>
          <cell r="DD50">
            <v>50.22</v>
          </cell>
          <cell r="DG50">
            <v>532.8813476163599</v>
          </cell>
          <cell r="DH50">
            <v>44.998014691000002</v>
          </cell>
          <cell r="DI50">
            <v>44.882419909999996</v>
          </cell>
          <cell r="DJ50">
            <v>55.352619619359999</v>
          </cell>
          <cell r="DK50">
            <v>56.501829719999996</v>
          </cell>
          <cell r="DL50">
            <v>55.267539515999999</v>
          </cell>
          <cell r="DM50">
            <v>56.299645639999994</v>
          </cell>
          <cell r="DN50">
            <v>54.69179604</v>
          </cell>
          <cell r="DO50">
            <v>54.932973480000001</v>
          </cell>
          <cell r="DP50">
            <v>54.47327284</v>
          </cell>
          <cell r="DQ50">
            <v>55.481236159999995</v>
          </cell>
          <cell r="DT50">
            <v>31.290347616359782</v>
          </cell>
          <cell r="DU50">
            <v>0</v>
          </cell>
          <cell r="DV50">
            <v>31.290347616359782</v>
          </cell>
          <cell r="DW50">
            <v>751.87000000000023</v>
          </cell>
          <cell r="DX50">
            <v>73.81</v>
          </cell>
          <cell r="DY50">
            <v>75.34</v>
          </cell>
          <cell r="DZ50">
            <v>75.34</v>
          </cell>
          <cell r="EA50">
            <v>75.34</v>
          </cell>
          <cell r="EB50">
            <v>75.34</v>
          </cell>
          <cell r="EC50">
            <v>75.34</v>
          </cell>
          <cell r="ED50">
            <v>75.34</v>
          </cell>
          <cell r="EE50">
            <v>75.34</v>
          </cell>
          <cell r="EF50">
            <v>75.34</v>
          </cell>
          <cell r="EG50">
            <v>75.34</v>
          </cell>
          <cell r="EK50">
            <v>701.60399933051519</v>
          </cell>
          <cell r="EL50">
            <v>0</v>
          </cell>
          <cell r="EM50">
            <v>293.37337779497705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408.23062153553815</v>
          </cell>
          <cell r="ES50">
            <v>0</v>
          </cell>
          <cell r="ET50">
            <v>0</v>
          </cell>
          <cell r="EU50">
            <v>0</v>
          </cell>
          <cell r="EX50">
            <v>-50.266000669485038</v>
          </cell>
          <cell r="EY50">
            <v>-50.266000669485038</v>
          </cell>
          <cell r="EZ50">
            <v>0</v>
          </cell>
          <cell r="FA50">
            <v>3147.4300000000007</v>
          </cell>
          <cell r="FB50">
            <v>309.01</v>
          </cell>
          <cell r="FC50">
            <v>315.38</v>
          </cell>
          <cell r="FD50">
            <v>315.38</v>
          </cell>
          <cell r="FE50">
            <v>315.38</v>
          </cell>
          <cell r="FF50">
            <v>315.38</v>
          </cell>
          <cell r="FG50">
            <v>315.38</v>
          </cell>
          <cell r="FH50">
            <v>315.38</v>
          </cell>
          <cell r="FI50">
            <v>315.38</v>
          </cell>
          <cell r="FJ50">
            <v>315.38</v>
          </cell>
          <cell r="FK50">
            <v>315.38</v>
          </cell>
          <cell r="FN50">
            <v>3454.2838469216781</v>
          </cell>
          <cell r="FO50">
            <v>1736.4208559286308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1717.8629909930473</v>
          </cell>
          <cell r="FV50">
            <v>0</v>
          </cell>
          <cell r="FW50">
            <v>0</v>
          </cell>
          <cell r="FX50">
            <v>0</v>
          </cell>
          <cell r="GA50">
            <v>306.85384692167736</v>
          </cell>
          <cell r="GB50">
            <v>0</v>
          </cell>
          <cell r="GC50">
            <v>306.85384692167736</v>
          </cell>
          <cell r="GD50">
            <v>5.4810000000000008</v>
          </cell>
          <cell r="GE50">
            <v>5.4810000000000008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-5.4810000000000008</v>
          </cell>
          <cell r="GW50">
            <v>-5.4810000000000008</v>
          </cell>
          <cell r="GX50">
            <v>0</v>
          </cell>
          <cell r="GY50">
            <v>1949.413</v>
          </cell>
          <cell r="GZ50">
            <v>302.32300000000004</v>
          </cell>
          <cell r="HA50">
            <v>183.01</v>
          </cell>
          <cell r="HB50">
            <v>183.01</v>
          </cell>
          <cell r="HC50">
            <v>183.01</v>
          </cell>
          <cell r="HD50">
            <v>183.01</v>
          </cell>
          <cell r="HE50">
            <v>183.01</v>
          </cell>
          <cell r="HF50">
            <v>183.01</v>
          </cell>
          <cell r="HG50">
            <v>183.01</v>
          </cell>
          <cell r="HH50">
            <v>183.01</v>
          </cell>
          <cell r="HI50">
            <v>183.01</v>
          </cell>
          <cell r="HL50">
            <v>14815.469634525947</v>
          </cell>
          <cell r="HM50">
            <v>1414.9585295164047</v>
          </cell>
          <cell r="HN50">
            <v>1300.8729096799066</v>
          </cell>
          <cell r="HO50">
            <v>1495.1647576132968</v>
          </cell>
          <cell r="HP50">
            <v>1611.6680148774224</v>
          </cell>
          <cell r="HQ50">
            <v>1685.9806842609789</v>
          </cell>
          <cell r="HR50">
            <v>1462.4902731798438</v>
          </cell>
          <cell r="HS50">
            <v>1329.423757689786</v>
          </cell>
          <cell r="HT50">
            <v>1758.5563801398841</v>
          </cell>
          <cell r="HU50">
            <v>1328.777581358715</v>
          </cell>
          <cell r="HV50">
            <v>1427.5767462097069</v>
          </cell>
          <cell r="HY50">
            <v>12866.056634525947</v>
          </cell>
          <cell r="HZ50">
            <v>0</v>
          </cell>
          <cell r="IA50">
            <v>12866.056634525947</v>
          </cell>
          <cell r="IB50">
            <v>56226.222999999991</v>
          </cell>
          <cell r="IC50">
            <v>5399.8029999999999</v>
          </cell>
          <cell r="ID50">
            <v>5647.38</v>
          </cell>
          <cell r="IE50">
            <v>5647.38</v>
          </cell>
          <cell r="IF50">
            <v>5647.38</v>
          </cell>
          <cell r="IG50">
            <v>5647.38</v>
          </cell>
          <cell r="IH50">
            <v>5647.38</v>
          </cell>
          <cell r="II50">
            <v>5647.38</v>
          </cell>
          <cell r="IJ50">
            <v>5647.38</v>
          </cell>
          <cell r="IK50">
            <v>5647.38</v>
          </cell>
          <cell r="IL50">
            <v>5647.38</v>
          </cell>
          <cell r="IO50">
            <v>55426.512317733897</v>
          </cell>
          <cell r="IP50">
            <v>3669.3277795033559</v>
          </cell>
          <cell r="IQ50">
            <v>4333.4418639799842</v>
          </cell>
          <cell r="IR50">
            <v>5815.2548776214362</v>
          </cell>
          <cell r="IS50">
            <v>5602.1276690534614</v>
          </cell>
          <cell r="IT50">
            <v>6480.8076269289159</v>
          </cell>
          <cell r="IU50">
            <v>5341.4271751923661</v>
          </cell>
          <cell r="IV50">
            <v>5254.7074909859057</v>
          </cell>
          <cell r="IW50">
            <v>5858.3208895087855</v>
          </cell>
          <cell r="IX50">
            <v>6694.6395693644681</v>
          </cell>
          <cell r="IY50">
            <v>6376.4573755952188</v>
          </cell>
          <cell r="JB50">
            <v>-799.7106822660935</v>
          </cell>
          <cell r="JC50">
            <v>-799.7106822660935</v>
          </cell>
          <cell r="JD50">
            <v>0</v>
          </cell>
          <cell r="JE50">
            <v>25.568000000000005</v>
          </cell>
          <cell r="JF50">
            <v>25.568000000000005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R50">
            <v>20.841168844198084</v>
          </cell>
          <cell r="JS50">
            <v>20.841168844198084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E50">
            <v>-4.7268311558019214</v>
          </cell>
          <cell r="KF50">
            <v>-4.7268311558019214</v>
          </cell>
          <cell r="KG50">
            <v>0</v>
          </cell>
          <cell r="KH50">
            <v>4396.2040000000006</v>
          </cell>
          <cell r="KI50">
            <v>431.61399999999992</v>
          </cell>
          <cell r="KJ50">
            <v>440.51</v>
          </cell>
          <cell r="KK50">
            <v>440.51</v>
          </cell>
          <cell r="KL50">
            <v>440.51</v>
          </cell>
          <cell r="KM50">
            <v>440.51</v>
          </cell>
          <cell r="KN50">
            <v>440.51</v>
          </cell>
          <cell r="KO50">
            <v>440.51</v>
          </cell>
          <cell r="KP50">
            <v>440.51</v>
          </cell>
          <cell r="KQ50">
            <v>440.51</v>
          </cell>
          <cell r="KR50">
            <v>440.51</v>
          </cell>
          <cell r="KU50">
            <v>3670.1325238409554</v>
          </cell>
          <cell r="KV50">
            <v>510.93181665752655</v>
          </cell>
          <cell r="KW50">
            <v>387.26517334967485</v>
          </cell>
          <cell r="KX50">
            <v>570.91082532629832</v>
          </cell>
          <cell r="KY50">
            <v>506.3195752455195</v>
          </cell>
          <cell r="KZ50">
            <v>545.30723013619263</v>
          </cell>
          <cell r="LA50">
            <v>108.04330060240297</v>
          </cell>
          <cell r="LB50">
            <v>5.986643800295707</v>
          </cell>
          <cell r="LD50">
            <v>603.18960299246646</v>
          </cell>
          <cell r="LE50">
            <v>432.17835573057823</v>
          </cell>
          <cell r="LH50">
            <v>-726.07147615904523</v>
          </cell>
          <cell r="LI50">
            <v>-726.07147615904523</v>
          </cell>
          <cell r="LJ50">
            <v>0</v>
          </cell>
          <cell r="LK50">
            <v>0</v>
          </cell>
          <cell r="LX50">
            <v>0</v>
          </cell>
          <cell r="MJ50">
            <v>0</v>
          </cell>
          <cell r="ML50">
            <v>0</v>
          </cell>
          <cell r="MM50">
            <v>0</v>
          </cell>
          <cell r="MN50">
            <v>56113.740000000005</v>
          </cell>
          <cell r="MO50">
            <v>5597.01</v>
          </cell>
          <cell r="MP50">
            <v>5612.97</v>
          </cell>
          <cell r="MQ50">
            <v>5612.97</v>
          </cell>
          <cell r="MR50">
            <v>5612.97</v>
          </cell>
          <cell r="MS50">
            <v>5612.97</v>
          </cell>
          <cell r="MT50">
            <v>5612.97</v>
          </cell>
          <cell r="MU50">
            <v>5612.97</v>
          </cell>
          <cell r="MV50">
            <v>5612.97</v>
          </cell>
          <cell r="MW50">
            <v>5612.97</v>
          </cell>
          <cell r="MX50">
            <v>5612.97</v>
          </cell>
          <cell r="NA50">
            <v>44142.993581218099</v>
          </cell>
          <cell r="NB50">
            <v>1327.3809641338821</v>
          </cell>
          <cell r="NC50">
            <v>0</v>
          </cell>
          <cell r="ND50">
            <v>2094.9819336328055</v>
          </cell>
          <cell r="NE50">
            <v>1227.0744509467252</v>
          </cell>
          <cell r="NF50">
            <v>14517.36</v>
          </cell>
          <cell r="NG50">
            <v>13242.565435467388</v>
          </cell>
          <cell r="NH50">
            <v>0</v>
          </cell>
          <cell r="NI50">
            <v>0</v>
          </cell>
          <cell r="NJ50">
            <v>11438.207242097971</v>
          </cell>
          <cell r="NK50">
            <v>295.42355493932445</v>
          </cell>
          <cell r="NN50">
            <v>-11970.746418781906</v>
          </cell>
          <cell r="NO50">
            <v>-11970.746418781906</v>
          </cell>
          <cell r="NP50">
            <v>0</v>
          </cell>
          <cell r="NQ50">
            <v>23632.366000000002</v>
          </cell>
          <cell r="NR50">
            <v>0</v>
          </cell>
          <cell r="NS50">
            <v>-23632.366000000002</v>
          </cell>
          <cell r="NT50">
            <v>-23632.366000000002</v>
          </cell>
          <cell r="NU50">
            <v>0</v>
          </cell>
          <cell r="NV50">
            <v>5521.6790000000001</v>
          </cell>
          <cell r="NW50">
            <v>538.10900000000004</v>
          </cell>
          <cell r="NX50">
            <v>553.73</v>
          </cell>
          <cell r="NY50">
            <v>553.73</v>
          </cell>
          <cell r="NZ50">
            <v>553.73</v>
          </cell>
          <cell r="OA50">
            <v>553.73</v>
          </cell>
          <cell r="OB50">
            <v>553.73</v>
          </cell>
          <cell r="OC50">
            <v>553.73</v>
          </cell>
          <cell r="OD50">
            <v>553.73</v>
          </cell>
          <cell r="OE50">
            <v>553.73</v>
          </cell>
          <cell r="OF50">
            <v>553.73</v>
          </cell>
          <cell r="OI50">
            <v>0</v>
          </cell>
          <cell r="OJ50">
            <v>0</v>
          </cell>
          <cell r="OK50">
            <v>0</v>
          </cell>
          <cell r="OL50">
            <v>0</v>
          </cell>
          <cell r="OM50">
            <v>0</v>
          </cell>
          <cell r="ON50">
            <v>0</v>
          </cell>
          <cell r="OO50">
            <v>0</v>
          </cell>
          <cell r="OP50">
            <v>0</v>
          </cell>
          <cell r="OQ50">
            <v>0</v>
          </cell>
          <cell r="OR50">
            <v>0</v>
          </cell>
          <cell r="OS50">
            <v>0</v>
          </cell>
          <cell r="OV50">
            <v>-5521.6790000000001</v>
          </cell>
          <cell r="OW50">
            <v>-5521.6790000000001</v>
          </cell>
          <cell r="OX50">
            <v>0</v>
          </cell>
          <cell r="OY50">
            <v>8446.6670000000031</v>
          </cell>
          <cell r="OZ50">
            <v>797.20700000000011</v>
          </cell>
          <cell r="PA50">
            <v>849.94</v>
          </cell>
          <cell r="PB50">
            <v>849.94</v>
          </cell>
          <cell r="PC50">
            <v>849.94</v>
          </cell>
          <cell r="PD50">
            <v>849.94</v>
          </cell>
          <cell r="PE50">
            <v>849.94</v>
          </cell>
          <cell r="PF50">
            <v>849.94</v>
          </cell>
          <cell r="PG50">
            <v>849.94</v>
          </cell>
          <cell r="PH50">
            <v>849.94</v>
          </cell>
          <cell r="PI50">
            <v>849.94</v>
          </cell>
          <cell r="PL50">
            <v>0</v>
          </cell>
          <cell r="PM50">
            <v>0</v>
          </cell>
          <cell r="PN50">
            <v>0</v>
          </cell>
          <cell r="PO50">
            <v>0</v>
          </cell>
          <cell r="PP50">
            <v>0</v>
          </cell>
          <cell r="PQ50">
            <v>0</v>
          </cell>
          <cell r="PR50">
            <v>0</v>
          </cell>
          <cell r="PS50">
            <v>0</v>
          </cell>
          <cell r="PT50">
            <v>0</v>
          </cell>
          <cell r="PU50">
            <v>0</v>
          </cell>
          <cell r="PV50">
            <v>0</v>
          </cell>
          <cell r="PY50">
            <v>-8446.6670000000031</v>
          </cell>
          <cell r="PZ50">
            <v>-8446.6670000000031</v>
          </cell>
          <cell r="QA50">
            <v>0</v>
          </cell>
          <cell r="QB50">
            <v>1278.2060000000001</v>
          </cell>
          <cell r="QC50">
            <v>125.21600000000002</v>
          </cell>
          <cell r="QD50">
            <v>128.11000000000001</v>
          </cell>
          <cell r="QE50">
            <v>128.11000000000001</v>
          </cell>
          <cell r="QF50">
            <v>128.11000000000001</v>
          </cell>
          <cell r="QG50">
            <v>128.11000000000001</v>
          </cell>
          <cell r="QH50">
            <v>128.11000000000001</v>
          </cell>
          <cell r="QI50">
            <v>128.11000000000001</v>
          </cell>
          <cell r="QJ50">
            <v>128.11000000000001</v>
          </cell>
          <cell r="QK50">
            <v>128.11000000000001</v>
          </cell>
          <cell r="QL50">
            <v>128.11000000000001</v>
          </cell>
          <cell r="QO50">
            <v>0</v>
          </cell>
          <cell r="QP50">
            <v>0</v>
          </cell>
          <cell r="QQ50">
            <v>0</v>
          </cell>
          <cell r="QS50">
            <v>0</v>
          </cell>
          <cell r="QT50">
            <v>0</v>
          </cell>
          <cell r="QU50">
            <v>0</v>
          </cell>
          <cell r="QW50">
            <v>0</v>
          </cell>
          <cell r="RB50">
            <v>-1278.2060000000001</v>
          </cell>
          <cell r="RC50">
            <v>-1278.2060000000001</v>
          </cell>
          <cell r="RD50">
            <v>0</v>
          </cell>
          <cell r="RE50">
            <v>5368.5929999999998</v>
          </cell>
          <cell r="RF50">
            <v>522.99299999999994</v>
          </cell>
          <cell r="RG50">
            <v>538.4</v>
          </cell>
          <cell r="RH50">
            <v>538.4</v>
          </cell>
          <cell r="RI50">
            <v>538.4</v>
          </cell>
          <cell r="RJ50">
            <v>538.4</v>
          </cell>
          <cell r="RK50">
            <v>538.4</v>
          </cell>
          <cell r="RL50">
            <v>538.4</v>
          </cell>
          <cell r="RM50">
            <v>538.4</v>
          </cell>
          <cell r="RN50">
            <v>538.4</v>
          </cell>
          <cell r="RO50">
            <v>538.4</v>
          </cell>
          <cell r="RR50">
            <v>0</v>
          </cell>
          <cell r="RS50">
            <v>0</v>
          </cell>
          <cell r="RT50">
            <v>0</v>
          </cell>
          <cell r="RV50">
            <v>0</v>
          </cell>
          <cell r="RY50">
            <v>0</v>
          </cell>
          <cell r="RZ50">
            <v>0</v>
          </cell>
          <cell r="SE50">
            <v>-5368.5929999999998</v>
          </cell>
          <cell r="SF50">
            <v>-5368.5929999999998</v>
          </cell>
          <cell r="SG50">
            <v>0</v>
          </cell>
          <cell r="SH50">
            <v>2753.931</v>
          </cell>
          <cell r="SI50">
            <v>260.30099999999999</v>
          </cell>
          <cell r="SJ50">
            <v>277.07</v>
          </cell>
          <cell r="SK50">
            <v>277.07</v>
          </cell>
          <cell r="SL50">
            <v>277.07</v>
          </cell>
          <cell r="SM50">
            <v>277.07</v>
          </cell>
          <cell r="SN50">
            <v>277.07</v>
          </cell>
          <cell r="SO50">
            <v>277.07</v>
          </cell>
          <cell r="SP50">
            <v>277.07</v>
          </cell>
          <cell r="SQ50">
            <v>277.07</v>
          </cell>
          <cell r="SR50">
            <v>277.07</v>
          </cell>
          <cell r="SU50">
            <v>0</v>
          </cell>
          <cell r="SV50">
            <v>0</v>
          </cell>
          <cell r="SW50">
            <v>0</v>
          </cell>
          <cell r="SX50">
            <v>0</v>
          </cell>
          <cell r="SY50">
            <v>0</v>
          </cell>
          <cell r="SZ50">
            <v>0</v>
          </cell>
          <cell r="TA50">
            <v>0</v>
          </cell>
          <cell r="TB50">
            <v>0</v>
          </cell>
          <cell r="TC50">
            <v>0</v>
          </cell>
          <cell r="TD50">
            <v>0</v>
          </cell>
          <cell r="TH50">
            <v>-2753.931</v>
          </cell>
          <cell r="TI50">
            <v>-2753.931</v>
          </cell>
          <cell r="TJ50">
            <v>0</v>
          </cell>
          <cell r="TK50">
            <v>237.83299999999991</v>
          </cell>
          <cell r="TL50">
            <v>23.362999999999996</v>
          </cell>
          <cell r="TM50">
            <v>23.83</v>
          </cell>
          <cell r="TN50">
            <v>23.83</v>
          </cell>
          <cell r="TO50">
            <v>23.83</v>
          </cell>
          <cell r="TP50">
            <v>23.83</v>
          </cell>
          <cell r="TQ50">
            <v>23.83</v>
          </cell>
          <cell r="TR50">
            <v>23.83</v>
          </cell>
          <cell r="TS50">
            <v>23.83</v>
          </cell>
          <cell r="TT50">
            <v>23.83</v>
          </cell>
          <cell r="TU50">
            <v>23.83</v>
          </cell>
          <cell r="TX50">
            <v>0</v>
          </cell>
          <cell r="TY50">
            <v>0</v>
          </cell>
          <cell r="TZ50">
            <v>0</v>
          </cell>
          <cell r="UA50">
            <v>0</v>
          </cell>
          <cell r="UB50">
            <v>0</v>
          </cell>
          <cell r="UC50">
            <v>0</v>
          </cell>
          <cell r="UD50">
            <v>0</v>
          </cell>
          <cell r="UE50">
            <v>0</v>
          </cell>
          <cell r="UF50">
            <v>0</v>
          </cell>
          <cell r="UG50">
            <v>0</v>
          </cell>
          <cell r="UH50">
            <v>0</v>
          </cell>
          <cell r="UK50">
            <v>-237.83299999999991</v>
          </cell>
          <cell r="UL50">
            <v>-237.83299999999991</v>
          </cell>
          <cell r="UM50">
            <v>0</v>
          </cell>
          <cell r="UN50">
            <v>25.457000000000004</v>
          </cell>
          <cell r="UO50">
            <v>2.5070000000000001</v>
          </cell>
          <cell r="UP50">
            <v>2.5499999999999998</v>
          </cell>
          <cell r="UQ50">
            <v>2.5499999999999998</v>
          </cell>
          <cell r="UR50">
            <v>2.5499999999999998</v>
          </cell>
          <cell r="US50">
            <v>2.5499999999999998</v>
          </cell>
          <cell r="UT50">
            <v>2.5499999999999998</v>
          </cell>
          <cell r="UU50">
            <v>2.5499999999999998</v>
          </cell>
          <cell r="UV50">
            <v>2.5499999999999998</v>
          </cell>
          <cell r="UW50">
            <v>2.5499999999999998</v>
          </cell>
          <cell r="UX50">
            <v>2.5499999999999998</v>
          </cell>
          <cell r="VA50">
            <v>0</v>
          </cell>
          <cell r="VN50">
            <v>-25.457000000000004</v>
          </cell>
          <cell r="VO50">
            <v>-25.457000000000004</v>
          </cell>
          <cell r="VP50">
            <v>0</v>
          </cell>
          <cell r="VQ50">
            <v>0</v>
          </cell>
          <cell r="WD50">
            <v>0</v>
          </cell>
          <cell r="WQ50">
            <v>0</v>
          </cell>
          <cell r="WR50">
            <v>0</v>
          </cell>
          <cell r="WS50">
            <v>0</v>
          </cell>
          <cell r="WT50">
            <v>86507.449000000022</v>
          </cell>
          <cell r="WU50">
            <v>8315.2690000000002</v>
          </cell>
          <cell r="WV50">
            <v>8688.02</v>
          </cell>
          <cell r="WW50">
            <v>8688.02</v>
          </cell>
          <cell r="WX50">
            <v>8688.02</v>
          </cell>
          <cell r="WY50">
            <v>8688.02</v>
          </cell>
          <cell r="WZ50">
            <v>8688.02</v>
          </cell>
          <cell r="XA50">
            <v>8688.02</v>
          </cell>
          <cell r="XB50">
            <v>8688.02</v>
          </cell>
          <cell r="XC50">
            <v>8688.02</v>
          </cell>
          <cell r="XD50">
            <v>8688.02</v>
          </cell>
          <cell r="XG50">
            <v>73515.315232637091</v>
          </cell>
          <cell r="XH50">
            <v>8062.3705220303891</v>
          </cell>
          <cell r="XI50">
            <v>5496.1880805324599</v>
          </cell>
          <cell r="XJ50">
            <v>3729.7347152492566</v>
          </cell>
          <cell r="XK50">
            <v>3867.0495390480487</v>
          </cell>
          <cell r="XL50">
            <v>7860.7378352353871</v>
          </cell>
          <cell r="XM50">
            <v>7585.7717926598207</v>
          </cell>
          <cell r="XN50">
            <v>7160.6761542378563</v>
          </cell>
          <cell r="XO50">
            <v>11626.067261846425</v>
          </cell>
          <cell r="XP50">
            <v>10538.540247698089</v>
          </cell>
          <cell r="XQ50">
            <v>7588.1790840993463</v>
          </cell>
          <cell r="XT50">
            <v>-12992.133767362931</v>
          </cell>
          <cell r="XU50">
            <v>-12992.133767362931</v>
          </cell>
          <cell r="XV50">
            <v>0</v>
          </cell>
          <cell r="XW50">
            <v>42154.612000000001</v>
          </cell>
          <cell r="XX50">
            <v>4067.8719999999994</v>
          </cell>
          <cell r="XY50">
            <v>4231.8599999999997</v>
          </cell>
          <cell r="XZ50">
            <v>4231.8599999999997</v>
          </cell>
          <cell r="YA50">
            <v>4231.8599999999997</v>
          </cell>
          <cell r="YB50">
            <v>4231.8599999999997</v>
          </cell>
          <cell r="YC50">
            <v>4231.8599999999997</v>
          </cell>
          <cell r="YD50">
            <v>4231.8599999999997</v>
          </cell>
          <cell r="YE50">
            <v>4231.8599999999997</v>
          </cell>
          <cell r="YF50">
            <v>4231.8599999999997</v>
          </cell>
          <cell r="YG50">
            <v>4231.8599999999997</v>
          </cell>
          <cell r="YJ50">
            <v>39187.526654984293</v>
          </cell>
          <cell r="YK50">
            <v>3712.5397034960979</v>
          </cell>
          <cell r="YL50">
            <v>2653.8241328164218</v>
          </cell>
          <cell r="YM50">
            <v>3729.1534929752338</v>
          </cell>
          <cell r="YN50">
            <v>3983.9182800858689</v>
          </cell>
          <cell r="YO50">
            <v>5459.9897781924756</v>
          </cell>
          <cell r="YP50">
            <v>3801.9015695073199</v>
          </cell>
          <cell r="YQ50">
            <v>4029.538505693652</v>
          </cell>
          <cell r="YR50">
            <v>4035.5362858382782</v>
          </cell>
          <cell r="YS50">
            <v>3805.1397790103833</v>
          </cell>
          <cell r="YT50">
            <v>3975.9851273685636</v>
          </cell>
          <cell r="YW50">
            <v>-2967.0853450157083</v>
          </cell>
          <cell r="YX50">
            <v>-2967.0853450157083</v>
          </cell>
          <cell r="YY50">
            <v>0</v>
          </cell>
          <cell r="YZ50">
            <v>508.298</v>
          </cell>
          <cell r="ZA50">
            <v>63.968000000000004</v>
          </cell>
          <cell r="ZB50">
            <v>49.37</v>
          </cell>
          <cell r="ZC50">
            <v>49.37</v>
          </cell>
          <cell r="ZD50">
            <v>49.37</v>
          </cell>
          <cell r="ZE50">
            <v>49.37</v>
          </cell>
          <cell r="ZF50">
            <v>49.37</v>
          </cell>
          <cell r="ZG50">
            <v>49.37</v>
          </cell>
          <cell r="ZH50">
            <v>49.37</v>
          </cell>
          <cell r="ZI50">
            <v>49.37</v>
          </cell>
          <cell r="ZJ50">
            <v>49.37</v>
          </cell>
          <cell r="ZM50">
            <v>7845.5853825703061</v>
          </cell>
          <cell r="ZP50">
            <v>3729.595979182076</v>
          </cell>
          <cell r="ZQ50">
            <v>4115.9894033882301</v>
          </cell>
          <cell r="ZZ50">
            <v>7337.2873825703064</v>
          </cell>
          <cell r="AAA50">
            <v>0</v>
          </cell>
          <cell r="AAB50">
            <v>7337.2873825703064</v>
          </cell>
          <cell r="AAC50">
            <v>1246.9290000000001</v>
          </cell>
          <cell r="AAD50">
            <v>124.539</v>
          </cell>
          <cell r="AAE50">
            <v>124.71</v>
          </cell>
          <cell r="AAF50">
            <v>124.71</v>
          </cell>
          <cell r="AAG50">
            <v>124.71</v>
          </cell>
          <cell r="AAH50">
            <v>124.71</v>
          </cell>
          <cell r="AAI50">
            <v>124.71</v>
          </cell>
          <cell r="AAJ50">
            <v>124.71</v>
          </cell>
          <cell r="AAK50">
            <v>124.71</v>
          </cell>
          <cell r="AAL50">
            <v>124.71</v>
          </cell>
          <cell r="AAM50">
            <v>124.71</v>
          </cell>
          <cell r="AAP50">
            <v>1580.2874469000001</v>
          </cell>
          <cell r="AAQ50">
            <v>134.03429234999999</v>
          </cell>
          <cell r="AAR50">
            <v>133.68997350000001</v>
          </cell>
          <cell r="AAS50">
            <v>164.00369699999999</v>
          </cell>
          <cell r="AAT50">
            <v>167.40865350000001</v>
          </cell>
          <cell r="AAU50">
            <v>163.75158855000001</v>
          </cell>
          <cell r="AAV50">
            <v>166.81019850000001</v>
          </cell>
          <cell r="AAW50">
            <v>162.04572450000001</v>
          </cell>
          <cell r="AAX50">
            <v>162.76030650000001</v>
          </cell>
          <cell r="AAY50">
            <v>161.39826450000001</v>
          </cell>
          <cell r="AAZ50">
            <v>164.384748</v>
          </cell>
          <cell r="ABC50">
            <v>333.35844689999999</v>
          </cell>
          <cell r="ABD50">
            <v>0</v>
          </cell>
          <cell r="ABE50">
            <v>333.35844689999999</v>
          </cell>
          <cell r="ABF50">
            <v>273.24799999999993</v>
          </cell>
          <cell r="ABG50">
            <v>27.277999999999999</v>
          </cell>
          <cell r="ABH50">
            <v>27.33</v>
          </cell>
          <cell r="ABI50">
            <v>27.33</v>
          </cell>
          <cell r="ABJ50">
            <v>27.33</v>
          </cell>
          <cell r="ABK50">
            <v>27.33</v>
          </cell>
          <cell r="ABL50">
            <v>27.33</v>
          </cell>
          <cell r="ABM50">
            <v>27.33</v>
          </cell>
          <cell r="ABN50">
            <v>27.33</v>
          </cell>
          <cell r="ABO50">
            <v>27.33</v>
          </cell>
          <cell r="ABP50">
            <v>27.33</v>
          </cell>
          <cell r="ABS50">
            <v>0</v>
          </cell>
          <cell r="ABT50">
            <v>0</v>
          </cell>
          <cell r="ACA50">
            <v>0</v>
          </cell>
          <cell r="ACB50">
            <v>0</v>
          </cell>
          <cell r="ACC50">
            <v>0</v>
          </cell>
          <cell r="ACF50">
            <v>-273.24799999999993</v>
          </cell>
          <cell r="ACG50">
            <v>-273.24799999999993</v>
          </cell>
          <cell r="ACH50">
            <v>0</v>
          </cell>
          <cell r="ACI50">
            <v>34053.396000000001</v>
          </cell>
          <cell r="ACJ50">
            <v>40781.435233032003</v>
          </cell>
          <cell r="ACK50">
            <v>6728.0392330320028</v>
          </cell>
          <cell r="ACL50">
            <v>0</v>
          </cell>
          <cell r="ACM50">
            <v>6728.0392330320028</v>
          </cell>
          <cell r="ACN50">
            <v>22392.524000000001</v>
          </cell>
          <cell r="ACO50">
            <v>2121.4639999999999</v>
          </cell>
          <cell r="ACP50">
            <v>2252.34</v>
          </cell>
          <cell r="ACQ50">
            <v>2252.34</v>
          </cell>
          <cell r="ACR50">
            <v>2252.34</v>
          </cell>
          <cell r="ACS50">
            <v>2252.34</v>
          </cell>
          <cell r="ACT50">
            <v>2252.34</v>
          </cell>
          <cell r="ACU50">
            <v>2252.34</v>
          </cell>
          <cell r="ACV50">
            <v>2252.34</v>
          </cell>
          <cell r="ACW50">
            <v>2252.34</v>
          </cell>
          <cell r="ACX50">
            <v>2252.34</v>
          </cell>
          <cell r="ADA50">
            <v>18076.630627296003</v>
          </cell>
          <cell r="ADB50">
            <v>1544.86932516</v>
          </cell>
          <cell r="ADC50">
            <v>1937.0191716000002</v>
          </cell>
          <cell r="ADD50">
            <v>2397.4354708560004</v>
          </cell>
          <cell r="ADE50">
            <v>2199.6482472000002</v>
          </cell>
          <cell r="ADF50">
            <v>1294.1337664800001</v>
          </cell>
          <cell r="ADG50">
            <v>1957.2396624</v>
          </cell>
          <cell r="ADH50">
            <v>1803.1269708000002</v>
          </cell>
          <cell r="ADI50">
            <v>1992.5807219999999</v>
          </cell>
          <cell r="ADJ50">
            <v>1420.3047276</v>
          </cell>
          <cell r="ADK50">
            <v>1530.2725632000001</v>
          </cell>
          <cell r="ADN50">
            <v>-4315.8933727039985</v>
          </cell>
          <cell r="ADO50">
            <v>-4315.8933727039985</v>
          </cell>
          <cell r="ADP50">
            <v>0</v>
          </cell>
          <cell r="ADQ50">
            <v>11660.871999999999</v>
          </cell>
          <cell r="ADR50">
            <v>1109.6319999999998</v>
          </cell>
          <cell r="ADS50">
            <v>1172.3599999999999</v>
          </cell>
          <cell r="ADT50">
            <v>1172.3599999999999</v>
          </cell>
          <cell r="ADU50">
            <v>1172.3599999999999</v>
          </cell>
          <cell r="ADV50">
            <v>1172.3599999999999</v>
          </cell>
          <cell r="ADW50">
            <v>1172.3599999999999</v>
          </cell>
          <cell r="ADX50">
            <v>1172.3599999999999</v>
          </cell>
          <cell r="ADY50">
            <v>1172.3599999999999</v>
          </cell>
          <cell r="ADZ50">
            <v>1172.3599999999999</v>
          </cell>
          <cell r="AEA50">
            <v>1172.3599999999999</v>
          </cell>
          <cell r="AED50">
            <v>22704.804605736001</v>
          </cell>
          <cell r="AEE50">
            <v>1949.9507420400003</v>
          </cell>
          <cell r="AEF50">
            <v>2226.1856327999999</v>
          </cell>
          <cell r="AEG50">
            <v>2536.5901001760003</v>
          </cell>
          <cell r="AEH50">
            <v>2686.6552392000003</v>
          </cell>
          <cell r="AEI50">
            <v>1722.8651983200002</v>
          </cell>
          <cell r="AEJ50">
            <v>2482.9445304000001</v>
          </cell>
          <cell r="AEK50">
            <v>2148.8245164</v>
          </cell>
          <cell r="AEL50">
            <v>2616.0020172000004</v>
          </cell>
          <cell r="AEM50">
            <v>1991.5567668000001</v>
          </cell>
          <cell r="AEN50">
            <v>2343.2298624</v>
          </cell>
          <cell r="AEQ50">
            <v>11043.932605736001</v>
          </cell>
          <cell r="AER50">
            <v>0</v>
          </cell>
          <cell r="AES50">
            <v>11043.932605736001</v>
          </cell>
          <cell r="AET50">
            <v>0</v>
          </cell>
          <cell r="AEU50">
            <v>0</v>
          </cell>
          <cell r="AEV50">
            <v>0</v>
          </cell>
          <cell r="AEW50">
            <v>0</v>
          </cell>
          <cell r="AEX50">
            <v>0</v>
          </cell>
          <cell r="AEY50">
            <v>0</v>
          </cell>
          <cell r="AFG50">
            <v>0</v>
          </cell>
          <cell r="AFT50">
            <v>0</v>
          </cell>
          <cell r="AFU50">
            <v>0</v>
          </cell>
          <cell r="AFV50">
            <v>0</v>
          </cell>
          <cell r="AFW50">
            <v>334703.47000000003</v>
          </cell>
          <cell r="AFX50">
            <v>319517.97506929078</v>
          </cell>
          <cell r="AFY50">
            <v>-15185.494930709247</v>
          </cell>
          <cell r="AFZ50">
            <v>-15185.494930709247</v>
          </cell>
          <cell r="AGA50">
            <v>0</v>
          </cell>
          <cell r="AGB50">
            <v>401644.16400000005</v>
          </cell>
          <cell r="AGC50">
            <v>383421.57008314895</v>
          </cell>
          <cell r="AGD50">
            <v>-18222.593916851096</v>
          </cell>
          <cell r="AGE50">
            <v>-18222.593916851096</v>
          </cell>
          <cell r="AGF50">
            <v>0</v>
          </cell>
          <cell r="AGG50">
            <v>20082.208200000005</v>
          </cell>
          <cell r="AGH50">
            <v>19171.078504157449</v>
          </cell>
          <cell r="AGI50">
            <v>-911.12969584255552</v>
          </cell>
          <cell r="AGJ50">
            <v>-911.12969584255552</v>
          </cell>
          <cell r="AGK50">
            <v>0</v>
          </cell>
          <cell r="AGL50">
            <v>421726.37220000004</v>
          </cell>
        </row>
        <row r="51">
          <cell r="C51" t="str">
            <v>Текстильникiв, ВУЛ, 11а</v>
          </cell>
          <cell r="D51">
            <v>9</v>
          </cell>
          <cell r="E51">
            <v>7631.56</v>
          </cell>
          <cell r="F51">
            <v>97076.61</v>
          </cell>
          <cell r="G51">
            <v>66005.651235461861</v>
          </cell>
          <cell r="H51">
            <v>-31070.95876453814</v>
          </cell>
          <cell r="I51">
            <v>-31070.95876453814</v>
          </cell>
          <cell r="J51">
            <v>0</v>
          </cell>
          <cell r="K51">
            <v>41035.767000000007</v>
          </cell>
          <cell r="L51">
            <v>4025.4270000000001</v>
          </cell>
          <cell r="M51">
            <v>4112.26</v>
          </cell>
          <cell r="N51">
            <v>4112.26</v>
          </cell>
          <cell r="O51">
            <v>4112.26</v>
          </cell>
          <cell r="P51">
            <v>4112.26</v>
          </cell>
          <cell r="Q51">
            <v>4112.26</v>
          </cell>
          <cell r="R51">
            <v>4112.26</v>
          </cell>
          <cell r="S51">
            <v>4112.26</v>
          </cell>
          <cell r="T51">
            <v>4112.26</v>
          </cell>
          <cell r="U51">
            <v>4112.26</v>
          </cell>
          <cell r="X51">
            <v>22071.470418800352</v>
          </cell>
          <cell r="Y51">
            <v>22071.470418800352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L51">
            <v>0</v>
          </cell>
          <cell r="AM51">
            <v>0</v>
          </cell>
          <cell r="AN51">
            <v>7316.3619999999992</v>
          </cell>
          <cell r="AO51">
            <v>718.37199999999996</v>
          </cell>
          <cell r="AP51">
            <v>733.11</v>
          </cell>
          <cell r="AQ51">
            <v>733.11</v>
          </cell>
          <cell r="AR51">
            <v>733.11</v>
          </cell>
          <cell r="AS51">
            <v>733.11</v>
          </cell>
          <cell r="AT51">
            <v>733.11</v>
          </cell>
          <cell r="AU51">
            <v>733.11</v>
          </cell>
          <cell r="AV51">
            <v>733.11</v>
          </cell>
          <cell r="AW51">
            <v>733.11</v>
          </cell>
          <cell r="AX51">
            <v>733.11</v>
          </cell>
          <cell r="BA51">
            <v>7971.993311011518</v>
          </cell>
          <cell r="BB51">
            <v>3991.2869413215681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3980.70636968995</v>
          </cell>
          <cell r="BI51">
            <v>0</v>
          </cell>
          <cell r="BJ51">
            <v>0</v>
          </cell>
          <cell r="BK51">
            <v>0</v>
          </cell>
          <cell r="BO51">
            <v>0</v>
          </cell>
          <cell r="BP51">
            <v>0</v>
          </cell>
          <cell r="BQ51">
            <v>1086.248</v>
          </cell>
          <cell r="BR51">
            <v>108.488</v>
          </cell>
          <cell r="BS51">
            <v>108.64</v>
          </cell>
          <cell r="BT51">
            <v>108.64</v>
          </cell>
          <cell r="BU51">
            <v>108.64</v>
          </cell>
          <cell r="BV51">
            <v>108.64</v>
          </cell>
          <cell r="BW51">
            <v>108.64</v>
          </cell>
          <cell r="BX51">
            <v>108.64</v>
          </cell>
          <cell r="BY51">
            <v>108.64</v>
          </cell>
          <cell r="BZ51">
            <v>108.64</v>
          </cell>
          <cell r="CA51">
            <v>108.64</v>
          </cell>
          <cell r="CD51">
            <v>1179.9165669144402</v>
          </cell>
          <cell r="CE51">
            <v>109.577170857</v>
          </cell>
          <cell r="CF51">
            <v>109.29567957</v>
          </cell>
          <cell r="CG51">
            <v>120.08161075844001</v>
          </cell>
          <cell r="CH51">
            <v>122.57469963</v>
          </cell>
          <cell r="CI51">
            <v>119.89703853900001</v>
          </cell>
          <cell r="CJ51">
            <v>122.13651773000001</v>
          </cell>
          <cell r="CK51">
            <v>118.64802441</v>
          </cell>
          <cell r="CL51">
            <v>119.17123317000001</v>
          </cell>
          <cell r="CM51">
            <v>118.17396161000001</v>
          </cell>
          <cell r="CN51">
            <v>120.36063064000001</v>
          </cell>
          <cell r="CR51">
            <v>0</v>
          </cell>
          <cell r="CS51">
            <v>0</v>
          </cell>
          <cell r="CT51">
            <v>903.02100000000007</v>
          </cell>
          <cell r="CU51">
            <v>89.691000000000003</v>
          </cell>
          <cell r="CV51">
            <v>90.37</v>
          </cell>
          <cell r="CW51">
            <v>90.37</v>
          </cell>
          <cell r="CX51">
            <v>90.37</v>
          </cell>
          <cell r="CY51">
            <v>90.37</v>
          </cell>
          <cell r="CZ51">
            <v>90.37</v>
          </cell>
          <cell r="DA51">
            <v>90.37</v>
          </cell>
          <cell r="DB51">
            <v>90.37</v>
          </cell>
          <cell r="DC51">
            <v>90.37</v>
          </cell>
          <cell r="DD51">
            <v>90.37</v>
          </cell>
          <cell r="DG51">
            <v>966.08779791912002</v>
          </cell>
          <cell r="DH51">
            <v>85.230365654000011</v>
          </cell>
          <cell r="DI51">
            <v>85.011418540000008</v>
          </cell>
          <cell r="DJ51">
            <v>99.440340593120013</v>
          </cell>
          <cell r="DK51">
            <v>101.50488324000001</v>
          </cell>
          <cell r="DL51">
            <v>99.287495172000007</v>
          </cell>
          <cell r="DM51">
            <v>101.14166188000002</v>
          </cell>
          <cell r="DN51">
            <v>98.253178680000005</v>
          </cell>
          <cell r="DO51">
            <v>98.686451160000004</v>
          </cell>
          <cell r="DP51">
            <v>97.860604280000004</v>
          </cell>
          <cell r="DQ51">
            <v>99.671398720000013</v>
          </cell>
          <cell r="DT51">
            <v>63.066797919119949</v>
          </cell>
          <cell r="DU51">
            <v>0</v>
          </cell>
          <cell r="DV51">
            <v>63.066797919119949</v>
          </cell>
          <cell r="DW51">
            <v>1501.2600000000004</v>
          </cell>
          <cell r="DX51">
            <v>147.39000000000004</v>
          </cell>
          <cell r="DY51">
            <v>150.43</v>
          </cell>
          <cell r="DZ51">
            <v>150.43</v>
          </cell>
          <cell r="EA51">
            <v>150.43</v>
          </cell>
          <cell r="EB51">
            <v>150.43</v>
          </cell>
          <cell r="EC51">
            <v>150.43</v>
          </cell>
          <cell r="ED51">
            <v>150.43</v>
          </cell>
          <cell r="EE51">
            <v>150.43</v>
          </cell>
          <cell r="EF51">
            <v>150.43</v>
          </cell>
          <cell r="EG51">
            <v>150.43</v>
          </cell>
          <cell r="EK51">
            <v>1626.5807474692733</v>
          </cell>
          <cell r="EL51">
            <v>814.36978721642151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812.21096025285181</v>
          </cell>
          <cell r="ES51">
            <v>0</v>
          </cell>
          <cell r="ET51">
            <v>0</v>
          </cell>
          <cell r="EU51">
            <v>0</v>
          </cell>
          <cell r="EX51">
            <v>125.32074746927287</v>
          </cell>
          <cell r="EY51">
            <v>0</v>
          </cell>
          <cell r="EZ51">
            <v>125.32074746927287</v>
          </cell>
          <cell r="FA51">
            <v>4890.2230000000009</v>
          </cell>
          <cell r="FB51">
            <v>480.13299999999998</v>
          </cell>
          <cell r="FC51">
            <v>490.01</v>
          </cell>
          <cell r="FD51">
            <v>490.01</v>
          </cell>
          <cell r="FE51">
            <v>490.01</v>
          </cell>
          <cell r="FF51">
            <v>490.01</v>
          </cell>
          <cell r="FG51">
            <v>490.01</v>
          </cell>
          <cell r="FH51">
            <v>490.01</v>
          </cell>
          <cell r="FI51">
            <v>490.01</v>
          </cell>
          <cell r="FJ51">
            <v>490.01</v>
          </cell>
          <cell r="FK51">
            <v>490.01</v>
          </cell>
          <cell r="FN51">
            <v>5744.560672674349</v>
          </cell>
          <cell r="FO51">
            <v>2699.8769822930858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2671.0222537812633</v>
          </cell>
          <cell r="FV51">
            <v>0</v>
          </cell>
          <cell r="FW51">
            <v>373.6614366</v>
          </cell>
          <cell r="FX51">
            <v>0</v>
          </cell>
          <cell r="GA51">
            <v>854.33767267434814</v>
          </cell>
          <cell r="GB51">
            <v>0</v>
          </cell>
          <cell r="GC51">
            <v>854.33767267434814</v>
          </cell>
          <cell r="GD51">
            <v>10.939</v>
          </cell>
          <cell r="GE51">
            <v>10.939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-10.939</v>
          </cell>
          <cell r="GW51">
            <v>-10.939</v>
          </cell>
          <cell r="GX51">
            <v>0</v>
          </cell>
          <cell r="GY51">
            <v>40332.789999999994</v>
          </cell>
          <cell r="GZ51">
            <v>3889.9</v>
          </cell>
          <cell r="HA51">
            <v>4049.21</v>
          </cell>
          <cell r="HB51">
            <v>4049.21</v>
          </cell>
          <cell r="HC51">
            <v>4049.21</v>
          </cell>
          <cell r="HD51">
            <v>4049.21</v>
          </cell>
          <cell r="HE51">
            <v>4049.21</v>
          </cell>
          <cell r="HF51">
            <v>4049.21</v>
          </cell>
          <cell r="HG51">
            <v>4049.21</v>
          </cell>
          <cell r="HH51">
            <v>4049.21</v>
          </cell>
          <cell r="HI51">
            <v>4049.21</v>
          </cell>
          <cell r="HL51">
            <v>26445.041720672813</v>
          </cell>
          <cell r="HM51">
            <v>2525.6463864556035</v>
          </cell>
          <cell r="HN51">
            <v>2322.0079564409243</v>
          </cell>
          <cell r="HO51">
            <v>2668.8114092731862</v>
          </cell>
          <cell r="HP51">
            <v>2876.765228824358</v>
          </cell>
          <cell r="HQ51">
            <v>3009.4104767105955</v>
          </cell>
          <cell r="HR51">
            <v>2610.4887151325629</v>
          </cell>
          <cell r="HS51">
            <v>2372.970118654287</v>
          </cell>
          <cell r="HT51">
            <v>3138.9552939030154</v>
          </cell>
          <cell r="HU51">
            <v>2371.8167188326388</v>
          </cell>
          <cell r="HV51">
            <v>2548.1694164456376</v>
          </cell>
          <cell r="HY51">
            <v>-13887.748279327181</v>
          </cell>
          <cell r="HZ51">
            <v>-13887.748279327181</v>
          </cell>
          <cell r="IA51">
            <v>0</v>
          </cell>
          <cell r="IB51">
            <v>112750.21</v>
          </cell>
          <cell r="IC51">
            <v>11097.73</v>
          </cell>
          <cell r="ID51">
            <v>11294.72</v>
          </cell>
          <cell r="IE51">
            <v>11294.72</v>
          </cell>
          <cell r="IF51">
            <v>11294.72</v>
          </cell>
          <cell r="IG51">
            <v>11294.72</v>
          </cell>
          <cell r="IH51">
            <v>11294.72</v>
          </cell>
          <cell r="II51">
            <v>11294.72</v>
          </cell>
          <cell r="IJ51">
            <v>11294.72</v>
          </cell>
          <cell r="IK51">
            <v>11294.72</v>
          </cell>
          <cell r="IL51">
            <v>11294.72</v>
          </cell>
          <cell r="IO51">
            <v>111055.24222515328</v>
          </cell>
          <cell r="IP51">
            <v>7541.23974123274</v>
          </cell>
          <cell r="IQ51">
            <v>8666.8530344924566</v>
          </cell>
          <cell r="IR51">
            <v>11630.468566196781</v>
          </cell>
          <cell r="IS51">
            <v>11204.215658626037</v>
          </cell>
          <cell r="IT51">
            <v>12961.569350747877</v>
          </cell>
          <cell r="IU51">
            <v>10682.816517427324</v>
          </cell>
          <cell r="IV51">
            <v>10509.3777632439</v>
          </cell>
          <cell r="IW51">
            <v>11716.600284937911</v>
          </cell>
          <cell r="IX51">
            <v>13389.231721062197</v>
          </cell>
          <cell r="IY51">
            <v>12752.869587186062</v>
          </cell>
          <cell r="JB51">
            <v>-1694.967774846722</v>
          </cell>
          <cell r="JC51">
            <v>-1694.967774846722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8734.1740000000009</v>
          </cell>
          <cell r="KI51">
            <v>857.55399999999986</v>
          </cell>
          <cell r="KJ51">
            <v>875.18</v>
          </cell>
          <cell r="KK51">
            <v>875.18</v>
          </cell>
          <cell r="KL51">
            <v>875.18</v>
          </cell>
          <cell r="KM51">
            <v>875.18</v>
          </cell>
          <cell r="KN51">
            <v>875.18</v>
          </cell>
          <cell r="KO51">
            <v>875.18</v>
          </cell>
          <cell r="KP51">
            <v>875.18</v>
          </cell>
          <cell r="KQ51">
            <v>875.18</v>
          </cell>
          <cell r="KR51">
            <v>875.18</v>
          </cell>
          <cell r="KU51">
            <v>7295.0952088523682</v>
          </cell>
          <cell r="KV51">
            <v>1015.6010332617362</v>
          </cell>
          <cell r="KW51">
            <v>769.7609698962325</v>
          </cell>
          <cell r="KX51">
            <v>1134.790579866117</v>
          </cell>
          <cell r="KY51">
            <v>1006.4035553399103</v>
          </cell>
          <cell r="KZ51">
            <v>1083.8987113929079</v>
          </cell>
          <cell r="LA51">
            <v>214.75599043191301</v>
          </cell>
          <cell r="LB51">
            <v>11.899558894695428</v>
          </cell>
          <cell r="LD51">
            <v>1198.9506048651617</v>
          </cell>
          <cell r="LE51">
            <v>859.03420490369308</v>
          </cell>
          <cell r="LH51">
            <v>-1439.0787911476327</v>
          </cell>
          <cell r="LI51">
            <v>-1439.0787911476327</v>
          </cell>
          <cell r="LJ51">
            <v>0</v>
          </cell>
          <cell r="LK51">
            <v>0</v>
          </cell>
          <cell r="LX51">
            <v>0</v>
          </cell>
          <cell r="MJ51">
            <v>0</v>
          </cell>
          <cell r="ML51">
            <v>0</v>
          </cell>
          <cell r="MM51">
            <v>0</v>
          </cell>
          <cell r="MN51">
            <v>130195.49799999999</v>
          </cell>
          <cell r="MO51">
            <v>12730.468000000001</v>
          </cell>
          <cell r="MP51">
            <v>13051.67</v>
          </cell>
          <cell r="MQ51">
            <v>13051.67</v>
          </cell>
          <cell r="MR51">
            <v>13051.67</v>
          </cell>
          <cell r="MS51">
            <v>13051.67</v>
          </cell>
          <cell r="MT51">
            <v>13051.67</v>
          </cell>
          <cell r="MU51">
            <v>13051.67</v>
          </cell>
          <cell r="MV51">
            <v>13051.67</v>
          </cell>
          <cell r="MW51">
            <v>13051.67</v>
          </cell>
          <cell r="MX51">
            <v>13051.67</v>
          </cell>
          <cell r="NA51">
            <v>11642.734552569753</v>
          </cell>
          <cell r="NB51">
            <v>424.30035045419618</v>
          </cell>
          <cell r="NC51">
            <v>0</v>
          </cell>
          <cell r="ND51">
            <v>0</v>
          </cell>
          <cell r="NE51">
            <v>0</v>
          </cell>
          <cell r="NF51">
            <v>1340.5794558577907</v>
          </cell>
          <cell r="NG51">
            <v>0</v>
          </cell>
          <cell r="NH51">
            <v>0</v>
          </cell>
          <cell r="NI51">
            <v>3601.590048432437</v>
          </cell>
          <cell r="NJ51">
            <v>0</v>
          </cell>
          <cell r="NK51">
            <v>6276.2646978253297</v>
          </cell>
          <cell r="NN51">
            <v>-118552.76344743025</v>
          </cell>
          <cell r="NO51">
            <v>-118552.76344743025</v>
          </cell>
          <cell r="NP51">
            <v>0</v>
          </cell>
          <cell r="NQ51">
            <v>48289.964</v>
          </cell>
          <cell r="NR51">
            <v>57453.73</v>
          </cell>
          <cell r="NS51">
            <v>9163.7660000000033</v>
          </cell>
          <cell r="NT51">
            <v>0</v>
          </cell>
          <cell r="NU51">
            <v>9163.7660000000033</v>
          </cell>
          <cell r="NV51">
            <v>11755.959999999997</v>
          </cell>
          <cell r="NW51">
            <v>1137.58</v>
          </cell>
          <cell r="NX51">
            <v>1179.82</v>
          </cell>
          <cell r="NY51">
            <v>1179.82</v>
          </cell>
          <cell r="NZ51">
            <v>1179.82</v>
          </cell>
          <cell r="OA51">
            <v>1179.82</v>
          </cell>
          <cell r="OB51">
            <v>1179.82</v>
          </cell>
          <cell r="OC51">
            <v>1179.82</v>
          </cell>
          <cell r="OD51">
            <v>1179.82</v>
          </cell>
          <cell r="OE51">
            <v>1179.82</v>
          </cell>
          <cell r="OF51">
            <v>1179.82</v>
          </cell>
          <cell r="OI51">
            <v>13332.72</v>
          </cell>
          <cell r="OJ51">
            <v>2525.17</v>
          </cell>
          <cell r="OK51">
            <v>0</v>
          </cell>
          <cell r="OL51">
            <v>0</v>
          </cell>
          <cell r="OM51">
            <v>0</v>
          </cell>
          <cell r="ON51">
            <v>0</v>
          </cell>
          <cell r="OO51">
            <v>0</v>
          </cell>
          <cell r="OP51">
            <v>0</v>
          </cell>
          <cell r="OQ51">
            <v>0</v>
          </cell>
          <cell r="OR51">
            <v>0</v>
          </cell>
          <cell r="OS51">
            <v>10807.55</v>
          </cell>
          <cell r="OV51">
            <v>1576.760000000002</v>
          </cell>
          <cell r="OW51">
            <v>0</v>
          </cell>
          <cell r="OX51">
            <v>1576.760000000002</v>
          </cell>
          <cell r="OY51">
            <v>19013.376000000004</v>
          </cell>
          <cell r="OZ51">
            <v>1783.326</v>
          </cell>
          <cell r="PA51">
            <v>1914.45</v>
          </cell>
          <cell r="PB51">
            <v>1914.45</v>
          </cell>
          <cell r="PC51">
            <v>1914.45</v>
          </cell>
          <cell r="PD51">
            <v>1914.45</v>
          </cell>
          <cell r="PE51">
            <v>1914.45</v>
          </cell>
          <cell r="PF51">
            <v>1914.45</v>
          </cell>
          <cell r="PG51">
            <v>1914.45</v>
          </cell>
          <cell r="PH51">
            <v>1914.45</v>
          </cell>
          <cell r="PI51">
            <v>1914.45</v>
          </cell>
          <cell r="PL51">
            <v>43915.990000000005</v>
          </cell>
          <cell r="PM51">
            <v>0</v>
          </cell>
          <cell r="PN51">
            <v>0</v>
          </cell>
          <cell r="PO51">
            <v>1725.78</v>
          </cell>
          <cell r="PP51">
            <v>2411.12</v>
          </cell>
          <cell r="PQ51">
            <v>0</v>
          </cell>
          <cell r="PR51">
            <v>2576.9</v>
          </cell>
          <cell r="PS51">
            <v>6816.99</v>
          </cell>
          <cell r="PT51">
            <v>4223.71</v>
          </cell>
          <cell r="PU51">
            <v>26161.49</v>
          </cell>
          <cell r="PV51">
            <v>0</v>
          </cell>
          <cell r="PY51">
            <v>24902.614000000001</v>
          </cell>
          <cell r="PZ51">
            <v>0</v>
          </cell>
          <cell r="QA51">
            <v>24902.614000000001</v>
          </cell>
          <cell r="QB51">
            <v>583.63200000000006</v>
          </cell>
          <cell r="QC51">
            <v>57.131999999999998</v>
          </cell>
          <cell r="QD51">
            <v>58.5</v>
          </cell>
          <cell r="QE51">
            <v>58.5</v>
          </cell>
          <cell r="QF51">
            <v>58.5</v>
          </cell>
          <cell r="QG51">
            <v>58.5</v>
          </cell>
          <cell r="QH51">
            <v>58.5</v>
          </cell>
          <cell r="QI51">
            <v>58.5</v>
          </cell>
          <cell r="QJ51">
            <v>58.5</v>
          </cell>
          <cell r="QK51">
            <v>58.5</v>
          </cell>
          <cell r="QL51">
            <v>58.5</v>
          </cell>
          <cell r="QO51">
            <v>0</v>
          </cell>
          <cell r="QP51">
            <v>0</v>
          </cell>
          <cell r="QQ51">
            <v>0</v>
          </cell>
          <cell r="QS51">
            <v>0</v>
          </cell>
          <cell r="QT51">
            <v>0</v>
          </cell>
          <cell r="QU51">
            <v>0</v>
          </cell>
          <cell r="QW51">
            <v>0</v>
          </cell>
          <cell r="RB51">
            <v>-583.63200000000006</v>
          </cell>
          <cell r="RC51">
            <v>-583.63200000000006</v>
          </cell>
          <cell r="RD51">
            <v>0</v>
          </cell>
          <cell r="RE51">
            <v>11015.255999999999</v>
          </cell>
          <cell r="RF51">
            <v>1073.7659999999998</v>
          </cell>
          <cell r="RG51">
            <v>1104.6099999999999</v>
          </cell>
          <cell r="RH51">
            <v>1104.6099999999999</v>
          </cell>
          <cell r="RI51">
            <v>1104.6099999999999</v>
          </cell>
          <cell r="RJ51">
            <v>1104.6099999999999</v>
          </cell>
          <cell r="RK51">
            <v>1104.6099999999999</v>
          </cell>
          <cell r="RL51">
            <v>1104.6099999999999</v>
          </cell>
          <cell r="RM51">
            <v>1104.6099999999999</v>
          </cell>
          <cell r="RN51">
            <v>1104.6099999999999</v>
          </cell>
          <cell r="RO51">
            <v>1104.6099999999999</v>
          </cell>
          <cell r="RR51">
            <v>0</v>
          </cell>
          <cell r="RS51">
            <v>0</v>
          </cell>
          <cell r="RT51">
            <v>0</v>
          </cell>
          <cell r="RV51">
            <v>0</v>
          </cell>
          <cell r="RY51">
            <v>0</v>
          </cell>
          <cell r="RZ51">
            <v>0</v>
          </cell>
          <cell r="SE51">
            <v>-11015.255999999999</v>
          </cell>
          <cell r="SF51">
            <v>-11015.255999999999</v>
          </cell>
          <cell r="SG51">
            <v>0</v>
          </cell>
          <cell r="SH51">
            <v>5504.6980000000003</v>
          </cell>
          <cell r="SI51">
            <v>520.3180000000001</v>
          </cell>
          <cell r="SJ51">
            <v>553.82000000000005</v>
          </cell>
          <cell r="SK51">
            <v>553.82000000000005</v>
          </cell>
          <cell r="SL51">
            <v>553.82000000000005</v>
          </cell>
          <cell r="SM51">
            <v>553.82000000000005</v>
          </cell>
          <cell r="SN51">
            <v>553.82000000000005</v>
          </cell>
          <cell r="SO51">
            <v>553.82000000000005</v>
          </cell>
          <cell r="SP51">
            <v>553.82000000000005</v>
          </cell>
          <cell r="SQ51">
            <v>553.82000000000005</v>
          </cell>
          <cell r="SR51">
            <v>553.82000000000005</v>
          </cell>
          <cell r="SU51">
            <v>0</v>
          </cell>
          <cell r="SV51">
            <v>0</v>
          </cell>
          <cell r="SW51">
            <v>0</v>
          </cell>
          <cell r="SX51">
            <v>0</v>
          </cell>
          <cell r="SY51">
            <v>0</v>
          </cell>
          <cell r="SZ51">
            <v>0</v>
          </cell>
          <cell r="TA51">
            <v>0</v>
          </cell>
          <cell r="TB51">
            <v>0</v>
          </cell>
          <cell r="TC51">
            <v>0</v>
          </cell>
          <cell r="TD51">
            <v>0</v>
          </cell>
          <cell r="TH51">
            <v>-5504.6980000000003</v>
          </cell>
          <cell r="TI51">
            <v>-5504.6980000000003</v>
          </cell>
          <cell r="TJ51">
            <v>0</v>
          </cell>
          <cell r="TK51">
            <v>356.416</v>
          </cell>
          <cell r="TL51">
            <v>35.026000000000003</v>
          </cell>
          <cell r="TM51">
            <v>35.71</v>
          </cell>
          <cell r="TN51">
            <v>35.71</v>
          </cell>
          <cell r="TO51">
            <v>35.71</v>
          </cell>
          <cell r="TP51">
            <v>35.71</v>
          </cell>
          <cell r="TQ51">
            <v>35.71</v>
          </cell>
          <cell r="TR51">
            <v>35.71</v>
          </cell>
          <cell r="TS51">
            <v>35.71</v>
          </cell>
          <cell r="TT51">
            <v>35.71</v>
          </cell>
          <cell r="TU51">
            <v>35.71</v>
          </cell>
          <cell r="TX51">
            <v>205.02</v>
          </cell>
          <cell r="TY51">
            <v>205.02</v>
          </cell>
          <cell r="TZ51">
            <v>0</v>
          </cell>
          <cell r="UA51">
            <v>0</v>
          </cell>
          <cell r="UB51">
            <v>0</v>
          </cell>
          <cell r="UC51">
            <v>0</v>
          </cell>
          <cell r="UD51">
            <v>0</v>
          </cell>
          <cell r="UE51">
            <v>0</v>
          </cell>
          <cell r="UF51">
            <v>0</v>
          </cell>
          <cell r="UG51">
            <v>0</v>
          </cell>
          <cell r="UH51">
            <v>0</v>
          </cell>
          <cell r="UK51">
            <v>-151.39599999999999</v>
          </cell>
          <cell r="UL51">
            <v>-151.39599999999999</v>
          </cell>
          <cell r="UM51">
            <v>0</v>
          </cell>
          <cell r="UN51">
            <v>60.626000000000005</v>
          </cell>
          <cell r="UO51">
            <v>5.9960000000000004</v>
          </cell>
          <cell r="UP51">
            <v>6.07</v>
          </cell>
          <cell r="UQ51">
            <v>6.07</v>
          </cell>
          <cell r="UR51">
            <v>6.07</v>
          </cell>
          <cell r="US51">
            <v>6.07</v>
          </cell>
          <cell r="UT51">
            <v>6.07</v>
          </cell>
          <cell r="UU51">
            <v>6.07</v>
          </cell>
          <cell r="UV51">
            <v>6.07</v>
          </cell>
          <cell r="UW51">
            <v>6.07</v>
          </cell>
          <cell r="UX51">
            <v>6.07</v>
          </cell>
          <cell r="VA51">
            <v>0</v>
          </cell>
          <cell r="VN51">
            <v>-60.626000000000005</v>
          </cell>
          <cell r="VO51">
            <v>-60.626000000000005</v>
          </cell>
          <cell r="VP51">
            <v>0</v>
          </cell>
          <cell r="VQ51">
            <v>0</v>
          </cell>
          <cell r="WD51">
            <v>0</v>
          </cell>
          <cell r="WQ51">
            <v>0</v>
          </cell>
          <cell r="WR51">
            <v>0</v>
          </cell>
          <cell r="WS51">
            <v>0</v>
          </cell>
          <cell r="WT51">
            <v>128124.205</v>
          </cell>
          <cell r="WU51">
            <v>12361.705</v>
          </cell>
          <cell r="WV51">
            <v>12862.5</v>
          </cell>
          <cell r="WW51">
            <v>12862.5</v>
          </cell>
          <cell r="WX51">
            <v>12862.5</v>
          </cell>
          <cell r="WY51">
            <v>12862.5</v>
          </cell>
          <cell r="WZ51">
            <v>12862.5</v>
          </cell>
          <cell r="XA51">
            <v>12862.5</v>
          </cell>
          <cell r="XB51">
            <v>12862.5</v>
          </cell>
          <cell r="XC51">
            <v>12862.5</v>
          </cell>
          <cell r="XD51">
            <v>12862.5</v>
          </cell>
          <cell r="XG51">
            <v>103287.30146641978</v>
          </cell>
          <cell r="XH51">
            <v>10606.161098777226</v>
          </cell>
          <cell r="XI51">
            <v>7502.6412014680564</v>
          </cell>
          <cell r="XJ51">
            <v>6663.615277804377</v>
          </cell>
          <cell r="XK51">
            <v>4905.1747186803623</v>
          </cell>
          <cell r="XL51">
            <v>10117.511484169032</v>
          </cell>
          <cell r="XM51">
            <v>9761.7950190365355</v>
          </cell>
          <cell r="XN51">
            <v>9202.0391089104614</v>
          </cell>
          <cell r="XO51">
            <v>18291.004045413312</v>
          </cell>
          <cell r="XP51">
            <v>16538.12083642455</v>
          </cell>
          <cell r="XQ51">
            <v>9699.2386757358763</v>
          </cell>
          <cell r="XT51">
            <v>-24836.903533580218</v>
          </cell>
          <cell r="XU51">
            <v>-24836.903533580218</v>
          </cell>
          <cell r="XV51">
            <v>0</v>
          </cell>
          <cell r="XW51">
            <v>41102.474000000002</v>
          </cell>
          <cell r="XX51">
            <v>4145.6840000000002</v>
          </cell>
          <cell r="XY51">
            <v>4106.3100000000004</v>
          </cell>
          <cell r="XZ51">
            <v>4106.3100000000004</v>
          </cell>
          <cell r="YA51">
            <v>4106.3100000000004</v>
          </cell>
          <cell r="YB51">
            <v>4106.3100000000004</v>
          </cell>
          <cell r="YC51">
            <v>4106.3100000000004</v>
          </cell>
          <cell r="YD51">
            <v>4106.3100000000004</v>
          </cell>
          <cell r="YE51">
            <v>4106.3100000000004</v>
          </cell>
          <cell r="YF51">
            <v>4106.3100000000004</v>
          </cell>
          <cell r="YG51">
            <v>4106.3100000000004</v>
          </cell>
          <cell r="YJ51">
            <v>60549.338884310891</v>
          </cell>
          <cell r="YK51">
            <v>5711.7355632820527</v>
          </cell>
          <cell r="YL51">
            <v>4082.9035885675448</v>
          </cell>
          <cell r="YM51">
            <v>5737.2958480971902</v>
          </cell>
          <cell r="YN51">
            <v>6129.2510084531796</v>
          </cell>
          <cell r="YO51">
            <v>8398.8665938285649</v>
          </cell>
          <cell r="YP51">
            <v>5856.2652634776759</v>
          </cell>
          <cell r="YQ51">
            <v>6223.9939253349421</v>
          </cell>
          <cell r="YR51">
            <v>6212.5599844016251</v>
          </cell>
          <cell r="YS51">
            <v>6008.9485685767377</v>
          </cell>
          <cell r="YT51">
            <v>6187.5185402913767</v>
          </cell>
          <cell r="YW51">
            <v>19446.864884310889</v>
          </cell>
          <cell r="YX51">
            <v>0</v>
          </cell>
          <cell r="YY51">
            <v>19446.864884310889</v>
          </cell>
          <cell r="YZ51">
            <v>761.6049999999999</v>
          </cell>
          <cell r="ZA51">
            <v>118.82500000000002</v>
          </cell>
          <cell r="ZB51">
            <v>71.42</v>
          </cell>
          <cell r="ZC51">
            <v>71.42</v>
          </cell>
          <cell r="ZD51">
            <v>71.42</v>
          </cell>
          <cell r="ZE51">
            <v>71.42</v>
          </cell>
          <cell r="ZF51">
            <v>71.42</v>
          </cell>
          <cell r="ZG51">
            <v>71.42</v>
          </cell>
          <cell r="ZH51">
            <v>71.42</v>
          </cell>
          <cell r="ZI51">
            <v>71.42</v>
          </cell>
          <cell r="ZJ51">
            <v>71.42</v>
          </cell>
          <cell r="ZM51">
            <v>11809.053100035366</v>
          </cell>
          <cell r="ZP51">
            <v>6662.8189882092211</v>
          </cell>
          <cell r="ZQ51">
            <v>5146.2341118261438</v>
          </cell>
          <cell r="ZZ51">
            <v>11047.448100035366</v>
          </cell>
          <cell r="AAA51">
            <v>0</v>
          </cell>
          <cell r="AAB51">
            <v>11047.448100035366</v>
          </cell>
          <cell r="AAC51">
            <v>1898.9960000000005</v>
          </cell>
          <cell r="AAD51">
            <v>189.626</v>
          </cell>
          <cell r="AAE51">
            <v>189.93</v>
          </cell>
          <cell r="AAF51">
            <v>189.93</v>
          </cell>
          <cell r="AAG51">
            <v>189.93</v>
          </cell>
          <cell r="AAH51">
            <v>189.93</v>
          </cell>
          <cell r="AAI51">
            <v>189.93</v>
          </cell>
          <cell r="AAJ51">
            <v>189.93</v>
          </cell>
          <cell r="AAK51">
            <v>189.93</v>
          </cell>
          <cell r="AAL51">
            <v>189.93</v>
          </cell>
          <cell r="AAM51">
            <v>189.93</v>
          </cell>
          <cell r="AAP51">
            <v>2528.4599150399999</v>
          </cell>
          <cell r="AAQ51">
            <v>214.45486776000001</v>
          </cell>
          <cell r="AAR51">
            <v>213.90395760000001</v>
          </cell>
          <cell r="AAS51">
            <v>262.40591519999998</v>
          </cell>
          <cell r="AAT51">
            <v>267.8538456</v>
          </cell>
          <cell r="AAU51">
            <v>262.00254167999998</v>
          </cell>
          <cell r="AAV51">
            <v>266.89631759999997</v>
          </cell>
          <cell r="AAW51">
            <v>259.27315920000001</v>
          </cell>
          <cell r="AAX51">
            <v>260.41649039999999</v>
          </cell>
          <cell r="AAY51">
            <v>258.23722320000002</v>
          </cell>
          <cell r="AAZ51">
            <v>263.01559679999997</v>
          </cell>
          <cell r="ABC51">
            <v>629.46391503999939</v>
          </cell>
          <cell r="ABD51">
            <v>0</v>
          </cell>
          <cell r="ABE51">
            <v>629.46391503999939</v>
          </cell>
          <cell r="ABF51">
            <v>414.85400000000004</v>
          </cell>
          <cell r="ABG51">
            <v>41.444000000000003</v>
          </cell>
          <cell r="ABH51">
            <v>41.49</v>
          </cell>
          <cell r="ABI51">
            <v>41.49</v>
          </cell>
          <cell r="ABJ51">
            <v>41.49</v>
          </cell>
          <cell r="ABK51">
            <v>41.49</v>
          </cell>
          <cell r="ABL51">
            <v>41.49</v>
          </cell>
          <cell r="ABM51">
            <v>41.49</v>
          </cell>
          <cell r="ABN51">
            <v>41.49</v>
          </cell>
          <cell r="ABO51">
            <v>41.49</v>
          </cell>
          <cell r="ABP51">
            <v>41.49</v>
          </cell>
          <cell r="ABS51">
            <v>0</v>
          </cell>
          <cell r="ABT51">
            <v>0</v>
          </cell>
          <cell r="ACA51">
            <v>0</v>
          </cell>
          <cell r="ACB51">
            <v>0</v>
          </cell>
          <cell r="ACC51">
            <v>0</v>
          </cell>
          <cell r="ACF51">
            <v>-414.85400000000004</v>
          </cell>
          <cell r="ACG51">
            <v>-414.85400000000004</v>
          </cell>
          <cell r="ACH51">
            <v>0</v>
          </cell>
          <cell r="ACI51">
            <v>81093.467000000004</v>
          </cell>
          <cell r="ACJ51">
            <v>57851.950450968005</v>
          </cell>
          <cell r="ACK51">
            <v>-23241.516549032</v>
          </cell>
          <cell r="ACL51">
            <v>-23241.516549032</v>
          </cell>
          <cell r="ACM51">
            <v>0</v>
          </cell>
          <cell r="ACN51">
            <v>26522.866999999998</v>
          </cell>
          <cell r="ACO51">
            <v>2684.6570000000002</v>
          </cell>
          <cell r="ACP51">
            <v>2648.69</v>
          </cell>
          <cell r="ACQ51">
            <v>2648.69</v>
          </cell>
          <cell r="ACR51">
            <v>2648.69</v>
          </cell>
          <cell r="ACS51">
            <v>2648.69</v>
          </cell>
          <cell r="ACT51">
            <v>2648.69</v>
          </cell>
          <cell r="ACU51">
            <v>2648.69</v>
          </cell>
          <cell r="ACV51">
            <v>2648.69</v>
          </cell>
          <cell r="ACW51">
            <v>2648.69</v>
          </cell>
          <cell r="ACX51">
            <v>2648.69</v>
          </cell>
          <cell r="ADA51">
            <v>27570.699996192005</v>
          </cell>
          <cell r="ADB51">
            <v>2426.51711484</v>
          </cell>
          <cell r="ADC51">
            <v>2717.3724984</v>
          </cell>
          <cell r="ADD51">
            <v>3204.5323209119997</v>
          </cell>
          <cell r="ADE51">
            <v>3027.5601336</v>
          </cell>
          <cell r="ADF51">
            <v>2076.17165604</v>
          </cell>
          <cell r="ADG51">
            <v>3235.1068799999998</v>
          </cell>
          <cell r="ADH51">
            <v>2482.7369184000004</v>
          </cell>
          <cell r="ADI51">
            <v>2683.0789920000002</v>
          </cell>
          <cell r="ADJ51">
            <v>2852.3475108000002</v>
          </cell>
          <cell r="ADK51">
            <v>2865.2759712000002</v>
          </cell>
          <cell r="ADN51">
            <v>1047.8329961920062</v>
          </cell>
          <cell r="ADO51">
            <v>0</v>
          </cell>
          <cell r="ADP51">
            <v>1047.8329961920062</v>
          </cell>
          <cell r="ADQ51">
            <v>54570.600000000006</v>
          </cell>
          <cell r="ADR51">
            <v>5007.24</v>
          </cell>
          <cell r="ADS51">
            <v>5507.04</v>
          </cell>
          <cell r="ADT51">
            <v>5507.04</v>
          </cell>
          <cell r="ADU51">
            <v>5507.04</v>
          </cell>
          <cell r="ADV51">
            <v>5507.04</v>
          </cell>
          <cell r="ADW51">
            <v>5507.04</v>
          </cell>
          <cell r="ADX51">
            <v>5507.04</v>
          </cell>
          <cell r="ADY51">
            <v>5507.04</v>
          </cell>
          <cell r="ADZ51">
            <v>5507.04</v>
          </cell>
          <cell r="AEA51">
            <v>5507.04</v>
          </cell>
          <cell r="AED51">
            <v>30281.250454776</v>
          </cell>
          <cell r="AEE51">
            <v>2851.4554639200001</v>
          </cell>
          <cell r="AEF51">
            <v>3252.1323923999998</v>
          </cell>
          <cell r="AEG51">
            <v>3610.0686692160002</v>
          </cell>
          <cell r="AEH51">
            <v>3522.6839088000002</v>
          </cell>
          <cell r="AEI51">
            <v>2512.84255884</v>
          </cell>
          <cell r="AEJ51">
            <v>3692.0657268</v>
          </cell>
          <cell r="AEK51">
            <v>2647.7289288000002</v>
          </cell>
          <cell r="AEL51">
            <v>3014.5181616</v>
          </cell>
          <cell r="AEM51">
            <v>2954.0773260000001</v>
          </cell>
          <cell r="AEN51">
            <v>2223.6773183999999</v>
          </cell>
          <cell r="AEQ51">
            <v>-24289.349545224006</v>
          </cell>
          <cell r="AER51">
            <v>-24289.349545224006</v>
          </cell>
          <cell r="AES51">
            <v>0</v>
          </cell>
          <cell r="AET51">
            <v>0</v>
          </cell>
          <cell r="AEU51">
            <v>0</v>
          </cell>
          <cell r="AEV51">
            <v>0</v>
          </cell>
          <cell r="AEW51">
            <v>0</v>
          </cell>
          <cell r="AEX51">
            <v>0</v>
          </cell>
          <cell r="AEY51">
            <v>0</v>
          </cell>
          <cell r="AFG51">
            <v>0</v>
          </cell>
          <cell r="AFT51">
            <v>0</v>
          </cell>
          <cell r="AFU51">
            <v>0</v>
          </cell>
          <cell r="AFV51">
            <v>0</v>
          </cell>
          <cell r="AFW51">
            <v>650442.05700000003</v>
          </cell>
          <cell r="AFX51">
            <v>489478.55703881133</v>
          </cell>
          <cell r="AFY51">
            <v>-160963.4999611887</v>
          </cell>
          <cell r="AFZ51">
            <v>-160963.4999611887</v>
          </cell>
          <cell r="AGA51">
            <v>0</v>
          </cell>
          <cell r="AGB51">
            <v>780530.46840000001</v>
          </cell>
          <cell r="AGC51">
            <v>587374.26844657352</v>
          </cell>
          <cell r="AGD51">
            <v>-193156.19995342649</v>
          </cell>
          <cell r="AGE51">
            <v>-193156.19995342649</v>
          </cell>
          <cell r="AGF51">
            <v>0</v>
          </cell>
          <cell r="AGG51">
            <v>39026.523420000005</v>
          </cell>
          <cell r="AGH51">
            <v>29368.713422328678</v>
          </cell>
          <cell r="AGI51">
            <v>-9657.8099976713274</v>
          </cell>
          <cell r="AGJ51">
            <v>-9657.8099976713274</v>
          </cell>
          <cell r="AGK51">
            <v>0</v>
          </cell>
          <cell r="AGL51">
            <v>819556.99182</v>
          </cell>
        </row>
        <row r="52">
          <cell r="C52" t="str">
            <v>Текстильникiв, ВУЛ, 11б</v>
          </cell>
          <cell r="D52">
            <v>9</v>
          </cell>
          <cell r="E52">
            <v>4289.0600000000004</v>
          </cell>
          <cell r="F52">
            <v>31489.213000000003</v>
          </cell>
          <cell r="G52">
            <v>43998.075022029327</v>
          </cell>
          <cell r="H52">
            <v>12508.862022029323</v>
          </cell>
          <cell r="I52">
            <v>0</v>
          </cell>
          <cell r="J52">
            <v>12508.862022029323</v>
          </cell>
          <cell r="K52">
            <v>18379.246999999999</v>
          </cell>
          <cell r="L52">
            <v>1802.6869999999999</v>
          </cell>
          <cell r="M52">
            <v>1841.84</v>
          </cell>
          <cell r="N52">
            <v>1841.84</v>
          </cell>
          <cell r="O52">
            <v>1841.84</v>
          </cell>
          <cell r="P52">
            <v>1841.84</v>
          </cell>
          <cell r="Q52">
            <v>1841.84</v>
          </cell>
          <cell r="R52">
            <v>1841.84</v>
          </cell>
          <cell r="S52">
            <v>1841.84</v>
          </cell>
          <cell r="T52">
            <v>1841.84</v>
          </cell>
          <cell r="U52">
            <v>1841.84</v>
          </cell>
          <cell r="X52">
            <v>17783.011676002985</v>
          </cell>
          <cell r="Y52">
            <v>0</v>
          </cell>
          <cell r="Z52">
            <v>7060.1651060977611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10722.846569905225</v>
          </cell>
          <cell r="AG52">
            <v>0</v>
          </cell>
          <cell r="AH52">
            <v>0</v>
          </cell>
          <cell r="AL52">
            <v>0</v>
          </cell>
          <cell r="AM52">
            <v>0</v>
          </cell>
          <cell r="AN52">
            <v>2713.3530000000005</v>
          </cell>
          <cell r="AO52">
            <v>266.43299999999999</v>
          </cell>
          <cell r="AP52">
            <v>271.88</v>
          </cell>
          <cell r="AQ52">
            <v>271.88</v>
          </cell>
          <cell r="AR52">
            <v>271.88</v>
          </cell>
          <cell r="AS52">
            <v>271.88</v>
          </cell>
          <cell r="AT52">
            <v>271.88</v>
          </cell>
          <cell r="AU52">
            <v>271.88</v>
          </cell>
          <cell r="AV52">
            <v>271.88</v>
          </cell>
          <cell r="AW52">
            <v>271.88</v>
          </cell>
          <cell r="AX52">
            <v>271.88</v>
          </cell>
          <cell r="BA52">
            <v>2681.7952000080631</v>
          </cell>
          <cell r="BB52">
            <v>0</v>
          </cell>
          <cell r="BC52">
            <v>1064.7193646252551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1617.0758353828078</v>
          </cell>
          <cell r="BJ52">
            <v>0</v>
          </cell>
          <cell r="BK52">
            <v>0</v>
          </cell>
          <cell r="BO52">
            <v>0</v>
          </cell>
          <cell r="BP52">
            <v>0</v>
          </cell>
          <cell r="BQ52">
            <v>2199.7849999999999</v>
          </cell>
          <cell r="BR52">
            <v>219.785</v>
          </cell>
          <cell r="BS52">
            <v>220</v>
          </cell>
          <cell r="BT52">
            <v>220</v>
          </cell>
          <cell r="BU52">
            <v>220</v>
          </cell>
          <cell r="BV52">
            <v>220</v>
          </cell>
          <cell r="BW52">
            <v>220</v>
          </cell>
          <cell r="BX52">
            <v>220</v>
          </cell>
          <cell r="BY52">
            <v>220</v>
          </cell>
          <cell r="BZ52">
            <v>220</v>
          </cell>
          <cell r="CA52">
            <v>220</v>
          </cell>
          <cell r="CD52">
            <v>2389.5822355085998</v>
          </cell>
          <cell r="CE52">
            <v>221.92328059299999</v>
          </cell>
          <cell r="CF52">
            <v>221.35318493</v>
          </cell>
          <cell r="CG52">
            <v>243.18928252559999</v>
          </cell>
          <cell r="CH52">
            <v>248.23828619999998</v>
          </cell>
          <cell r="CI52">
            <v>242.81548685999999</v>
          </cell>
          <cell r="CJ52">
            <v>247.35088019999998</v>
          </cell>
          <cell r="CK52">
            <v>240.28598339999999</v>
          </cell>
          <cell r="CL52">
            <v>241.34558579999998</v>
          </cell>
          <cell r="CM52">
            <v>239.3259114</v>
          </cell>
          <cell r="CN52">
            <v>243.7543536</v>
          </cell>
          <cell r="CR52">
            <v>0</v>
          </cell>
          <cell r="CS52">
            <v>0</v>
          </cell>
          <cell r="CT52">
            <v>432.5</v>
          </cell>
          <cell r="CU52">
            <v>42.71</v>
          </cell>
          <cell r="CV52">
            <v>43.31</v>
          </cell>
          <cell r="CW52">
            <v>43.31</v>
          </cell>
          <cell r="CX52">
            <v>43.31</v>
          </cell>
          <cell r="CY52">
            <v>43.31</v>
          </cell>
          <cell r="CZ52">
            <v>43.31</v>
          </cell>
          <cell r="DA52">
            <v>43.31</v>
          </cell>
          <cell r="DB52">
            <v>43.31</v>
          </cell>
          <cell r="DC52">
            <v>43.31</v>
          </cell>
          <cell r="DD52">
            <v>43.31</v>
          </cell>
          <cell r="DG52">
            <v>457.23863247119999</v>
          </cell>
          <cell r="DH52">
            <v>37.970867018</v>
          </cell>
          <cell r="DI52">
            <v>37.873324180000004</v>
          </cell>
          <cell r="DJ52">
            <v>47.654938878199999</v>
          </cell>
          <cell r="DK52">
            <v>48.644332649999996</v>
          </cell>
          <cell r="DL52">
            <v>47.581690545000001</v>
          </cell>
          <cell r="DM52">
            <v>48.470265550000001</v>
          </cell>
          <cell r="DN52">
            <v>47.086013549999997</v>
          </cell>
          <cell r="DO52">
            <v>47.293651349999998</v>
          </cell>
          <cell r="DP52">
            <v>46.897879549999999</v>
          </cell>
          <cell r="DQ52">
            <v>47.765669199999998</v>
          </cell>
          <cell r="DT52">
            <v>24.738632471199992</v>
          </cell>
          <cell r="DU52">
            <v>0</v>
          </cell>
          <cell r="DV52">
            <v>24.738632471199992</v>
          </cell>
          <cell r="DW52">
            <v>748.9</v>
          </cell>
          <cell r="DX52">
            <v>73.540000000000006</v>
          </cell>
          <cell r="DY52">
            <v>75.040000000000006</v>
          </cell>
          <cell r="DZ52">
            <v>75.040000000000006</v>
          </cell>
          <cell r="EA52">
            <v>75.040000000000006</v>
          </cell>
          <cell r="EB52">
            <v>75.040000000000006</v>
          </cell>
          <cell r="EC52">
            <v>75.040000000000006</v>
          </cell>
          <cell r="ED52">
            <v>75.040000000000006</v>
          </cell>
          <cell r="EE52">
            <v>75.040000000000006</v>
          </cell>
          <cell r="EF52">
            <v>75.040000000000006</v>
          </cell>
          <cell r="EG52">
            <v>75.040000000000006</v>
          </cell>
          <cell r="EK52">
            <v>738.98429374125408</v>
          </cell>
          <cell r="EL52">
            <v>0</v>
          </cell>
          <cell r="EM52">
            <v>293.38962486690451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445.59466887434951</v>
          </cell>
          <cell r="ET52">
            <v>0</v>
          </cell>
          <cell r="EU52">
            <v>0</v>
          </cell>
          <cell r="EX52">
            <v>-9.9157062587458995</v>
          </cell>
          <cell r="EY52">
            <v>-9.9157062587458995</v>
          </cell>
          <cell r="EZ52">
            <v>0</v>
          </cell>
          <cell r="FA52">
            <v>5045.7370000000001</v>
          </cell>
          <cell r="FB52">
            <v>495.42699999999996</v>
          </cell>
          <cell r="FC52">
            <v>505.59</v>
          </cell>
          <cell r="FD52">
            <v>505.59</v>
          </cell>
          <cell r="FE52">
            <v>505.59</v>
          </cell>
          <cell r="FF52">
            <v>505.59</v>
          </cell>
          <cell r="FG52">
            <v>505.59</v>
          </cell>
          <cell r="FH52">
            <v>505.59</v>
          </cell>
          <cell r="FI52">
            <v>505.59</v>
          </cell>
          <cell r="FJ52">
            <v>505.59</v>
          </cell>
          <cell r="FK52">
            <v>505.59</v>
          </cell>
          <cell r="FN52">
            <v>5019.8361663214691</v>
          </cell>
          <cell r="FO52">
            <v>0</v>
          </cell>
          <cell r="FP52">
            <v>1997.6918757487724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3022.1442905726967</v>
          </cell>
          <cell r="FW52">
            <v>0</v>
          </cell>
          <cell r="FX52">
            <v>0</v>
          </cell>
          <cell r="GA52">
            <v>-25.900833678530944</v>
          </cell>
          <cell r="GB52">
            <v>-25.900833678530944</v>
          </cell>
          <cell r="GC52">
            <v>0</v>
          </cell>
          <cell r="GD52">
            <v>5.4890000000000008</v>
          </cell>
          <cell r="GE52">
            <v>5.4890000000000008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-5.4890000000000008</v>
          </cell>
          <cell r="GW52">
            <v>-5.4890000000000008</v>
          </cell>
          <cell r="GX52">
            <v>0</v>
          </cell>
          <cell r="GY52">
            <v>1964.2020000000005</v>
          </cell>
          <cell r="GZ52">
            <v>304.60200000000003</v>
          </cell>
          <cell r="HA52">
            <v>184.4</v>
          </cell>
          <cell r="HB52">
            <v>184.4</v>
          </cell>
          <cell r="HC52">
            <v>184.4</v>
          </cell>
          <cell r="HD52">
            <v>184.4</v>
          </cell>
          <cell r="HE52">
            <v>184.4</v>
          </cell>
          <cell r="HF52">
            <v>184.4</v>
          </cell>
          <cell r="HG52">
            <v>184.4</v>
          </cell>
          <cell r="HH52">
            <v>184.4</v>
          </cell>
          <cell r="HI52">
            <v>184.4</v>
          </cell>
          <cell r="HL52">
            <v>14927.626817975761</v>
          </cell>
          <cell r="HM52">
            <v>1425.6701550864118</v>
          </cell>
          <cell r="HN52">
            <v>1310.7208757029246</v>
          </cell>
          <cell r="HO52">
            <v>1506.483566408702</v>
          </cell>
          <cell r="HP52">
            <v>1623.8687854006573</v>
          </cell>
          <cell r="HQ52">
            <v>1698.7440221478075</v>
          </cell>
          <cell r="HR52">
            <v>1473.5617271336455</v>
          </cell>
          <cell r="HS52">
            <v>1339.4878614915503</v>
          </cell>
          <cell r="HT52">
            <v>1771.8691360227324</v>
          </cell>
          <cell r="HU52">
            <v>1338.8367934277771</v>
          </cell>
          <cell r="HV52">
            <v>1438.3838951535517</v>
          </cell>
          <cell r="HY52">
            <v>12963.42481797576</v>
          </cell>
          <cell r="HZ52">
            <v>0</v>
          </cell>
          <cell r="IA52">
            <v>12963.42481797576</v>
          </cell>
          <cell r="IB52">
            <v>56374.999999999993</v>
          </cell>
          <cell r="IC52">
            <v>5548.8499999999995</v>
          </cell>
          <cell r="ID52">
            <v>5647.35</v>
          </cell>
          <cell r="IE52">
            <v>5647.35</v>
          </cell>
          <cell r="IF52">
            <v>5647.35</v>
          </cell>
          <cell r="IG52">
            <v>5647.35</v>
          </cell>
          <cell r="IH52">
            <v>5647.35</v>
          </cell>
          <cell r="II52">
            <v>5647.35</v>
          </cell>
          <cell r="IJ52">
            <v>5647.35</v>
          </cell>
          <cell r="IK52">
            <v>5647.35</v>
          </cell>
          <cell r="IL52">
            <v>5647.35</v>
          </cell>
          <cell r="IO52">
            <v>55527.5192714925</v>
          </cell>
          <cell r="IP52">
            <v>3770.6096776673508</v>
          </cell>
          <cell r="IQ52">
            <v>4333.4188438793508</v>
          </cell>
          <cell r="IR52">
            <v>5815.2239858368694</v>
          </cell>
          <cell r="IS52">
            <v>5602.0979094427985</v>
          </cell>
          <cell r="IT52">
            <v>6480.7731995964532</v>
          </cell>
          <cell r="IU52">
            <v>5341.3988004743096</v>
          </cell>
          <cell r="IV52">
            <v>5254.6795769399714</v>
          </cell>
          <cell r="IW52">
            <v>5858.2897689490419</v>
          </cell>
          <cell r="IX52">
            <v>6694.6040061144149</v>
          </cell>
          <cell r="IY52">
            <v>6376.4235025919388</v>
          </cell>
          <cell r="JB52">
            <v>-847.48072850749304</v>
          </cell>
          <cell r="JC52">
            <v>-847.48072850749304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4395.223</v>
          </cell>
          <cell r="KI52">
            <v>431.53300000000002</v>
          </cell>
          <cell r="KJ52">
            <v>440.41</v>
          </cell>
          <cell r="KK52">
            <v>440.41</v>
          </cell>
          <cell r="KL52">
            <v>440.41</v>
          </cell>
          <cell r="KM52">
            <v>440.41</v>
          </cell>
          <cell r="KN52">
            <v>440.41</v>
          </cell>
          <cell r="KO52">
            <v>440.41</v>
          </cell>
          <cell r="KP52">
            <v>440.41</v>
          </cell>
          <cell r="KQ52">
            <v>440.41</v>
          </cell>
          <cell r="KR52">
            <v>440.41</v>
          </cell>
          <cell r="KU52">
            <v>3670.1325238409554</v>
          </cell>
          <cell r="KV52">
            <v>510.93181665752655</v>
          </cell>
          <cell r="KW52">
            <v>387.26517334967485</v>
          </cell>
          <cell r="KX52">
            <v>570.91082532629832</v>
          </cell>
          <cell r="KY52">
            <v>506.3195752455195</v>
          </cell>
          <cell r="KZ52">
            <v>545.30723013619263</v>
          </cell>
          <cell r="LA52">
            <v>108.04330060240297</v>
          </cell>
          <cell r="LB52">
            <v>5.986643800295707</v>
          </cell>
          <cell r="LD52">
            <v>603.18960299246646</v>
          </cell>
          <cell r="LE52">
            <v>432.17835573057823</v>
          </cell>
          <cell r="LH52">
            <v>-725.09047615904456</v>
          </cell>
          <cell r="LI52">
            <v>-725.09047615904456</v>
          </cell>
          <cell r="LJ52">
            <v>0</v>
          </cell>
          <cell r="LK52">
            <v>0</v>
          </cell>
          <cell r="LX52">
            <v>0</v>
          </cell>
          <cell r="MJ52">
            <v>0</v>
          </cell>
          <cell r="ML52">
            <v>0</v>
          </cell>
          <cell r="MM52">
            <v>0</v>
          </cell>
          <cell r="MN52">
            <v>98297.574999999997</v>
          </cell>
          <cell r="MO52">
            <v>9478.7350000000006</v>
          </cell>
          <cell r="MP52">
            <v>9868.76</v>
          </cell>
          <cell r="MQ52">
            <v>9868.76</v>
          </cell>
          <cell r="MR52">
            <v>9868.76</v>
          </cell>
          <cell r="MS52">
            <v>9868.76</v>
          </cell>
          <cell r="MT52">
            <v>9868.76</v>
          </cell>
          <cell r="MU52">
            <v>9868.76</v>
          </cell>
          <cell r="MV52">
            <v>9868.76</v>
          </cell>
          <cell r="MW52">
            <v>9868.76</v>
          </cell>
          <cell r="MX52">
            <v>9868.76</v>
          </cell>
          <cell r="NA52">
            <v>140221.14638137218</v>
          </cell>
          <cell r="NB52">
            <v>0</v>
          </cell>
          <cell r="NC52">
            <v>0</v>
          </cell>
          <cell r="ND52">
            <v>2859.7325206140308</v>
          </cell>
          <cell r="NE52">
            <v>81328.725756147105</v>
          </cell>
          <cell r="NF52">
            <v>0</v>
          </cell>
          <cell r="NG52">
            <v>4628.4758672847238</v>
          </cell>
          <cell r="NH52">
            <v>0</v>
          </cell>
          <cell r="NI52">
            <v>0</v>
          </cell>
          <cell r="NJ52">
            <v>51404.212237326326</v>
          </cell>
          <cell r="NK52">
            <v>0</v>
          </cell>
          <cell r="NN52">
            <v>41923.571381372181</v>
          </cell>
          <cell r="NO52">
            <v>0</v>
          </cell>
          <cell r="NP52">
            <v>41923.571381372181</v>
          </cell>
          <cell r="NQ52">
            <v>21777.722999999998</v>
          </cell>
          <cell r="NR52">
            <v>31305.81</v>
          </cell>
          <cell r="NS52">
            <v>9528.0870000000032</v>
          </cell>
          <cell r="NT52">
            <v>0</v>
          </cell>
          <cell r="NU52">
            <v>9528.0870000000032</v>
          </cell>
          <cell r="NV52">
            <v>5525.1299999999992</v>
          </cell>
          <cell r="NW52">
            <v>534.72</v>
          </cell>
          <cell r="NX52">
            <v>554.49</v>
          </cell>
          <cell r="NY52">
            <v>554.49</v>
          </cell>
          <cell r="NZ52">
            <v>554.49</v>
          </cell>
          <cell r="OA52">
            <v>554.49</v>
          </cell>
          <cell r="OB52">
            <v>554.49</v>
          </cell>
          <cell r="OC52">
            <v>554.49</v>
          </cell>
          <cell r="OD52">
            <v>554.49</v>
          </cell>
          <cell r="OE52">
            <v>554.49</v>
          </cell>
          <cell r="OF52">
            <v>554.49</v>
          </cell>
          <cell r="OI52">
            <v>6020.81</v>
          </cell>
          <cell r="OJ52">
            <v>0</v>
          </cell>
          <cell r="OK52">
            <v>0</v>
          </cell>
          <cell r="OL52">
            <v>0</v>
          </cell>
          <cell r="OM52">
            <v>0</v>
          </cell>
          <cell r="ON52">
            <v>0</v>
          </cell>
          <cell r="OO52">
            <v>5173.6000000000004</v>
          </cell>
          <cell r="OP52">
            <v>0</v>
          </cell>
          <cell r="OQ52">
            <v>847.21</v>
          </cell>
          <cell r="OR52">
            <v>0</v>
          </cell>
          <cell r="OS52">
            <v>0</v>
          </cell>
          <cell r="OV52">
            <v>495.6800000000012</v>
          </cell>
          <cell r="OW52">
            <v>0</v>
          </cell>
          <cell r="OX52">
            <v>495.6800000000012</v>
          </cell>
          <cell r="OY52">
            <v>7078.5589999999993</v>
          </cell>
          <cell r="OZ52">
            <v>667.94899999999996</v>
          </cell>
          <cell r="PA52">
            <v>712.29</v>
          </cell>
          <cell r="PB52">
            <v>712.29</v>
          </cell>
          <cell r="PC52">
            <v>712.29</v>
          </cell>
          <cell r="PD52">
            <v>712.29</v>
          </cell>
          <cell r="PE52">
            <v>712.29</v>
          </cell>
          <cell r="PF52">
            <v>712.29</v>
          </cell>
          <cell r="PG52">
            <v>712.29</v>
          </cell>
          <cell r="PH52">
            <v>712.29</v>
          </cell>
          <cell r="PI52">
            <v>712.29</v>
          </cell>
          <cell r="PL52">
            <v>24308.59</v>
          </cell>
          <cell r="PM52">
            <v>2960.32</v>
          </cell>
          <cell r="PN52">
            <v>0</v>
          </cell>
          <cell r="PO52">
            <v>0</v>
          </cell>
          <cell r="PP52">
            <v>0</v>
          </cell>
          <cell r="PQ52">
            <v>0</v>
          </cell>
          <cell r="PR52">
            <v>0</v>
          </cell>
          <cell r="PS52">
            <v>5043.3</v>
          </cell>
          <cell r="PT52">
            <v>0</v>
          </cell>
          <cell r="PU52">
            <v>0</v>
          </cell>
          <cell r="PV52">
            <v>16304.97</v>
          </cell>
          <cell r="PY52">
            <v>17230.031000000003</v>
          </cell>
          <cell r="PZ52">
            <v>0</v>
          </cell>
          <cell r="QA52">
            <v>17230.031000000003</v>
          </cell>
          <cell r="QB52">
            <v>907.08399999999972</v>
          </cell>
          <cell r="QC52">
            <v>88.893999999999991</v>
          </cell>
          <cell r="QD52">
            <v>90.91</v>
          </cell>
          <cell r="QE52">
            <v>90.91</v>
          </cell>
          <cell r="QF52">
            <v>90.91</v>
          </cell>
          <cell r="QG52">
            <v>90.91</v>
          </cell>
          <cell r="QH52">
            <v>90.91</v>
          </cell>
          <cell r="QI52">
            <v>90.91</v>
          </cell>
          <cell r="QJ52">
            <v>90.91</v>
          </cell>
          <cell r="QK52">
            <v>90.91</v>
          </cell>
          <cell r="QL52">
            <v>90.91</v>
          </cell>
          <cell r="QO52">
            <v>976.41</v>
          </cell>
          <cell r="QP52">
            <v>0</v>
          </cell>
          <cell r="QQ52">
            <v>0</v>
          </cell>
          <cell r="QS52">
            <v>0</v>
          </cell>
          <cell r="QT52">
            <v>0</v>
          </cell>
          <cell r="QU52">
            <v>976.41</v>
          </cell>
          <cell r="QW52">
            <v>0</v>
          </cell>
          <cell r="RB52">
            <v>69.326000000000249</v>
          </cell>
          <cell r="RC52">
            <v>0</v>
          </cell>
          <cell r="RD52">
            <v>69.326000000000249</v>
          </cell>
          <cell r="RE52">
            <v>4477.9040000000005</v>
          </cell>
          <cell r="RF52">
            <v>433.12400000000002</v>
          </cell>
          <cell r="RG52">
            <v>449.42</v>
          </cell>
          <cell r="RH52">
            <v>449.42</v>
          </cell>
          <cell r="RI52">
            <v>449.42</v>
          </cell>
          <cell r="RJ52">
            <v>449.42</v>
          </cell>
          <cell r="RK52">
            <v>449.42</v>
          </cell>
          <cell r="RL52">
            <v>449.42</v>
          </cell>
          <cell r="RM52">
            <v>449.42</v>
          </cell>
          <cell r="RN52">
            <v>449.42</v>
          </cell>
          <cell r="RO52">
            <v>449.42</v>
          </cell>
          <cell r="RR52">
            <v>0</v>
          </cell>
          <cell r="RS52">
            <v>0</v>
          </cell>
          <cell r="RT52">
            <v>0</v>
          </cell>
          <cell r="RV52">
            <v>0</v>
          </cell>
          <cell r="RY52">
            <v>0</v>
          </cell>
          <cell r="RZ52">
            <v>0</v>
          </cell>
          <cell r="SE52">
            <v>-4477.9040000000005</v>
          </cell>
          <cell r="SF52">
            <v>-4477.9040000000005</v>
          </cell>
          <cell r="SG52">
            <v>0</v>
          </cell>
          <cell r="SH52">
            <v>2753.433</v>
          </cell>
          <cell r="SI52">
            <v>260.25299999999999</v>
          </cell>
          <cell r="SJ52">
            <v>277.02</v>
          </cell>
          <cell r="SK52">
            <v>277.02</v>
          </cell>
          <cell r="SL52">
            <v>277.02</v>
          </cell>
          <cell r="SM52">
            <v>277.02</v>
          </cell>
          <cell r="SN52">
            <v>277.02</v>
          </cell>
          <cell r="SO52">
            <v>277.02</v>
          </cell>
          <cell r="SP52">
            <v>277.02</v>
          </cell>
          <cell r="SQ52">
            <v>277.02</v>
          </cell>
          <cell r="SR52">
            <v>277.02</v>
          </cell>
          <cell r="SU52">
            <v>0</v>
          </cell>
          <cell r="SV52">
            <v>0</v>
          </cell>
          <cell r="SW52">
            <v>0</v>
          </cell>
          <cell r="SX52">
            <v>0</v>
          </cell>
          <cell r="SY52">
            <v>0</v>
          </cell>
          <cell r="SZ52">
            <v>0</v>
          </cell>
          <cell r="TA52">
            <v>0</v>
          </cell>
          <cell r="TB52">
            <v>0</v>
          </cell>
          <cell r="TC52">
            <v>0</v>
          </cell>
          <cell r="TD52">
            <v>0</v>
          </cell>
          <cell r="TH52">
            <v>-2753.433</v>
          </cell>
          <cell r="TI52">
            <v>-2753.433</v>
          </cell>
          <cell r="TJ52">
            <v>0</v>
          </cell>
          <cell r="TK52">
            <v>1005.6979999999999</v>
          </cell>
          <cell r="TL52">
            <v>98.677999999999997</v>
          </cell>
          <cell r="TM52">
            <v>100.78</v>
          </cell>
          <cell r="TN52">
            <v>100.78</v>
          </cell>
          <cell r="TO52">
            <v>100.78</v>
          </cell>
          <cell r="TP52">
            <v>100.78</v>
          </cell>
          <cell r="TQ52">
            <v>100.78</v>
          </cell>
          <cell r="TR52">
            <v>100.78</v>
          </cell>
          <cell r="TS52">
            <v>100.78</v>
          </cell>
          <cell r="TT52">
            <v>100.78</v>
          </cell>
          <cell r="TU52">
            <v>100.78</v>
          </cell>
          <cell r="TX52">
            <v>0</v>
          </cell>
          <cell r="TY52">
            <v>0</v>
          </cell>
          <cell r="TZ52">
            <v>0</v>
          </cell>
          <cell r="UA52">
            <v>0</v>
          </cell>
          <cell r="UB52">
            <v>0</v>
          </cell>
          <cell r="UC52">
            <v>0</v>
          </cell>
          <cell r="UD52">
            <v>0</v>
          </cell>
          <cell r="UE52">
            <v>0</v>
          </cell>
          <cell r="UF52">
            <v>0</v>
          </cell>
          <cell r="UG52">
            <v>0</v>
          </cell>
          <cell r="UH52">
            <v>0</v>
          </cell>
          <cell r="UK52">
            <v>-1005.6979999999999</v>
          </cell>
          <cell r="UL52">
            <v>-1005.6979999999999</v>
          </cell>
          <cell r="UM52">
            <v>0</v>
          </cell>
          <cell r="UN52">
            <v>29.914999999999999</v>
          </cell>
          <cell r="UO52">
            <v>2.915</v>
          </cell>
          <cell r="UP52">
            <v>3</v>
          </cell>
          <cell r="UQ52">
            <v>3</v>
          </cell>
          <cell r="UR52">
            <v>3</v>
          </cell>
          <cell r="US52">
            <v>3</v>
          </cell>
          <cell r="UT52">
            <v>3</v>
          </cell>
          <cell r="UU52">
            <v>3</v>
          </cell>
          <cell r="UV52">
            <v>3</v>
          </cell>
          <cell r="UW52">
            <v>3</v>
          </cell>
          <cell r="UX52">
            <v>3</v>
          </cell>
          <cell r="VA52">
            <v>0</v>
          </cell>
          <cell r="VN52">
            <v>-29.914999999999999</v>
          </cell>
          <cell r="VO52">
            <v>-29.914999999999999</v>
          </cell>
          <cell r="VP52">
            <v>0</v>
          </cell>
          <cell r="VQ52">
            <v>0</v>
          </cell>
          <cell r="WD52">
            <v>0</v>
          </cell>
          <cell r="WQ52">
            <v>0</v>
          </cell>
          <cell r="WR52">
            <v>0</v>
          </cell>
          <cell r="WS52">
            <v>0</v>
          </cell>
          <cell r="WT52">
            <v>47612.273999999998</v>
          </cell>
          <cell r="WU52">
            <v>4787.1240000000007</v>
          </cell>
          <cell r="WV52">
            <v>4758.3500000000004</v>
          </cell>
          <cell r="WW52">
            <v>4758.3500000000004</v>
          </cell>
          <cell r="WX52">
            <v>4758.3500000000004</v>
          </cell>
          <cell r="WY52">
            <v>4758.3500000000004</v>
          </cell>
          <cell r="WZ52">
            <v>4758.3500000000004</v>
          </cell>
          <cell r="XA52">
            <v>4758.3500000000004</v>
          </cell>
          <cell r="XB52">
            <v>4758.3500000000004</v>
          </cell>
          <cell r="XC52">
            <v>4758.3500000000004</v>
          </cell>
          <cell r="XD52">
            <v>4758.3500000000004</v>
          </cell>
          <cell r="XG52">
            <v>67598.590195029523</v>
          </cell>
          <cell r="XH52">
            <v>6971.0318312996897</v>
          </cell>
          <cell r="XI52">
            <v>4751.6705255706374</v>
          </cell>
          <cell r="XJ52">
            <v>1354.2345331208635</v>
          </cell>
          <cell r="XK52">
            <v>3296.9239998463204</v>
          </cell>
          <cell r="XL52">
            <v>6772.7480205084494</v>
          </cell>
          <cell r="XM52">
            <v>6536.3120192035758</v>
          </cell>
          <cell r="XN52">
            <v>6167.0426180248714</v>
          </cell>
          <cell r="XO52">
            <v>13205.215603603121</v>
          </cell>
          <cell r="XP52">
            <v>12023.491180032657</v>
          </cell>
          <cell r="XQ52">
            <v>6519.9198638193275</v>
          </cell>
          <cell r="XT52">
            <v>19986.316195029525</v>
          </cell>
          <cell r="XU52">
            <v>0</v>
          </cell>
          <cell r="XV52">
            <v>19986.316195029525</v>
          </cell>
          <cell r="XW52">
            <v>44211.945</v>
          </cell>
          <cell r="XX52">
            <v>4235.2049999999999</v>
          </cell>
          <cell r="XY52">
            <v>4441.8599999999997</v>
          </cell>
          <cell r="XZ52">
            <v>4441.8599999999997</v>
          </cell>
          <cell r="YA52">
            <v>4441.8599999999997</v>
          </cell>
          <cell r="YB52">
            <v>4441.8599999999997</v>
          </cell>
          <cell r="YC52">
            <v>4441.8599999999997</v>
          </cell>
          <cell r="YD52">
            <v>4441.8599999999997</v>
          </cell>
          <cell r="YE52">
            <v>4441.8599999999997</v>
          </cell>
          <cell r="YF52">
            <v>4441.8599999999997</v>
          </cell>
          <cell r="YG52">
            <v>4441.8599999999997</v>
          </cell>
          <cell r="YJ52">
            <v>36548.537975863379</v>
          </cell>
          <cell r="YK52">
            <v>3400.8851572373069</v>
          </cell>
          <cell r="YL52">
            <v>2431.0450053138461</v>
          </cell>
          <cell r="YM52">
            <v>3744.2275313228079</v>
          </cell>
          <cell r="YN52">
            <v>3649.4824644249497</v>
          </cell>
          <cell r="YO52">
            <v>5001.2759401046678</v>
          </cell>
          <cell r="YP52">
            <v>3819.5067206505196</v>
          </cell>
          <cell r="YQ52">
            <v>3804.6464116491734</v>
          </cell>
          <cell r="YR52">
            <v>3697.8042404082721</v>
          </cell>
          <cell r="YS52">
            <v>3338.9824031802177</v>
          </cell>
          <cell r="YT52">
            <v>3660.6821015716196</v>
          </cell>
          <cell r="YW52">
            <v>-7663.4070241366207</v>
          </cell>
          <cell r="YX52">
            <v>-7663.4070241366207</v>
          </cell>
          <cell r="YY52">
            <v>0</v>
          </cell>
          <cell r="YZ52">
            <v>3490.9379999999996</v>
          </cell>
          <cell r="ZA52">
            <v>341.56799999999998</v>
          </cell>
          <cell r="ZB52">
            <v>349.93</v>
          </cell>
          <cell r="ZC52">
            <v>349.93</v>
          </cell>
          <cell r="ZD52">
            <v>349.93</v>
          </cell>
          <cell r="ZE52">
            <v>349.93</v>
          </cell>
          <cell r="ZF52">
            <v>349.93</v>
          </cell>
          <cell r="ZG52">
            <v>349.93</v>
          </cell>
          <cell r="ZH52">
            <v>349.93</v>
          </cell>
          <cell r="ZI52">
            <v>349.93</v>
          </cell>
          <cell r="ZJ52">
            <v>349.93</v>
          </cell>
          <cell r="ZM52">
            <v>4854.7854335613356</v>
          </cell>
          <cell r="ZP52">
            <v>1328.662957700303</v>
          </cell>
          <cell r="ZQ52">
            <v>3526.1224758610324</v>
          </cell>
          <cell r="ZZ52">
            <v>1363.8474335613359</v>
          </cell>
          <cell r="AAA52">
            <v>0</v>
          </cell>
          <cell r="AAB52">
            <v>1363.8474335613359</v>
          </cell>
          <cell r="AAC52">
            <v>1123.4280000000001</v>
          </cell>
          <cell r="AAD52">
            <v>112.18799999999999</v>
          </cell>
          <cell r="AAE52">
            <v>112.36</v>
          </cell>
          <cell r="AAF52">
            <v>112.36</v>
          </cell>
          <cell r="AAG52">
            <v>112.36</v>
          </cell>
          <cell r="AAH52">
            <v>112.36</v>
          </cell>
          <cell r="AAI52">
            <v>112.36</v>
          </cell>
          <cell r="AAJ52">
            <v>112.36</v>
          </cell>
          <cell r="AAK52">
            <v>112.36</v>
          </cell>
          <cell r="AAL52">
            <v>112.36</v>
          </cell>
          <cell r="AAM52">
            <v>112.36</v>
          </cell>
          <cell r="AAP52">
            <v>1613.0637791320003</v>
          </cell>
          <cell r="AAQ52">
            <v>136.81426285800001</v>
          </cell>
          <cell r="AAR52">
            <v>136.46280257999999</v>
          </cell>
          <cell r="AAS52">
            <v>167.40525516000002</v>
          </cell>
          <cell r="AAT52">
            <v>170.88083298000001</v>
          </cell>
          <cell r="AAU52">
            <v>167.14791779400002</v>
          </cell>
          <cell r="AAV52">
            <v>170.26996558000002</v>
          </cell>
          <cell r="AAW52">
            <v>165.40667286000001</v>
          </cell>
          <cell r="AAX52">
            <v>166.13607582</v>
          </cell>
          <cell r="AAY52">
            <v>164.74578406000001</v>
          </cell>
          <cell r="AAZ52">
            <v>167.79420944</v>
          </cell>
          <cell r="ABC52">
            <v>489.63577913200015</v>
          </cell>
          <cell r="ABD52">
            <v>0</v>
          </cell>
          <cell r="ABE52">
            <v>489.63577913200015</v>
          </cell>
          <cell r="ABF52">
            <v>242.97100000000003</v>
          </cell>
          <cell r="ABG52">
            <v>24.271000000000001</v>
          </cell>
          <cell r="ABH52">
            <v>24.3</v>
          </cell>
          <cell r="ABI52">
            <v>24.3</v>
          </cell>
          <cell r="ABJ52">
            <v>24.3</v>
          </cell>
          <cell r="ABK52">
            <v>24.3</v>
          </cell>
          <cell r="ABL52">
            <v>24.3</v>
          </cell>
          <cell r="ABM52">
            <v>24.3</v>
          </cell>
          <cell r="ABN52">
            <v>24.3</v>
          </cell>
          <cell r="ABO52">
            <v>24.3</v>
          </cell>
          <cell r="ABP52">
            <v>24.3</v>
          </cell>
          <cell r="ABS52">
            <v>6581.4750000000004</v>
          </cell>
          <cell r="ABT52">
            <v>0</v>
          </cell>
          <cell r="ACA52">
            <v>0</v>
          </cell>
          <cell r="ACB52">
            <v>3260.5709999999999</v>
          </cell>
          <cell r="ACC52">
            <v>3320.904</v>
          </cell>
          <cell r="ACF52">
            <v>6338.5039999999999</v>
          </cell>
          <cell r="ACG52">
            <v>0</v>
          </cell>
          <cell r="ACH52">
            <v>6338.5039999999999</v>
          </cell>
          <cell r="ACI52">
            <v>42002.849000000002</v>
          </cell>
          <cell r="ACJ52">
            <v>27104.788730232001</v>
          </cell>
          <cell r="ACK52">
            <v>-14898.060269768001</v>
          </cell>
          <cell r="ACL52">
            <v>-14898.060269768001</v>
          </cell>
          <cell r="ACM52">
            <v>0</v>
          </cell>
          <cell r="ACN52">
            <v>15034.160999999998</v>
          </cell>
          <cell r="ACO52">
            <v>1425.5309999999997</v>
          </cell>
          <cell r="ACP52">
            <v>1512.07</v>
          </cell>
          <cell r="ACQ52">
            <v>1512.07</v>
          </cell>
          <cell r="ACR52">
            <v>1512.07</v>
          </cell>
          <cell r="ACS52">
            <v>1512.07</v>
          </cell>
          <cell r="ACT52">
            <v>1512.07</v>
          </cell>
          <cell r="ACU52">
            <v>1512.07</v>
          </cell>
          <cell r="ACV52">
            <v>1512.07</v>
          </cell>
          <cell r="ACW52">
            <v>1512.07</v>
          </cell>
          <cell r="ACX52">
            <v>1512.07</v>
          </cell>
          <cell r="ADA52">
            <v>14655.370201632</v>
          </cell>
          <cell r="ADB52">
            <v>1326.4430709600001</v>
          </cell>
          <cell r="ADC52">
            <v>1429.9875684000001</v>
          </cell>
          <cell r="ADD52">
            <v>1574.4352345920001</v>
          </cell>
          <cell r="ADE52">
            <v>1615.2398567999999</v>
          </cell>
          <cell r="ADF52">
            <v>1095.6469924800001</v>
          </cell>
          <cell r="ADG52">
            <v>1710.5627628</v>
          </cell>
          <cell r="ADH52">
            <v>1319.9360832000002</v>
          </cell>
          <cell r="ADI52">
            <v>1412.5621752</v>
          </cell>
          <cell r="ADJ52">
            <v>1592.4628764000001</v>
          </cell>
          <cell r="ADK52">
            <v>1578.0935808000002</v>
          </cell>
          <cell r="ADN52">
            <v>-378.79079836799792</v>
          </cell>
          <cell r="ADO52">
            <v>-378.79079836799792</v>
          </cell>
          <cell r="ADP52">
            <v>0</v>
          </cell>
          <cell r="ADQ52">
            <v>26968.688000000002</v>
          </cell>
          <cell r="ADR52">
            <v>2565.8179999999998</v>
          </cell>
          <cell r="ADS52">
            <v>2711.43</v>
          </cell>
          <cell r="ADT52">
            <v>2711.43</v>
          </cell>
          <cell r="ADU52">
            <v>2711.43</v>
          </cell>
          <cell r="ADV52">
            <v>2711.43</v>
          </cell>
          <cell r="ADW52">
            <v>2711.43</v>
          </cell>
          <cell r="ADX52">
            <v>2711.43</v>
          </cell>
          <cell r="ADY52">
            <v>2711.43</v>
          </cell>
          <cell r="ADZ52">
            <v>2711.43</v>
          </cell>
          <cell r="AEA52">
            <v>2711.43</v>
          </cell>
          <cell r="AED52">
            <v>12449.418528600001</v>
          </cell>
          <cell r="AEE52">
            <v>1036.53186084</v>
          </cell>
          <cell r="AEF52">
            <v>1037.8303128</v>
          </cell>
          <cell r="AEG52">
            <v>1133.1162673199999</v>
          </cell>
          <cell r="AEH52">
            <v>1436.6706264000002</v>
          </cell>
          <cell r="AEI52">
            <v>1123.43514084</v>
          </cell>
          <cell r="AEJ52">
            <v>1613.5095564000001</v>
          </cell>
          <cell r="AEK52">
            <v>1096.0183548</v>
          </cell>
          <cell r="AEL52">
            <v>1463.8563324000002</v>
          </cell>
          <cell r="AEM52">
            <v>1408.5666719999999</v>
          </cell>
          <cell r="AEN52">
            <v>1099.8834048000001</v>
          </cell>
          <cell r="AEQ52">
            <v>-14519.269471400001</v>
          </cell>
          <cell r="AER52">
            <v>-14519.269471400001</v>
          </cell>
          <cell r="AES52">
            <v>0</v>
          </cell>
          <cell r="AET52">
            <v>0</v>
          </cell>
          <cell r="AEU52">
            <v>0</v>
          </cell>
          <cell r="AEV52">
            <v>0</v>
          </cell>
          <cell r="AEW52">
            <v>0</v>
          </cell>
          <cell r="AEX52">
            <v>0</v>
          </cell>
          <cell r="AEY52">
            <v>0</v>
          </cell>
          <cell r="AFG52">
            <v>0</v>
          </cell>
          <cell r="AFT52">
            <v>0</v>
          </cell>
          <cell r="AFU52">
            <v>0</v>
          </cell>
          <cell r="AFV52">
            <v>0</v>
          </cell>
          <cell r="AFW52">
            <v>351019.13900000002</v>
          </cell>
          <cell r="AFX52">
            <v>419023.92431255314</v>
          </cell>
          <cell r="AFY52">
            <v>68004.785312553111</v>
          </cell>
          <cell r="AFZ52">
            <v>0</v>
          </cell>
          <cell r="AGA52">
            <v>68004.785312553111</v>
          </cell>
          <cell r="AGB52">
            <v>421222.96679999999</v>
          </cell>
          <cell r="AGC52">
            <v>502828.70917506376</v>
          </cell>
          <cell r="AGD52">
            <v>81605.742375063768</v>
          </cell>
          <cell r="AGE52">
            <v>0</v>
          </cell>
          <cell r="AGF52">
            <v>81605.742375063768</v>
          </cell>
          <cell r="AGG52">
            <v>21061.14834</v>
          </cell>
          <cell r="AGH52">
            <v>25141.435458753189</v>
          </cell>
          <cell r="AGI52">
            <v>4080.2871187531891</v>
          </cell>
          <cell r="AGJ52">
            <v>0</v>
          </cell>
          <cell r="AGK52">
            <v>4080.2871187531891</v>
          </cell>
          <cell r="AGL52">
            <v>442284.11514000001</v>
          </cell>
        </row>
        <row r="53">
          <cell r="C53" t="str">
            <v>Текстильникiв, ВУЛ, 12</v>
          </cell>
          <cell r="D53">
            <v>5</v>
          </cell>
          <cell r="E53">
            <v>2874.39</v>
          </cell>
          <cell r="F53">
            <v>28366.556999999993</v>
          </cell>
          <cell r="G53">
            <v>27382.572074046766</v>
          </cell>
          <cell r="H53">
            <v>-983.9849259532275</v>
          </cell>
          <cell r="I53">
            <v>-983.9849259532275</v>
          </cell>
          <cell r="J53">
            <v>0</v>
          </cell>
          <cell r="K53">
            <v>7692.7769999999991</v>
          </cell>
          <cell r="L53">
            <v>754.58699999999999</v>
          </cell>
          <cell r="M53">
            <v>770.91</v>
          </cell>
          <cell r="N53">
            <v>770.91</v>
          </cell>
          <cell r="O53">
            <v>770.91</v>
          </cell>
          <cell r="P53">
            <v>770.91</v>
          </cell>
          <cell r="Q53">
            <v>770.91</v>
          </cell>
          <cell r="R53">
            <v>770.91</v>
          </cell>
          <cell r="S53">
            <v>770.91</v>
          </cell>
          <cell r="T53">
            <v>770.91</v>
          </cell>
          <cell r="U53">
            <v>770.91</v>
          </cell>
          <cell r="X53">
            <v>8190.576396610124</v>
          </cell>
          <cell r="Y53">
            <v>0</v>
          </cell>
          <cell r="Z53">
            <v>0</v>
          </cell>
          <cell r="AA53">
            <v>4149.708880976279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4040.867515633845</v>
          </cell>
          <cell r="AH53">
            <v>0</v>
          </cell>
          <cell r="AL53">
            <v>0</v>
          </cell>
          <cell r="AM53">
            <v>0</v>
          </cell>
          <cell r="AN53">
            <v>1646.579</v>
          </cell>
          <cell r="AO53">
            <v>161.66900000000001</v>
          </cell>
          <cell r="AP53">
            <v>164.99</v>
          </cell>
          <cell r="AQ53">
            <v>164.99</v>
          </cell>
          <cell r="AR53">
            <v>164.99</v>
          </cell>
          <cell r="AS53">
            <v>164.99</v>
          </cell>
          <cell r="AT53">
            <v>164.99</v>
          </cell>
          <cell r="AU53">
            <v>164.99</v>
          </cell>
          <cell r="AV53">
            <v>164.99</v>
          </cell>
          <cell r="AW53">
            <v>164.99</v>
          </cell>
          <cell r="AX53">
            <v>164.99</v>
          </cell>
          <cell r="BA53">
            <v>1816.7535486761913</v>
          </cell>
          <cell r="BB53">
            <v>0</v>
          </cell>
          <cell r="BC53">
            <v>0</v>
          </cell>
          <cell r="BD53">
            <v>928.83220876160772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887.92133991458354</v>
          </cell>
          <cell r="BK53">
            <v>0</v>
          </cell>
          <cell r="BO53">
            <v>0</v>
          </cell>
          <cell r="BP53">
            <v>0</v>
          </cell>
          <cell r="BQ53">
            <v>1658.3029999999997</v>
          </cell>
          <cell r="BR53">
            <v>165.65299999999999</v>
          </cell>
          <cell r="BS53">
            <v>165.85</v>
          </cell>
          <cell r="BT53">
            <v>165.85</v>
          </cell>
          <cell r="BU53">
            <v>165.85</v>
          </cell>
          <cell r="BV53">
            <v>165.85</v>
          </cell>
          <cell r="BW53">
            <v>165.85</v>
          </cell>
          <cell r="BX53">
            <v>165.85</v>
          </cell>
          <cell r="BY53">
            <v>165.85</v>
          </cell>
          <cell r="BZ53">
            <v>165.85</v>
          </cell>
          <cell r="CA53">
            <v>165.85</v>
          </cell>
          <cell r="CD53">
            <v>1799.1270485051198</v>
          </cell>
          <cell r="CE53">
            <v>167.08505283400001</v>
          </cell>
          <cell r="CF53">
            <v>166.65583034000002</v>
          </cell>
          <cell r="CG53">
            <v>183.09877906411998</v>
          </cell>
          <cell r="CH53">
            <v>186.90020648999999</v>
          </cell>
          <cell r="CI53">
            <v>182.817345897</v>
          </cell>
          <cell r="CJ53">
            <v>186.23207278999999</v>
          </cell>
          <cell r="CK53">
            <v>180.91286642999998</v>
          </cell>
          <cell r="CL53">
            <v>181.71064790999998</v>
          </cell>
          <cell r="CM53">
            <v>180.19002202999999</v>
          </cell>
          <cell r="CN53">
            <v>183.52422471999998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817.55799999999988</v>
          </cell>
          <cell r="DX53">
            <v>80.277999999999992</v>
          </cell>
          <cell r="DY53">
            <v>81.92</v>
          </cell>
          <cell r="DZ53">
            <v>81.92</v>
          </cell>
          <cell r="EA53">
            <v>81.92</v>
          </cell>
          <cell r="EB53">
            <v>81.92</v>
          </cell>
          <cell r="EC53">
            <v>81.92</v>
          </cell>
          <cell r="ED53">
            <v>81.92</v>
          </cell>
          <cell r="EE53">
            <v>81.92</v>
          </cell>
          <cell r="EF53">
            <v>81.92</v>
          </cell>
          <cell r="EG53">
            <v>81.92</v>
          </cell>
          <cell r="EK53">
            <v>900.51946877362798</v>
          </cell>
          <cell r="EL53">
            <v>0</v>
          </cell>
          <cell r="EM53">
            <v>0</v>
          </cell>
          <cell r="EN53">
            <v>460.39898357337398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440.12048520025405</v>
          </cell>
          <cell r="EU53">
            <v>0</v>
          </cell>
          <cell r="EX53">
            <v>82.961468773628098</v>
          </cell>
          <cell r="EY53">
            <v>0</v>
          </cell>
          <cell r="EZ53">
            <v>82.961468773628098</v>
          </cell>
          <cell r="FA53">
            <v>4211.1139999999996</v>
          </cell>
          <cell r="FB53">
            <v>413.47400000000005</v>
          </cell>
          <cell r="FC53">
            <v>421.96</v>
          </cell>
          <cell r="FD53">
            <v>421.96</v>
          </cell>
          <cell r="FE53">
            <v>421.96</v>
          </cell>
          <cell r="FF53">
            <v>421.96</v>
          </cell>
          <cell r="FG53">
            <v>421.96</v>
          </cell>
          <cell r="FH53">
            <v>421.96</v>
          </cell>
          <cell r="FI53">
            <v>421.96</v>
          </cell>
          <cell r="FJ53">
            <v>421.96</v>
          </cell>
          <cell r="FK53">
            <v>421.96</v>
          </cell>
          <cell r="FN53">
            <v>4669.9008089890503</v>
          </cell>
          <cell r="FO53">
            <v>0</v>
          </cell>
          <cell r="FP53">
            <v>0</v>
          </cell>
          <cell r="FQ53">
            <v>2371.5702218910883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2298.3305870979616</v>
          </cell>
          <cell r="FX53">
            <v>0</v>
          </cell>
          <cell r="GA53">
            <v>458.78680898905077</v>
          </cell>
          <cell r="GB53">
            <v>0</v>
          </cell>
          <cell r="GC53">
            <v>458.78680898905077</v>
          </cell>
          <cell r="GD53">
            <v>5.3439999999999994</v>
          </cell>
          <cell r="GE53">
            <v>5.3439999999999994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-5.3439999999999994</v>
          </cell>
          <cell r="GW53">
            <v>-5.3439999999999994</v>
          </cell>
          <cell r="GX53">
            <v>0</v>
          </cell>
          <cell r="GY53">
            <v>12334.881999999998</v>
          </cell>
          <cell r="GZ53">
            <v>1205.8420000000001</v>
          </cell>
          <cell r="HA53">
            <v>1236.56</v>
          </cell>
          <cell r="HB53">
            <v>1236.56</v>
          </cell>
          <cell r="HC53">
            <v>1236.56</v>
          </cell>
          <cell r="HD53">
            <v>1236.56</v>
          </cell>
          <cell r="HE53">
            <v>1236.56</v>
          </cell>
          <cell r="HF53">
            <v>1236.56</v>
          </cell>
          <cell r="HG53">
            <v>1236.56</v>
          </cell>
          <cell r="HH53">
            <v>1236.56</v>
          </cell>
          <cell r="HI53">
            <v>1236.56</v>
          </cell>
          <cell r="HL53">
            <v>10005.694802492653</v>
          </cell>
          <cell r="HM53">
            <v>955.59867852801574</v>
          </cell>
          <cell r="HN53">
            <v>878.5504362787766</v>
          </cell>
          <cell r="HO53">
            <v>1009.7663194731549</v>
          </cell>
          <cell r="HP53">
            <v>1088.4473241552198</v>
          </cell>
          <cell r="HQ53">
            <v>1138.6347234177879</v>
          </cell>
          <cell r="HR53">
            <v>987.69945779851389</v>
          </cell>
          <cell r="HS53">
            <v>897.83238133932878</v>
          </cell>
          <cell r="HT53">
            <v>1187.6490497237583</v>
          </cell>
          <cell r="HU53">
            <v>897.3959832151528</v>
          </cell>
          <cell r="HV53">
            <v>964.1204485629446</v>
          </cell>
          <cell r="HY53">
            <v>-2329.1871975073445</v>
          </cell>
          <cell r="HZ53">
            <v>-2329.1871975073445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2624.7970000000005</v>
          </cell>
          <cell r="KI53">
            <v>257.70699999999999</v>
          </cell>
          <cell r="KJ53">
            <v>263.01</v>
          </cell>
          <cell r="KK53">
            <v>263.01</v>
          </cell>
          <cell r="KL53">
            <v>263.01</v>
          </cell>
          <cell r="KM53">
            <v>263.01</v>
          </cell>
          <cell r="KN53">
            <v>263.01</v>
          </cell>
          <cell r="KO53">
            <v>263.01</v>
          </cell>
          <cell r="KP53">
            <v>263.01</v>
          </cell>
          <cell r="KQ53">
            <v>263.01</v>
          </cell>
          <cell r="KR53">
            <v>263.01</v>
          </cell>
          <cell r="KU53">
            <v>2192.1984565786279</v>
          </cell>
          <cell r="KV53">
            <v>305.19737593164086</v>
          </cell>
          <cell r="KW53">
            <v>231.31477495119134</v>
          </cell>
          <cell r="KX53">
            <v>341.00693314425672</v>
          </cell>
          <cell r="KY53">
            <v>302.42636482973694</v>
          </cell>
          <cell r="KZ53">
            <v>325.71382065465758</v>
          </cell>
          <cell r="LA53">
            <v>64.534622485308333</v>
          </cell>
          <cell r="LB53">
            <v>3.5758422359553714</v>
          </cell>
          <cell r="LD53">
            <v>360.28715430890929</v>
          </cell>
          <cell r="LE53">
            <v>258.14156803697136</v>
          </cell>
          <cell r="LH53">
            <v>-432.5985434213726</v>
          </cell>
          <cell r="LI53">
            <v>-432.5985434213726</v>
          </cell>
          <cell r="LJ53">
            <v>0</v>
          </cell>
          <cell r="LK53">
            <v>0</v>
          </cell>
          <cell r="LX53">
            <v>0</v>
          </cell>
          <cell r="MJ53">
            <v>0</v>
          </cell>
          <cell r="ML53">
            <v>0</v>
          </cell>
          <cell r="MM53">
            <v>0</v>
          </cell>
          <cell r="MN53">
            <v>57313.361999999994</v>
          </cell>
          <cell r="MO53">
            <v>5519.982</v>
          </cell>
          <cell r="MP53">
            <v>5754.82</v>
          </cell>
          <cell r="MQ53">
            <v>5754.82</v>
          </cell>
          <cell r="MR53">
            <v>5754.82</v>
          </cell>
          <cell r="MS53">
            <v>5754.82</v>
          </cell>
          <cell r="MT53">
            <v>5754.82</v>
          </cell>
          <cell r="MU53">
            <v>5754.82</v>
          </cell>
          <cell r="MV53">
            <v>5754.82</v>
          </cell>
          <cell r="MW53">
            <v>5754.82</v>
          </cell>
          <cell r="MX53">
            <v>5754.82</v>
          </cell>
          <cell r="NA53">
            <v>4149.6647683123765</v>
          </cell>
          <cell r="NB53">
            <v>322.82305311040017</v>
          </cell>
          <cell r="NC53">
            <v>625.62996482851088</v>
          </cell>
          <cell r="ND53">
            <v>300.1768307256005</v>
          </cell>
          <cell r="NE53">
            <v>253.63908743300317</v>
          </cell>
          <cell r="NF53">
            <v>0</v>
          </cell>
          <cell r="NG53">
            <v>892.39356523873994</v>
          </cell>
          <cell r="NH53">
            <v>0</v>
          </cell>
          <cell r="NI53">
            <v>372.68335915222804</v>
          </cell>
          <cell r="NJ53">
            <v>283.96528785755237</v>
          </cell>
          <cell r="NK53">
            <v>1098.3536199663413</v>
          </cell>
          <cell r="NN53">
            <v>-53163.69723168762</v>
          </cell>
          <cell r="NO53">
            <v>-53163.69723168762</v>
          </cell>
          <cell r="NP53">
            <v>0</v>
          </cell>
          <cell r="NQ53">
            <v>9932.5880000000016</v>
          </cell>
          <cell r="NR53">
            <v>27221.06</v>
          </cell>
          <cell r="NS53">
            <v>17288.472000000002</v>
          </cell>
          <cell r="NT53">
            <v>0</v>
          </cell>
          <cell r="NU53">
            <v>17288.472000000002</v>
          </cell>
          <cell r="NV53">
            <v>2846.5349999999999</v>
          </cell>
          <cell r="NW53">
            <v>277.66500000000002</v>
          </cell>
          <cell r="NX53">
            <v>285.43</v>
          </cell>
          <cell r="NY53">
            <v>285.43</v>
          </cell>
          <cell r="NZ53">
            <v>285.43</v>
          </cell>
          <cell r="OA53">
            <v>285.43</v>
          </cell>
          <cell r="OB53">
            <v>285.43</v>
          </cell>
          <cell r="OC53">
            <v>285.43</v>
          </cell>
          <cell r="OD53">
            <v>285.43</v>
          </cell>
          <cell r="OE53">
            <v>285.43</v>
          </cell>
          <cell r="OF53">
            <v>285.43</v>
          </cell>
          <cell r="OI53">
            <v>6453.39</v>
          </cell>
          <cell r="OJ53">
            <v>0</v>
          </cell>
          <cell r="OK53">
            <v>4778.3</v>
          </cell>
          <cell r="OL53">
            <v>0</v>
          </cell>
          <cell r="OM53">
            <v>0</v>
          </cell>
          <cell r="ON53">
            <v>2122.16</v>
          </cell>
          <cell r="OO53">
            <v>-447.07</v>
          </cell>
          <cell r="OP53">
            <v>0</v>
          </cell>
          <cell r="OQ53">
            <v>0</v>
          </cell>
          <cell r="OR53">
            <v>0</v>
          </cell>
          <cell r="OS53">
            <v>0</v>
          </cell>
          <cell r="OV53">
            <v>3606.8550000000005</v>
          </cell>
          <cell r="OW53">
            <v>0</v>
          </cell>
          <cell r="OX53">
            <v>3606.8550000000005</v>
          </cell>
          <cell r="OY53">
            <v>5107.0920000000006</v>
          </cell>
          <cell r="OZ53">
            <v>479.02200000000005</v>
          </cell>
          <cell r="PA53">
            <v>514.23</v>
          </cell>
          <cell r="PB53">
            <v>514.23</v>
          </cell>
          <cell r="PC53">
            <v>514.23</v>
          </cell>
          <cell r="PD53">
            <v>514.23</v>
          </cell>
          <cell r="PE53">
            <v>514.23</v>
          </cell>
          <cell r="PF53">
            <v>514.23</v>
          </cell>
          <cell r="PG53">
            <v>514.23</v>
          </cell>
          <cell r="PH53">
            <v>514.23</v>
          </cell>
          <cell r="PI53">
            <v>514.23</v>
          </cell>
          <cell r="PL53">
            <v>13996.5</v>
          </cell>
          <cell r="PM53">
            <v>0</v>
          </cell>
          <cell r="PN53">
            <v>2510.13</v>
          </cell>
          <cell r="PO53">
            <v>0</v>
          </cell>
          <cell r="PP53">
            <v>0</v>
          </cell>
          <cell r="PQ53">
            <v>0</v>
          </cell>
          <cell r="PR53">
            <v>7492.35</v>
          </cell>
          <cell r="PS53">
            <v>3994.02</v>
          </cell>
          <cell r="PT53">
            <v>0</v>
          </cell>
          <cell r="PU53">
            <v>0</v>
          </cell>
          <cell r="PV53">
            <v>0</v>
          </cell>
          <cell r="PY53">
            <v>8889.4079999999994</v>
          </cell>
          <cell r="PZ53">
            <v>0</v>
          </cell>
          <cell r="QA53">
            <v>8889.4079999999994</v>
          </cell>
          <cell r="QB53">
            <v>975.03400000000011</v>
          </cell>
          <cell r="QC53">
            <v>95.464000000000013</v>
          </cell>
          <cell r="QD53">
            <v>97.73</v>
          </cell>
          <cell r="QE53">
            <v>97.73</v>
          </cell>
          <cell r="QF53">
            <v>97.73</v>
          </cell>
          <cell r="QG53">
            <v>97.73</v>
          </cell>
          <cell r="QH53">
            <v>97.73</v>
          </cell>
          <cell r="QI53">
            <v>97.73</v>
          </cell>
          <cell r="QJ53">
            <v>97.73</v>
          </cell>
          <cell r="QK53">
            <v>97.73</v>
          </cell>
          <cell r="QL53">
            <v>97.73</v>
          </cell>
          <cell r="QO53">
            <v>0</v>
          </cell>
          <cell r="QP53">
            <v>0</v>
          </cell>
          <cell r="QQ53">
            <v>0</v>
          </cell>
          <cell r="QS53">
            <v>0</v>
          </cell>
          <cell r="QT53">
            <v>0</v>
          </cell>
          <cell r="QU53">
            <v>0</v>
          </cell>
          <cell r="QW53">
            <v>0</v>
          </cell>
          <cell r="RB53">
            <v>-975.03400000000011</v>
          </cell>
          <cell r="RC53">
            <v>-975.03400000000011</v>
          </cell>
          <cell r="RD53">
            <v>0</v>
          </cell>
          <cell r="RE53">
            <v>0</v>
          </cell>
          <cell r="RF53">
            <v>0</v>
          </cell>
          <cell r="RG53">
            <v>0</v>
          </cell>
          <cell r="RH53">
            <v>0</v>
          </cell>
          <cell r="RI53">
            <v>0</v>
          </cell>
          <cell r="RJ53">
            <v>0</v>
          </cell>
          <cell r="RK53">
            <v>0</v>
          </cell>
          <cell r="RL53">
            <v>0</v>
          </cell>
          <cell r="RM53">
            <v>0</v>
          </cell>
          <cell r="RN53">
            <v>0</v>
          </cell>
          <cell r="RO53">
            <v>0</v>
          </cell>
          <cell r="RR53">
            <v>0</v>
          </cell>
          <cell r="RS53">
            <v>0</v>
          </cell>
          <cell r="RT53">
            <v>0</v>
          </cell>
          <cell r="RV53">
            <v>0</v>
          </cell>
          <cell r="RY53">
            <v>0</v>
          </cell>
          <cell r="RZ53">
            <v>0</v>
          </cell>
          <cell r="SE53">
            <v>0</v>
          </cell>
          <cell r="SF53">
            <v>0</v>
          </cell>
          <cell r="SG53">
            <v>0</v>
          </cell>
          <cell r="SH53">
            <v>0</v>
          </cell>
          <cell r="SI53">
            <v>0</v>
          </cell>
          <cell r="SJ53">
            <v>0</v>
          </cell>
          <cell r="SK53">
            <v>0</v>
          </cell>
          <cell r="SL53">
            <v>0</v>
          </cell>
          <cell r="SM53">
            <v>0</v>
          </cell>
          <cell r="SN53">
            <v>0</v>
          </cell>
          <cell r="SO53">
            <v>0</v>
          </cell>
          <cell r="SP53">
            <v>0</v>
          </cell>
          <cell r="SQ53">
            <v>0</v>
          </cell>
          <cell r="SR53">
            <v>0</v>
          </cell>
          <cell r="SU53">
            <v>6566.15</v>
          </cell>
          <cell r="SV53">
            <v>0</v>
          </cell>
          <cell r="SW53">
            <v>0</v>
          </cell>
          <cell r="SX53">
            <v>0</v>
          </cell>
          <cell r="SY53">
            <v>0</v>
          </cell>
          <cell r="SZ53">
            <v>0</v>
          </cell>
          <cell r="TA53">
            <v>1698.6</v>
          </cell>
          <cell r="TB53">
            <v>4867.55</v>
          </cell>
          <cell r="TC53">
            <v>0</v>
          </cell>
          <cell r="TD53">
            <v>0</v>
          </cell>
          <cell r="TH53">
            <v>6566.15</v>
          </cell>
          <cell r="TI53">
            <v>0</v>
          </cell>
          <cell r="TJ53">
            <v>6566.15</v>
          </cell>
          <cell r="TK53">
            <v>963.79800000000012</v>
          </cell>
          <cell r="TL53">
            <v>94.578000000000003</v>
          </cell>
          <cell r="TM53">
            <v>96.58</v>
          </cell>
          <cell r="TN53">
            <v>96.58</v>
          </cell>
          <cell r="TO53">
            <v>96.58</v>
          </cell>
          <cell r="TP53">
            <v>96.58</v>
          </cell>
          <cell r="TQ53">
            <v>96.58</v>
          </cell>
          <cell r="TR53">
            <v>96.58</v>
          </cell>
          <cell r="TS53">
            <v>96.58</v>
          </cell>
          <cell r="TT53">
            <v>96.58</v>
          </cell>
          <cell r="TU53">
            <v>96.58</v>
          </cell>
          <cell r="TX53">
            <v>205.02</v>
          </cell>
          <cell r="TY53">
            <v>205.02</v>
          </cell>
          <cell r="TZ53">
            <v>0</v>
          </cell>
          <cell r="UA53">
            <v>0</v>
          </cell>
          <cell r="UB53">
            <v>0</v>
          </cell>
          <cell r="UC53">
            <v>0</v>
          </cell>
          <cell r="UD53">
            <v>0</v>
          </cell>
          <cell r="UE53">
            <v>0</v>
          </cell>
          <cell r="UF53">
            <v>0</v>
          </cell>
          <cell r="UG53">
            <v>0</v>
          </cell>
          <cell r="UH53">
            <v>0</v>
          </cell>
          <cell r="UK53">
            <v>-758.77800000000013</v>
          </cell>
          <cell r="UL53">
            <v>-758.77800000000013</v>
          </cell>
          <cell r="UM53">
            <v>0</v>
          </cell>
          <cell r="UN53">
            <v>40.128999999999991</v>
          </cell>
          <cell r="UO53">
            <v>3.9489999999999994</v>
          </cell>
          <cell r="UP53">
            <v>4.0199999999999996</v>
          </cell>
          <cell r="UQ53">
            <v>4.0199999999999996</v>
          </cell>
          <cell r="UR53">
            <v>4.0199999999999996</v>
          </cell>
          <cell r="US53">
            <v>4.0199999999999996</v>
          </cell>
          <cell r="UT53">
            <v>4.0199999999999996</v>
          </cell>
          <cell r="UU53">
            <v>4.0199999999999996</v>
          </cell>
          <cell r="UV53">
            <v>4.0199999999999996</v>
          </cell>
          <cell r="UW53">
            <v>4.0199999999999996</v>
          </cell>
          <cell r="UX53">
            <v>4.0199999999999996</v>
          </cell>
          <cell r="VA53">
            <v>0</v>
          </cell>
          <cell r="VN53">
            <v>-40.128999999999991</v>
          </cell>
          <cell r="VO53">
            <v>-40.128999999999991</v>
          </cell>
          <cell r="VP53">
            <v>0</v>
          </cell>
          <cell r="VQ53">
            <v>0</v>
          </cell>
          <cell r="WD53">
            <v>0</v>
          </cell>
          <cell r="WQ53">
            <v>0</v>
          </cell>
          <cell r="WR53">
            <v>0</v>
          </cell>
          <cell r="WS53">
            <v>0</v>
          </cell>
          <cell r="WT53">
            <v>37047.608</v>
          </cell>
          <cell r="WU53">
            <v>3616.4780000000001</v>
          </cell>
          <cell r="WV53">
            <v>3714.57</v>
          </cell>
          <cell r="WW53">
            <v>3714.57</v>
          </cell>
          <cell r="WX53">
            <v>3714.57</v>
          </cell>
          <cell r="WY53">
            <v>3714.57</v>
          </cell>
          <cell r="WZ53">
            <v>3714.57</v>
          </cell>
          <cell r="XA53">
            <v>3714.57</v>
          </cell>
          <cell r="XB53">
            <v>3714.57</v>
          </cell>
          <cell r="XC53">
            <v>3714.57</v>
          </cell>
          <cell r="XD53">
            <v>3714.57</v>
          </cell>
          <cell r="XG53">
            <v>46530.092074902146</v>
          </cell>
          <cell r="XH53">
            <v>4147.1775299769215</v>
          </cell>
          <cell r="XI53">
            <v>3391.46206574496</v>
          </cell>
          <cell r="XJ53">
            <v>1976.257215674827</v>
          </cell>
          <cell r="XK53">
            <v>1757.6453231134496</v>
          </cell>
          <cell r="XL53">
            <v>4617.3340002241912</v>
          </cell>
          <cell r="XM53">
            <v>4401.1493373262865</v>
          </cell>
          <cell r="XN53">
            <v>3849.5257091114695</v>
          </cell>
          <cell r="XO53">
            <v>9611.4969290186364</v>
          </cell>
          <cell r="XP53">
            <v>8540.7843617732615</v>
          </cell>
          <cell r="XQ53">
            <v>4237.2596029381402</v>
          </cell>
          <cell r="XT53">
            <v>9482.4840749021459</v>
          </cell>
          <cell r="XU53">
            <v>0</v>
          </cell>
          <cell r="XV53">
            <v>9482.4840749021459</v>
          </cell>
          <cell r="XW53">
            <v>12994.989000000001</v>
          </cell>
          <cell r="XX53">
            <v>1265.7390000000003</v>
          </cell>
          <cell r="XY53">
            <v>1303.25</v>
          </cell>
          <cell r="XZ53">
            <v>1303.25</v>
          </cell>
          <cell r="YA53">
            <v>1303.25</v>
          </cell>
          <cell r="YB53">
            <v>1303.25</v>
          </cell>
          <cell r="YC53">
            <v>1303.25</v>
          </cell>
          <cell r="YD53">
            <v>1303.25</v>
          </cell>
          <cell r="YE53">
            <v>1303.25</v>
          </cell>
          <cell r="YF53">
            <v>1303.25</v>
          </cell>
          <cell r="YG53">
            <v>1303.25</v>
          </cell>
          <cell r="YJ53">
            <v>9068.1905817423758</v>
          </cell>
          <cell r="YK53">
            <v>833.07970760300611</v>
          </cell>
          <cell r="YL53">
            <v>595.5079835279746</v>
          </cell>
          <cell r="YM53">
            <v>836.80777840812721</v>
          </cell>
          <cell r="YN53">
            <v>893.97602206456634</v>
          </cell>
          <cell r="YO53">
            <v>1225.1939490437824</v>
          </cell>
          <cell r="YP53">
            <v>853.13417389467713</v>
          </cell>
          <cell r="YQ53">
            <v>974.32764992906527</v>
          </cell>
          <cell r="YR53">
            <v>905.55890509710957</v>
          </cell>
          <cell r="YS53">
            <v>1058.4020073729191</v>
          </cell>
          <cell r="YT53">
            <v>892.20240480115046</v>
          </cell>
          <cell r="YW53">
            <v>-3926.7984182576256</v>
          </cell>
          <cell r="YX53">
            <v>-3926.7984182576256</v>
          </cell>
          <cell r="YY53">
            <v>0</v>
          </cell>
          <cell r="YZ53">
            <v>6294.2089999999998</v>
          </cell>
          <cell r="ZA53">
            <v>615.83899999999994</v>
          </cell>
          <cell r="ZB53">
            <v>630.92999999999995</v>
          </cell>
          <cell r="ZC53">
            <v>630.92999999999995</v>
          </cell>
          <cell r="ZD53">
            <v>630.92999999999995</v>
          </cell>
          <cell r="ZE53">
            <v>630.92999999999995</v>
          </cell>
          <cell r="ZF53">
            <v>630.92999999999995</v>
          </cell>
          <cell r="ZG53">
            <v>630.92999999999995</v>
          </cell>
          <cell r="ZH53">
            <v>630.92999999999995</v>
          </cell>
          <cell r="ZI53">
            <v>630.92999999999995</v>
          </cell>
          <cell r="ZJ53">
            <v>630.92999999999995</v>
          </cell>
          <cell r="ZM53">
            <v>5728.4305710587832</v>
          </cell>
          <cell r="ZP53">
            <v>2732.5749684933098</v>
          </cell>
          <cell r="ZQ53">
            <v>2995.855602565473</v>
          </cell>
          <cell r="ZZ53">
            <v>-565.77842894121659</v>
          </cell>
          <cell r="AAA53">
            <v>-565.77842894121659</v>
          </cell>
          <cell r="AAB53">
            <v>0</v>
          </cell>
          <cell r="AAC53">
            <v>11.487000000000002</v>
          </cell>
          <cell r="AAD53">
            <v>1.137</v>
          </cell>
          <cell r="AAE53">
            <v>1.1499999999999999</v>
          </cell>
          <cell r="AAF53">
            <v>1.1499999999999999</v>
          </cell>
          <cell r="AAG53">
            <v>1.1499999999999999</v>
          </cell>
          <cell r="AAH53">
            <v>1.1499999999999999</v>
          </cell>
          <cell r="AAI53">
            <v>1.1499999999999999</v>
          </cell>
          <cell r="AAJ53">
            <v>1.1499999999999999</v>
          </cell>
          <cell r="AAK53">
            <v>1.1499999999999999</v>
          </cell>
          <cell r="AAL53">
            <v>1.1499999999999999</v>
          </cell>
          <cell r="AAM53">
            <v>1.1499999999999999</v>
          </cell>
          <cell r="AAP53">
            <v>11.705832940000001</v>
          </cell>
          <cell r="AAQ53">
            <v>0.99284660999999996</v>
          </cell>
          <cell r="AAR53">
            <v>0.9902960999999999</v>
          </cell>
          <cell r="AAS53">
            <v>1.2148422000000001</v>
          </cell>
          <cell r="AAT53">
            <v>1.2400641000000001</v>
          </cell>
          <cell r="AAU53">
            <v>1.21297473</v>
          </cell>
          <cell r="AAV53">
            <v>1.2356311</v>
          </cell>
          <cell r="AAW53">
            <v>1.2003387000000001</v>
          </cell>
          <cell r="AAX53">
            <v>1.2056319000000002</v>
          </cell>
          <cell r="AAY53">
            <v>1.1955427000000001</v>
          </cell>
          <cell r="AAZ53">
            <v>1.2176648000000001</v>
          </cell>
          <cell r="ABC53">
            <v>0.21883293999999864</v>
          </cell>
          <cell r="ABD53">
            <v>0</v>
          </cell>
          <cell r="ABE53">
            <v>0.21883293999999864</v>
          </cell>
          <cell r="ABF53">
            <v>2.3000000000000003</v>
          </cell>
          <cell r="ABG53">
            <v>0.23</v>
          </cell>
          <cell r="ABH53">
            <v>0.23</v>
          </cell>
          <cell r="ABI53">
            <v>0.23</v>
          </cell>
          <cell r="ABJ53">
            <v>0.23</v>
          </cell>
          <cell r="ABK53">
            <v>0.23</v>
          </cell>
          <cell r="ABL53">
            <v>0.23</v>
          </cell>
          <cell r="ABM53">
            <v>0.23</v>
          </cell>
          <cell r="ABN53">
            <v>0.23</v>
          </cell>
          <cell r="ABO53">
            <v>0.23</v>
          </cell>
          <cell r="ABP53">
            <v>0.23</v>
          </cell>
          <cell r="ABS53">
            <v>0</v>
          </cell>
          <cell r="ABT53">
            <v>0</v>
          </cell>
          <cell r="ACA53">
            <v>0</v>
          </cell>
          <cell r="ACB53">
            <v>0</v>
          </cell>
          <cell r="ACC53">
            <v>0</v>
          </cell>
          <cell r="ACF53">
            <v>-2.3000000000000003</v>
          </cell>
          <cell r="ACG53">
            <v>-2.3000000000000003</v>
          </cell>
          <cell r="ACH53">
            <v>0</v>
          </cell>
          <cell r="ACI53">
            <v>0</v>
          </cell>
          <cell r="ACJ53">
            <v>0</v>
          </cell>
          <cell r="ACK53">
            <v>0</v>
          </cell>
          <cell r="ACL53">
            <v>0</v>
          </cell>
          <cell r="ACM53">
            <v>0</v>
          </cell>
          <cell r="ACN53">
            <v>0</v>
          </cell>
          <cell r="ACO53">
            <v>0</v>
          </cell>
          <cell r="ACP53">
            <v>0</v>
          </cell>
          <cell r="ACQ53">
            <v>0</v>
          </cell>
          <cell r="ACR53">
            <v>0</v>
          </cell>
          <cell r="ACS53">
            <v>0</v>
          </cell>
          <cell r="ACT53">
            <v>0</v>
          </cell>
          <cell r="ACU53">
            <v>0</v>
          </cell>
          <cell r="ACV53">
            <v>0</v>
          </cell>
          <cell r="ACW53">
            <v>0</v>
          </cell>
          <cell r="ACX53">
            <v>0</v>
          </cell>
          <cell r="ADA53">
            <v>0</v>
          </cell>
          <cell r="ADB53">
            <v>0</v>
          </cell>
          <cell r="ADC53">
            <v>0</v>
          </cell>
          <cell r="ADD53">
            <v>0</v>
          </cell>
          <cell r="ADE53">
            <v>0</v>
          </cell>
          <cell r="ADF53">
            <v>0</v>
          </cell>
          <cell r="ADG53">
            <v>0</v>
          </cell>
          <cell r="ADH53">
            <v>0</v>
          </cell>
          <cell r="ADI53">
            <v>0</v>
          </cell>
          <cell r="ADJ53">
            <v>0</v>
          </cell>
          <cell r="ADK53">
            <v>0</v>
          </cell>
          <cell r="ADN53">
            <v>0</v>
          </cell>
          <cell r="ADO53">
            <v>0</v>
          </cell>
          <cell r="ADP53">
            <v>0</v>
          </cell>
          <cell r="ADQ53">
            <v>0</v>
          </cell>
          <cell r="ADR53">
            <v>0</v>
          </cell>
          <cell r="ADS53">
            <v>0</v>
          </cell>
          <cell r="ADT53">
            <v>0</v>
          </cell>
          <cell r="ADU53">
            <v>0</v>
          </cell>
          <cell r="ADV53">
            <v>0</v>
          </cell>
          <cell r="ADW53">
            <v>0</v>
          </cell>
          <cell r="ADX53">
            <v>0</v>
          </cell>
          <cell r="ADY53">
            <v>0</v>
          </cell>
          <cell r="ADZ53">
            <v>0</v>
          </cell>
          <cell r="AEA53">
            <v>0</v>
          </cell>
          <cell r="AED53">
            <v>0</v>
          </cell>
          <cell r="AEE53">
            <v>0</v>
          </cell>
          <cell r="AEF53">
            <v>0</v>
          </cell>
          <cell r="AEG53">
            <v>0</v>
          </cell>
          <cell r="AEH53">
            <v>0</v>
          </cell>
          <cell r="AEI53">
            <v>0</v>
          </cell>
          <cell r="AEJ53">
            <v>0</v>
          </cell>
          <cell r="AEK53">
            <v>0</v>
          </cell>
          <cell r="AEL53">
            <v>0</v>
          </cell>
          <cell r="AEM53">
            <v>0</v>
          </cell>
          <cell r="AEN53">
            <v>0</v>
          </cell>
          <cell r="AEQ53">
            <v>0</v>
          </cell>
          <cell r="AER53">
            <v>0</v>
          </cell>
          <cell r="AES53">
            <v>0</v>
          </cell>
          <cell r="AET53">
            <v>63.263000000000005</v>
          </cell>
          <cell r="AEU53">
            <v>63.263000000000005</v>
          </cell>
          <cell r="AEV53">
            <v>0</v>
          </cell>
          <cell r="AEW53">
            <v>0</v>
          </cell>
          <cell r="AEX53">
            <v>0</v>
          </cell>
          <cell r="AEY53">
            <v>0</v>
          </cell>
          <cell r="AFG53">
            <v>0</v>
          </cell>
          <cell r="AFT53">
            <v>-63.263000000000005</v>
          </cell>
          <cell r="AFU53">
            <v>-63.263000000000005</v>
          </cell>
          <cell r="AFV53">
            <v>0</v>
          </cell>
          <cell r="AFW53">
            <v>154651.15999999997</v>
          </cell>
          <cell r="AFX53">
            <v>122283.91435958106</v>
          </cell>
          <cell r="AFY53">
            <v>-32367.245640418914</v>
          </cell>
          <cell r="AFZ53">
            <v>-32367.245640418914</v>
          </cell>
          <cell r="AGA53">
            <v>0</v>
          </cell>
          <cell r="AGB53">
            <v>185581.39199999996</v>
          </cell>
          <cell r="AGC53">
            <v>146740.69723149727</v>
          </cell>
          <cell r="AGD53">
            <v>-38840.694768502697</v>
          </cell>
          <cell r="AGE53">
            <v>-38840.694768502697</v>
          </cell>
          <cell r="AGF53">
            <v>0</v>
          </cell>
          <cell r="AGG53">
            <v>9279.0695999999989</v>
          </cell>
          <cell r="AGH53">
            <v>7337.0348615748635</v>
          </cell>
          <cell r="AGI53">
            <v>-1942.0347384251354</v>
          </cell>
          <cell r="AGJ53">
            <v>-1942.0347384251354</v>
          </cell>
          <cell r="AGK53">
            <v>0</v>
          </cell>
          <cell r="AGL53">
            <v>194860.46159999995</v>
          </cell>
        </row>
        <row r="54">
          <cell r="C54" t="str">
            <v>Текстильникiв, ВУЛ, 13</v>
          </cell>
          <cell r="D54">
            <v>5</v>
          </cell>
          <cell r="E54">
            <v>4589.1000000000004</v>
          </cell>
          <cell r="F54">
            <v>59599.082000000009</v>
          </cell>
          <cell r="G54">
            <v>42305.37438455395</v>
          </cell>
          <cell r="H54">
            <v>-17293.707615446059</v>
          </cell>
          <cell r="I54">
            <v>-17293.707615446059</v>
          </cell>
          <cell r="J54">
            <v>0</v>
          </cell>
          <cell r="K54">
            <v>20855.295000000006</v>
          </cell>
          <cell r="L54">
            <v>2046.375</v>
          </cell>
          <cell r="M54">
            <v>2089.88</v>
          </cell>
          <cell r="N54">
            <v>2089.88</v>
          </cell>
          <cell r="O54">
            <v>2089.88</v>
          </cell>
          <cell r="P54">
            <v>2089.88</v>
          </cell>
          <cell r="Q54">
            <v>2089.88</v>
          </cell>
          <cell r="R54">
            <v>2089.88</v>
          </cell>
          <cell r="S54">
            <v>2089.88</v>
          </cell>
          <cell r="T54">
            <v>2089.88</v>
          </cell>
          <cell r="U54">
            <v>2089.88</v>
          </cell>
          <cell r="X54">
            <v>11563.065092654393</v>
          </cell>
          <cell r="Y54">
            <v>0</v>
          </cell>
          <cell r="Z54">
            <v>0</v>
          </cell>
          <cell r="AA54">
            <v>0</v>
          </cell>
          <cell r="AB54">
            <v>11563.065092654393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L54">
            <v>0</v>
          </cell>
          <cell r="AM54">
            <v>0</v>
          </cell>
          <cell r="AN54">
            <v>4323.3810000000003</v>
          </cell>
          <cell r="AO54">
            <v>424.49099999999999</v>
          </cell>
          <cell r="AP54">
            <v>433.21</v>
          </cell>
          <cell r="AQ54">
            <v>433.21</v>
          </cell>
          <cell r="AR54">
            <v>433.21</v>
          </cell>
          <cell r="AS54">
            <v>433.21</v>
          </cell>
          <cell r="AT54">
            <v>433.21</v>
          </cell>
          <cell r="AU54">
            <v>433.21</v>
          </cell>
          <cell r="AV54">
            <v>433.21</v>
          </cell>
          <cell r="AW54">
            <v>433.21</v>
          </cell>
          <cell r="AX54">
            <v>433.21</v>
          </cell>
          <cell r="BA54">
            <v>2452.7770779953489</v>
          </cell>
          <cell r="BB54">
            <v>0</v>
          </cell>
          <cell r="BC54">
            <v>0</v>
          </cell>
          <cell r="BD54">
            <v>0</v>
          </cell>
          <cell r="BE54">
            <v>2452.7770779953489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O54">
            <v>0</v>
          </cell>
          <cell r="BP54">
            <v>0</v>
          </cell>
          <cell r="BQ54">
            <v>2583.4239999999995</v>
          </cell>
          <cell r="BR54">
            <v>258.09399999999999</v>
          </cell>
          <cell r="BS54">
            <v>258.37</v>
          </cell>
          <cell r="BT54">
            <v>258.37</v>
          </cell>
          <cell r="BU54">
            <v>258.37</v>
          </cell>
          <cell r="BV54">
            <v>258.37</v>
          </cell>
          <cell r="BW54">
            <v>258.37</v>
          </cell>
          <cell r="BX54">
            <v>258.37</v>
          </cell>
          <cell r="BY54">
            <v>258.37</v>
          </cell>
          <cell r="BZ54">
            <v>258.37</v>
          </cell>
          <cell r="CA54">
            <v>258.37</v>
          </cell>
          <cell r="CD54">
            <v>2805.65049873312</v>
          </cell>
          <cell r="CE54">
            <v>260.56707697999997</v>
          </cell>
          <cell r="CF54">
            <v>259.89770979999997</v>
          </cell>
          <cell r="CG54">
            <v>285.53204861112005</v>
          </cell>
          <cell r="CH54">
            <v>291.46015674</v>
          </cell>
          <cell r="CI54">
            <v>285.09316972200003</v>
          </cell>
          <cell r="CJ54">
            <v>290.41824054</v>
          </cell>
          <cell r="CK54">
            <v>282.12324318000003</v>
          </cell>
          <cell r="CL54">
            <v>283.36733766000003</v>
          </cell>
          <cell r="CM54">
            <v>280.99600878000001</v>
          </cell>
          <cell r="CN54">
            <v>286.19550672000003</v>
          </cell>
          <cell r="CR54">
            <v>0</v>
          </cell>
          <cell r="CS54">
            <v>0</v>
          </cell>
          <cell r="CT54">
            <v>605.75400000000002</v>
          </cell>
          <cell r="CU54">
            <v>60.534000000000006</v>
          </cell>
          <cell r="CV54">
            <v>60.58</v>
          </cell>
          <cell r="CW54">
            <v>60.58</v>
          </cell>
          <cell r="CX54">
            <v>60.58</v>
          </cell>
          <cell r="CY54">
            <v>60.58</v>
          </cell>
          <cell r="CZ54">
            <v>60.58</v>
          </cell>
          <cell r="DA54">
            <v>60.58</v>
          </cell>
          <cell r="DB54">
            <v>60.58</v>
          </cell>
          <cell r="DC54">
            <v>60.58</v>
          </cell>
          <cell r="DD54">
            <v>60.58</v>
          </cell>
          <cell r="DG54">
            <v>658.8095200948801</v>
          </cell>
          <cell r="DH54">
            <v>61.181414434000004</v>
          </cell>
          <cell r="DI54">
            <v>61.024246340000005</v>
          </cell>
          <cell r="DJ54">
            <v>67.04823497788</v>
          </cell>
          <cell r="DK54">
            <v>68.440265010000005</v>
          </cell>
          <cell r="DL54">
            <v>66.945178053000006</v>
          </cell>
          <cell r="DM54">
            <v>68.195360870000002</v>
          </cell>
          <cell r="DN54">
            <v>66.247784069999994</v>
          </cell>
          <cell r="DO54">
            <v>66.539920590000008</v>
          </cell>
          <cell r="DP54">
            <v>65.983088469999998</v>
          </cell>
          <cell r="DQ54">
            <v>67.204027280000005</v>
          </cell>
          <cell r="DT54">
            <v>53.05552009488008</v>
          </cell>
          <cell r="DU54">
            <v>0</v>
          </cell>
          <cell r="DV54">
            <v>53.05552009488008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11532.133000000002</v>
          </cell>
          <cell r="FB54">
            <v>1132.2730000000001</v>
          </cell>
          <cell r="FC54">
            <v>1155.54</v>
          </cell>
          <cell r="FD54">
            <v>1155.54</v>
          </cell>
          <cell r="FE54">
            <v>1155.54</v>
          </cell>
          <cell r="FF54">
            <v>1155.54</v>
          </cell>
          <cell r="FG54">
            <v>1155.54</v>
          </cell>
          <cell r="FH54">
            <v>1155.54</v>
          </cell>
          <cell r="FI54">
            <v>1155.54</v>
          </cell>
          <cell r="FJ54">
            <v>1155.54</v>
          </cell>
          <cell r="FK54">
            <v>1155.54</v>
          </cell>
          <cell r="FN54">
            <v>6588.0933592557612</v>
          </cell>
          <cell r="FO54">
            <v>0</v>
          </cell>
          <cell r="FP54">
            <v>0</v>
          </cell>
          <cell r="FQ54">
            <v>0</v>
          </cell>
          <cell r="FR54">
            <v>6588.0933592557612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GA54">
            <v>-4944.0396407442404</v>
          </cell>
          <cell r="GB54">
            <v>-4944.0396407442404</v>
          </cell>
          <cell r="GC54">
            <v>0</v>
          </cell>
          <cell r="GD54">
            <v>14.959999999999999</v>
          </cell>
          <cell r="GE54">
            <v>14.959999999999999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-14.959999999999999</v>
          </cell>
          <cell r="GW54">
            <v>-14.959999999999999</v>
          </cell>
          <cell r="GX54">
            <v>0</v>
          </cell>
          <cell r="GY54">
            <v>19684.134999999998</v>
          </cell>
          <cell r="GZ54">
            <v>1924.345</v>
          </cell>
          <cell r="HA54">
            <v>1973.31</v>
          </cell>
          <cell r="HB54">
            <v>1973.31</v>
          </cell>
          <cell r="HC54">
            <v>1973.31</v>
          </cell>
          <cell r="HD54">
            <v>1973.31</v>
          </cell>
          <cell r="HE54">
            <v>1973.31</v>
          </cell>
          <cell r="HF54">
            <v>1973.31</v>
          </cell>
          <cell r="HG54">
            <v>1973.31</v>
          </cell>
          <cell r="HH54">
            <v>1973.31</v>
          </cell>
          <cell r="HI54">
            <v>1973.31</v>
          </cell>
          <cell r="HL54">
            <v>18236.978835820446</v>
          </cell>
          <cell r="HM54">
            <v>1525.6586251806184</v>
          </cell>
          <cell r="HN54">
            <v>1402.6474511555266</v>
          </cell>
          <cell r="HO54">
            <v>1612.1398337366384</v>
          </cell>
          <cell r="HP54">
            <v>1737.7577904462232</v>
          </cell>
          <cell r="HQ54">
            <v>1817.8843543278995</v>
          </cell>
          <cell r="HR54">
            <v>1576.9090421909207</v>
          </cell>
          <cell r="HS54">
            <v>1433.4319912065914</v>
          </cell>
          <cell r="HT54">
            <v>1896.1380515821791</v>
          </cell>
          <cell r="HU54">
            <v>3695.1476606680199</v>
          </cell>
          <cell r="HV54">
            <v>1539.2640353258287</v>
          </cell>
          <cell r="HY54">
            <v>-1447.1561641795524</v>
          </cell>
          <cell r="HZ54">
            <v>-1447.1561641795524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5770.643</v>
          </cell>
          <cell r="KI54">
            <v>566.57300000000009</v>
          </cell>
          <cell r="KJ54">
            <v>578.23</v>
          </cell>
          <cell r="KK54">
            <v>578.23</v>
          </cell>
          <cell r="KL54">
            <v>578.23</v>
          </cell>
          <cell r="KM54">
            <v>578.23</v>
          </cell>
          <cell r="KN54">
            <v>578.23</v>
          </cell>
          <cell r="KO54">
            <v>578.23</v>
          </cell>
          <cell r="KP54">
            <v>578.23</v>
          </cell>
          <cell r="KQ54">
            <v>578.23</v>
          </cell>
          <cell r="KR54">
            <v>578.23</v>
          </cell>
          <cell r="KU54">
            <v>4819.0179145342499</v>
          </cell>
          <cell r="KV54">
            <v>670.86898724992591</v>
          </cell>
          <cell r="KW54">
            <v>508.49368631511879</v>
          </cell>
          <cell r="KX54">
            <v>749.627309929185</v>
          </cell>
          <cell r="KY54">
            <v>664.81657785847335</v>
          </cell>
          <cell r="KZ54">
            <v>716.00882988739386</v>
          </cell>
          <cell r="LA54">
            <v>141.86490287718644</v>
          </cell>
          <cell r="LB54">
            <v>7.8606876738674121</v>
          </cell>
          <cell r="LD54">
            <v>792.01055473079191</v>
          </cell>
          <cell r="LE54">
            <v>567.4663780123077</v>
          </cell>
          <cell r="LH54">
            <v>-951.62508546575009</v>
          </cell>
          <cell r="LI54">
            <v>-951.62508546575009</v>
          </cell>
          <cell r="LJ54">
            <v>0</v>
          </cell>
          <cell r="LK54">
            <v>0</v>
          </cell>
          <cell r="LX54">
            <v>0</v>
          </cell>
          <cell r="MJ54">
            <v>0</v>
          </cell>
          <cell r="ML54">
            <v>0</v>
          </cell>
          <cell r="MM54">
            <v>0</v>
          </cell>
          <cell r="MN54">
            <v>65436.503000000012</v>
          </cell>
          <cell r="MO54">
            <v>6259.1629999999996</v>
          </cell>
          <cell r="MP54">
            <v>6575.26</v>
          </cell>
          <cell r="MQ54">
            <v>6575.26</v>
          </cell>
          <cell r="MR54">
            <v>6575.26</v>
          </cell>
          <cell r="MS54">
            <v>6575.26</v>
          </cell>
          <cell r="MT54">
            <v>6575.26</v>
          </cell>
          <cell r="MU54">
            <v>6575.26</v>
          </cell>
          <cell r="MV54">
            <v>6575.26</v>
          </cell>
          <cell r="MW54">
            <v>6575.26</v>
          </cell>
          <cell r="MX54">
            <v>6575.26</v>
          </cell>
          <cell r="NA54">
            <v>5715.2235236243732</v>
          </cell>
          <cell r="NB54">
            <v>0</v>
          </cell>
          <cell r="NC54">
            <v>1816.8816759580079</v>
          </cell>
          <cell r="ND54">
            <v>56.343513179361558</v>
          </cell>
          <cell r="NE54">
            <v>0</v>
          </cell>
          <cell r="NF54">
            <v>0</v>
          </cell>
          <cell r="NG54">
            <v>0</v>
          </cell>
          <cell r="NH54">
            <v>2594.4428422446003</v>
          </cell>
          <cell r="NI54">
            <v>0</v>
          </cell>
          <cell r="NJ54">
            <v>0</v>
          </cell>
          <cell r="NK54">
            <v>1247.5554922424033</v>
          </cell>
          <cell r="NN54">
            <v>-59721.279476375639</v>
          </cell>
          <cell r="NO54">
            <v>-59721.279476375639</v>
          </cell>
          <cell r="NP54">
            <v>0</v>
          </cell>
          <cell r="NQ54">
            <v>29637.943000000003</v>
          </cell>
          <cell r="NR54">
            <v>21755.22</v>
          </cell>
          <cell r="NS54">
            <v>-7882.7230000000018</v>
          </cell>
          <cell r="NT54">
            <v>-7882.7230000000018</v>
          </cell>
          <cell r="NU54">
            <v>0</v>
          </cell>
          <cell r="NV54">
            <v>6306.0400000000009</v>
          </cell>
          <cell r="NW54">
            <v>614.62</v>
          </cell>
          <cell r="NX54">
            <v>632.38</v>
          </cell>
          <cell r="NY54">
            <v>632.38</v>
          </cell>
          <cell r="NZ54">
            <v>632.38</v>
          </cell>
          <cell r="OA54">
            <v>632.38</v>
          </cell>
          <cell r="OB54">
            <v>632.38</v>
          </cell>
          <cell r="OC54">
            <v>632.38</v>
          </cell>
          <cell r="OD54">
            <v>632.38</v>
          </cell>
          <cell r="OE54">
            <v>632.38</v>
          </cell>
          <cell r="OF54">
            <v>632.38</v>
          </cell>
          <cell r="OI54">
            <v>9138.93</v>
          </cell>
          <cell r="OJ54">
            <v>0</v>
          </cell>
          <cell r="OK54">
            <v>958.17</v>
          </cell>
          <cell r="OL54">
            <v>0</v>
          </cell>
          <cell r="OM54">
            <v>1286.56</v>
          </cell>
          <cell r="ON54">
            <v>0</v>
          </cell>
          <cell r="OO54">
            <v>0</v>
          </cell>
          <cell r="OP54">
            <v>0</v>
          </cell>
          <cell r="OQ54">
            <v>0</v>
          </cell>
          <cell r="OR54">
            <v>6894.2</v>
          </cell>
          <cell r="OS54">
            <v>0</v>
          </cell>
          <cell r="OV54">
            <v>2832.8899999999994</v>
          </cell>
          <cell r="OW54">
            <v>0</v>
          </cell>
          <cell r="OX54">
            <v>2832.8899999999994</v>
          </cell>
          <cell r="OY54">
            <v>11123.459000000001</v>
          </cell>
          <cell r="OZ54">
            <v>1049.9390000000001</v>
          </cell>
          <cell r="PA54">
            <v>1119.28</v>
          </cell>
          <cell r="PB54">
            <v>1119.28</v>
          </cell>
          <cell r="PC54">
            <v>1119.28</v>
          </cell>
          <cell r="PD54">
            <v>1119.28</v>
          </cell>
          <cell r="PE54">
            <v>1119.28</v>
          </cell>
          <cell r="PF54">
            <v>1119.28</v>
          </cell>
          <cell r="PG54">
            <v>1119.28</v>
          </cell>
          <cell r="PH54">
            <v>1119.28</v>
          </cell>
          <cell r="PI54">
            <v>1119.28</v>
          </cell>
          <cell r="PL54">
            <v>0</v>
          </cell>
          <cell r="PM54">
            <v>0</v>
          </cell>
          <cell r="PN54">
            <v>0</v>
          </cell>
          <cell r="PO54">
            <v>0</v>
          </cell>
          <cell r="PP54">
            <v>0</v>
          </cell>
          <cell r="PQ54">
            <v>0</v>
          </cell>
          <cell r="PR54">
            <v>0</v>
          </cell>
          <cell r="PS54">
            <v>0</v>
          </cell>
          <cell r="PT54">
            <v>0</v>
          </cell>
          <cell r="PU54">
            <v>0</v>
          </cell>
          <cell r="PV54">
            <v>0</v>
          </cell>
          <cell r="PY54">
            <v>-11123.459000000001</v>
          </cell>
          <cell r="PZ54">
            <v>-11123.459000000001</v>
          </cell>
          <cell r="QA54">
            <v>0</v>
          </cell>
          <cell r="QB54">
            <v>1346.0329999999999</v>
          </cell>
          <cell r="QC54">
            <v>131.75299999999999</v>
          </cell>
          <cell r="QD54">
            <v>134.91999999999999</v>
          </cell>
          <cell r="QE54">
            <v>134.91999999999999</v>
          </cell>
          <cell r="QF54">
            <v>134.91999999999999</v>
          </cell>
          <cell r="QG54">
            <v>134.91999999999999</v>
          </cell>
          <cell r="QH54">
            <v>134.91999999999999</v>
          </cell>
          <cell r="QI54">
            <v>134.91999999999999</v>
          </cell>
          <cell r="QJ54">
            <v>134.91999999999999</v>
          </cell>
          <cell r="QK54">
            <v>134.91999999999999</v>
          </cell>
          <cell r="QL54">
            <v>134.91999999999999</v>
          </cell>
          <cell r="QO54">
            <v>1737.71</v>
          </cell>
          <cell r="QP54">
            <v>1737.71</v>
          </cell>
          <cell r="QQ54">
            <v>0</v>
          </cell>
          <cell r="QS54">
            <v>0</v>
          </cell>
          <cell r="QT54">
            <v>0</v>
          </cell>
          <cell r="QU54">
            <v>0</v>
          </cell>
          <cell r="QW54">
            <v>0</v>
          </cell>
          <cell r="RB54">
            <v>391.67700000000013</v>
          </cell>
          <cell r="RC54">
            <v>0</v>
          </cell>
          <cell r="RD54">
            <v>391.67700000000013</v>
          </cell>
          <cell r="RE54">
            <v>7610.9570000000003</v>
          </cell>
          <cell r="RF54">
            <v>742.42699999999991</v>
          </cell>
          <cell r="RG54">
            <v>763.17</v>
          </cell>
          <cell r="RH54">
            <v>763.17</v>
          </cell>
          <cell r="RI54">
            <v>763.17</v>
          </cell>
          <cell r="RJ54">
            <v>763.17</v>
          </cell>
          <cell r="RK54">
            <v>763.17</v>
          </cell>
          <cell r="RL54">
            <v>763.17</v>
          </cell>
          <cell r="RM54">
            <v>763.17</v>
          </cell>
          <cell r="RN54">
            <v>763.17</v>
          </cell>
          <cell r="RO54">
            <v>763.17</v>
          </cell>
          <cell r="RR54">
            <v>6513.77</v>
          </cell>
          <cell r="RS54">
            <v>0</v>
          </cell>
          <cell r="RT54">
            <v>0</v>
          </cell>
          <cell r="RV54">
            <v>0</v>
          </cell>
          <cell r="RY54">
            <v>6513.77</v>
          </cell>
          <cell r="RZ54">
            <v>0</v>
          </cell>
          <cell r="SE54">
            <v>-1097.1869999999999</v>
          </cell>
          <cell r="SF54">
            <v>-1097.1869999999999</v>
          </cell>
          <cell r="SG54">
            <v>0</v>
          </cell>
          <cell r="SH54">
            <v>0</v>
          </cell>
          <cell r="SI54">
            <v>0</v>
          </cell>
          <cell r="SJ54">
            <v>0</v>
          </cell>
          <cell r="SK54">
            <v>0</v>
          </cell>
          <cell r="SL54">
            <v>0</v>
          </cell>
          <cell r="SM54">
            <v>0</v>
          </cell>
          <cell r="SN54">
            <v>0</v>
          </cell>
          <cell r="SO54">
            <v>0</v>
          </cell>
          <cell r="SP54">
            <v>0</v>
          </cell>
          <cell r="SQ54">
            <v>0</v>
          </cell>
          <cell r="SR54">
            <v>0</v>
          </cell>
          <cell r="SU54">
            <v>0</v>
          </cell>
          <cell r="SV54">
            <v>0</v>
          </cell>
          <cell r="SW54">
            <v>0</v>
          </cell>
          <cell r="SX54">
            <v>0</v>
          </cell>
          <cell r="SY54">
            <v>0</v>
          </cell>
          <cell r="SZ54">
            <v>0</v>
          </cell>
          <cell r="TA54">
            <v>0</v>
          </cell>
          <cell r="TB54">
            <v>0</v>
          </cell>
          <cell r="TC54">
            <v>0</v>
          </cell>
          <cell r="TD54">
            <v>0</v>
          </cell>
          <cell r="TH54">
            <v>0</v>
          </cell>
          <cell r="TI54">
            <v>0</v>
          </cell>
          <cell r="TJ54">
            <v>0</v>
          </cell>
          <cell r="TK54">
            <v>3173.5920000000001</v>
          </cell>
          <cell r="TL54">
            <v>311.41199999999998</v>
          </cell>
          <cell r="TM54">
            <v>318.02</v>
          </cell>
          <cell r="TN54">
            <v>318.02</v>
          </cell>
          <cell r="TO54">
            <v>318.02</v>
          </cell>
          <cell r="TP54">
            <v>318.02</v>
          </cell>
          <cell r="TQ54">
            <v>318.02</v>
          </cell>
          <cell r="TR54">
            <v>318.02</v>
          </cell>
          <cell r="TS54">
            <v>318.02</v>
          </cell>
          <cell r="TT54">
            <v>318.02</v>
          </cell>
          <cell r="TU54">
            <v>318.02</v>
          </cell>
          <cell r="TX54">
            <v>4364.8100000000004</v>
          </cell>
          <cell r="TY54">
            <v>4364.8100000000004</v>
          </cell>
          <cell r="TZ54">
            <v>0</v>
          </cell>
          <cell r="UA54">
            <v>0</v>
          </cell>
          <cell r="UB54">
            <v>0</v>
          </cell>
          <cell r="UC54">
            <v>0</v>
          </cell>
          <cell r="UD54">
            <v>0</v>
          </cell>
          <cell r="UE54">
            <v>0</v>
          </cell>
          <cell r="UF54">
            <v>0</v>
          </cell>
          <cell r="UG54">
            <v>0</v>
          </cell>
          <cell r="UH54">
            <v>0</v>
          </cell>
          <cell r="UK54">
            <v>1191.2180000000003</v>
          </cell>
          <cell r="UL54">
            <v>0</v>
          </cell>
          <cell r="UM54">
            <v>1191.2180000000003</v>
          </cell>
          <cell r="UN54">
            <v>77.861999999999995</v>
          </cell>
          <cell r="UO54">
            <v>7.6620000000000008</v>
          </cell>
          <cell r="UP54">
            <v>7.8</v>
          </cell>
          <cell r="UQ54">
            <v>7.8</v>
          </cell>
          <cell r="UR54">
            <v>7.8</v>
          </cell>
          <cell r="US54">
            <v>7.8</v>
          </cell>
          <cell r="UT54">
            <v>7.8</v>
          </cell>
          <cell r="UU54">
            <v>7.8</v>
          </cell>
          <cell r="UV54">
            <v>7.8</v>
          </cell>
          <cell r="UW54">
            <v>7.8</v>
          </cell>
          <cell r="UX54">
            <v>7.8</v>
          </cell>
          <cell r="VA54">
            <v>0</v>
          </cell>
          <cell r="VN54">
            <v>-77.861999999999995</v>
          </cell>
          <cell r="VO54">
            <v>-77.861999999999995</v>
          </cell>
          <cell r="VP54">
            <v>0</v>
          </cell>
          <cell r="VQ54">
            <v>0</v>
          </cell>
          <cell r="WD54">
            <v>0</v>
          </cell>
          <cell r="WQ54">
            <v>0</v>
          </cell>
          <cell r="WR54">
            <v>0</v>
          </cell>
          <cell r="WS54">
            <v>0</v>
          </cell>
          <cell r="WT54">
            <v>67665.41</v>
          </cell>
          <cell r="WU54">
            <v>6621.1999999999989</v>
          </cell>
          <cell r="WV54">
            <v>6782.69</v>
          </cell>
          <cell r="WW54">
            <v>6782.69</v>
          </cell>
          <cell r="WX54">
            <v>6782.69</v>
          </cell>
          <cell r="WY54">
            <v>6782.69</v>
          </cell>
          <cell r="WZ54">
            <v>6782.69</v>
          </cell>
          <cell r="XA54">
            <v>6782.69</v>
          </cell>
          <cell r="XB54">
            <v>6782.69</v>
          </cell>
          <cell r="XC54">
            <v>6782.69</v>
          </cell>
          <cell r="XD54">
            <v>6782.69</v>
          </cell>
          <cell r="XG54">
            <v>72495.350458322369</v>
          </cell>
          <cell r="XH54">
            <v>7413.617527456805</v>
          </cell>
          <cell r="XI54">
            <v>5701.5047559604236</v>
          </cell>
          <cell r="XJ54">
            <v>3347.1440207858927</v>
          </cell>
          <cell r="XK54">
            <v>2973.8816627913911</v>
          </cell>
          <cell r="XL54">
            <v>7146.8956940539638</v>
          </cell>
          <cell r="XM54">
            <v>7444.2256578040597</v>
          </cell>
          <cell r="XN54">
            <v>6216.6082534242669</v>
          </cell>
          <cell r="XO54">
            <v>13280.080677199279</v>
          </cell>
          <cell r="XP54">
            <v>11791.092710127119</v>
          </cell>
          <cell r="XQ54">
            <v>7180.2994987191632</v>
          </cell>
          <cell r="XT54">
            <v>4829.9404583223659</v>
          </cell>
          <cell r="XU54">
            <v>0</v>
          </cell>
          <cell r="XV54">
            <v>4829.9404583223659</v>
          </cell>
          <cell r="XW54">
            <v>26744.186999999991</v>
          </cell>
          <cell r="XX54">
            <v>2619.777</v>
          </cell>
          <cell r="XY54">
            <v>2680.49</v>
          </cell>
          <cell r="XZ54">
            <v>2680.49</v>
          </cell>
          <cell r="YA54">
            <v>2680.49</v>
          </cell>
          <cell r="YB54">
            <v>2680.49</v>
          </cell>
          <cell r="YC54">
            <v>2680.49</v>
          </cell>
          <cell r="YD54">
            <v>2680.49</v>
          </cell>
          <cell r="YE54">
            <v>2680.49</v>
          </cell>
          <cell r="YF54">
            <v>2680.49</v>
          </cell>
          <cell r="YG54">
            <v>2680.49</v>
          </cell>
          <cell r="YJ54">
            <v>23928.780862513639</v>
          </cell>
          <cell r="YK54">
            <v>2261.2695297418359</v>
          </cell>
          <cell r="YL54">
            <v>1616.4168273217851</v>
          </cell>
          <cell r="YM54">
            <v>2271.388817055406</v>
          </cell>
          <cell r="YN54">
            <v>2426.5634135188297</v>
          </cell>
          <cell r="YO54">
            <v>3325.6321559716989</v>
          </cell>
          <cell r="YP54">
            <v>2315.72146622632</v>
          </cell>
          <cell r="YQ54">
            <v>2211.154539219302</v>
          </cell>
          <cell r="YR54">
            <v>2458.0034068700238</v>
          </cell>
          <cell r="YS54">
            <v>2620.8789348663836</v>
          </cell>
          <cell r="YT54">
            <v>2421.7517717220526</v>
          </cell>
          <cell r="YW54">
            <v>-2815.4061374863522</v>
          </cell>
          <cell r="YX54">
            <v>-2815.4061374863522</v>
          </cell>
          <cell r="YY54">
            <v>0</v>
          </cell>
          <cell r="YZ54">
            <v>9646.0709999999999</v>
          </cell>
          <cell r="ZA54">
            <v>943.79099999999994</v>
          </cell>
          <cell r="ZB54">
            <v>966.92</v>
          </cell>
          <cell r="ZC54">
            <v>966.92</v>
          </cell>
          <cell r="ZD54">
            <v>966.92</v>
          </cell>
          <cell r="ZE54">
            <v>966.92</v>
          </cell>
          <cell r="ZF54">
            <v>966.92</v>
          </cell>
          <cell r="ZG54">
            <v>966.92</v>
          </cell>
          <cell r="ZH54">
            <v>966.92</v>
          </cell>
          <cell r="ZI54">
            <v>966.92</v>
          </cell>
          <cell r="ZJ54">
            <v>966.92</v>
          </cell>
          <cell r="ZM54">
            <v>9311.1059713673803</v>
          </cell>
          <cell r="ZP54">
            <v>4587.5854538003914</v>
          </cell>
          <cell r="ZQ54">
            <v>4723.5205175669889</v>
          </cell>
          <cell r="ZZ54">
            <v>-334.96502863261958</v>
          </cell>
          <cell r="AAA54">
            <v>-334.96502863261958</v>
          </cell>
          <cell r="AAB54">
            <v>0</v>
          </cell>
          <cell r="AAC54">
            <v>2092.279</v>
          </cell>
          <cell r="AAD54">
            <v>208.93900000000002</v>
          </cell>
          <cell r="AAE54">
            <v>209.26</v>
          </cell>
          <cell r="AAF54">
            <v>209.26</v>
          </cell>
          <cell r="AAG54">
            <v>209.26</v>
          </cell>
          <cell r="AAH54">
            <v>209.26</v>
          </cell>
          <cell r="AAI54">
            <v>209.26</v>
          </cell>
          <cell r="AAJ54">
            <v>209.26</v>
          </cell>
          <cell r="AAK54">
            <v>209.26</v>
          </cell>
          <cell r="AAL54">
            <v>209.26</v>
          </cell>
          <cell r="AAM54">
            <v>209.26</v>
          </cell>
          <cell r="AAP54">
            <v>2366.9194204679998</v>
          </cell>
          <cell r="AAQ54">
            <v>200.753584542</v>
          </cell>
          <cell r="AAR54">
            <v>200.23787141999998</v>
          </cell>
          <cell r="AAS54">
            <v>245.64109284</v>
          </cell>
          <cell r="AAT54">
            <v>250.74096101999999</v>
          </cell>
          <cell r="AAU54">
            <v>245.26349040599999</v>
          </cell>
          <cell r="AAV54">
            <v>249.84460841999999</v>
          </cell>
          <cell r="AAW54">
            <v>242.70848513999999</v>
          </cell>
          <cell r="AAX54">
            <v>243.77877017999998</v>
          </cell>
          <cell r="AAY54">
            <v>241.73873393999997</v>
          </cell>
          <cell r="AAZ54">
            <v>246.21182255999997</v>
          </cell>
          <cell r="ABC54">
            <v>274.64042046799977</v>
          </cell>
          <cell r="ABD54">
            <v>0</v>
          </cell>
          <cell r="ABE54">
            <v>274.64042046799977</v>
          </cell>
          <cell r="ABF54">
            <v>463.45400000000006</v>
          </cell>
          <cell r="ABG54">
            <v>46.304000000000002</v>
          </cell>
          <cell r="ABH54">
            <v>46.35</v>
          </cell>
          <cell r="ABI54">
            <v>46.35</v>
          </cell>
          <cell r="ABJ54">
            <v>46.35</v>
          </cell>
          <cell r="ABK54">
            <v>46.35</v>
          </cell>
          <cell r="ABL54">
            <v>46.35</v>
          </cell>
          <cell r="ABM54">
            <v>46.35</v>
          </cell>
          <cell r="ABN54">
            <v>46.35</v>
          </cell>
          <cell r="ABO54">
            <v>46.35</v>
          </cell>
          <cell r="ABP54">
            <v>46.35</v>
          </cell>
          <cell r="ABS54">
            <v>6521.1419999999998</v>
          </cell>
          <cell r="ABT54">
            <v>0</v>
          </cell>
          <cell r="ACA54">
            <v>0</v>
          </cell>
          <cell r="ACB54">
            <v>6521.1419999999998</v>
          </cell>
          <cell r="ACC54">
            <v>0</v>
          </cell>
          <cell r="ACF54">
            <v>6057.6880000000001</v>
          </cell>
          <cell r="ACG54">
            <v>0</v>
          </cell>
          <cell r="ACH54">
            <v>6057.6880000000001</v>
          </cell>
          <cell r="ACI54">
            <v>14646.611999999997</v>
          </cell>
          <cell r="ACJ54">
            <v>10340.483472359998</v>
          </cell>
          <cell r="ACK54">
            <v>-4306.1285276399994</v>
          </cell>
          <cell r="ACL54">
            <v>-4306.1285276399994</v>
          </cell>
          <cell r="ACM54">
            <v>0</v>
          </cell>
          <cell r="ACN54">
            <v>14646.611999999997</v>
          </cell>
          <cell r="ACO54">
            <v>1500.2220000000002</v>
          </cell>
          <cell r="ACP54">
            <v>1460.71</v>
          </cell>
          <cell r="ACQ54">
            <v>1460.71</v>
          </cell>
          <cell r="ACR54">
            <v>1460.71</v>
          </cell>
          <cell r="ACS54">
            <v>1460.71</v>
          </cell>
          <cell r="ACT54">
            <v>1460.71</v>
          </cell>
          <cell r="ACU54">
            <v>1460.71</v>
          </cell>
          <cell r="ACV54">
            <v>1460.71</v>
          </cell>
          <cell r="ACW54">
            <v>1460.71</v>
          </cell>
          <cell r="ACX54">
            <v>1460.71</v>
          </cell>
          <cell r="ADA54">
            <v>10340.483472359998</v>
          </cell>
          <cell r="ADB54">
            <v>1159.6448404800001</v>
          </cell>
          <cell r="ADC54">
            <v>1346.802696</v>
          </cell>
          <cell r="ADD54">
            <v>1411.42552596</v>
          </cell>
          <cell r="ADE54">
            <v>1217.51748</v>
          </cell>
          <cell r="ADF54">
            <v>730.43132831999992</v>
          </cell>
          <cell r="ADG54">
            <v>1010.9709</v>
          </cell>
          <cell r="ADH54">
            <v>805.31814599999996</v>
          </cell>
          <cell r="ADI54">
            <v>927.24053400000003</v>
          </cell>
          <cell r="ADJ54">
            <v>774.71166960000005</v>
          </cell>
          <cell r="ADK54">
            <v>956.42035199999998</v>
          </cell>
          <cell r="ADN54">
            <v>-4306.1285276399994</v>
          </cell>
          <cell r="ADO54">
            <v>-4306.1285276399994</v>
          </cell>
          <cell r="ADP54">
            <v>0</v>
          </cell>
          <cell r="ADQ54">
            <v>0</v>
          </cell>
          <cell r="ADR54">
            <v>0</v>
          </cell>
          <cell r="ADS54">
            <v>0</v>
          </cell>
          <cell r="ADT54">
            <v>0</v>
          </cell>
          <cell r="ADU54">
            <v>0</v>
          </cell>
          <cell r="ADV54">
            <v>0</v>
          </cell>
          <cell r="ADW54">
            <v>0</v>
          </cell>
          <cell r="ADX54">
            <v>0</v>
          </cell>
          <cell r="ADY54">
            <v>0</v>
          </cell>
          <cell r="ADZ54">
            <v>0</v>
          </cell>
          <cell r="AEA54">
            <v>0</v>
          </cell>
          <cell r="AED54">
            <v>0</v>
          </cell>
          <cell r="AEE54">
            <v>0</v>
          </cell>
          <cell r="AEF54">
            <v>0</v>
          </cell>
          <cell r="AEG54">
            <v>0</v>
          </cell>
          <cell r="AEH54">
            <v>0</v>
          </cell>
          <cell r="AEI54">
            <v>0</v>
          </cell>
          <cell r="AEJ54">
            <v>0</v>
          </cell>
          <cell r="AEK54">
            <v>0</v>
          </cell>
          <cell r="AEL54">
            <v>0</v>
          </cell>
          <cell r="AEM54">
            <v>0</v>
          </cell>
          <cell r="AEN54">
            <v>0</v>
          </cell>
          <cell r="AEQ54">
            <v>0</v>
          </cell>
          <cell r="AER54">
            <v>0</v>
          </cell>
          <cell r="AES54">
            <v>0</v>
          </cell>
          <cell r="AET54">
            <v>0</v>
          </cell>
          <cell r="AEU54">
            <v>0</v>
          </cell>
          <cell r="AEV54">
            <v>0</v>
          </cell>
          <cell r="AEW54">
            <v>0</v>
          </cell>
          <cell r="AEX54">
            <v>0</v>
          </cell>
          <cell r="AEY54">
            <v>0</v>
          </cell>
          <cell r="AFG54">
            <v>0</v>
          </cell>
          <cell r="AFT54">
            <v>0</v>
          </cell>
          <cell r="AFU54">
            <v>0</v>
          </cell>
          <cell r="AFV54">
            <v>0</v>
          </cell>
          <cell r="AFW54">
            <v>281702.18400000007</v>
          </cell>
          <cell r="AFX54">
            <v>199558.61800774399</v>
          </cell>
          <cell r="AFY54">
            <v>-82143.565992256074</v>
          </cell>
          <cell r="AFZ54">
            <v>-82143.565992256074</v>
          </cell>
          <cell r="AGA54">
            <v>0</v>
          </cell>
          <cell r="AGB54">
            <v>338042.62080000009</v>
          </cell>
          <cell r="AGC54">
            <v>239470.34160929278</v>
          </cell>
          <cell r="AGD54">
            <v>-98572.279190707311</v>
          </cell>
          <cell r="AGE54">
            <v>-98572.279190707311</v>
          </cell>
          <cell r="AGF54">
            <v>0</v>
          </cell>
          <cell r="AGG54">
            <v>16902.131040000004</v>
          </cell>
          <cell r="AGH54">
            <v>11973.51708046464</v>
          </cell>
          <cell r="AGI54">
            <v>-4928.6139595353634</v>
          </cell>
          <cell r="AGJ54">
            <v>-4928.6139595353634</v>
          </cell>
          <cell r="AGK54">
            <v>0</v>
          </cell>
          <cell r="AGL54">
            <v>354944.7518400001</v>
          </cell>
        </row>
        <row r="55">
          <cell r="C55" t="str">
            <v>Текстильникiв, ВУЛ, 14</v>
          </cell>
          <cell r="D55">
            <v>3</v>
          </cell>
          <cell r="E55">
            <v>516.1</v>
          </cell>
          <cell r="F55">
            <v>7386.3369999999986</v>
          </cell>
          <cell r="G55">
            <v>5155.8641638098597</v>
          </cell>
          <cell r="H55">
            <v>-2230.4728361901389</v>
          </cell>
          <cell r="I55">
            <v>-2230.4728361901389</v>
          </cell>
          <cell r="J55">
            <v>0</v>
          </cell>
          <cell r="K55">
            <v>2810.1609999999996</v>
          </cell>
          <cell r="L55">
            <v>275.94099999999997</v>
          </cell>
          <cell r="M55">
            <v>281.58</v>
          </cell>
          <cell r="N55">
            <v>281.58</v>
          </cell>
          <cell r="O55">
            <v>281.58</v>
          </cell>
          <cell r="P55">
            <v>281.58</v>
          </cell>
          <cell r="Q55">
            <v>281.58</v>
          </cell>
          <cell r="R55">
            <v>281.58</v>
          </cell>
          <cell r="S55">
            <v>281.58</v>
          </cell>
          <cell r="T55">
            <v>281.58</v>
          </cell>
          <cell r="U55">
            <v>281.58</v>
          </cell>
          <cell r="X55">
            <v>1586.9680589439586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1586.9680589439586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L55">
            <v>0</v>
          </cell>
          <cell r="AM55">
            <v>0</v>
          </cell>
          <cell r="AN55">
            <v>535.91200000000003</v>
          </cell>
          <cell r="AO55">
            <v>53.331999999999994</v>
          </cell>
          <cell r="AP55">
            <v>53.62</v>
          </cell>
          <cell r="AQ55">
            <v>53.62</v>
          </cell>
          <cell r="AR55">
            <v>53.62</v>
          </cell>
          <cell r="AS55">
            <v>53.62</v>
          </cell>
          <cell r="AT55">
            <v>53.62</v>
          </cell>
          <cell r="AU55">
            <v>53.62</v>
          </cell>
          <cell r="AV55">
            <v>53.62</v>
          </cell>
          <cell r="AW55">
            <v>53.62</v>
          </cell>
          <cell r="AX55">
            <v>53.62</v>
          </cell>
          <cell r="BA55">
            <v>356.70713870353973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356.70713870353973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O55">
            <v>0</v>
          </cell>
          <cell r="BP55">
            <v>0</v>
          </cell>
          <cell r="BQ55">
            <v>276.56900000000002</v>
          </cell>
          <cell r="BR55">
            <v>27.629000000000001</v>
          </cell>
          <cell r="BS55">
            <v>27.66</v>
          </cell>
          <cell r="BT55">
            <v>27.66</v>
          </cell>
          <cell r="BU55">
            <v>27.66</v>
          </cell>
          <cell r="BV55">
            <v>27.66</v>
          </cell>
          <cell r="BW55">
            <v>27.66</v>
          </cell>
          <cell r="BX55">
            <v>27.66</v>
          </cell>
          <cell r="BY55">
            <v>27.66</v>
          </cell>
          <cell r="BZ55">
            <v>27.66</v>
          </cell>
          <cell r="CA55">
            <v>27.66</v>
          </cell>
          <cell r="CD55">
            <v>455.10143771338801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315.95091355338803</v>
          </cell>
          <cell r="CJ55">
            <v>28.397049280000001</v>
          </cell>
          <cell r="CK55">
            <v>27.585965760000001</v>
          </cell>
          <cell r="CL55">
            <v>27.707613120000001</v>
          </cell>
          <cell r="CM55">
            <v>27.47574496</v>
          </cell>
          <cell r="CN55">
            <v>27.98415104</v>
          </cell>
          <cell r="CR55">
            <v>0</v>
          </cell>
          <cell r="CS55">
            <v>0</v>
          </cell>
          <cell r="CT55">
            <v>67.593999999999994</v>
          </cell>
          <cell r="CU55">
            <v>6.7539999999999996</v>
          </cell>
          <cell r="CV55">
            <v>6.76</v>
          </cell>
          <cell r="CW55">
            <v>6.76</v>
          </cell>
          <cell r="CX55">
            <v>6.76</v>
          </cell>
          <cell r="CY55">
            <v>6.76</v>
          </cell>
          <cell r="CZ55">
            <v>6.76</v>
          </cell>
          <cell r="DA55">
            <v>6.76</v>
          </cell>
          <cell r="DB55">
            <v>6.76</v>
          </cell>
          <cell r="DC55">
            <v>6.76</v>
          </cell>
          <cell r="DD55">
            <v>6.76</v>
          </cell>
          <cell r="DG55">
            <v>111.42470830822296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77.352670388222947</v>
          </cell>
          <cell r="DM55">
            <v>6.9532084300000001</v>
          </cell>
          <cell r="DN55">
            <v>6.7546332300000005</v>
          </cell>
          <cell r="DO55">
            <v>6.7844195100000002</v>
          </cell>
          <cell r="DP55">
            <v>6.7276448300000009</v>
          </cell>
          <cell r="DQ55">
            <v>6.8521319200000006</v>
          </cell>
          <cell r="DT55">
            <v>43.830708308222967</v>
          </cell>
          <cell r="DU55">
            <v>0</v>
          </cell>
          <cell r="DV55">
            <v>43.830708308222967</v>
          </cell>
          <cell r="DW55">
            <v>341.01300000000009</v>
          </cell>
          <cell r="DX55">
            <v>33.482999999999997</v>
          </cell>
          <cell r="DY55">
            <v>34.17</v>
          </cell>
          <cell r="DZ55">
            <v>34.17</v>
          </cell>
          <cell r="EA55">
            <v>34.17</v>
          </cell>
          <cell r="EB55">
            <v>34.17</v>
          </cell>
          <cell r="EC55">
            <v>34.17</v>
          </cell>
          <cell r="ED55">
            <v>34.17</v>
          </cell>
          <cell r="EE55">
            <v>34.17</v>
          </cell>
          <cell r="EF55">
            <v>34.17</v>
          </cell>
          <cell r="EG55">
            <v>34.17</v>
          </cell>
          <cell r="EK55">
            <v>191.83077536749849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191.83077536749849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X55">
            <v>-149.1822246325016</v>
          </cell>
          <cell r="EY55">
            <v>-149.1822246325016</v>
          </cell>
          <cell r="EZ55">
            <v>0</v>
          </cell>
          <cell r="FA55">
            <v>1124.3329999999999</v>
          </cell>
          <cell r="FB55">
            <v>110.39299999999999</v>
          </cell>
          <cell r="FC55">
            <v>112.66</v>
          </cell>
          <cell r="FD55">
            <v>112.66</v>
          </cell>
          <cell r="FE55">
            <v>112.66</v>
          </cell>
          <cell r="FF55">
            <v>112.66</v>
          </cell>
          <cell r="FG55">
            <v>112.66</v>
          </cell>
          <cell r="FH55">
            <v>112.66</v>
          </cell>
          <cell r="FI55">
            <v>112.66</v>
          </cell>
          <cell r="FJ55">
            <v>112.66</v>
          </cell>
          <cell r="FK55">
            <v>112.66</v>
          </cell>
          <cell r="FN55">
            <v>657.29814103490787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657.29814103490787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GA55">
            <v>-467.03485896509198</v>
          </cell>
          <cell r="GB55">
            <v>-467.03485896509198</v>
          </cell>
          <cell r="GC55">
            <v>0</v>
          </cell>
          <cell r="GD55">
            <v>2.7039999999999997</v>
          </cell>
          <cell r="GE55">
            <v>2.7039999999999997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-2.7039999999999997</v>
          </cell>
          <cell r="GW55">
            <v>-2.7039999999999997</v>
          </cell>
          <cell r="GX55">
            <v>0</v>
          </cell>
          <cell r="GY55">
            <v>2228.0509999999995</v>
          </cell>
          <cell r="GZ55">
            <v>217.721</v>
          </cell>
          <cell r="HA55">
            <v>223.37</v>
          </cell>
          <cell r="HB55">
            <v>223.37</v>
          </cell>
          <cell r="HC55">
            <v>223.37</v>
          </cell>
          <cell r="HD55">
            <v>223.37</v>
          </cell>
          <cell r="HE55">
            <v>223.37</v>
          </cell>
          <cell r="HF55">
            <v>223.37</v>
          </cell>
          <cell r="HG55">
            <v>223.37</v>
          </cell>
          <cell r="HH55">
            <v>223.37</v>
          </cell>
          <cell r="HI55">
            <v>223.37</v>
          </cell>
          <cell r="HL55">
            <v>1796.5339037383437</v>
          </cell>
          <cell r="HM55">
            <v>171.57883167848098</v>
          </cell>
          <cell r="HN55">
            <v>157.74473198260384</v>
          </cell>
          <cell r="HO55">
            <v>181.30469333670632</v>
          </cell>
          <cell r="HP55">
            <v>195.43195738800546</v>
          </cell>
          <cell r="HQ55">
            <v>204.44316211645614</v>
          </cell>
          <cell r="HR55">
            <v>177.34256317681775</v>
          </cell>
          <cell r="HS55">
            <v>161.20682719089186</v>
          </cell>
          <cell r="HT55">
            <v>213.24374025877896</v>
          </cell>
          <cell r="HU55">
            <v>161.12847141040027</v>
          </cell>
          <cell r="HV55">
            <v>173.10892519920253</v>
          </cell>
          <cell r="HY55">
            <v>-431.51709626165575</v>
          </cell>
          <cell r="HZ55">
            <v>-431.51709626165575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733.42000000000007</v>
          </cell>
          <cell r="KI55">
            <v>72.009999999999991</v>
          </cell>
          <cell r="KJ55">
            <v>73.489999999999995</v>
          </cell>
          <cell r="KK55">
            <v>73.489999999999995</v>
          </cell>
          <cell r="KL55">
            <v>73.489999999999995</v>
          </cell>
          <cell r="KM55">
            <v>73.489999999999995</v>
          </cell>
          <cell r="KN55">
            <v>73.489999999999995</v>
          </cell>
          <cell r="KO55">
            <v>73.489999999999995</v>
          </cell>
          <cell r="KP55">
            <v>73.489999999999995</v>
          </cell>
          <cell r="KQ55">
            <v>73.489999999999995</v>
          </cell>
          <cell r="KR55">
            <v>73.489999999999995</v>
          </cell>
          <cell r="KU55">
            <v>612.72769479539659</v>
          </cell>
          <cell r="KV55">
            <v>85.299824315946353</v>
          </cell>
          <cell r="KW55">
            <v>64.653836404327819</v>
          </cell>
          <cell r="KX55">
            <v>95.313438032233165</v>
          </cell>
          <cell r="KY55">
            <v>84.529942889221701</v>
          </cell>
          <cell r="KZ55">
            <v>91.038923387744234</v>
          </cell>
          <cell r="LA55">
            <v>18.037805520467</v>
          </cell>
          <cell r="LB55">
            <v>0.99946887949516927</v>
          </cell>
          <cell r="LD55">
            <v>100.70237293827938</v>
          </cell>
          <cell r="LE55">
            <v>72.152082427681734</v>
          </cell>
          <cell r="LH55">
            <v>-120.69230520460349</v>
          </cell>
          <cell r="LI55">
            <v>-120.69230520460349</v>
          </cell>
          <cell r="LJ55">
            <v>0</v>
          </cell>
          <cell r="LK55">
            <v>0</v>
          </cell>
          <cell r="LX55">
            <v>0</v>
          </cell>
          <cell r="MJ55">
            <v>0</v>
          </cell>
          <cell r="ML55">
            <v>0</v>
          </cell>
          <cell r="MM55">
            <v>0</v>
          </cell>
          <cell r="MN55">
            <v>2094.2410000000004</v>
          </cell>
          <cell r="MO55">
            <v>236.28100000000001</v>
          </cell>
          <cell r="MP55">
            <v>206.44</v>
          </cell>
          <cell r="MQ55">
            <v>206.44</v>
          </cell>
          <cell r="MR55">
            <v>206.44</v>
          </cell>
          <cell r="MS55">
            <v>206.44</v>
          </cell>
          <cell r="MT55">
            <v>206.44</v>
          </cell>
          <cell r="MU55">
            <v>206.44</v>
          </cell>
          <cell r="MV55">
            <v>206.44</v>
          </cell>
          <cell r="MW55">
            <v>206.44</v>
          </cell>
          <cell r="MX55">
            <v>206.44</v>
          </cell>
          <cell r="NA55">
            <v>147.71177746966222</v>
          </cell>
          <cell r="NB55">
            <v>0</v>
          </cell>
          <cell r="NC55">
            <v>0</v>
          </cell>
          <cell r="ND55">
            <v>0</v>
          </cell>
          <cell r="NE55">
            <v>0</v>
          </cell>
          <cell r="NF55">
            <v>0</v>
          </cell>
          <cell r="NG55">
            <v>0</v>
          </cell>
          <cell r="NH55">
            <v>0</v>
          </cell>
          <cell r="NI55">
            <v>0</v>
          </cell>
          <cell r="NJ55">
            <v>0</v>
          </cell>
          <cell r="NK55">
            <v>147.71177746966222</v>
          </cell>
          <cell r="NN55">
            <v>-1946.5292225303383</v>
          </cell>
          <cell r="NO55">
            <v>-1946.5292225303383</v>
          </cell>
          <cell r="NP55">
            <v>0</v>
          </cell>
          <cell r="NQ55">
            <v>2232.3289999999997</v>
          </cell>
          <cell r="NR55">
            <v>31343.34</v>
          </cell>
          <cell r="NS55">
            <v>29111.010999999999</v>
          </cell>
          <cell r="NT55">
            <v>0</v>
          </cell>
          <cell r="NU55">
            <v>29111.010999999999</v>
          </cell>
          <cell r="NV55">
            <v>581.80699999999979</v>
          </cell>
          <cell r="NW55">
            <v>58.36699999999999</v>
          </cell>
          <cell r="NX55">
            <v>58.16</v>
          </cell>
          <cell r="NY55">
            <v>58.16</v>
          </cell>
          <cell r="NZ55">
            <v>58.16</v>
          </cell>
          <cell r="OA55">
            <v>58.16</v>
          </cell>
          <cell r="OB55">
            <v>58.16</v>
          </cell>
          <cell r="OC55">
            <v>58.16</v>
          </cell>
          <cell r="OD55">
            <v>58.16</v>
          </cell>
          <cell r="OE55">
            <v>58.16</v>
          </cell>
          <cell r="OF55">
            <v>58.16</v>
          </cell>
          <cell r="OI55">
            <v>0</v>
          </cell>
          <cell r="OJ55">
            <v>0</v>
          </cell>
          <cell r="OK55">
            <v>0</v>
          </cell>
          <cell r="OL55">
            <v>0</v>
          </cell>
          <cell r="OM55">
            <v>0</v>
          </cell>
          <cell r="ON55">
            <v>0</v>
          </cell>
          <cell r="OO55">
            <v>0</v>
          </cell>
          <cell r="OP55">
            <v>0</v>
          </cell>
          <cell r="OQ55">
            <v>0</v>
          </cell>
          <cell r="OR55">
            <v>0</v>
          </cell>
          <cell r="OS55">
            <v>0</v>
          </cell>
          <cell r="OV55">
            <v>-581.80699999999979</v>
          </cell>
          <cell r="OW55">
            <v>-581.80699999999979</v>
          </cell>
          <cell r="OX55">
            <v>0</v>
          </cell>
          <cell r="OY55">
            <v>817.5949999999998</v>
          </cell>
          <cell r="OZ55">
            <v>79.055000000000007</v>
          </cell>
          <cell r="PA55">
            <v>82.06</v>
          </cell>
          <cell r="PB55">
            <v>82.06</v>
          </cell>
          <cell r="PC55">
            <v>82.06</v>
          </cell>
          <cell r="PD55">
            <v>82.06</v>
          </cell>
          <cell r="PE55">
            <v>82.06</v>
          </cell>
          <cell r="PF55">
            <v>82.06</v>
          </cell>
          <cell r="PG55">
            <v>82.06</v>
          </cell>
          <cell r="PH55">
            <v>82.06</v>
          </cell>
          <cell r="PI55">
            <v>82.06</v>
          </cell>
          <cell r="PL55">
            <v>0</v>
          </cell>
          <cell r="PM55">
            <v>0</v>
          </cell>
          <cell r="PN55">
            <v>0</v>
          </cell>
          <cell r="PO55">
            <v>0</v>
          </cell>
          <cell r="PP55">
            <v>0</v>
          </cell>
          <cell r="PQ55">
            <v>0</v>
          </cell>
          <cell r="PR55">
            <v>0</v>
          </cell>
          <cell r="PS55">
            <v>0</v>
          </cell>
          <cell r="PT55">
            <v>0</v>
          </cell>
          <cell r="PU55">
            <v>0</v>
          </cell>
          <cell r="PV55">
            <v>0</v>
          </cell>
          <cell r="PY55">
            <v>-817.5949999999998</v>
          </cell>
          <cell r="PZ55">
            <v>-817.5949999999998</v>
          </cell>
          <cell r="QA55">
            <v>0</v>
          </cell>
          <cell r="QB55">
            <v>163.19900000000001</v>
          </cell>
          <cell r="QC55">
            <v>15.959</v>
          </cell>
          <cell r="QD55">
            <v>16.36</v>
          </cell>
          <cell r="QE55">
            <v>16.36</v>
          </cell>
          <cell r="QF55">
            <v>16.36</v>
          </cell>
          <cell r="QG55">
            <v>16.36</v>
          </cell>
          <cell r="QH55">
            <v>16.36</v>
          </cell>
          <cell r="QI55">
            <v>16.36</v>
          </cell>
          <cell r="QJ55">
            <v>16.36</v>
          </cell>
          <cell r="QK55">
            <v>16.36</v>
          </cell>
          <cell r="QL55">
            <v>16.36</v>
          </cell>
          <cell r="QO55">
            <v>0</v>
          </cell>
          <cell r="QP55">
            <v>0</v>
          </cell>
          <cell r="QQ55">
            <v>0</v>
          </cell>
          <cell r="QS55">
            <v>0</v>
          </cell>
          <cell r="QT55">
            <v>0</v>
          </cell>
          <cell r="QU55">
            <v>0</v>
          </cell>
          <cell r="QW55">
            <v>0</v>
          </cell>
          <cell r="RB55">
            <v>-163.19900000000001</v>
          </cell>
          <cell r="RC55">
            <v>-163.19900000000001</v>
          </cell>
          <cell r="RD55">
            <v>0</v>
          </cell>
          <cell r="RE55">
            <v>550.17200000000003</v>
          </cell>
          <cell r="RF55">
            <v>53.641999999999996</v>
          </cell>
          <cell r="RG55">
            <v>55.17</v>
          </cell>
          <cell r="RH55">
            <v>55.17</v>
          </cell>
          <cell r="RI55">
            <v>55.17</v>
          </cell>
          <cell r="RJ55">
            <v>55.17</v>
          </cell>
          <cell r="RK55">
            <v>55.17</v>
          </cell>
          <cell r="RL55">
            <v>55.17</v>
          </cell>
          <cell r="RM55">
            <v>55.17</v>
          </cell>
          <cell r="RN55">
            <v>55.17</v>
          </cell>
          <cell r="RO55">
            <v>55.17</v>
          </cell>
          <cell r="RR55">
            <v>0</v>
          </cell>
          <cell r="RS55">
            <v>0</v>
          </cell>
          <cell r="RT55">
            <v>0</v>
          </cell>
          <cell r="RV55">
            <v>0</v>
          </cell>
          <cell r="RY55">
            <v>0</v>
          </cell>
          <cell r="RZ55">
            <v>0</v>
          </cell>
          <cell r="SE55">
            <v>-550.17200000000003</v>
          </cell>
          <cell r="SF55">
            <v>-550.17200000000003</v>
          </cell>
          <cell r="SG55">
            <v>0</v>
          </cell>
          <cell r="SH55">
            <v>0</v>
          </cell>
          <cell r="SI55">
            <v>0</v>
          </cell>
          <cell r="SJ55">
            <v>0</v>
          </cell>
          <cell r="SK55">
            <v>0</v>
          </cell>
          <cell r="SL55">
            <v>0</v>
          </cell>
          <cell r="SM55">
            <v>0</v>
          </cell>
          <cell r="SN55">
            <v>0</v>
          </cell>
          <cell r="SO55">
            <v>0</v>
          </cell>
          <cell r="SP55">
            <v>0</v>
          </cell>
          <cell r="SQ55">
            <v>0</v>
          </cell>
          <cell r="SR55">
            <v>0</v>
          </cell>
          <cell r="SU55">
            <v>31343.34</v>
          </cell>
          <cell r="SV55">
            <v>0</v>
          </cell>
          <cell r="SW55">
            <v>31343.34</v>
          </cell>
          <cell r="SX55">
            <v>0</v>
          </cell>
          <cell r="SY55">
            <v>0</v>
          </cell>
          <cell r="SZ55">
            <v>0</v>
          </cell>
          <cell r="TA55">
            <v>0</v>
          </cell>
          <cell r="TB55">
            <v>0</v>
          </cell>
          <cell r="TC55">
            <v>0</v>
          </cell>
          <cell r="TD55">
            <v>0</v>
          </cell>
          <cell r="TH55">
            <v>31343.34</v>
          </cell>
          <cell r="TI55">
            <v>0</v>
          </cell>
          <cell r="TJ55">
            <v>31343.34</v>
          </cell>
          <cell r="TK55">
            <v>98.397999999999996</v>
          </cell>
          <cell r="TL55">
            <v>9.6580000000000013</v>
          </cell>
          <cell r="TM55">
            <v>9.86</v>
          </cell>
          <cell r="TN55">
            <v>9.86</v>
          </cell>
          <cell r="TO55">
            <v>9.86</v>
          </cell>
          <cell r="TP55">
            <v>9.86</v>
          </cell>
          <cell r="TQ55">
            <v>9.86</v>
          </cell>
          <cell r="TR55">
            <v>9.86</v>
          </cell>
          <cell r="TS55">
            <v>9.86</v>
          </cell>
          <cell r="TT55">
            <v>9.86</v>
          </cell>
          <cell r="TU55">
            <v>9.86</v>
          </cell>
          <cell r="TX55">
            <v>0</v>
          </cell>
          <cell r="TY55">
            <v>0</v>
          </cell>
          <cell r="TZ55">
            <v>0</v>
          </cell>
          <cell r="UA55">
            <v>0</v>
          </cell>
          <cell r="UB55">
            <v>0</v>
          </cell>
          <cell r="UC55">
            <v>0</v>
          </cell>
          <cell r="UD55">
            <v>0</v>
          </cell>
          <cell r="UE55">
            <v>0</v>
          </cell>
          <cell r="UF55">
            <v>0</v>
          </cell>
          <cell r="UG55">
            <v>0</v>
          </cell>
          <cell r="UH55">
            <v>0</v>
          </cell>
          <cell r="UK55">
            <v>-98.397999999999996</v>
          </cell>
          <cell r="UL55">
            <v>-98.397999999999996</v>
          </cell>
          <cell r="UM55">
            <v>0</v>
          </cell>
          <cell r="UN55">
            <v>21.158000000000005</v>
          </cell>
          <cell r="UO55">
            <v>2.0780000000000003</v>
          </cell>
          <cell r="UP55">
            <v>2.12</v>
          </cell>
          <cell r="UQ55">
            <v>2.12</v>
          </cell>
          <cell r="UR55">
            <v>2.12</v>
          </cell>
          <cell r="US55">
            <v>2.12</v>
          </cell>
          <cell r="UT55">
            <v>2.12</v>
          </cell>
          <cell r="UU55">
            <v>2.12</v>
          </cell>
          <cell r="UV55">
            <v>2.12</v>
          </cell>
          <cell r="UW55">
            <v>2.12</v>
          </cell>
          <cell r="UX55">
            <v>2.12</v>
          </cell>
          <cell r="VA55">
            <v>0</v>
          </cell>
          <cell r="VN55">
            <v>-21.158000000000005</v>
          </cell>
          <cell r="VO55">
            <v>-21.158000000000005</v>
          </cell>
          <cell r="VP55">
            <v>0</v>
          </cell>
          <cell r="VQ55">
            <v>0</v>
          </cell>
          <cell r="WD55">
            <v>0</v>
          </cell>
          <cell r="WQ55">
            <v>0</v>
          </cell>
          <cell r="WR55">
            <v>0</v>
          </cell>
          <cell r="WS55">
            <v>0</v>
          </cell>
          <cell r="WT55">
            <v>5315.6779999999999</v>
          </cell>
          <cell r="WU55">
            <v>523.53800000000001</v>
          </cell>
          <cell r="WV55">
            <v>532.46</v>
          </cell>
          <cell r="WW55">
            <v>532.46</v>
          </cell>
          <cell r="WX55">
            <v>532.46</v>
          </cell>
          <cell r="WY55">
            <v>532.46</v>
          </cell>
          <cell r="WZ55">
            <v>532.46</v>
          </cell>
          <cell r="XA55">
            <v>532.46</v>
          </cell>
          <cell r="XB55">
            <v>532.46</v>
          </cell>
          <cell r="XC55">
            <v>532.46</v>
          </cell>
          <cell r="XD55">
            <v>532.46</v>
          </cell>
          <cell r="XG55">
            <v>9565.6383006315518</v>
          </cell>
          <cell r="XH55">
            <v>1145.5643154118754</v>
          </cell>
          <cell r="XI55">
            <v>662.23402837562526</v>
          </cell>
          <cell r="XJ55">
            <v>390.20608812030764</v>
          </cell>
          <cell r="XK55">
            <v>344.85940420207987</v>
          </cell>
          <cell r="XL55">
            <v>883.03659212440255</v>
          </cell>
          <cell r="XM55">
            <v>849.48886187055382</v>
          </cell>
          <cell r="XN55">
            <v>713.15086425628101</v>
          </cell>
          <cell r="XO55">
            <v>1938.5588630035775</v>
          </cell>
          <cell r="XP55">
            <v>1818.2735424135135</v>
          </cell>
          <cell r="XQ55">
            <v>820.26574085333368</v>
          </cell>
          <cell r="XT55">
            <v>4249.9603006315519</v>
          </cell>
          <cell r="XU55">
            <v>0</v>
          </cell>
          <cell r="XV55">
            <v>4249.9603006315519</v>
          </cell>
          <cell r="XW55">
            <v>1700.2850000000001</v>
          </cell>
          <cell r="XX55">
            <v>166.05500000000001</v>
          </cell>
          <cell r="XY55">
            <v>170.47</v>
          </cell>
          <cell r="XZ55">
            <v>170.47</v>
          </cell>
          <cell r="YA55">
            <v>170.47</v>
          </cell>
          <cell r="YB55">
            <v>170.47</v>
          </cell>
          <cell r="YC55">
            <v>170.47</v>
          </cell>
          <cell r="YD55">
            <v>170.47</v>
          </cell>
          <cell r="YE55">
            <v>170.47</v>
          </cell>
          <cell r="YF55">
            <v>170.47</v>
          </cell>
          <cell r="YG55">
            <v>170.47</v>
          </cell>
          <cell r="YJ55">
            <v>4655.9788766920929</v>
          </cell>
          <cell r="YK55">
            <v>439.78307080131884</v>
          </cell>
          <cell r="YL55">
            <v>314.36887406149179</v>
          </cell>
          <cell r="YM55">
            <v>441.75112069123668</v>
          </cell>
          <cell r="YN55">
            <v>471.93025663476607</v>
          </cell>
          <cell r="YO55">
            <v>646.78774513709436</v>
          </cell>
          <cell r="YP55">
            <v>450.36266725268041</v>
          </cell>
          <cell r="YQ55">
            <v>430.03645539997171</v>
          </cell>
          <cell r="YR55">
            <v>478.04486466361971</v>
          </cell>
          <cell r="YS55">
            <v>511.9325317084311</v>
          </cell>
          <cell r="YT55">
            <v>470.98129034148315</v>
          </cell>
          <cell r="YW55">
            <v>2955.693876692093</v>
          </cell>
          <cell r="YX55">
            <v>0</v>
          </cell>
          <cell r="YY55">
            <v>2955.693876692093</v>
          </cell>
          <cell r="YZ55">
            <v>510.09099999999989</v>
          </cell>
          <cell r="ZA55">
            <v>53.071000000000005</v>
          </cell>
          <cell r="ZB55">
            <v>50.78</v>
          </cell>
          <cell r="ZC55">
            <v>50.78</v>
          </cell>
          <cell r="ZD55">
            <v>50.78</v>
          </cell>
          <cell r="ZE55">
            <v>50.78</v>
          </cell>
          <cell r="ZF55">
            <v>50.78</v>
          </cell>
          <cell r="ZG55">
            <v>50.78</v>
          </cell>
          <cell r="ZH55">
            <v>50.78</v>
          </cell>
          <cell r="ZI55">
            <v>50.78</v>
          </cell>
          <cell r="ZJ55">
            <v>50.78</v>
          </cell>
          <cell r="ZM55">
            <v>1257.4626253777465</v>
          </cell>
          <cell r="ZP55">
            <v>512.71457260292209</v>
          </cell>
          <cell r="ZQ55">
            <v>744.74805277482426</v>
          </cell>
          <cell r="ZZ55">
            <v>747.37162537774657</v>
          </cell>
          <cell r="AAA55">
            <v>0</v>
          </cell>
          <cell r="AAB55">
            <v>747.37162537774657</v>
          </cell>
          <cell r="AAC55">
            <v>0</v>
          </cell>
          <cell r="AAD55">
            <v>0</v>
          </cell>
          <cell r="AAE55">
            <v>0</v>
          </cell>
          <cell r="AAF55">
            <v>0</v>
          </cell>
          <cell r="AAG55">
            <v>0</v>
          </cell>
          <cell r="AAH55">
            <v>0</v>
          </cell>
          <cell r="AAI55">
            <v>0</v>
          </cell>
          <cell r="AAJ55">
            <v>0</v>
          </cell>
          <cell r="AAK55">
            <v>0</v>
          </cell>
          <cell r="AAL55">
            <v>0</v>
          </cell>
          <cell r="AAM55">
            <v>0</v>
          </cell>
          <cell r="AAP55">
            <v>0</v>
          </cell>
          <cell r="AAQ55">
            <v>0</v>
          </cell>
          <cell r="AAR55">
            <v>0</v>
          </cell>
          <cell r="AAS55">
            <v>0</v>
          </cell>
          <cell r="AAT55">
            <v>0</v>
          </cell>
          <cell r="AAU55">
            <v>0</v>
          </cell>
          <cell r="AAV55">
            <v>0</v>
          </cell>
          <cell r="AAW55">
            <v>0</v>
          </cell>
          <cell r="AAX55">
            <v>0</v>
          </cell>
          <cell r="AAY55">
            <v>0</v>
          </cell>
          <cell r="AAZ55">
            <v>0</v>
          </cell>
          <cell r="ABC55">
            <v>0</v>
          </cell>
          <cell r="ABD55">
            <v>0</v>
          </cell>
          <cell r="ABE55">
            <v>0</v>
          </cell>
          <cell r="ABF55">
            <v>0</v>
          </cell>
          <cell r="ABG55">
            <v>0</v>
          </cell>
          <cell r="ABH55">
            <v>0</v>
          </cell>
          <cell r="ABI55">
            <v>0</v>
          </cell>
          <cell r="ABJ55">
            <v>0</v>
          </cell>
          <cell r="ABK55">
            <v>0</v>
          </cell>
          <cell r="ABL55">
            <v>0</v>
          </cell>
          <cell r="ABM55">
            <v>0</v>
          </cell>
          <cell r="ABN55">
            <v>0</v>
          </cell>
          <cell r="ABO55">
            <v>0</v>
          </cell>
          <cell r="ABP55">
            <v>0</v>
          </cell>
          <cell r="ABS55">
            <v>0</v>
          </cell>
          <cell r="ABT55">
            <v>0</v>
          </cell>
          <cell r="ACA55">
            <v>0</v>
          </cell>
          <cell r="ACB55">
            <v>0</v>
          </cell>
          <cell r="ACC55">
            <v>0</v>
          </cell>
          <cell r="ACF55">
            <v>0</v>
          </cell>
          <cell r="ACG55">
            <v>0</v>
          </cell>
          <cell r="ACH55">
            <v>0</v>
          </cell>
          <cell r="ACI55">
            <v>16911.652000000002</v>
          </cell>
          <cell r="ACJ55">
            <v>653.63834908800004</v>
          </cell>
          <cell r="ACK55">
            <v>-16258.013650912002</v>
          </cell>
          <cell r="ACL55">
            <v>-16258.013650912002</v>
          </cell>
          <cell r="ACM55">
            <v>0</v>
          </cell>
          <cell r="ACN55">
            <v>16911.652000000002</v>
          </cell>
          <cell r="ACO55">
            <v>1584.3819999999998</v>
          </cell>
          <cell r="ACP55">
            <v>1703.03</v>
          </cell>
          <cell r="ACQ55">
            <v>1703.03</v>
          </cell>
          <cell r="ACR55">
            <v>1703.03</v>
          </cell>
          <cell r="ACS55">
            <v>1703.03</v>
          </cell>
          <cell r="ACT55">
            <v>1703.03</v>
          </cell>
          <cell r="ACU55">
            <v>1703.03</v>
          </cell>
          <cell r="ACV55">
            <v>1703.03</v>
          </cell>
          <cell r="ACW55">
            <v>1703.03</v>
          </cell>
          <cell r="ACX55">
            <v>1703.03</v>
          </cell>
          <cell r="ADA55">
            <v>653.63834908800004</v>
          </cell>
          <cell r="ADB55">
            <v>83.399115240000015</v>
          </cell>
          <cell r="ADC55">
            <v>110.9131632</v>
          </cell>
          <cell r="ADD55">
            <v>95.420317248000003</v>
          </cell>
          <cell r="ADE55">
            <v>97.401398400000005</v>
          </cell>
          <cell r="ADF55">
            <v>59.546032199999999</v>
          </cell>
          <cell r="ADG55">
            <v>72.789904800000002</v>
          </cell>
          <cell r="ADH55">
            <v>47.140574400000006</v>
          </cell>
          <cell r="ADI55">
            <v>35.511339599999999</v>
          </cell>
          <cell r="ADJ55">
            <v>15.650740800000001</v>
          </cell>
          <cell r="ADK55">
            <v>35.865763199999996</v>
          </cell>
          <cell r="ADN55">
            <v>-16258.013650912002</v>
          </cell>
          <cell r="ADO55">
            <v>-16258.013650912002</v>
          </cell>
          <cell r="ADP55">
            <v>0</v>
          </cell>
          <cell r="ADQ55">
            <v>0</v>
          </cell>
          <cell r="ADR55">
            <v>0</v>
          </cell>
          <cell r="ADS55">
            <v>0</v>
          </cell>
          <cell r="ADT55">
            <v>0</v>
          </cell>
          <cell r="ADU55">
            <v>0</v>
          </cell>
          <cell r="ADV55">
            <v>0</v>
          </cell>
          <cell r="ADW55">
            <v>0</v>
          </cell>
          <cell r="ADX55">
            <v>0</v>
          </cell>
          <cell r="ADY55">
            <v>0</v>
          </cell>
          <cell r="ADZ55">
            <v>0</v>
          </cell>
          <cell r="AEA55">
            <v>0</v>
          </cell>
          <cell r="AED55">
            <v>0</v>
          </cell>
          <cell r="AEE55">
            <v>0</v>
          </cell>
          <cell r="AEF55">
            <v>0</v>
          </cell>
          <cell r="AEG55">
            <v>0</v>
          </cell>
          <cell r="AEH55">
            <v>0</v>
          </cell>
          <cell r="AEI55">
            <v>0</v>
          </cell>
          <cell r="AEJ55">
            <v>0</v>
          </cell>
          <cell r="AEK55">
            <v>0</v>
          </cell>
          <cell r="AEL55">
            <v>0</v>
          </cell>
          <cell r="AEM55">
            <v>0</v>
          </cell>
          <cell r="AEN55">
            <v>0</v>
          </cell>
          <cell r="AEQ55">
            <v>0</v>
          </cell>
          <cell r="AER55">
            <v>0</v>
          </cell>
          <cell r="AES55">
            <v>0</v>
          </cell>
          <cell r="AET55">
            <v>0</v>
          </cell>
          <cell r="AEU55">
            <v>0</v>
          </cell>
          <cell r="AEV55">
            <v>0</v>
          </cell>
          <cell r="AEW55">
            <v>0</v>
          </cell>
          <cell r="AEX55">
            <v>0</v>
          </cell>
          <cell r="AEY55">
            <v>0</v>
          </cell>
          <cell r="AFG55">
            <v>0</v>
          </cell>
          <cell r="AFT55">
            <v>0</v>
          </cell>
          <cell r="AFU55">
            <v>0</v>
          </cell>
          <cell r="AFV55">
            <v>0</v>
          </cell>
          <cell r="AFW55">
            <v>36884.032999999996</v>
          </cell>
          <cell r="AFX55">
            <v>53392.361787864313</v>
          </cell>
          <cell r="AFY55">
            <v>16508.328787864317</v>
          </cell>
          <cell r="AFZ55">
            <v>0</v>
          </cell>
          <cell r="AGA55">
            <v>16508.328787864317</v>
          </cell>
          <cell r="AGB55">
            <v>44260.839599999992</v>
          </cell>
          <cell r="AGC55">
            <v>64070.834145437169</v>
          </cell>
          <cell r="AGD55">
            <v>19809.994545437177</v>
          </cell>
          <cell r="AGE55">
            <v>0</v>
          </cell>
          <cell r="AGF55">
            <v>19809.994545437177</v>
          </cell>
          <cell r="AGG55">
            <v>2213.0419799999995</v>
          </cell>
          <cell r="AGH55">
            <v>3203.5417072718587</v>
          </cell>
          <cell r="AGI55">
            <v>990.49972727185923</v>
          </cell>
          <cell r="AGJ55">
            <v>0</v>
          </cell>
          <cell r="AGK55">
            <v>990.49972727185923</v>
          </cell>
          <cell r="AGL55">
            <v>46473.881579999994</v>
          </cell>
        </row>
        <row r="56">
          <cell r="C56" t="str">
            <v>Текстильникiв, ВУЛ, 15</v>
          </cell>
          <cell r="D56">
            <v>8</v>
          </cell>
          <cell r="E56">
            <v>5817.77</v>
          </cell>
          <cell r="F56">
            <v>53258.94</v>
          </cell>
          <cell r="G56">
            <v>49090.196510392096</v>
          </cell>
          <cell r="H56">
            <v>-4168.7434896079067</v>
          </cell>
          <cell r="I56">
            <v>-4168.7434896079067</v>
          </cell>
          <cell r="J56">
            <v>0</v>
          </cell>
          <cell r="K56">
            <v>9151.0829999999987</v>
          </cell>
          <cell r="L56">
            <v>946.95299999999997</v>
          </cell>
          <cell r="M56">
            <v>911.57</v>
          </cell>
          <cell r="N56">
            <v>911.57</v>
          </cell>
          <cell r="O56">
            <v>911.57</v>
          </cell>
          <cell r="P56">
            <v>911.57</v>
          </cell>
          <cell r="Q56">
            <v>911.57</v>
          </cell>
          <cell r="R56">
            <v>911.57</v>
          </cell>
          <cell r="S56">
            <v>911.57</v>
          </cell>
          <cell r="T56">
            <v>911.57</v>
          </cell>
          <cell r="U56">
            <v>911.57</v>
          </cell>
          <cell r="X56">
            <v>16452.886748149951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8402.4215405733139</v>
          </cell>
          <cell r="AE56">
            <v>8050.4652075766371</v>
          </cell>
          <cell r="AF56">
            <v>0</v>
          </cell>
          <cell r="AG56">
            <v>0</v>
          </cell>
          <cell r="AH56">
            <v>0</v>
          </cell>
          <cell r="AL56">
            <v>0</v>
          </cell>
          <cell r="AM56">
            <v>0</v>
          </cell>
          <cell r="AN56">
            <v>2935.0829999999996</v>
          </cell>
          <cell r="AO56">
            <v>288.18300000000005</v>
          </cell>
          <cell r="AP56">
            <v>294.10000000000002</v>
          </cell>
          <cell r="AQ56">
            <v>294.10000000000002</v>
          </cell>
          <cell r="AR56">
            <v>294.10000000000002</v>
          </cell>
          <cell r="AS56">
            <v>294.10000000000002</v>
          </cell>
          <cell r="AT56">
            <v>294.10000000000002</v>
          </cell>
          <cell r="AU56">
            <v>294.10000000000002</v>
          </cell>
          <cell r="AV56">
            <v>294.10000000000002</v>
          </cell>
          <cell r="AW56">
            <v>294.10000000000002</v>
          </cell>
          <cell r="AX56">
            <v>294.10000000000002</v>
          </cell>
          <cell r="BA56">
            <v>1572.247041072724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1572.247041072724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O56">
            <v>0</v>
          </cell>
          <cell r="BP56">
            <v>0</v>
          </cell>
          <cell r="BQ56">
            <v>3446.0970000000007</v>
          </cell>
          <cell r="BR56">
            <v>344.24700000000001</v>
          </cell>
          <cell r="BS56">
            <v>344.65</v>
          </cell>
          <cell r="BT56">
            <v>344.65</v>
          </cell>
          <cell r="BU56">
            <v>344.65</v>
          </cell>
          <cell r="BV56">
            <v>344.65</v>
          </cell>
          <cell r="BW56">
            <v>344.65</v>
          </cell>
          <cell r="BX56">
            <v>344.65</v>
          </cell>
          <cell r="BY56">
            <v>344.65</v>
          </cell>
          <cell r="BZ56">
            <v>344.65</v>
          </cell>
          <cell r="CA56">
            <v>344.65</v>
          </cell>
          <cell r="CD56">
            <v>3739.0048304153997</v>
          </cell>
          <cell r="CE56">
            <v>347.24258603299995</v>
          </cell>
          <cell r="CF56">
            <v>346.35055933000001</v>
          </cell>
          <cell r="CG56">
            <v>380.52164983739999</v>
          </cell>
          <cell r="CH56">
            <v>388.42189604999999</v>
          </cell>
          <cell r="CI56">
            <v>379.93676656500003</v>
          </cell>
          <cell r="CJ56">
            <v>387.03335955</v>
          </cell>
          <cell r="CK56">
            <v>375.97881734999999</v>
          </cell>
          <cell r="CL56">
            <v>377.63679195000003</v>
          </cell>
          <cell r="CM56">
            <v>374.47657935000001</v>
          </cell>
          <cell r="CN56">
            <v>381.40582440000003</v>
          </cell>
          <cell r="CR56">
            <v>0</v>
          </cell>
          <cell r="CS56">
            <v>0</v>
          </cell>
          <cell r="CT56">
            <v>579.44900000000007</v>
          </cell>
          <cell r="CU56">
            <v>57.899000000000008</v>
          </cell>
          <cell r="CV56">
            <v>57.95</v>
          </cell>
          <cell r="CW56">
            <v>57.95</v>
          </cell>
          <cell r="CX56">
            <v>57.95</v>
          </cell>
          <cell r="CY56">
            <v>57.95</v>
          </cell>
          <cell r="CZ56">
            <v>57.95</v>
          </cell>
          <cell r="DA56">
            <v>57.95</v>
          </cell>
          <cell r="DB56">
            <v>57.95</v>
          </cell>
          <cell r="DC56">
            <v>57.95</v>
          </cell>
          <cell r="DD56">
            <v>57.95</v>
          </cell>
          <cell r="DG56">
            <v>631.46769980231988</v>
          </cell>
          <cell r="DH56">
            <v>58.644139763999995</v>
          </cell>
          <cell r="DI56">
            <v>58.493489639999993</v>
          </cell>
          <cell r="DJ56">
            <v>64.265142371319996</v>
          </cell>
          <cell r="DK56">
            <v>65.599390889999995</v>
          </cell>
          <cell r="DL56">
            <v>64.166363216999997</v>
          </cell>
          <cell r="DM56">
            <v>65.364652429999992</v>
          </cell>
          <cell r="DN56">
            <v>63.497917229999999</v>
          </cell>
          <cell r="DO56">
            <v>63.777927509999998</v>
          </cell>
          <cell r="DP56">
            <v>63.244208829999998</v>
          </cell>
          <cell r="DQ56">
            <v>64.414467919999993</v>
          </cell>
          <cell r="DT56">
            <v>52.018699802319816</v>
          </cell>
          <cell r="DU56">
            <v>0</v>
          </cell>
          <cell r="DV56">
            <v>52.018699802319816</v>
          </cell>
          <cell r="DW56">
            <v>1702.6099999999997</v>
          </cell>
          <cell r="DX56">
            <v>167.20999999999998</v>
          </cell>
          <cell r="DY56">
            <v>170.6</v>
          </cell>
          <cell r="DZ56">
            <v>170.6</v>
          </cell>
          <cell r="EA56">
            <v>170.6</v>
          </cell>
          <cell r="EB56">
            <v>170.6</v>
          </cell>
          <cell r="EC56">
            <v>170.6</v>
          </cell>
          <cell r="ED56">
            <v>170.6</v>
          </cell>
          <cell r="EE56">
            <v>170.6</v>
          </cell>
          <cell r="EF56">
            <v>170.6</v>
          </cell>
          <cell r="EG56">
            <v>170.6</v>
          </cell>
          <cell r="EK56">
            <v>909.84663365081656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909.84663365081656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X56">
            <v>-792.76336634918312</v>
          </cell>
          <cell r="EY56">
            <v>-792.76336634918312</v>
          </cell>
          <cell r="EZ56">
            <v>0</v>
          </cell>
          <cell r="FA56">
            <v>10811.371999999998</v>
          </cell>
          <cell r="FB56">
            <v>1061.492</v>
          </cell>
          <cell r="FC56">
            <v>1083.32</v>
          </cell>
          <cell r="FD56">
            <v>1083.32</v>
          </cell>
          <cell r="FE56">
            <v>1083.32</v>
          </cell>
          <cell r="FF56">
            <v>1083.32</v>
          </cell>
          <cell r="FG56">
            <v>1083.32</v>
          </cell>
          <cell r="FH56">
            <v>1083.32</v>
          </cell>
          <cell r="FI56">
            <v>1083.32</v>
          </cell>
          <cell r="FJ56">
            <v>1083.32</v>
          </cell>
          <cell r="FK56">
            <v>1083.32</v>
          </cell>
          <cell r="FN56">
            <v>5790.0974672874418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5790.0974672874418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GA56">
            <v>-5021.2745327125558</v>
          </cell>
          <cell r="GB56">
            <v>-5021.2745327125558</v>
          </cell>
          <cell r="GC56">
            <v>0</v>
          </cell>
          <cell r="GD56">
            <v>6.835</v>
          </cell>
          <cell r="GE56">
            <v>6.835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-6.835</v>
          </cell>
          <cell r="GW56">
            <v>-6.835</v>
          </cell>
          <cell r="GX56">
            <v>0</v>
          </cell>
          <cell r="GY56">
            <v>24626.411000000004</v>
          </cell>
          <cell r="GZ56">
            <v>2407.4810000000002</v>
          </cell>
          <cell r="HA56">
            <v>2468.77</v>
          </cell>
          <cell r="HB56">
            <v>2468.77</v>
          </cell>
          <cell r="HC56">
            <v>2468.77</v>
          </cell>
          <cell r="HD56">
            <v>2468.77</v>
          </cell>
          <cell r="HE56">
            <v>2468.77</v>
          </cell>
          <cell r="HF56">
            <v>2468.77</v>
          </cell>
          <cell r="HG56">
            <v>2468.77</v>
          </cell>
          <cell r="HH56">
            <v>2468.77</v>
          </cell>
          <cell r="HI56">
            <v>2468.77</v>
          </cell>
          <cell r="HL56">
            <v>19994.646090013441</v>
          </cell>
          <cell r="HM56">
            <v>1909.5982596323281</v>
          </cell>
          <cell r="HN56">
            <v>1755.6307075491513</v>
          </cell>
          <cell r="HO56">
            <v>2017.8428974718875</v>
          </cell>
          <cell r="HP56">
            <v>2175.0732421584607</v>
          </cell>
          <cell r="HQ56">
            <v>2275.3640571634578</v>
          </cell>
          <cell r="HR56">
            <v>1973.7461007764882</v>
          </cell>
          <cell r="HS56">
            <v>1794.1623312917402</v>
          </cell>
          <cell r="HT56">
            <v>2373.3106892738206</v>
          </cell>
          <cell r="HU56">
            <v>1793.2902653113676</v>
          </cell>
          <cell r="HV56">
            <v>1926.6275393847382</v>
          </cell>
          <cell r="HY56">
            <v>-4631.764909986563</v>
          </cell>
          <cell r="HZ56">
            <v>-4631.764909986563</v>
          </cell>
          <cell r="IA56">
            <v>0</v>
          </cell>
          <cell r="IB56">
            <v>65231.08600000001</v>
          </cell>
          <cell r="IC56">
            <v>6363.7260000000006</v>
          </cell>
          <cell r="ID56">
            <v>6552.66</v>
          </cell>
          <cell r="IE56">
            <v>6552.66</v>
          </cell>
          <cell r="IF56">
            <v>6552.66</v>
          </cell>
          <cell r="IG56">
            <v>6552.66</v>
          </cell>
          <cell r="IH56">
            <v>6552.66</v>
          </cell>
          <cell r="II56">
            <v>6552.66</v>
          </cell>
          <cell r="IJ56">
            <v>6552.66</v>
          </cell>
          <cell r="IK56">
            <v>6552.66</v>
          </cell>
          <cell r="IL56">
            <v>6446.08</v>
          </cell>
          <cell r="IO56">
            <v>64257.909738477108</v>
          </cell>
          <cell r="IP56">
            <v>4324.3423126635871</v>
          </cell>
          <cell r="IQ56">
            <v>5028.0964207167008</v>
          </cell>
          <cell r="IR56">
            <v>6747.445368718747</v>
          </cell>
          <cell r="IS56">
            <v>6500.1536804500238</v>
          </cell>
          <cell r="IT56">
            <v>7519.686811348276</v>
          </cell>
          <cell r="IU56">
            <v>6197.6626672538423</v>
          </cell>
          <cell r="IV56">
            <v>6097.0417411053804</v>
          </cell>
          <cell r="IW56">
            <v>6797.4149003340726</v>
          </cell>
          <cell r="IX56">
            <v>7767.7962029457503</v>
          </cell>
          <cell r="IY56">
            <v>7278.2696329407308</v>
          </cell>
          <cell r="JB56">
            <v>-973.17626152290177</v>
          </cell>
          <cell r="JC56">
            <v>-973.17626152290177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4568.7520000000004</v>
          </cell>
          <cell r="KI56">
            <v>448.55199999999996</v>
          </cell>
          <cell r="KJ56">
            <v>457.8</v>
          </cell>
          <cell r="KK56">
            <v>457.8</v>
          </cell>
          <cell r="KL56">
            <v>457.8</v>
          </cell>
          <cell r="KM56">
            <v>457.8</v>
          </cell>
          <cell r="KN56">
            <v>457.8</v>
          </cell>
          <cell r="KO56">
            <v>457.8</v>
          </cell>
          <cell r="KP56">
            <v>457.8</v>
          </cell>
          <cell r="KQ56">
            <v>457.8</v>
          </cell>
          <cell r="KR56">
            <v>457.8</v>
          </cell>
          <cell r="KU56">
            <v>3815.3047328818288</v>
          </cell>
          <cell r="KV56">
            <v>531.16483221439626</v>
          </cell>
          <cell r="KW56">
            <v>402.58062903209918</v>
          </cell>
          <cell r="KX56">
            <v>593.48904832598475</v>
          </cell>
          <cell r="KY56">
            <v>526.3433613989281</v>
          </cell>
          <cell r="KZ56">
            <v>566.87288925348037</v>
          </cell>
          <cell r="LA56">
            <v>112.31616709294286</v>
          </cell>
          <cell r="LB56">
            <v>6.2234019291427352</v>
          </cell>
          <cell r="LD56">
            <v>627.04437814000789</v>
          </cell>
          <cell r="LE56">
            <v>449.27002549484621</v>
          </cell>
          <cell r="LH56">
            <v>-753.44726711817157</v>
          </cell>
          <cell r="LI56">
            <v>-753.44726711817157</v>
          </cell>
          <cell r="LJ56">
            <v>0</v>
          </cell>
          <cell r="LK56">
            <v>0</v>
          </cell>
          <cell r="LX56">
            <v>0</v>
          </cell>
          <cell r="MJ56">
            <v>0</v>
          </cell>
          <cell r="ML56">
            <v>0</v>
          </cell>
          <cell r="MM56">
            <v>0</v>
          </cell>
          <cell r="MN56">
            <v>75014.303875000012</v>
          </cell>
          <cell r="MO56">
            <v>7303.3438749999996</v>
          </cell>
          <cell r="MP56">
            <v>7523.44</v>
          </cell>
          <cell r="MQ56">
            <v>7523.44</v>
          </cell>
          <cell r="MR56">
            <v>7523.44</v>
          </cell>
          <cell r="MS56">
            <v>7523.44</v>
          </cell>
          <cell r="MT56">
            <v>7523.44</v>
          </cell>
          <cell r="MU56">
            <v>7523.44</v>
          </cell>
          <cell r="MV56">
            <v>7523.44</v>
          </cell>
          <cell r="MW56">
            <v>7523.44</v>
          </cell>
          <cell r="MX56">
            <v>7523.44</v>
          </cell>
          <cell r="NA56">
            <v>26625.479358072043</v>
          </cell>
          <cell r="NB56">
            <v>7689.2314238595063</v>
          </cell>
          <cell r="NC56">
            <v>0</v>
          </cell>
          <cell r="ND56">
            <v>3772.2549677210727</v>
          </cell>
          <cell r="NE56">
            <v>0</v>
          </cell>
          <cell r="NF56">
            <v>0</v>
          </cell>
          <cell r="NG56">
            <v>4862.6327386162448</v>
          </cell>
          <cell r="NH56">
            <v>574.87237569093929</v>
          </cell>
          <cell r="NI56">
            <v>0</v>
          </cell>
          <cell r="NJ56">
            <v>5328.4316435106339</v>
          </cell>
          <cell r="NK56">
            <v>4398.0562086736463</v>
          </cell>
          <cell r="NN56">
            <v>-48388.824516927969</v>
          </cell>
          <cell r="NO56">
            <v>-48388.824516927969</v>
          </cell>
          <cell r="NP56">
            <v>0</v>
          </cell>
          <cell r="NQ56">
            <v>17147.633999999998</v>
          </cell>
          <cell r="NR56">
            <v>8341.94</v>
          </cell>
          <cell r="NS56">
            <v>-8805.6939999999977</v>
          </cell>
          <cell r="NT56">
            <v>-8805.6939999999977</v>
          </cell>
          <cell r="NU56">
            <v>0</v>
          </cell>
          <cell r="NV56">
            <v>4728.6149999999998</v>
          </cell>
          <cell r="NW56">
            <v>443.08499999999998</v>
          </cell>
          <cell r="NX56">
            <v>476.17</v>
          </cell>
          <cell r="NY56">
            <v>476.17</v>
          </cell>
          <cell r="NZ56">
            <v>476.17</v>
          </cell>
          <cell r="OA56">
            <v>476.17</v>
          </cell>
          <cell r="OB56">
            <v>476.17</v>
          </cell>
          <cell r="OC56">
            <v>476.17</v>
          </cell>
          <cell r="OD56">
            <v>476.17</v>
          </cell>
          <cell r="OE56">
            <v>476.17</v>
          </cell>
          <cell r="OF56">
            <v>476.17</v>
          </cell>
          <cell r="OI56">
            <v>5322.58</v>
          </cell>
          <cell r="OJ56">
            <v>0</v>
          </cell>
          <cell r="OK56">
            <v>0</v>
          </cell>
          <cell r="OL56">
            <v>2383.98</v>
          </cell>
          <cell r="OM56">
            <v>0</v>
          </cell>
          <cell r="ON56">
            <v>0</v>
          </cell>
          <cell r="OO56">
            <v>0</v>
          </cell>
          <cell r="OP56">
            <v>2938.6</v>
          </cell>
          <cell r="OQ56">
            <v>0</v>
          </cell>
          <cell r="OR56">
            <v>0</v>
          </cell>
          <cell r="OS56">
            <v>0</v>
          </cell>
          <cell r="OV56">
            <v>593.96500000000015</v>
          </cell>
          <cell r="OW56">
            <v>0</v>
          </cell>
          <cell r="OX56">
            <v>593.96500000000015</v>
          </cell>
          <cell r="OY56">
            <v>3918.5870000000009</v>
          </cell>
          <cell r="OZ56">
            <v>367.09700000000004</v>
          </cell>
          <cell r="PA56">
            <v>394.61</v>
          </cell>
          <cell r="PB56">
            <v>394.61</v>
          </cell>
          <cell r="PC56">
            <v>394.61</v>
          </cell>
          <cell r="PD56">
            <v>394.61</v>
          </cell>
          <cell r="PE56">
            <v>394.61</v>
          </cell>
          <cell r="PF56">
            <v>394.61</v>
          </cell>
          <cell r="PG56">
            <v>394.61</v>
          </cell>
          <cell r="PH56">
            <v>394.61</v>
          </cell>
          <cell r="PI56">
            <v>394.61</v>
          </cell>
          <cell r="PL56">
            <v>2814.34</v>
          </cell>
          <cell r="PM56">
            <v>2814.34</v>
          </cell>
          <cell r="PN56">
            <v>0</v>
          </cell>
          <cell r="PO56">
            <v>0</v>
          </cell>
          <cell r="PP56">
            <v>0</v>
          </cell>
          <cell r="PQ56">
            <v>0</v>
          </cell>
          <cell r="PR56">
            <v>0</v>
          </cell>
          <cell r="PS56">
            <v>0</v>
          </cell>
          <cell r="PT56">
            <v>0</v>
          </cell>
          <cell r="PU56">
            <v>0</v>
          </cell>
          <cell r="PV56">
            <v>0</v>
          </cell>
          <cell r="PY56">
            <v>-1104.2470000000008</v>
          </cell>
          <cell r="PZ56">
            <v>-1104.2470000000008</v>
          </cell>
          <cell r="QA56">
            <v>0</v>
          </cell>
          <cell r="QB56">
            <v>1690.6510000000001</v>
          </cell>
          <cell r="QC56">
            <v>165.60099999999997</v>
          </cell>
          <cell r="QD56">
            <v>169.45</v>
          </cell>
          <cell r="QE56">
            <v>169.45</v>
          </cell>
          <cell r="QF56">
            <v>169.45</v>
          </cell>
          <cell r="QG56">
            <v>169.45</v>
          </cell>
          <cell r="QH56">
            <v>169.45</v>
          </cell>
          <cell r="QI56">
            <v>169.45</v>
          </cell>
          <cell r="QJ56">
            <v>169.45</v>
          </cell>
          <cell r="QK56">
            <v>169.45</v>
          </cell>
          <cell r="QL56">
            <v>169.45</v>
          </cell>
          <cell r="QO56">
            <v>0</v>
          </cell>
          <cell r="QP56">
            <v>0</v>
          </cell>
          <cell r="QQ56">
            <v>0</v>
          </cell>
          <cell r="QS56">
            <v>0</v>
          </cell>
          <cell r="QT56">
            <v>0</v>
          </cell>
          <cell r="QU56">
            <v>0</v>
          </cell>
          <cell r="QW56">
            <v>0</v>
          </cell>
          <cell r="RB56">
            <v>-1690.6510000000001</v>
          </cell>
          <cell r="RC56">
            <v>-1690.6510000000001</v>
          </cell>
          <cell r="RD56">
            <v>0</v>
          </cell>
          <cell r="RE56">
            <v>4221.9269999999997</v>
          </cell>
          <cell r="RF56">
            <v>411.95699999999994</v>
          </cell>
          <cell r="RG56">
            <v>423.33</v>
          </cell>
          <cell r="RH56">
            <v>423.33</v>
          </cell>
          <cell r="RI56">
            <v>423.33</v>
          </cell>
          <cell r="RJ56">
            <v>423.33</v>
          </cell>
          <cell r="RK56">
            <v>423.33</v>
          </cell>
          <cell r="RL56">
            <v>423.33</v>
          </cell>
          <cell r="RM56">
            <v>423.33</v>
          </cell>
          <cell r="RN56">
            <v>423.33</v>
          </cell>
          <cell r="RO56">
            <v>423.33</v>
          </cell>
          <cell r="RR56">
            <v>0</v>
          </cell>
          <cell r="RS56">
            <v>0</v>
          </cell>
          <cell r="RT56">
            <v>0</v>
          </cell>
          <cell r="RV56">
            <v>0</v>
          </cell>
          <cell r="RY56">
            <v>0</v>
          </cell>
          <cell r="RZ56">
            <v>0</v>
          </cell>
          <cell r="SE56">
            <v>-4221.9269999999997</v>
          </cell>
          <cell r="SF56">
            <v>-4221.9269999999997</v>
          </cell>
          <cell r="SG56">
            <v>0</v>
          </cell>
          <cell r="SH56">
            <v>0</v>
          </cell>
          <cell r="SI56">
            <v>0</v>
          </cell>
          <cell r="SJ56">
            <v>0</v>
          </cell>
          <cell r="SK56">
            <v>0</v>
          </cell>
          <cell r="SL56">
            <v>0</v>
          </cell>
          <cell r="SM56">
            <v>0</v>
          </cell>
          <cell r="SN56">
            <v>0</v>
          </cell>
          <cell r="SO56">
            <v>0</v>
          </cell>
          <cell r="SP56">
            <v>0</v>
          </cell>
          <cell r="SQ56">
            <v>0</v>
          </cell>
          <cell r="SR56">
            <v>0</v>
          </cell>
          <cell r="SU56">
            <v>0</v>
          </cell>
          <cell r="SV56">
            <v>0</v>
          </cell>
          <cell r="SW56">
            <v>0</v>
          </cell>
          <cell r="SX56">
            <v>0</v>
          </cell>
          <cell r="SY56">
            <v>0</v>
          </cell>
          <cell r="SZ56">
            <v>0</v>
          </cell>
          <cell r="TA56">
            <v>0</v>
          </cell>
          <cell r="TB56">
            <v>0</v>
          </cell>
          <cell r="TC56">
            <v>0</v>
          </cell>
          <cell r="TD56">
            <v>0</v>
          </cell>
          <cell r="TH56">
            <v>0</v>
          </cell>
          <cell r="TI56">
            <v>0</v>
          </cell>
          <cell r="TJ56">
            <v>0</v>
          </cell>
          <cell r="TK56">
            <v>2530.4700000000003</v>
          </cell>
          <cell r="TL56">
            <v>240.33000000000004</v>
          </cell>
          <cell r="TM56">
            <v>254.46</v>
          </cell>
          <cell r="TN56">
            <v>254.46</v>
          </cell>
          <cell r="TO56">
            <v>254.46</v>
          </cell>
          <cell r="TP56">
            <v>254.46</v>
          </cell>
          <cell r="TQ56">
            <v>254.46</v>
          </cell>
          <cell r="TR56">
            <v>254.46</v>
          </cell>
          <cell r="TS56">
            <v>254.46</v>
          </cell>
          <cell r="TT56">
            <v>254.46</v>
          </cell>
          <cell r="TU56">
            <v>254.46</v>
          </cell>
          <cell r="TX56">
            <v>205.02</v>
          </cell>
          <cell r="TY56">
            <v>205.02</v>
          </cell>
          <cell r="TZ56">
            <v>0</v>
          </cell>
          <cell r="UA56">
            <v>0</v>
          </cell>
          <cell r="UB56">
            <v>0</v>
          </cell>
          <cell r="UC56">
            <v>0</v>
          </cell>
          <cell r="UD56">
            <v>0</v>
          </cell>
          <cell r="UE56">
            <v>0</v>
          </cell>
          <cell r="UF56">
            <v>0</v>
          </cell>
          <cell r="UG56">
            <v>0</v>
          </cell>
          <cell r="UH56">
            <v>0</v>
          </cell>
          <cell r="UK56">
            <v>-2325.4500000000003</v>
          </cell>
          <cell r="UL56">
            <v>-2325.4500000000003</v>
          </cell>
          <cell r="UM56">
            <v>0</v>
          </cell>
          <cell r="UN56">
            <v>57.384</v>
          </cell>
          <cell r="UO56">
            <v>5.6340000000000003</v>
          </cell>
          <cell r="UP56">
            <v>5.75</v>
          </cell>
          <cell r="UQ56">
            <v>5.75</v>
          </cell>
          <cell r="UR56">
            <v>5.75</v>
          </cell>
          <cell r="US56">
            <v>5.75</v>
          </cell>
          <cell r="UT56">
            <v>5.75</v>
          </cell>
          <cell r="UU56">
            <v>5.75</v>
          </cell>
          <cell r="UV56">
            <v>5.75</v>
          </cell>
          <cell r="UW56">
            <v>5.75</v>
          </cell>
          <cell r="UX56">
            <v>5.75</v>
          </cell>
          <cell r="VA56">
            <v>0</v>
          </cell>
          <cell r="VN56">
            <v>-57.384</v>
          </cell>
          <cell r="VO56">
            <v>-57.384</v>
          </cell>
          <cell r="VP56">
            <v>0</v>
          </cell>
          <cell r="VQ56">
            <v>0</v>
          </cell>
          <cell r="WD56">
            <v>0</v>
          </cell>
          <cell r="WQ56">
            <v>0</v>
          </cell>
          <cell r="WR56">
            <v>0</v>
          </cell>
          <cell r="WS56">
            <v>0</v>
          </cell>
          <cell r="WT56">
            <v>98932.801999999996</v>
          </cell>
          <cell r="WU56">
            <v>9607.7119999999995</v>
          </cell>
          <cell r="WV56">
            <v>9925.01</v>
          </cell>
          <cell r="WW56">
            <v>9925.01</v>
          </cell>
          <cell r="WX56">
            <v>9925.01</v>
          </cell>
          <cell r="WY56">
            <v>9925.01</v>
          </cell>
          <cell r="WZ56">
            <v>9925.01</v>
          </cell>
          <cell r="XA56">
            <v>9925.01</v>
          </cell>
          <cell r="XB56">
            <v>9925.01</v>
          </cell>
          <cell r="XC56">
            <v>9925.01</v>
          </cell>
          <cell r="XD56">
            <v>9925.01</v>
          </cell>
          <cell r="XG56">
            <v>90304.164618478171</v>
          </cell>
          <cell r="XH56">
            <v>9937.3456592484963</v>
          </cell>
          <cell r="XI56">
            <v>6814.9212385717155</v>
          </cell>
          <cell r="XJ56">
            <v>4626.0073645361736</v>
          </cell>
          <cell r="XK56">
            <v>4791.1431659556165</v>
          </cell>
          <cell r="XL56">
            <v>9761.5567111238888</v>
          </cell>
          <cell r="XM56">
            <v>9419.5431979691275</v>
          </cell>
          <cell r="XN56">
            <v>8891.3815787088733</v>
          </cell>
          <cell r="XO56">
            <v>14155.607646092158</v>
          </cell>
          <cell r="XP56">
            <v>12483.967544816551</v>
          </cell>
          <cell r="XQ56">
            <v>9422.6905114555684</v>
          </cell>
          <cell r="XT56">
            <v>-8628.6373815218249</v>
          </cell>
          <cell r="XU56">
            <v>-8628.6373815218249</v>
          </cell>
          <cell r="XV56">
            <v>0</v>
          </cell>
          <cell r="XW56">
            <v>63362.321000000004</v>
          </cell>
          <cell r="XX56">
            <v>6269.8310000000001</v>
          </cell>
          <cell r="XY56">
            <v>6343.61</v>
          </cell>
          <cell r="XZ56">
            <v>6343.61</v>
          </cell>
          <cell r="YA56">
            <v>6343.61</v>
          </cell>
          <cell r="YB56">
            <v>6343.61</v>
          </cell>
          <cell r="YC56">
            <v>6343.61</v>
          </cell>
          <cell r="YD56">
            <v>6343.61</v>
          </cell>
          <cell r="YE56">
            <v>6343.61</v>
          </cell>
          <cell r="YF56">
            <v>6343.61</v>
          </cell>
          <cell r="YG56">
            <v>6343.61</v>
          </cell>
          <cell r="YJ56">
            <v>72020.0023401051</v>
          </cell>
          <cell r="YK56">
            <v>6898.745017633004</v>
          </cell>
          <cell r="YL56">
            <v>4931.4101601932562</v>
          </cell>
          <cell r="YM56">
            <v>6929.6172254871744</v>
          </cell>
          <cell r="YN56">
            <v>7403.0282718640601</v>
          </cell>
          <cell r="YO56">
            <v>10145.901496403378</v>
          </cell>
          <cell r="YP56">
            <v>7064.818335587177</v>
          </cell>
          <cell r="YQ56">
            <v>6745.8527875698665</v>
          </cell>
          <cell r="YR56">
            <v>7498.9462925304133</v>
          </cell>
          <cell r="YS56">
            <v>7013.3751800712425</v>
          </cell>
          <cell r="YT56">
            <v>7388.307572765525</v>
          </cell>
          <cell r="YW56">
            <v>8657.6813401050968</v>
          </cell>
          <cell r="YX56">
            <v>0</v>
          </cell>
          <cell r="YY56">
            <v>8657.6813401050968</v>
          </cell>
          <cell r="YZ56">
            <v>4110.0859999999993</v>
          </cell>
          <cell r="ZA56">
            <v>398.39600000000002</v>
          </cell>
          <cell r="ZB56">
            <v>412.41</v>
          </cell>
          <cell r="ZC56">
            <v>412.41</v>
          </cell>
          <cell r="ZD56">
            <v>412.41</v>
          </cell>
          <cell r="ZE56">
            <v>412.41</v>
          </cell>
          <cell r="ZF56">
            <v>412.41</v>
          </cell>
          <cell r="ZG56">
            <v>412.41</v>
          </cell>
          <cell r="ZH56">
            <v>412.41</v>
          </cell>
          <cell r="ZI56">
            <v>412.41</v>
          </cell>
          <cell r="ZJ56">
            <v>412.41</v>
          </cell>
          <cell r="ZM56">
            <v>9708.1519452061311</v>
          </cell>
          <cell r="ZP56">
            <v>4636.5655245452526</v>
          </cell>
          <cell r="ZQ56">
            <v>5071.5864206608785</v>
          </cell>
          <cell r="ZZ56">
            <v>5598.0659452061318</v>
          </cell>
          <cell r="AAA56">
            <v>0</v>
          </cell>
          <cell r="AAB56">
            <v>5598.0659452061318</v>
          </cell>
          <cell r="AAC56">
            <v>1384.0700000000004</v>
          </cell>
          <cell r="AAD56">
            <v>138.19999999999999</v>
          </cell>
          <cell r="AAE56">
            <v>138.43</v>
          </cell>
          <cell r="AAF56">
            <v>138.43</v>
          </cell>
          <cell r="AAG56">
            <v>138.43</v>
          </cell>
          <cell r="AAH56">
            <v>138.43</v>
          </cell>
          <cell r="AAI56">
            <v>138.43</v>
          </cell>
          <cell r="AAJ56">
            <v>138.43</v>
          </cell>
          <cell r="AAK56">
            <v>138.43</v>
          </cell>
          <cell r="AAL56">
            <v>138.43</v>
          </cell>
          <cell r="AAM56">
            <v>138.43</v>
          </cell>
          <cell r="AAP56">
            <v>3010.7402321680001</v>
          </cell>
          <cell r="AAQ56">
            <v>255.36014809199997</v>
          </cell>
          <cell r="AAR56">
            <v>254.70415692</v>
          </cell>
          <cell r="AAS56">
            <v>312.45741384000002</v>
          </cell>
          <cell r="AAT56">
            <v>318.94448652</v>
          </cell>
          <cell r="AAU56">
            <v>311.97710055600004</v>
          </cell>
          <cell r="AAV56">
            <v>317.80431892000001</v>
          </cell>
          <cell r="AAW56">
            <v>308.72711364000003</v>
          </cell>
          <cell r="AAX56">
            <v>310.08852468000003</v>
          </cell>
          <cell r="AAY56">
            <v>307.49358244000001</v>
          </cell>
          <cell r="AAZ56">
            <v>313.18338656000003</v>
          </cell>
          <cell r="ABC56">
            <v>1626.6702321679998</v>
          </cell>
          <cell r="ABD56">
            <v>0</v>
          </cell>
          <cell r="ABE56">
            <v>1626.6702321679998</v>
          </cell>
          <cell r="ABF56">
            <v>292.05099999999999</v>
          </cell>
          <cell r="ABG56">
            <v>29.161000000000001</v>
          </cell>
          <cell r="ABH56">
            <v>29.21</v>
          </cell>
          <cell r="ABI56">
            <v>29.21</v>
          </cell>
          <cell r="ABJ56">
            <v>29.21</v>
          </cell>
          <cell r="ABK56">
            <v>29.21</v>
          </cell>
          <cell r="ABL56">
            <v>29.21</v>
          </cell>
          <cell r="ABM56">
            <v>29.21</v>
          </cell>
          <cell r="ABN56">
            <v>29.21</v>
          </cell>
          <cell r="ABO56">
            <v>29.21</v>
          </cell>
          <cell r="ABP56">
            <v>29.21</v>
          </cell>
          <cell r="ABS56">
            <v>5260.9391999999998</v>
          </cell>
          <cell r="ABT56">
            <v>0</v>
          </cell>
          <cell r="ACA56">
            <v>5260.9391999999998</v>
          </cell>
          <cell r="ACB56">
            <v>0</v>
          </cell>
          <cell r="ACC56">
            <v>0</v>
          </cell>
          <cell r="ACF56">
            <v>4968.8881999999994</v>
          </cell>
          <cell r="ACG56">
            <v>0</v>
          </cell>
          <cell r="ACH56">
            <v>4968.8881999999994</v>
          </cell>
          <cell r="ACI56">
            <v>43094.504000000001</v>
          </cell>
          <cell r="ACJ56">
            <v>25385.093792208001</v>
          </cell>
          <cell r="ACK56">
            <v>-17709.410207792</v>
          </cell>
          <cell r="ACL56">
            <v>-17709.410207792</v>
          </cell>
          <cell r="ACM56">
            <v>0</v>
          </cell>
          <cell r="ACN56">
            <v>14803.446</v>
          </cell>
          <cell r="ACO56">
            <v>1482.636</v>
          </cell>
          <cell r="ACP56">
            <v>1480.09</v>
          </cell>
          <cell r="ACQ56">
            <v>1480.09</v>
          </cell>
          <cell r="ACR56">
            <v>1480.09</v>
          </cell>
          <cell r="ACS56">
            <v>1480.09</v>
          </cell>
          <cell r="ACT56">
            <v>1480.09</v>
          </cell>
          <cell r="ACU56">
            <v>1480.09</v>
          </cell>
          <cell r="ACV56">
            <v>1480.09</v>
          </cell>
          <cell r="ACW56">
            <v>1480.09</v>
          </cell>
          <cell r="ACX56">
            <v>1480.09</v>
          </cell>
          <cell r="ADA56">
            <v>13212.927121392</v>
          </cell>
          <cell r="ADB56">
            <v>1227.1584099600002</v>
          </cell>
          <cell r="ADC56">
            <v>1346.802696</v>
          </cell>
          <cell r="ADD56">
            <v>1872.6237259920001</v>
          </cell>
          <cell r="ADE56">
            <v>1554.3639828</v>
          </cell>
          <cell r="ADF56">
            <v>1024.19175384</v>
          </cell>
          <cell r="ADG56">
            <v>1403.2276092</v>
          </cell>
          <cell r="ADH56">
            <v>1143.1589292000001</v>
          </cell>
          <cell r="ADI56">
            <v>1231.0597728</v>
          </cell>
          <cell r="ADJ56">
            <v>1111.2025968</v>
          </cell>
          <cell r="ADK56">
            <v>1299.1376448000001</v>
          </cell>
          <cell r="ADN56">
            <v>-1590.5188786079998</v>
          </cell>
          <cell r="ADO56">
            <v>-1590.5188786079998</v>
          </cell>
          <cell r="ADP56">
            <v>0</v>
          </cell>
          <cell r="ADQ56">
            <v>28291.058000000001</v>
          </cell>
          <cell r="ADR56">
            <v>2643.5779999999995</v>
          </cell>
          <cell r="ADS56">
            <v>2849.72</v>
          </cell>
          <cell r="ADT56">
            <v>2849.72</v>
          </cell>
          <cell r="ADU56">
            <v>2849.72</v>
          </cell>
          <cell r="ADV56">
            <v>2849.72</v>
          </cell>
          <cell r="ADW56">
            <v>2849.72</v>
          </cell>
          <cell r="ADX56">
            <v>2849.72</v>
          </cell>
          <cell r="ADY56">
            <v>2849.72</v>
          </cell>
          <cell r="ADZ56">
            <v>2849.72</v>
          </cell>
          <cell r="AEA56">
            <v>2849.72</v>
          </cell>
          <cell r="AED56">
            <v>12172.166670816001</v>
          </cell>
          <cell r="AEE56">
            <v>1195.3873184400002</v>
          </cell>
          <cell r="AEF56">
            <v>0</v>
          </cell>
          <cell r="AEG56">
            <v>1522.7492294159999</v>
          </cell>
          <cell r="AEH56">
            <v>1554.3639828</v>
          </cell>
          <cell r="AEI56">
            <v>1000.3733409600001</v>
          </cell>
          <cell r="AEJ56">
            <v>1593.2901384000002</v>
          </cell>
          <cell r="AEK56">
            <v>1182.4427412000002</v>
          </cell>
          <cell r="AEL56">
            <v>1503.3133764000002</v>
          </cell>
          <cell r="AEM56">
            <v>1181.6309304000001</v>
          </cell>
          <cell r="AEN56">
            <v>1438.6156128000002</v>
          </cell>
          <cell r="AEQ56">
            <v>-16118.891329184</v>
          </cell>
          <cell r="AER56">
            <v>-16118.891329184</v>
          </cell>
          <cell r="AES56">
            <v>0</v>
          </cell>
          <cell r="AET56">
            <v>0</v>
          </cell>
          <cell r="AEU56">
            <v>0</v>
          </cell>
          <cell r="AEV56">
            <v>0</v>
          </cell>
          <cell r="AEW56">
            <v>0</v>
          </cell>
          <cell r="AEX56">
            <v>0</v>
          </cell>
          <cell r="AEY56">
            <v>0</v>
          </cell>
          <cell r="AFG56">
            <v>0</v>
          </cell>
          <cell r="AFT56">
            <v>0</v>
          </cell>
          <cell r="AFU56">
            <v>0</v>
          </cell>
          <cell r="AFV56">
            <v>0</v>
          </cell>
          <cell r="AFW56">
            <v>426396.54987500003</v>
          </cell>
          <cell r="AFX56">
            <v>357819.92246798845</v>
          </cell>
          <cell r="AFY56">
            <v>-68576.627407011576</v>
          </cell>
          <cell r="AFZ56">
            <v>-68576.627407011576</v>
          </cell>
          <cell r="AGA56">
            <v>0</v>
          </cell>
          <cell r="AGB56">
            <v>511675.85985000001</v>
          </cell>
          <cell r="AGC56">
            <v>429383.90696158615</v>
          </cell>
          <cell r="AGD56">
            <v>-82291.952888413856</v>
          </cell>
          <cell r="AGE56">
            <v>-82291.952888413856</v>
          </cell>
          <cell r="AGF56">
            <v>0</v>
          </cell>
          <cell r="AGG56">
            <v>25583.792992500003</v>
          </cell>
          <cell r="AGH56">
            <v>21469.195348079309</v>
          </cell>
          <cell r="AGI56">
            <v>-4114.5976444206935</v>
          </cell>
          <cell r="AGJ56">
            <v>-4114.5976444206935</v>
          </cell>
          <cell r="AGK56">
            <v>0</v>
          </cell>
          <cell r="AGL56">
            <v>537259.65284250001</v>
          </cell>
        </row>
        <row r="57">
          <cell r="C57" t="str">
            <v>Текстильникiв, ВУЛ, 15а</v>
          </cell>
          <cell r="D57">
            <v>13</v>
          </cell>
          <cell r="E57">
            <v>4258.6000000000004</v>
          </cell>
          <cell r="F57">
            <v>37041.284</v>
          </cell>
          <cell r="G57">
            <v>41151.550217918382</v>
          </cell>
          <cell r="H57">
            <v>4110.2662179183826</v>
          </cell>
          <cell r="I57">
            <v>0</v>
          </cell>
          <cell r="J57">
            <v>4110.2662179183826</v>
          </cell>
          <cell r="K57">
            <v>15031.493000000002</v>
          </cell>
          <cell r="L57">
            <v>1475.0629999999999</v>
          </cell>
          <cell r="M57">
            <v>1506.27</v>
          </cell>
          <cell r="N57">
            <v>1506.27</v>
          </cell>
          <cell r="O57">
            <v>1506.27</v>
          </cell>
          <cell r="P57">
            <v>1506.27</v>
          </cell>
          <cell r="Q57">
            <v>1506.27</v>
          </cell>
          <cell r="R57">
            <v>1506.27</v>
          </cell>
          <cell r="S57">
            <v>1506.27</v>
          </cell>
          <cell r="T57">
            <v>1506.27</v>
          </cell>
          <cell r="U57">
            <v>1506.27</v>
          </cell>
          <cell r="X57">
            <v>8071.8630490364285</v>
          </cell>
          <cell r="Y57">
            <v>8071.8630490364285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L57">
            <v>0</v>
          </cell>
          <cell r="AM57">
            <v>0</v>
          </cell>
          <cell r="AN57">
            <v>2579.0060000000003</v>
          </cell>
          <cell r="AO57">
            <v>253.22600000000003</v>
          </cell>
          <cell r="AP57">
            <v>258.42</v>
          </cell>
          <cell r="AQ57">
            <v>258.42</v>
          </cell>
          <cell r="AR57">
            <v>258.42</v>
          </cell>
          <cell r="AS57">
            <v>258.42</v>
          </cell>
          <cell r="AT57">
            <v>258.42</v>
          </cell>
          <cell r="AU57">
            <v>258.42</v>
          </cell>
          <cell r="AV57">
            <v>258.42</v>
          </cell>
          <cell r="AW57">
            <v>258.42</v>
          </cell>
          <cell r="AX57">
            <v>258.42</v>
          </cell>
          <cell r="BA57">
            <v>2819.6903577044868</v>
          </cell>
          <cell r="BB57">
            <v>1411.716350505603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1407.974007198884</v>
          </cell>
          <cell r="BI57">
            <v>0</v>
          </cell>
          <cell r="BJ57">
            <v>0</v>
          </cell>
          <cell r="BK57">
            <v>0</v>
          </cell>
          <cell r="BO57">
            <v>0</v>
          </cell>
          <cell r="BP57">
            <v>0</v>
          </cell>
          <cell r="BQ57">
            <v>259.61500000000001</v>
          </cell>
          <cell r="BR57">
            <v>25.884999999999998</v>
          </cell>
          <cell r="BS57">
            <v>25.97</v>
          </cell>
          <cell r="BT57">
            <v>25.97</v>
          </cell>
          <cell r="BU57">
            <v>25.97</v>
          </cell>
          <cell r="BV57">
            <v>25.97</v>
          </cell>
          <cell r="BW57">
            <v>25.97</v>
          </cell>
          <cell r="BX57">
            <v>25.97</v>
          </cell>
          <cell r="BY57">
            <v>25.97</v>
          </cell>
          <cell r="BZ57">
            <v>25.97</v>
          </cell>
          <cell r="CA57">
            <v>25.97</v>
          </cell>
          <cell r="CD57">
            <v>278.74312729084005</v>
          </cell>
          <cell r="CE57">
            <v>25.472031360999999</v>
          </cell>
          <cell r="CF57">
            <v>25.406596610000001</v>
          </cell>
          <cell r="CG57">
            <v>28.471479125840002</v>
          </cell>
          <cell r="CH57">
            <v>29.06259318</v>
          </cell>
          <cell r="CI57">
            <v>28.427716854</v>
          </cell>
          <cell r="CJ57">
            <v>28.95869978</v>
          </cell>
          <cell r="CK57">
            <v>28.131574260000001</v>
          </cell>
          <cell r="CL57">
            <v>28.255627620000002</v>
          </cell>
          <cell r="CM57">
            <v>28.019173460000001</v>
          </cell>
          <cell r="CN57">
            <v>28.537635040000001</v>
          </cell>
          <cell r="CR57">
            <v>0</v>
          </cell>
          <cell r="CS57">
            <v>0</v>
          </cell>
          <cell r="CT57">
            <v>127.14599999999997</v>
          </cell>
          <cell r="CU57">
            <v>12.215999999999999</v>
          </cell>
          <cell r="CV57">
            <v>12.77</v>
          </cell>
          <cell r="CW57">
            <v>12.77</v>
          </cell>
          <cell r="CX57">
            <v>12.77</v>
          </cell>
          <cell r="CY57">
            <v>12.77</v>
          </cell>
          <cell r="CZ57">
            <v>12.77</v>
          </cell>
          <cell r="DA57">
            <v>12.77</v>
          </cell>
          <cell r="DB57">
            <v>12.77</v>
          </cell>
          <cell r="DC57">
            <v>12.77</v>
          </cell>
          <cell r="DD57">
            <v>12.77</v>
          </cell>
          <cell r="DG57">
            <v>127.45840948727999</v>
          </cell>
          <cell r="DH57">
            <v>7.3470649140000006</v>
          </cell>
          <cell r="DI57">
            <v>7.3281911400000004</v>
          </cell>
          <cell r="DJ57">
            <v>14.09216732528</v>
          </cell>
          <cell r="DK57">
            <v>14.38474356</v>
          </cell>
          <cell r="DL57">
            <v>14.070506867999999</v>
          </cell>
          <cell r="DM57">
            <v>14.333269720000001</v>
          </cell>
          <cell r="DN57">
            <v>13.92392892</v>
          </cell>
          <cell r="DO57">
            <v>13.985330039999999</v>
          </cell>
          <cell r="DP57">
            <v>13.86829532</v>
          </cell>
          <cell r="DQ57">
            <v>14.12491168</v>
          </cell>
          <cell r="DT57">
            <v>0.31240948728002138</v>
          </cell>
          <cell r="DU57">
            <v>0</v>
          </cell>
          <cell r="DV57">
            <v>0.31240948728002138</v>
          </cell>
          <cell r="DW57">
            <v>879.51099999999997</v>
          </cell>
          <cell r="DX57">
            <v>86.340999999999994</v>
          </cell>
          <cell r="DY57">
            <v>88.13</v>
          </cell>
          <cell r="DZ57">
            <v>88.13</v>
          </cell>
          <cell r="EA57">
            <v>88.13</v>
          </cell>
          <cell r="EB57">
            <v>88.13</v>
          </cell>
          <cell r="EC57">
            <v>88.13</v>
          </cell>
          <cell r="ED57">
            <v>88.13</v>
          </cell>
          <cell r="EE57">
            <v>88.13</v>
          </cell>
          <cell r="EF57">
            <v>88.13</v>
          </cell>
          <cell r="EG57">
            <v>88.13</v>
          </cell>
          <cell r="EK57">
            <v>957.13179873908689</v>
          </cell>
          <cell r="EL57">
            <v>479.20106056213189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477.93073817695506</v>
          </cell>
          <cell r="ES57">
            <v>0</v>
          </cell>
          <cell r="ET57">
            <v>0</v>
          </cell>
          <cell r="EU57">
            <v>0</v>
          </cell>
          <cell r="EX57">
            <v>77.620798739086922</v>
          </cell>
          <cell r="EY57">
            <v>0</v>
          </cell>
          <cell r="EZ57">
            <v>77.620798739086922</v>
          </cell>
          <cell r="FA57">
            <v>8965.0059999999976</v>
          </cell>
          <cell r="FB57">
            <v>880.21599999999989</v>
          </cell>
          <cell r="FC57">
            <v>898.31</v>
          </cell>
          <cell r="FD57">
            <v>898.31</v>
          </cell>
          <cell r="FE57">
            <v>898.31</v>
          </cell>
          <cell r="FF57">
            <v>898.31</v>
          </cell>
          <cell r="FG57">
            <v>898.31</v>
          </cell>
          <cell r="FH57">
            <v>898.31</v>
          </cell>
          <cell r="FI57">
            <v>898.31</v>
          </cell>
          <cell r="FJ57">
            <v>898.31</v>
          </cell>
          <cell r="FK57">
            <v>898.31</v>
          </cell>
          <cell r="FN57">
            <v>14076.73818642247</v>
          </cell>
          <cell r="FO57">
            <v>4951.0806156929375</v>
          </cell>
          <cell r="FP57">
            <v>0</v>
          </cell>
          <cell r="FQ57">
            <v>0</v>
          </cell>
          <cell r="FR57">
            <v>4227.49125</v>
          </cell>
          <cell r="FS57">
            <v>0</v>
          </cell>
          <cell r="FT57">
            <v>0</v>
          </cell>
          <cell r="FU57">
            <v>4898.1663207295323</v>
          </cell>
          <cell r="FV57">
            <v>0</v>
          </cell>
          <cell r="FW57">
            <v>0</v>
          </cell>
          <cell r="FX57">
            <v>0</v>
          </cell>
          <cell r="GA57">
            <v>5111.7321864224723</v>
          </cell>
          <cell r="GB57">
            <v>0</v>
          </cell>
          <cell r="GC57">
            <v>5111.7321864224723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9199.5069999999996</v>
          </cell>
          <cell r="GZ57">
            <v>961.447</v>
          </cell>
          <cell r="HA57">
            <v>915.34</v>
          </cell>
          <cell r="HB57">
            <v>915.34</v>
          </cell>
          <cell r="HC57">
            <v>915.34</v>
          </cell>
          <cell r="HD57">
            <v>915.34</v>
          </cell>
          <cell r="HE57">
            <v>915.34</v>
          </cell>
          <cell r="HF57">
            <v>915.34</v>
          </cell>
          <cell r="HG57">
            <v>915.34</v>
          </cell>
          <cell r="HH57">
            <v>915.34</v>
          </cell>
          <cell r="HI57">
            <v>915.34</v>
          </cell>
          <cell r="HL57">
            <v>14819.925289237794</v>
          </cell>
          <cell r="HM57">
            <v>1415.3840689555609</v>
          </cell>
          <cell r="HN57">
            <v>1301.2641386218513</v>
          </cell>
          <cell r="HO57">
            <v>1495.6144185461994</v>
          </cell>
          <cell r="HP57">
            <v>1612.1527133960362</v>
          </cell>
          <cell r="HQ57">
            <v>1686.487731824453</v>
          </cell>
          <cell r="HR57">
            <v>1462.9301074772015</v>
          </cell>
          <cell r="HS57">
            <v>1329.8235731108368</v>
          </cell>
          <cell r="HT57">
            <v>1759.0852543649012</v>
          </cell>
          <cell r="HU57">
            <v>1329.1772024464988</v>
          </cell>
          <cell r="HV57">
            <v>1428.0060804942543</v>
          </cell>
          <cell r="HY57">
            <v>5620.4182892377939</v>
          </cell>
          <cell r="HZ57">
            <v>0</v>
          </cell>
          <cell r="IA57">
            <v>5620.4182892377939</v>
          </cell>
          <cell r="IB57">
            <v>44538.328999999998</v>
          </cell>
          <cell r="IC57">
            <v>4277.2789999999995</v>
          </cell>
          <cell r="ID57">
            <v>4473.45</v>
          </cell>
          <cell r="IE57">
            <v>4473.45</v>
          </cell>
          <cell r="IF57">
            <v>4473.45</v>
          </cell>
          <cell r="IG57">
            <v>4473.45</v>
          </cell>
          <cell r="IH57">
            <v>4473.45</v>
          </cell>
          <cell r="II57">
            <v>4473.45</v>
          </cell>
          <cell r="IJ57">
            <v>4473.45</v>
          </cell>
          <cell r="IK57">
            <v>4473.45</v>
          </cell>
          <cell r="IL57">
            <v>4473.45</v>
          </cell>
          <cell r="IO57">
            <v>43904.926411711072</v>
          </cell>
          <cell r="IP57">
            <v>2906.5391191838539</v>
          </cell>
          <cell r="IQ57">
            <v>3432.6423060642742</v>
          </cell>
          <cell r="IR57">
            <v>4606.4284557255951</v>
          </cell>
          <cell r="IS57">
            <v>4437.604344160869</v>
          </cell>
          <cell r="IT57">
            <v>5133.6316802986785</v>
          </cell>
          <cell r="IU57">
            <v>4231.1055411776852</v>
          </cell>
          <cell r="IV57">
            <v>4162.4122642049606</v>
          </cell>
          <cell r="IW57">
            <v>4640.552639698758</v>
          </cell>
          <cell r="IX57">
            <v>5303.025885980609</v>
          </cell>
          <cell r="IY57">
            <v>5050.9841752157963</v>
          </cell>
          <cell r="JB57">
            <v>-633.40258828892547</v>
          </cell>
          <cell r="JC57">
            <v>-633.40258828892547</v>
          </cell>
          <cell r="JD57">
            <v>0</v>
          </cell>
          <cell r="JE57">
            <v>25.56</v>
          </cell>
          <cell r="JF57">
            <v>25.56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R57">
            <v>1205.032425657412</v>
          </cell>
          <cell r="JS57">
            <v>20.834647827663598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215.75502418579561</v>
          </cell>
          <cell r="JY57">
            <v>200.89612147585498</v>
          </cell>
          <cell r="JZ57">
            <v>231.21842352417465</v>
          </cell>
          <cell r="KA57">
            <v>274.70067253811419</v>
          </cell>
          <cell r="KB57">
            <v>261.62753610580899</v>
          </cell>
          <cell r="KE57">
            <v>1179.472425657412</v>
          </cell>
          <cell r="KF57">
            <v>0</v>
          </cell>
          <cell r="KG57">
            <v>1179.472425657412</v>
          </cell>
          <cell r="KH57">
            <v>4971.1529999999993</v>
          </cell>
          <cell r="KI57">
            <v>488.07299999999998</v>
          </cell>
          <cell r="KJ57">
            <v>498.12</v>
          </cell>
          <cell r="KK57">
            <v>498.12</v>
          </cell>
          <cell r="KL57">
            <v>498.12</v>
          </cell>
          <cell r="KM57">
            <v>498.12</v>
          </cell>
          <cell r="KN57">
            <v>498.12</v>
          </cell>
          <cell r="KO57">
            <v>498.12</v>
          </cell>
          <cell r="KP57">
            <v>498.12</v>
          </cell>
          <cell r="KQ57">
            <v>498.12</v>
          </cell>
          <cell r="KR57">
            <v>498.12</v>
          </cell>
          <cell r="KU57">
            <v>4152.1213786918588</v>
          </cell>
          <cell r="KV57">
            <v>578.02192697228998</v>
          </cell>
          <cell r="KW57">
            <v>438.12482081050382</v>
          </cell>
          <cell r="KX57">
            <v>645.88870948901535</v>
          </cell>
          <cell r="KY57">
            <v>572.81467181402013</v>
          </cell>
          <cell r="KZ57">
            <v>616.92258672165508</v>
          </cell>
          <cell r="LA57">
            <v>122.23265858575286</v>
          </cell>
          <cell r="LB57">
            <v>6.7728714657555003</v>
          </cell>
          <cell r="LD57">
            <v>682.40666838175196</v>
          </cell>
          <cell r="LE57">
            <v>488.93646445111386</v>
          </cell>
          <cell r="LH57">
            <v>-819.03162130814053</v>
          </cell>
          <cell r="LI57">
            <v>-819.03162130814053</v>
          </cell>
          <cell r="LJ57">
            <v>0</v>
          </cell>
          <cell r="LK57">
            <v>0</v>
          </cell>
          <cell r="LX57">
            <v>0</v>
          </cell>
          <cell r="MJ57">
            <v>0</v>
          </cell>
          <cell r="ML57">
            <v>0</v>
          </cell>
          <cell r="MM57">
            <v>0</v>
          </cell>
          <cell r="MN57">
            <v>77284.987999999998</v>
          </cell>
          <cell r="MO57">
            <v>7682.9480000000003</v>
          </cell>
          <cell r="MP57">
            <v>7733.56</v>
          </cell>
          <cell r="MQ57">
            <v>7733.56</v>
          </cell>
          <cell r="MR57">
            <v>7733.56</v>
          </cell>
          <cell r="MS57">
            <v>7733.56</v>
          </cell>
          <cell r="MT57">
            <v>7733.56</v>
          </cell>
          <cell r="MU57">
            <v>7733.56</v>
          </cell>
          <cell r="MV57">
            <v>7733.56</v>
          </cell>
          <cell r="MW57">
            <v>7733.56</v>
          </cell>
          <cell r="MX57">
            <v>7733.56</v>
          </cell>
          <cell r="NA57">
            <v>18566.822509650432</v>
          </cell>
          <cell r="NB57">
            <v>4530.3993533610483</v>
          </cell>
          <cell r="NC57">
            <v>0</v>
          </cell>
          <cell r="ND57">
            <v>1836.9339023072496</v>
          </cell>
          <cell r="NE57">
            <v>1273.3286998883866</v>
          </cell>
          <cell r="NF57">
            <v>0</v>
          </cell>
          <cell r="NG57">
            <v>0</v>
          </cell>
          <cell r="NH57">
            <v>0</v>
          </cell>
          <cell r="NI57">
            <v>2282.7964403912838</v>
          </cell>
          <cell r="NJ57">
            <v>3420.8696171207048</v>
          </cell>
          <cell r="NK57">
            <v>5222.4944965817585</v>
          </cell>
          <cell r="NN57">
            <v>-58718.165490349566</v>
          </cell>
          <cell r="NO57">
            <v>-58718.165490349566</v>
          </cell>
          <cell r="NP57">
            <v>0</v>
          </cell>
          <cell r="NQ57">
            <v>23213.251999999997</v>
          </cell>
          <cell r="NR57">
            <v>27921.919999999998</v>
          </cell>
          <cell r="NS57">
            <v>4708.6680000000015</v>
          </cell>
          <cell r="NT57">
            <v>0</v>
          </cell>
          <cell r="NU57">
            <v>4708.6680000000015</v>
          </cell>
          <cell r="NV57">
            <v>4508.6279999999997</v>
          </cell>
          <cell r="NW57">
            <v>439.36799999999999</v>
          </cell>
          <cell r="NX57">
            <v>452.14</v>
          </cell>
          <cell r="NY57">
            <v>452.14</v>
          </cell>
          <cell r="NZ57">
            <v>452.14</v>
          </cell>
          <cell r="OA57">
            <v>452.14</v>
          </cell>
          <cell r="OB57">
            <v>452.14</v>
          </cell>
          <cell r="OC57">
            <v>452.14</v>
          </cell>
          <cell r="OD57">
            <v>452.14</v>
          </cell>
          <cell r="OE57">
            <v>452.14</v>
          </cell>
          <cell r="OF57">
            <v>452.14</v>
          </cell>
          <cell r="OI57">
            <v>5412.9</v>
          </cell>
          <cell r="OJ57">
            <v>0</v>
          </cell>
          <cell r="OK57">
            <v>0</v>
          </cell>
          <cell r="OL57">
            <v>1553.98</v>
          </cell>
          <cell r="OM57">
            <v>0</v>
          </cell>
          <cell r="ON57">
            <v>0</v>
          </cell>
          <cell r="OO57">
            <v>3858.92</v>
          </cell>
          <cell r="OP57">
            <v>0</v>
          </cell>
          <cell r="OQ57">
            <v>0</v>
          </cell>
          <cell r="OR57">
            <v>0</v>
          </cell>
          <cell r="OS57">
            <v>0</v>
          </cell>
          <cell r="OV57">
            <v>904.27199999999993</v>
          </cell>
          <cell r="OW57">
            <v>0</v>
          </cell>
          <cell r="OX57">
            <v>904.27199999999993</v>
          </cell>
          <cell r="OY57">
            <v>6689.1920000000009</v>
          </cell>
          <cell r="OZ57">
            <v>631.29199999999992</v>
          </cell>
          <cell r="PA57">
            <v>673.1</v>
          </cell>
          <cell r="PB57">
            <v>673.1</v>
          </cell>
          <cell r="PC57">
            <v>673.1</v>
          </cell>
          <cell r="PD57">
            <v>673.1</v>
          </cell>
          <cell r="PE57">
            <v>673.1</v>
          </cell>
          <cell r="PF57">
            <v>673.1</v>
          </cell>
          <cell r="PG57">
            <v>673.1</v>
          </cell>
          <cell r="PH57">
            <v>673.1</v>
          </cell>
          <cell r="PI57">
            <v>673.1</v>
          </cell>
          <cell r="PL57">
            <v>5994.68</v>
          </cell>
          <cell r="PM57">
            <v>0</v>
          </cell>
          <cell r="PN57">
            <v>0</v>
          </cell>
          <cell r="PO57">
            <v>0</v>
          </cell>
          <cell r="PP57">
            <v>0</v>
          </cell>
          <cell r="PQ57">
            <v>0</v>
          </cell>
          <cell r="PR57">
            <v>4148.18</v>
          </cell>
          <cell r="PS57">
            <v>0</v>
          </cell>
          <cell r="PT57">
            <v>0</v>
          </cell>
          <cell r="PU57">
            <v>1846.5</v>
          </cell>
          <cell r="PV57">
            <v>0</v>
          </cell>
          <cell r="PY57">
            <v>-694.51200000000063</v>
          </cell>
          <cell r="PZ57">
            <v>-694.51200000000063</v>
          </cell>
          <cell r="QA57">
            <v>0</v>
          </cell>
          <cell r="QB57">
            <v>165.61699999999996</v>
          </cell>
          <cell r="QC57">
            <v>16.216999999999999</v>
          </cell>
          <cell r="QD57">
            <v>16.600000000000001</v>
          </cell>
          <cell r="QE57">
            <v>16.600000000000001</v>
          </cell>
          <cell r="QF57">
            <v>16.600000000000001</v>
          </cell>
          <cell r="QG57">
            <v>16.600000000000001</v>
          </cell>
          <cell r="QH57">
            <v>16.600000000000001</v>
          </cell>
          <cell r="QI57">
            <v>16.600000000000001</v>
          </cell>
          <cell r="QJ57">
            <v>16.600000000000001</v>
          </cell>
          <cell r="QK57">
            <v>16.600000000000001</v>
          </cell>
          <cell r="QL57">
            <v>16.600000000000001</v>
          </cell>
          <cell r="QO57">
            <v>0</v>
          </cell>
          <cell r="QP57">
            <v>0</v>
          </cell>
          <cell r="QQ57">
            <v>0</v>
          </cell>
          <cell r="QS57">
            <v>0</v>
          </cell>
          <cell r="QT57">
            <v>0</v>
          </cell>
          <cell r="QU57">
            <v>0</v>
          </cell>
          <cell r="QW57">
            <v>0</v>
          </cell>
          <cell r="RB57">
            <v>-165.61699999999996</v>
          </cell>
          <cell r="RC57">
            <v>-165.61699999999996</v>
          </cell>
          <cell r="RD57">
            <v>0</v>
          </cell>
          <cell r="RE57">
            <v>6484.1119999999992</v>
          </cell>
          <cell r="RF57">
            <v>633.12200000000007</v>
          </cell>
          <cell r="RG57">
            <v>650.11</v>
          </cell>
          <cell r="RH57">
            <v>650.11</v>
          </cell>
          <cell r="RI57">
            <v>650.11</v>
          </cell>
          <cell r="RJ57">
            <v>650.11</v>
          </cell>
          <cell r="RK57">
            <v>650.11</v>
          </cell>
          <cell r="RL57">
            <v>650.11</v>
          </cell>
          <cell r="RM57">
            <v>650.11</v>
          </cell>
          <cell r="RN57">
            <v>650.11</v>
          </cell>
          <cell r="RO57">
            <v>650.11</v>
          </cell>
          <cell r="RR57">
            <v>0</v>
          </cell>
          <cell r="RS57">
            <v>0</v>
          </cell>
          <cell r="RT57">
            <v>0</v>
          </cell>
          <cell r="RV57">
            <v>0</v>
          </cell>
          <cell r="RY57">
            <v>0</v>
          </cell>
          <cell r="RZ57">
            <v>0</v>
          </cell>
          <cell r="SE57">
            <v>-6484.1119999999992</v>
          </cell>
          <cell r="SF57">
            <v>-6484.1119999999992</v>
          </cell>
          <cell r="SG57">
            <v>0</v>
          </cell>
          <cell r="SH57">
            <v>3220.1740000000004</v>
          </cell>
          <cell r="SI57">
            <v>304.35399999999998</v>
          </cell>
          <cell r="SJ57">
            <v>323.98</v>
          </cell>
          <cell r="SK57">
            <v>323.98</v>
          </cell>
          <cell r="SL57">
            <v>323.98</v>
          </cell>
          <cell r="SM57">
            <v>323.98</v>
          </cell>
          <cell r="SN57">
            <v>323.98</v>
          </cell>
          <cell r="SO57">
            <v>323.98</v>
          </cell>
          <cell r="SP57">
            <v>323.98</v>
          </cell>
          <cell r="SQ57">
            <v>323.98</v>
          </cell>
          <cell r="SR57">
            <v>323.98</v>
          </cell>
          <cell r="SU57">
            <v>0</v>
          </cell>
          <cell r="SV57">
            <v>0</v>
          </cell>
          <cell r="SW57">
            <v>0</v>
          </cell>
          <cell r="SX57">
            <v>0</v>
          </cell>
          <cell r="SY57">
            <v>0</v>
          </cell>
          <cell r="SZ57">
            <v>0</v>
          </cell>
          <cell r="TA57">
            <v>0</v>
          </cell>
          <cell r="TB57">
            <v>0</v>
          </cell>
          <cell r="TC57">
            <v>0</v>
          </cell>
          <cell r="TD57">
            <v>0</v>
          </cell>
          <cell r="TH57">
            <v>-3220.1740000000004</v>
          </cell>
          <cell r="TI57">
            <v>-3220.1740000000004</v>
          </cell>
          <cell r="TJ57">
            <v>0</v>
          </cell>
          <cell r="TK57">
            <v>2145.529</v>
          </cell>
          <cell r="TL57">
            <v>210.529</v>
          </cell>
          <cell r="TM57">
            <v>215</v>
          </cell>
          <cell r="TN57">
            <v>215</v>
          </cell>
          <cell r="TO57">
            <v>215</v>
          </cell>
          <cell r="TP57">
            <v>215</v>
          </cell>
          <cell r="TQ57">
            <v>215</v>
          </cell>
          <cell r="TR57">
            <v>215</v>
          </cell>
          <cell r="TS57">
            <v>215</v>
          </cell>
          <cell r="TT57">
            <v>215</v>
          </cell>
          <cell r="TU57">
            <v>215</v>
          </cell>
          <cell r="TX57">
            <v>16514.34</v>
          </cell>
          <cell r="TY57">
            <v>0</v>
          </cell>
          <cell r="TZ57">
            <v>3170.95</v>
          </cell>
          <cell r="UA57">
            <v>0</v>
          </cell>
          <cell r="UB57">
            <v>2866.06</v>
          </cell>
          <cell r="UC57">
            <v>0</v>
          </cell>
          <cell r="UD57">
            <v>0</v>
          </cell>
          <cell r="UE57">
            <v>5002.22</v>
          </cell>
          <cell r="UF57">
            <v>0</v>
          </cell>
          <cell r="UG57">
            <v>2860.3</v>
          </cell>
          <cell r="UH57">
            <v>2614.81</v>
          </cell>
          <cell r="UK57">
            <v>14368.811</v>
          </cell>
          <cell r="UL57">
            <v>0</v>
          </cell>
          <cell r="UM57">
            <v>14368.811</v>
          </cell>
          <cell r="UN57">
            <v>0</v>
          </cell>
          <cell r="UO57">
            <v>0</v>
          </cell>
          <cell r="UP57">
            <v>0</v>
          </cell>
          <cell r="UQ57">
            <v>0</v>
          </cell>
          <cell r="UR57">
            <v>0</v>
          </cell>
          <cell r="US57">
            <v>0</v>
          </cell>
          <cell r="UT57">
            <v>0</v>
          </cell>
          <cell r="UU57">
            <v>0</v>
          </cell>
          <cell r="UV57">
            <v>0</v>
          </cell>
          <cell r="UW57">
            <v>0</v>
          </cell>
          <cell r="UX57">
            <v>0</v>
          </cell>
          <cell r="VA57">
            <v>0</v>
          </cell>
          <cell r="VN57">
            <v>0</v>
          </cell>
          <cell r="VO57">
            <v>0</v>
          </cell>
          <cell r="VP57">
            <v>0</v>
          </cell>
          <cell r="VQ57">
            <v>0</v>
          </cell>
          <cell r="WD57">
            <v>0</v>
          </cell>
          <cell r="WQ57">
            <v>0</v>
          </cell>
          <cell r="WR57">
            <v>0</v>
          </cell>
          <cell r="WS57">
            <v>0</v>
          </cell>
          <cell r="WT57">
            <v>50236.33100000002</v>
          </cell>
          <cell r="WU57">
            <v>4972.9009999999998</v>
          </cell>
          <cell r="WV57">
            <v>5029.2700000000004</v>
          </cell>
          <cell r="WW57">
            <v>5029.2700000000004</v>
          </cell>
          <cell r="WX57">
            <v>5029.2700000000004</v>
          </cell>
          <cell r="WY57">
            <v>5029.2700000000004</v>
          </cell>
          <cell r="WZ57">
            <v>5029.2700000000004</v>
          </cell>
          <cell r="XA57">
            <v>5029.2700000000004</v>
          </cell>
          <cell r="XB57">
            <v>5029.2700000000004</v>
          </cell>
          <cell r="XC57">
            <v>5029.2700000000004</v>
          </cell>
          <cell r="XD57">
            <v>5029.2700000000004</v>
          </cell>
          <cell r="XG57">
            <v>49783.343571342368</v>
          </cell>
          <cell r="XH57">
            <v>5340.4932906819859</v>
          </cell>
          <cell r="XI57">
            <v>3822.8833265785156</v>
          </cell>
          <cell r="XJ57">
            <v>2593.0115759103351</v>
          </cell>
          <cell r="XK57">
            <v>2693.5658412524444</v>
          </cell>
          <cell r="XL57">
            <v>5454.2978692342085</v>
          </cell>
          <cell r="XM57">
            <v>5264.0140896184948</v>
          </cell>
          <cell r="XN57">
            <v>4969.3141693940188</v>
          </cell>
          <cell r="XO57">
            <v>7362.1423718076057</v>
          </cell>
          <cell r="XP57">
            <v>6435.1735241762744</v>
          </cell>
          <cell r="XQ57">
            <v>5848.4475126884827</v>
          </cell>
          <cell r="XT57">
            <v>-452.98742865765234</v>
          </cell>
          <cell r="XU57">
            <v>-452.98742865765234</v>
          </cell>
          <cell r="XV57">
            <v>0</v>
          </cell>
          <cell r="XW57">
            <v>61022.582999999999</v>
          </cell>
          <cell r="XX57">
            <v>5976.9629999999997</v>
          </cell>
          <cell r="XY57">
            <v>6116.18</v>
          </cell>
          <cell r="XZ57">
            <v>6116.18</v>
          </cell>
          <cell r="YA57">
            <v>6116.18</v>
          </cell>
          <cell r="YB57">
            <v>6116.18</v>
          </cell>
          <cell r="YC57">
            <v>6116.18</v>
          </cell>
          <cell r="YD57">
            <v>6116.18</v>
          </cell>
          <cell r="YE57">
            <v>6116.18</v>
          </cell>
          <cell r="YF57">
            <v>6116.18</v>
          </cell>
          <cell r="YG57">
            <v>6116.18</v>
          </cell>
          <cell r="YJ57">
            <v>55823.156411074859</v>
          </cell>
          <cell r="YK57">
            <v>5357.4800857653408</v>
          </cell>
          <cell r="YL57">
            <v>3829.6721592764502</v>
          </cell>
          <cell r="YM57">
            <v>5381.4550606860803</v>
          </cell>
          <cell r="YN57">
            <v>5749.1002261274498</v>
          </cell>
          <cell r="YO57">
            <v>7879.1471455449409</v>
          </cell>
          <cell r="YP57">
            <v>5486.4378133787131</v>
          </cell>
          <cell r="YQ57">
            <v>5238.7458702322438</v>
          </cell>
          <cell r="YR57">
            <v>5823.5889750625884</v>
          </cell>
          <cell r="YS57">
            <v>5339.8866470047378</v>
          </cell>
          <cell r="YT57">
            <v>5737.6424279963194</v>
          </cell>
          <cell r="YW57">
            <v>-5199.4265889251401</v>
          </cell>
          <cell r="YX57">
            <v>-5199.4265889251401</v>
          </cell>
          <cell r="YY57">
            <v>0</v>
          </cell>
          <cell r="YZ57">
            <v>1894.2450000000003</v>
          </cell>
          <cell r="ZA57">
            <v>185.32499999999999</v>
          </cell>
          <cell r="ZB57">
            <v>189.88</v>
          </cell>
          <cell r="ZC57">
            <v>189.88</v>
          </cell>
          <cell r="ZD57">
            <v>189.88</v>
          </cell>
          <cell r="ZE57">
            <v>189.88</v>
          </cell>
          <cell r="ZF57">
            <v>189.88</v>
          </cell>
          <cell r="ZG57">
            <v>189.88</v>
          </cell>
          <cell r="ZH57">
            <v>189.88</v>
          </cell>
          <cell r="ZI57">
            <v>189.88</v>
          </cell>
          <cell r="ZJ57">
            <v>189.88</v>
          </cell>
          <cell r="ZM57">
            <v>5432.8336155345733</v>
          </cell>
          <cell r="ZP57">
            <v>2583.2875851668773</v>
          </cell>
          <cell r="ZQ57">
            <v>2849.5460303676955</v>
          </cell>
          <cell r="ZZ57">
            <v>3538.5886155345729</v>
          </cell>
          <cell r="AAA57">
            <v>0</v>
          </cell>
          <cell r="AAB57">
            <v>3538.5886155345729</v>
          </cell>
          <cell r="AAC57">
            <v>817.27200000000005</v>
          </cell>
          <cell r="AAD57">
            <v>81.611999999999995</v>
          </cell>
          <cell r="AAE57">
            <v>81.739999999999995</v>
          </cell>
          <cell r="AAF57">
            <v>81.739999999999995</v>
          </cell>
          <cell r="AAG57">
            <v>81.739999999999995</v>
          </cell>
          <cell r="AAH57">
            <v>81.739999999999995</v>
          </cell>
          <cell r="AAI57">
            <v>81.739999999999995</v>
          </cell>
          <cell r="AAJ57">
            <v>81.739999999999995</v>
          </cell>
          <cell r="AAK57">
            <v>81.739999999999995</v>
          </cell>
          <cell r="AAL57">
            <v>81.739999999999995</v>
          </cell>
          <cell r="AAM57">
            <v>81.739999999999995</v>
          </cell>
          <cell r="AAP57">
            <v>917.7373024960001</v>
          </cell>
          <cell r="AAQ57">
            <v>77.839174224000004</v>
          </cell>
          <cell r="AAR57">
            <v>77.639214240000001</v>
          </cell>
          <cell r="AAS57">
            <v>95.243628479999998</v>
          </cell>
          <cell r="AAT57">
            <v>97.221025439999991</v>
          </cell>
          <cell r="AAU57">
            <v>95.097218831999996</v>
          </cell>
          <cell r="AAV57">
            <v>96.873478239999997</v>
          </cell>
          <cell r="AAW57">
            <v>94.106554079999995</v>
          </cell>
          <cell r="AAX57">
            <v>94.521540959999996</v>
          </cell>
          <cell r="AAY57">
            <v>93.730547680000001</v>
          </cell>
          <cell r="AAZ57">
            <v>95.46492031999999</v>
          </cell>
          <cell r="ABC57">
            <v>100.46530249600005</v>
          </cell>
          <cell r="ABD57">
            <v>0</v>
          </cell>
          <cell r="ABE57">
            <v>100.46530249600005</v>
          </cell>
          <cell r="ABF57">
            <v>179.69200000000001</v>
          </cell>
          <cell r="ABG57">
            <v>17.962</v>
          </cell>
          <cell r="ABH57">
            <v>17.97</v>
          </cell>
          <cell r="ABI57">
            <v>17.97</v>
          </cell>
          <cell r="ABJ57">
            <v>17.97</v>
          </cell>
          <cell r="ABK57">
            <v>17.97</v>
          </cell>
          <cell r="ABL57">
            <v>17.97</v>
          </cell>
          <cell r="ABM57">
            <v>17.97</v>
          </cell>
          <cell r="ABN57">
            <v>17.97</v>
          </cell>
          <cell r="ABO57">
            <v>17.97</v>
          </cell>
          <cell r="ABP57">
            <v>17.97</v>
          </cell>
          <cell r="ABS57">
            <v>0</v>
          </cell>
          <cell r="ABT57">
            <v>0</v>
          </cell>
          <cell r="ACA57">
            <v>0</v>
          </cell>
          <cell r="ACB57">
            <v>0</v>
          </cell>
          <cell r="ACC57">
            <v>0</v>
          </cell>
          <cell r="ACF57">
            <v>-179.69200000000001</v>
          </cell>
          <cell r="ACG57">
            <v>-179.69200000000001</v>
          </cell>
          <cell r="ACH57">
            <v>0</v>
          </cell>
          <cell r="ACI57">
            <v>62680.826999999997</v>
          </cell>
          <cell r="ACJ57">
            <v>29629.336218552002</v>
          </cell>
          <cell r="ACK57">
            <v>-33051.490781447996</v>
          </cell>
          <cell r="ACL57">
            <v>-33051.490781447996</v>
          </cell>
          <cell r="ACM57">
            <v>0</v>
          </cell>
          <cell r="ACN57">
            <v>13611.849000000002</v>
          </cell>
          <cell r="ACO57">
            <v>1319.9189999999999</v>
          </cell>
          <cell r="ACP57">
            <v>1365.77</v>
          </cell>
          <cell r="ACQ57">
            <v>1365.77</v>
          </cell>
          <cell r="ACR57">
            <v>1365.77</v>
          </cell>
          <cell r="ACS57">
            <v>1365.77</v>
          </cell>
          <cell r="ACT57">
            <v>1365.77</v>
          </cell>
          <cell r="ACU57">
            <v>1365.77</v>
          </cell>
          <cell r="ACV57">
            <v>1365.77</v>
          </cell>
          <cell r="ACW57">
            <v>1365.77</v>
          </cell>
          <cell r="ACX57">
            <v>1365.77</v>
          </cell>
          <cell r="ADA57">
            <v>9059.3331391440006</v>
          </cell>
          <cell r="ADB57">
            <v>798.24867444000006</v>
          </cell>
          <cell r="ADC57">
            <v>1160.6270291999999</v>
          </cell>
          <cell r="ADD57">
            <v>1141.0679604240001</v>
          </cell>
          <cell r="ADE57">
            <v>1099.8241236000001</v>
          </cell>
          <cell r="ADF57">
            <v>678.82476708000002</v>
          </cell>
          <cell r="ADG57">
            <v>958.4004132</v>
          </cell>
          <cell r="ADH57">
            <v>549.97336800000005</v>
          </cell>
          <cell r="ADI57">
            <v>643.14981720000003</v>
          </cell>
          <cell r="ADJ57">
            <v>817.75120679999998</v>
          </cell>
          <cell r="ADK57">
            <v>1211.4657792</v>
          </cell>
          <cell r="ADN57">
            <v>-4552.5158608560014</v>
          </cell>
          <cell r="ADO57">
            <v>-4552.5158608560014</v>
          </cell>
          <cell r="ADP57">
            <v>0</v>
          </cell>
          <cell r="ADQ57">
            <v>49068.977999999996</v>
          </cell>
          <cell r="ADR57">
            <v>4538.6880000000001</v>
          </cell>
          <cell r="ADS57">
            <v>4947.8100000000004</v>
          </cell>
          <cell r="ADT57">
            <v>4947.8100000000004</v>
          </cell>
          <cell r="ADU57">
            <v>4947.8100000000004</v>
          </cell>
          <cell r="ADV57">
            <v>4947.8100000000004</v>
          </cell>
          <cell r="ADW57">
            <v>4947.8100000000004</v>
          </cell>
          <cell r="ADX57">
            <v>4947.8100000000004</v>
          </cell>
          <cell r="ADY57">
            <v>4947.8100000000004</v>
          </cell>
          <cell r="ADZ57">
            <v>4947.8100000000004</v>
          </cell>
          <cell r="AEA57">
            <v>4947.8100000000004</v>
          </cell>
          <cell r="AED57">
            <v>20570.003079408001</v>
          </cell>
          <cell r="AEE57">
            <v>1604.44012176</v>
          </cell>
          <cell r="AEF57">
            <v>2863.9363212000003</v>
          </cell>
          <cell r="AEG57">
            <v>2103.2228260080001</v>
          </cell>
          <cell r="AEH57">
            <v>2426.9181768000003</v>
          </cell>
          <cell r="AEI57">
            <v>1480.7113340399999</v>
          </cell>
          <cell r="AEJ57">
            <v>2398.0229748000002</v>
          </cell>
          <cell r="AEK57">
            <v>1928.8351692000001</v>
          </cell>
          <cell r="AEL57">
            <v>2083.3319231999999</v>
          </cell>
          <cell r="AEM57">
            <v>2241.9686196000002</v>
          </cell>
          <cell r="AEN57">
            <v>1438.6156128000002</v>
          </cell>
          <cell r="AEQ57">
            <v>-28498.974920591994</v>
          </cell>
          <cell r="AER57">
            <v>-28498.974920591994</v>
          </cell>
          <cell r="AES57">
            <v>0</v>
          </cell>
          <cell r="AET57">
            <v>0</v>
          </cell>
          <cell r="AEU57">
            <v>0</v>
          </cell>
          <cell r="AEV57">
            <v>0</v>
          </cell>
          <cell r="AEW57">
            <v>0</v>
          </cell>
          <cell r="AEX57">
            <v>0</v>
          </cell>
          <cell r="AEY57">
            <v>0</v>
          </cell>
          <cell r="AFG57">
            <v>0</v>
          </cell>
          <cell r="AFT57">
            <v>0</v>
          </cell>
          <cell r="AFU57">
            <v>0</v>
          </cell>
          <cell r="AFV57">
            <v>0</v>
          </cell>
          <cell r="AFW57">
            <v>363905.516</v>
          </cell>
          <cell r="AFX57">
            <v>278488.78006262897</v>
          </cell>
          <cell r="AFY57">
            <v>-85416.735937371035</v>
          </cell>
          <cell r="AFZ57">
            <v>-85416.735937371035</v>
          </cell>
          <cell r="AGA57">
            <v>0</v>
          </cell>
          <cell r="AGB57">
            <v>436686.61920000002</v>
          </cell>
          <cell r="AGC57">
            <v>334186.53607515473</v>
          </cell>
          <cell r="AGD57">
            <v>-102500.08312484529</v>
          </cell>
          <cell r="AGE57">
            <v>-102500.08312484529</v>
          </cell>
          <cell r="AGF57">
            <v>0</v>
          </cell>
          <cell r="AGG57">
            <v>21834.330960000003</v>
          </cell>
          <cell r="AGH57">
            <v>16709.326803757736</v>
          </cell>
          <cell r="AGI57">
            <v>-5125.0041562422666</v>
          </cell>
          <cell r="AGJ57">
            <v>-5125.0041562422666</v>
          </cell>
          <cell r="AGK57">
            <v>0</v>
          </cell>
          <cell r="AGL57">
            <v>458520.95016000001</v>
          </cell>
        </row>
        <row r="58">
          <cell r="C58" t="str">
            <v>Текстильникiв, ВУЛ, 16</v>
          </cell>
          <cell r="D58">
            <v>5</v>
          </cell>
          <cell r="E58">
            <v>3036.5299999999997</v>
          </cell>
          <cell r="F58">
            <v>34702.709000000003</v>
          </cell>
          <cell r="G58">
            <v>39024.241888138684</v>
          </cell>
          <cell r="H58">
            <v>4321.5328881386813</v>
          </cell>
          <cell r="I58">
            <v>0</v>
          </cell>
          <cell r="J58">
            <v>4321.5328881386813</v>
          </cell>
          <cell r="K58">
            <v>13941.871000000001</v>
          </cell>
          <cell r="L58">
            <v>1367.8809999999999</v>
          </cell>
          <cell r="M58">
            <v>1397.11</v>
          </cell>
          <cell r="N58">
            <v>1397.11</v>
          </cell>
          <cell r="O58">
            <v>1397.11</v>
          </cell>
          <cell r="P58">
            <v>1397.11</v>
          </cell>
          <cell r="Q58">
            <v>1397.11</v>
          </cell>
          <cell r="R58">
            <v>1397.11</v>
          </cell>
          <cell r="S58">
            <v>1397.11</v>
          </cell>
          <cell r="T58">
            <v>1397.11</v>
          </cell>
          <cell r="U58">
            <v>1397.11</v>
          </cell>
          <cell r="X58">
            <v>13423.421755699339</v>
          </cell>
          <cell r="Y58">
            <v>0</v>
          </cell>
          <cell r="Z58">
            <v>5329.3320395166838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8094.0897161826542</v>
          </cell>
          <cell r="AG58">
            <v>0</v>
          </cell>
          <cell r="AH58">
            <v>0</v>
          </cell>
          <cell r="AL58">
            <v>0</v>
          </cell>
          <cell r="AM58">
            <v>0</v>
          </cell>
          <cell r="AN58">
            <v>2824.3199999999997</v>
          </cell>
          <cell r="AO58">
            <v>277.32</v>
          </cell>
          <cell r="AP58">
            <v>283</v>
          </cell>
          <cell r="AQ58">
            <v>283</v>
          </cell>
          <cell r="AR58">
            <v>283</v>
          </cell>
          <cell r="AS58">
            <v>283</v>
          </cell>
          <cell r="AT58">
            <v>283</v>
          </cell>
          <cell r="AU58">
            <v>283</v>
          </cell>
          <cell r="AV58">
            <v>283</v>
          </cell>
          <cell r="AW58">
            <v>283</v>
          </cell>
          <cell r="AX58">
            <v>283</v>
          </cell>
          <cell r="BA58">
            <v>2797.4840137419501</v>
          </cell>
          <cell r="BB58">
            <v>0</v>
          </cell>
          <cell r="BC58">
            <v>1110.6498369643148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1686.8341767776353</v>
          </cell>
          <cell r="BJ58">
            <v>0</v>
          </cell>
          <cell r="BK58">
            <v>0</v>
          </cell>
          <cell r="BO58">
            <v>0</v>
          </cell>
          <cell r="BP58">
            <v>0</v>
          </cell>
          <cell r="BQ58">
            <v>1648.6250000000005</v>
          </cell>
          <cell r="BR58">
            <v>164.70499999999998</v>
          </cell>
          <cell r="BS58">
            <v>164.88</v>
          </cell>
          <cell r="BT58">
            <v>164.88</v>
          </cell>
          <cell r="BU58">
            <v>164.88</v>
          </cell>
          <cell r="BV58">
            <v>164.88</v>
          </cell>
          <cell r="BW58">
            <v>164.88</v>
          </cell>
          <cell r="BX58">
            <v>164.88</v>
          </cell>
          <cell r="BY58">
            <v>164.88</v>
          </cell>
          <cell r="BZ58">
            <v>164.88</v>
          </cell>
          <cell r="CA58">
            <v>164.88</v>
          </cell>
          <cell r="CD58">
            <v>1790.8891441568403</v>
          </cell>
          <cell r="CE58">
            <v>166.32387043300002</v>
          </cell>
          <cell r="CF58">
            <v>165.89660333</v>
          </cell>
          <cell r="CG58">
            <v>182.25943367484001</v>
          </cell>
          <cell r="CH58">
            <v>186.04343492999999</v>
          </cell>
          <cell r="CI58">
            <v>181.97929062899999</v>
          </cell>
          <cell r="CJ58">
            <v>185.37836403</v>
          </cell>
          <cell r="CK58">
            <v>180.08354151</v>
          </cell>
          <cell r="CL58">
            <v>180.87766586999999</v>
          </cell>
          <cell r="CM58">
            <v>179.36401071</v>
          </cell>
          <cell r="CN58">
            <v>182.68292904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1021.2560000000001</v>
          </cell>
          <cell r="DX58">
            <v>100.286</v>
          </cell>
          <cell r="DY58">
            <v>102.33</v>
          </cell>
          <cell r="DZ58">
            <v>102.33</v>
          </cell>
          <cell r="EA58">
            <v>102.33</v>
          </cell>
          <cell r="EB58">
            <v>102.33</v>
          </cell>
          <cell r="EC58">
            <v>102.33</v>
          </cell>
          <cell r="ED58">
            <v>102.33</v>
          </cell>
          <cell r="EE58">
            <v>102.33</v>
          </cell>
          <cell r="EF58">
            <v>102.33</v>
          </cell>
          <cell r="EG58">
            <v>102.33</v>
          </cell>
          <cell r="EK58">
            <v>1009.7296745914111</v>
          </cell>
          <cell r="EL58">
            <v>0</v>
          </cell>
          <cell r="EM58">
            <v>400.88025273928469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608.8494218521264</v>
          </cell>
          <cell r="ET58">
            <v>0</v>
          </cell>
          <cell r="EU58">
            <v>0</v>
          </cell>
          <cell r="EX58">
            <v>-11.526325408588946</v>
          </cell>
          <cell r="EY58">
            <v>-11.526325408588946</v>
          </cell>
          <cell r="EZ58">
            <v>0</v>
          </cell>
          <cell r="FA58">
            <v>6669.9400000000014</v>
          </cell>
          <cell r="FB58">
            <v>654.88000000000011</v>
          </cell>
          <cell r="FC58">
            <v>668.34</v>
          </cell>
          <cell r="FD58">
            <v>668.34</v>
          </cell>
          <cell r="FE58">
            <v>668.34</v>
          </cell>
          <cell r="FF58">
            <v>668.34</v>
          </cell>
          <cell r="FG58">
            <v>668.34</v>
          </cell>
          <cell r="FH58">
            <v>668.34</v>
          </cell>
          <cell r="FI58">
            <v>668.34</v>
          </cell>
          <cell r="FJ58">
            <v>668.34</v>
          </cell>
          <cell r="FK58">
            <v>668.34</v>
          </cell>
          <cell r="FN58">
            <v>7126.393060334045</v>
          </cell>
          <cell r="FO58">
            <v>0</v>
          </cell>
          <cell r="FP58">
            <v>2641.5596063363087</v>
          </cell>
          <cell r="FQ58">
            <v>236.3972112834</v>
          </cell>
          <cell r="FR58">
            <v>0</v>
          </cell>
          <cell r="FS58">
            <v>0</v>
          </cell>
          <cell r="FT58">
            <v>252.23723955000003</v>
          </cell>
          <cell r="FU58">
            <v>0</v>
          </cell>
          <cell r="FV58">
            <v>3996.1990031643359</v>
          </cell>
          <cell r="FW58">
            <v>0</v>
          </cell>
          <cell r="FX58">
            <v>0</v>
          </cell>
          <cell r="GA58">
            <v>456.45306033404358</v>
          </cell>
          <cell r="GB58">
            <v>0</v>
          </cell>
          <cell r="GC58">
            <v>456.45306033404358</v>
          </cell>
          <cell r="GD58">
            <v>12.39</v>
          </cell>
          <cell r="GE58">
            <v>12.39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-12.39</v>
          </cell>
          <cell r="GW58">
            <v>-12.39</v>
          </cell>
          <cell r="GX58">
            <v>0</v>
          </cell>
          <cell r="GY58">
            <v>8584.3070000000007</v>
          </cell>
          <cell r="GZ58">
            <v>869.41700000000003</v>
          </cell>
          <cell r="HA58">
            <v>857.21</v>
          </cell>
          <cell r="HB58">
            <v>857.21</v>
          </cell>
          <cell r="HC58">
            <v>857.21</v>
          </cell>
          <cell r="HD58">
            <v>857.21</v>
          </cell>
          <cell r="HE58">
            <v>857.21</v>
          </cell>
          <cell r="HF58">
            <v>857.21</v>
          </cell>
          <cell r="HG58">
            <v>857.21</v>
          </cell>
          <cell r="HH58">
            <v>857.21</v>
          </cell>
          <cell r="HI58">
            <v>857.21</v>
          </cell>
          <cell r="HL58">
            <v>12876.324239615104</v>
          </cell>
          <cell r="HM58">
            <v>1009.5025571723655</v>
          </cell>
          <cell r="HN58">
            <v>928.10813990919587</v>
          </cell>
          <cell r="HO58">
            <v>3372.9490133781646</v>
          </cell>
          <cell r="HP58">
            <v>1149.8449943177682</v>
          </cell>
          <cell r="HQ58">
            <v>1202.8633889972534</v>
          </cell>
          <cell r="HR58">
            <v>1043.4140929341256</v>
          </cell>
          <cell r="HS58">
            <v>948.47775037775386</v>
          </cell>
          <cell r="HT58">
            <v>1254.6425394458245</v>
          </cell>
          <cell r="HU58">
            <v>948.01673569428931</v>
          </cell>
          <cell r="HV58">
            <v>1018.5050273883635</v>
          </cell>
          <cell r="HY58">
            <v>4292.0172396151029</v>
          </cell>
          <cell r="HZ58">
            <v>0</v>
          </cell>
          <cell r="IA58">
            <v>4292.0172396151029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12621.692999999999</v>
          </cell>
          <cell r="KI58">
            <v>1239.213</v>
          </cell>
          <cell r="KJ58">
            <v>1264.72</v>
          </cell>
          <cell r="KK58">
            <v>1264.72</v>
          </cell>
          <cell r="KL58">
            <v>1264.72</v>
          </cell>
          <cell r="KM58">
            <v>1264.72</v>
          </cell>
          <cell r="KN58">
            <v>1264.72</v>
          </cell>
          <cell r="KO58">
            <v>1264.72</v>
          </cell>
          <cell r="KP58">
            <v>1264.72</v>
          </cell>
          <cell r="KQ58">
            <v>1264.72</v>
          </cell>
          <cell r="KR58">
            <v>1264.72</v>
          </cell>
          <cell r="KU58">
            <v>10540.108844380025</v>
          </cell>
          <cell r="KV58">
            <v>1467.3432504409914</v>
          </cell>
          <cell r="KW58">
            <v>1112.1693321062435</v>
          </cell>
          <cell r="KX58">
            <v>1639.5729721919918</v>
          </cell>
          <cell r="KY58">
            <v>1454.076283086453</v>
          </cell>
          <cell r="KZ58">
            <v>1566.043165429877</v>
          </cell>
          <cell r="LA58">
            <v>310.28466729960724</v>
          </cell>
          <cell r="LB58">
            <v>17.19277150419353</v>
          </cell>
          <cell r="LD58">
            <v>1732.272933532882</v>
          </cell>
          <cell r="LE58">
            <v>1241.153468787784</v>
          </cell>
          <cell r="LH58">
            <v>-2081.5841556199739</v>
          </cell>
          <cell r="LI58">
            <v>-2081.5841556199739</v>
          </cell>
          <cell r="LJ58">
            <v>0</v>
          </cell>
          <cell r="LK58">
            <v>0</v>
          </cell>
          <cell r="LX58">
            <v>0</v>
          </cell>
          <cell r="MJ58">
            <v>0</v>
          </cell>
          <cell r="ML58">
            <v>0</v>
          </cell>
          <cell r="MM58">
            <v>0</v>
          </cell>
          <cell r="MN58">
            <v>21058.217149999997</v>
          </cell>
          <cell r="MO58">
            <v>2051.0271499999999</v>
          </cell>
          <cell r="MP58">
            <v>2111.91</v>
          </cell>
          <cell r="MQ58">
            <v>2111.91</v>
          </cell>
          <cell r="MR58">
            <v>2111.91</v>
          </cell>
          <cell r="MS58">
            <v>2111.91</v>
          </cell>
          <cell r="MT58">
            <v>2111.91</v>
          </cell>
          <cell r="MU58">
            <v>2111.91</v>
          </cell>
          <cell r="MV58">
            <v>2111.91</v>
          </cell>
          <cell r="MW58">
            <v>2111.91</v>
          </cell>
          <cell r="MX58">
            <v>2111.91</v>
          </cell>
          <cell r="NA58">
            <v>4416.1013672661811</v>
          </cell>
          <cell r="NB58">
            <v>322.82305311040017</v>
          </cell>
          <cell r="NC58">
            <v>1026.2217647137511</v>
          </cell>
          <cell r="ND58">
            <v>300.1768307256005</v>
          </cell>
          <cell r="NE58">
            <v>864.12858741820367</v>
          </cell>
          <cell r="NF58">
            <v>0</v>
          </cell>
          <cell r="NG58">
            <v>0</v>
          </cell>
          <cell r="NH58">
            <v>0</v>
          </cell>
          <cell r="NI58">
            <v>372.68335915222804</v>
          </cell>
          <cell r="NJ58">
            <v>283.96528785755237</v>
          </cell>
          <cell r="NK58">
            <v>1246.1024842884444</v>
          </cell>
          <cell r="NN58">
            <v>-16642.115782733817</v>
          </cell>
          <cell r="NO58">
            <v>-16642.115782733817</v>
          </cell>
          <cell r="NP58">
            <v>0</v>
          </cell>
          <cell r="NQ58">
            <v>9875.8220000000001</v>
          </cell>
          <cell r="NR58">
            <v>42079.28</v>
          </cell>
          <cell r="NS58">
            <v>32203.457999999999</v>
          </cell>
          <cell r="NT58">
            <v>0</v>
          </cell>
          <cell r="NU58">
            <v>32203.457999999999</v>
          </cell>
          <cell r="NV58">
            <v>2890.5740000000005</v>
          </cell>
          <cell r="NW58">
            <v>286.15399999999994</v>
          </cell>
          <cell r="NX58">
            <v>289.38</v>
          </cell>
          <cell r="NY58">
            <v>289.38</v>
          </cell>
          <cell r="NZ58">
            <v>289.38</v>
          </cell>
          <cell r="OA58">
            <v>289.38</v>
          </cell>
          <cell r="OB58">
            <v>289.38</v>
          </cell>
          <cell r="OC58">
            <v>289.38</v>
          </cell>
          <cell r="OD58">
            <v>289.38</v>
          </cell>
          <cell r="OE58">
            <v>289.38</v>
          </cell>
          <cell r="OF58">
            <v>289.38</v>
          </cell>
          <cell r="OI58">
            <v>0</v>
          </cell>
          <cell r="OJ58">
            <v>0</v>
          </cell>
          <cell r="OK58">
            <v>0</v>
          </cell>
          <cell r="OL58">
            <v>0</v>
          </cell>
          <cell r="OM58">
            <v>0</v>
          </cell>
          <cell r="ON58">
            <v>0</v>
          </cell>
          <cell r="OO58">
            <v>0</v>
          </cell>
          <cell r="OP58">
            <v>0</v>
          </cell>
          <cell r="OQ58">
            <v>0</v>
          </cell>
          <cell r="OR58">
            <v>0</v>
          </cell>
          <cell r="OS58">
            <v>0</v>
          </cell>
          <cell r="OV58">
            <v>-2890.5740000000005</v>
          </cell>
          <cell r="OW58">
            <v>-2890.5740000000005</v>
          </cell>
          <cell r="OX58">
            <v>0</v>
          </cell>
          <cell r="OY58">
            <v>4625.1059999999998</v>
          </cell>
          <cell r="OZ58">
            <v>438.39600000000002</v>
          </cell>
          <cell r="PA58">
            <v>465.19</v>
          </cell>
          <cell r="PB58">
            <v>465.19</v>
          </cell>
          <cell r="PC58">
            <v>465.19</v>
          </cell>
          <cell r="PD58">
            <v>465.19</v>
          </cell>
          <cell r="PE58">
            <v>465.19</v>
          </cell>
          <cell r="PF58">
            <v>465.19</v>
          </cell>
          <cell r="PG58">
            <v>465.19</v>
          </cell>
          <cell r="PH58">
            <v>465.19</v>
          </cell>
          <cell r="PI58">
            <v>465.19</v>
          </cell>
          <cell r="PL58">
            <v>9886.52</v>
          </cell>
          <cell r="PM58">
            <v>0</v>
          </cell>
          <cell r="PN58">
            <v>0</v>
          </cell>
          <cell r="PO58">
            <v>0</v>
          </cell>
          <cell r="PP58">
            <v>9886.52</v>
          </cell>
          <cell r="PQ58">
            <v>0</v>
          </cell>
          <cell r="PR58">
            <v>0</v>
          </cell>
          <cell r="PS58">
            <v>0</v>
          </cell>
          <cell r="PT58">
            <v>0</v>
          </cell>
          <cell r="PU58">
            <v>0</v>
          </cell>
          <cell r="PV58">
            <v>0</v>
          </cell>
          <cell r="PY58">
            <v>5261.4140000000007</v>
          </cell>
          <cell r="PZ58">
            <v>0</v>
          </cell>
          <cell r="QA58">
            <v>5261.4140000000007</v>
          </cell>
          <cell r="QB58">
            <v>937.14100000000019</v>
          </cell>
          <cell r="QC58">
            <v>92.671000000000006</v>
          </cell>
          <cell r="QD58">
            <v>93.83</v>
          </cell>
          <cell r="QE58">
            <v>93.83</v>
          </cell>
          <cell r="QF58">
            <v>93.83</v>
          </cell>
          <cell r="QG58">
            <v>93.83</v>
          </cell>
          <cell r="QH58">
            <v>93.83</v>
          </cell>
          <cell r="QI58">
            <v>93.83</v>
          </cell>
          <cell r="QJ58">
            <v>93.83</v>
          </cell>
          <cell r="QK58">
            <v>93.83</v>
          </cell>
          <cell r="QL58">
            <v>93.83</v>
          </cell>
          <cell r="QO58">
            <v>0</v>
          </cell>
          <cell r="QP58">
            <v>0</v>
          </cell>
          <cell r="QQ58">
            <v>0</v>
          </cell>
          <cell r="QS58">
            <v>0</v>
          </cell>
          <cell r="QT58">
            <v>0</v>
          </cell>
          <cell r="QU58">
            <v>0</v>
          </cell>
          <cell r="QW58">
            <v>0</v>
          </cell>
          <cell r="RB58">
            <v>-937.14100000000019</v>
          </cell>
          <cell r="RC58">
            <v>-937.14100000000019</v>
          </cell>
          <cell r="RD58">
            <v>0</v>
          </cell>
          <cell r="RE58">
            <v>0</v>
          </cell>
          <cell r="RF58">
            <v>0</v>
          </cell>
          <cell r="RG58">
            <v>0</v>
          </cell>
          <cell r="RH58">
            <v>0</v>
          </cell>
          <cell r="RI58">
            <v>0</v>
          </cell>
          <cell r="RJ58">
            <v>0</v>
          </cell>
          <cell r="RK58">
            <v>0</v>
          </cell>
          <cell r="RL58">
            <v>0</v>
          </cell>
          <cell r="RM58">
            <v>0</v>
          </cell>
          <cell r="RN58">
            <v>0</v>
          </cell>
          <cell r="RO58">
            <v>0</v>
          </cell>
          <cell r="RR58">
            <v>0</v>
          </cell>
          <cell r="RS58">
            <v>0</v>
          </cell>
          <cell r="RT58">
            <v>0</v>
          </cell>
          <cell r="RV58">
            <v>0</v>
          </cell>
          <cell r="RY58">
            <v>0</v>
          </cell>
          <cell r="RZ58">
            <v>0</v>
          </cell>
          <cell r="SE58">
            <v>0</v>
          </cell>
          <cell r="SF58">
            <v>0</v>
          </cell>
          <cell r="SG58">
            <v>0</v>
          </cell>
          <cell r="SH58">
            <v>0</v>
          </cell>
          <cell r="SI58">
            <v>0</v>
          </cell>
          <cell r="SJ58">
            <v>0</v>
          </cell>
          <cell r="SK58">
            <v>0</v>
          </cell>
          <cell r="SL58">
            <v>0</v>
          </cell>
          <cell r="SM58">
            <v>0</v>
          </cell>
          <cell r="SN58">
            <v>0</v>
          </cell>
          <cell r="SO58">
            <v>0</v>
          </cell>
          <cell r="SP58">
            <v>0</v>
          </cell>
          <cell r="SQ58">
            <v>0</v>
          </cell>
          <cell r="SR58">
            <v>0</v>
          </cell>
          <cell r="SU58">
            <v>9969.64</v>
          </cell>
          <cell r="SV58">
            <v>0</v>
          </cell>
          <cell r="SW58">
            <v>3614.57</v>
          </cell>
          <cell r="SX58">
            <v>3631.99</v>
          </cell>
          <cell r="SY58">
            <v>2723.08</v>
          </cell>
          <cell r="SZ58">
            <v>0</v>
          </cell>
          <cell r="TA58">
            <v>0</v>
          </cell>
          <cell r="TB58">
            <v>0</v>
          </cell>
          <cell r="TC58">
            <v>0</v>
          </cell>
          <cell r="TD58">
            <v>0</v>
          </cell>
          <cell r="TH58">
            <v>9969.64</v>
          </cell>
          <cell r="TI58">
            <v>0</v>
          </cell>
          <cell r="TJ58">
            <v>9969.64</v>
          </cell>
          <cell r="TK58">
            <v>1374.4889999999998</v>
          </cell>
          <cell r="TL58">
            <v>136.53899999999999</v>
          </cell>
          <cell r="TM58">
            <v>137.55000000000001</v>
          </cell>
          <cell r="TN58">
            <v>137.55000000000001</v>
          </cell>
          <cell r="TO58">
            <v>137.55000000000001</v>
          </cell>
          <cell r="TP58">
            <v>137.55000000000001</v>
          </cell>
          <cell r="TQ58">
            <v>137.55000000000001</v>
          </cell>
          <cell r="TR58">
            <v>137.55000000000001</v>
          </cell>
          <cell r="TS58">
            <v>137.55000000000001</v>
          </cell>
          <cell r="TT58">
            <v>137.55000000000001</v>
          </cell>
          <cell r="TU58">
            <v>137.55000000000001</v>
          </cell>
          <cell r="TX58">
            <v>22223.120000000003</v>
          </cell>
          <cell r="TY58">
            <v>0</v>
          </cell>
          <cell r="TZ58">
            <v>3233.15</v>
          </cell>
          <cell r="UA58">
            <v>18989.97</v>
          </cell>
          <cell r="UB58">
            <v>0</v>
          </cell>
          <cell r="UC58">
            <v>0</v>
          </cell>
          <cell r="UD58">
            <v>0</v>
          </cell>
          <cell r="UE58">
            <v>0</v>
          </cell>
          <cell r="UF58">
            <v>0</v>
          </cell>
          <cell r="UG58">
            <v>0</v>
          </cell>
          <cell r="UH58">
            <v>0</v>
          </cell>
          <cell r="UK58">
            <v>20848.631000000001</v>
          </cell>
          <cell r="UL58">
            <v>0</v>
          </cell>
          <cell r="UM58">
            <v>20848.631000000001</v>
          </cell>
          <cell r="UN58">
            <v>48.512</v>
          </cell>
          <cell r="UO58">
            <v>4.7720000000000002</v>
          </cell>
          <cell r="UP58">
            <v>4.8600000000000003</v>
          </cell>
          <cell r="UQ58">
            <v>4.8600000000000003</v>
          </cell>
          <cell r="UR58">
            <v>4.8600000000000003</v>
          </cell>
          <cell r="US58">
            <v>4.8600000000000003</v>
          </cell>
          <cell r="UT58">
            <v>4.8600000000000003</v>
          </cell>
          <cell r="UU58">
            <v>4.8600000000000003</v>
          </cell>
          <cell r="UV58">
            <v>4.8600000000000003</v>
          </cell>
          <cell r="UW58">
            <v>4.8600000000000003</v>
          </cell>
          <cell r="UX58">
            <v>4.8600000000000003</v>
          </cell>
          <cell r="VA58">
            <v>0</v>
          </cell>
          <cell r="VN58">
            <v>-48.512</v>
          </cell>
          <cell r="VO58">
            <v>-48.512</v>
          </cell>
          <cell r="VP58">
            <v>0</v>
          </cell>
          <cell r="VQ58">
            <v>0</v>
          </cell>
          <cell r="WD58">
            <v>0</v>
          </cell>
          <cell r="WQ58">
            <v>0</v>
          </cell>
          <cell r="WR58">
            <v>0</v>
          </cell>
          <cell r="WS58">
            <v>0</v>
          </cell>
          <cell r="WT58">
            <v>49420.056000000011</v>
          </cell>
          <cell r="WU58">
            <v>4863.2160000000003</v>
          </cell>
          <cell r="WV58">
            <v>4950.76</v>
          </cell>
          <cell r="WW58">
            <v>4950.76</v>
          </cell>
          <cell r="WX58">
            <v>4950.76</v>
          </cell>
          <cell r="WY58">
            <v>4950.76</v>
          </cell>
          <cell r="WZ58">
            <v>4950.76</v>
          </cell>
          <cell r="XA58">
            <v>4950.76</v>
          </cell>
          <cell r="XB58">
            <v>4950.76</v>
          </cell>
          <cell r="XC58">
            <v>4950.76</v>
          </cell>
          <cell r="XD58">
            <v>4950.76</v>
          </cell>
          <cell r="XG58">
            <v>56487.893671157799</v>
          </cell>
          <cell r="XH58">
            <v>5622.6082309969215</v>
          </cell>
          <cell r="XI58">
            <v>4455.9355137486118</v>
          </cell>
          <cell r="XJ58">
            <v>2681.1347157629134</v>
          </cell>
          <cell r="XK58">
            <v>2479.4923815255602</v>
          </cell>
          <cell r="XL58">
            <v>6096.9713639660122</v>
          </cell>
          <cell r="XM58">
            <v>5863.5977455855082</v>
          </cell>
          <cell r="XN58">
            <v>5004.3560483410456</v>
          </cell>
          <cell r="XO58">
            <v>9948.8590820902773</v>
          </cell>
          <cell r="XP58">
            <v>8644.0000111698118</v>
          </cell>
          <cell r="XQ58">
            <v>5690.9385779711401</v>
          </cell>
          <cell r="XT58">
            <v>7067.8376711577876</v>
          </cell>
          <cell r="XU58">
            <v>0</v>
          </cell>
          <cell r="XV58">
            <v>7067.8376711577876</v>
          </cell>
          <cell r="XW58">
            <v>20514.647000000004</v>
          </cell>
          <cell r="XX58">
            <v>2012.807</v>
          </cell>
          <cell r="XY58">
            <v>2055.7600000000002</v>
          </cell>
          <cell r="XZ58">
            <v>2055.7600000000002</v>
          </cell>
          <cell r="YA58">
            <v>2055.7600000000002</v>
          </cell>
          <cell r="YB58">
            <v>2055.7600000000002</v>
          </cell>
          <cell r="YC58">
            <v>2055.7600000000002</v>
          </cell>
          <cell r="YD58">
            <v>2055.7600000000002</v>
          </cell>
          <cell r="YE58">
            <v>2055.7600000000002</v>
          </cell>
          <cell r="YF58">
            <v>2055.7600000000002</v>
          </cell>
          <cell r="YG58">
            <v>2055.7600000000002</v>
          </cell>
          <cell r="YJ58">
            <v>18670.768786022105</v>
          </cell>
          <cell r="YK58">
            <v>1669.8587860798571</v>
          </cell>
          <cell r="YL58">
            <v>1193.6603777519481</v>
          </cell>
          <cell r="YM58">
            <v>2333.5779892149335</v>
          </cell>
          <cell r="YN58">
            <v>1791.9218309667654</v>
          </cell>
          <cell r="YO58">
            <v>2455.8396732000906</v>
          </cell>
          <cell r="YP58">
            <v>1710.0613275071983</v>
          </cell>
          <cell r="YQ58">
            <v>1952.2726840718958</v>
          </cell>
          <cell r="YR58">
            <v>1815.1390319422626</v>
          </cell>
          <cell r="YS58">
            <v>1960.0857789769848</v>
          </cell>
          <cell r="YT58">
            <v>1788.3513063101691</v>
          </cell>
          <cell r="YW58">
            <v>-1843.8782139778996</v>
          </cell>
          <cell r="YX58">
            <v>-1843.8782139778996</v>
          </cell>
          <cell r="YY58">
            <v>0</v>
          </cell>
          <cell r="YZ58">
            <v>5155.0630000000001</v>
          </cell>
          <cell r="ZA58">
            <v>487.303</v>
          </cell>
          <cell r="ZB58">
            <v>518.64</v>
          </cell>
          <cell r="ZC58">
            <v>518.64</v>
          </cell>
          <cell r="ZD58">
            <v>518.64</v>
          </cell>
          <cell r="ZE58">
            <v>518.64</v>
          </cell>
          <cell r="ZF58">
            <v>518.64</v>
          </cell>
          <cell r="ZG58">
            <v>518.64</v>
          </cell>
          <cell r="ZH58">
            <v>518.64</v>
          </cell>
          <cell r="ZI58">
            <v>518.64</v>
          </cell>
          <cell r="ZJ58">
            <v>518.64</v>
          </cell>
          <cell r="ZM58">
            <v>7437.999571951691</v>
          </cell>
          <cell r="ZP58">
            <v>3487.2539082041512</v>
          </cell>
          <cell r="ZQ58">
            <v>3950.7456637475398</v>
          </cell>
          <cell r="ZZ58">
            <v>2282.9365719516909</v>
          </cell>
          <cell r="AAA58">
            <v>0</v>
          </cell>
          <cell r="AAB58">
            <v>2282.9365719516909</v>
          </cell>
          <cell r="AAC58">
            <v>21.299999999999994</v>
          </cell>
          <cell r="AAD58">
            <v>2.13</v>
          </cell>
          <cell r="AAE58">
            <v>2.13</v>
          </cell>
          <cell r="AAF58">
            <v>2.13</v>
          </cell>
          <cell r="AAG58">
            <v>2.13</v>
          </cell>
          <cell r="AAH58">
            <v>2.13</v>
          </cell>
          <cell r="AAI58">
            <v>2.13</v>
          </cell>
          <cell r="AAJ58">
            <v>2.13</v>
          </cell>
          <cell r="AAK58">
            <v>2.13</v>
          </cell>
          <cell r="AAL58">
            <v>2.13</v>
          </cell>
          <cell r="AAM58">
            <v>2.13</v>
          </cell>
          <cell r="AAP58">
            <v>23.411665880000001</v>
          </cell>
          <cell r="AAQ58">
            <v>1.9856932199999999</v>
          </cell>
          <cell r="AAR58">
            <v>1.9805921999999998</v>
          </cell>
          <cell r="AAS58">
            <v>2.4296844000000002</v>
          </cell>
          <cell r="AAT58">
            <v>2.4801282000000002</v>
          </cell>
          <cell r="AAU58">
            <v>2.42594946</v>
          </cell>
          <cell r="AAV58">
            <v>2.4712622</v>
          </cell>
          <cell r="AAW58">
            <v>2.4006774000000002</v>
          </cell>
          <cell r="AAX58">
            <v>2.4112638000000004</v>
          </cell>
          <cell r="AAY58">
            <v>2.3910854000000001</v>
          </cell>
          <cell r="AAZ58">
            <v>2.4353296000000002</v>
          </cell>
          <cell r="ABC58">
            <v>2.1116658800000074</v>
          </cell>
          <cell r="ABD58">
            <v>0</v>
          </cell>
          <cell r="ABE58">
            <v>2.1116658800000074</v>
          </cell>
          <cell r="ABF58">
            <v>4.4860000000000007</v>
          </cell>
          <cell r="ABG58">
            <v>0.43600000000000005</v>
          </cell>
          <cell r="ABH58">
            <v>0.45</v>
          </cell>
          <cell r="ABI58">
            <v>0.45</v>
          </cell>
          <cell r="ABJ58">
            <v>0.45</v>
          </cell>
          <cell r="ABK58">
            <v>0.45</v>
          </cell>
          <cell r="ABL58">
            <v>0.45</v>
          </cell>
          <cell r="ABM58">
            <v>0.45</v>
          </cell>
          <cell r="ABN58">
            <v>0.45</v>
          </cell>
          <cell r="ABO58">
            <v>0.45</v>
          </cell>
          <cell r="ABP58">
            <v>0.45</v>
          </cell>
          <cell r="ABS58">
            <v>0</v>
          </cell>
          <cell r="ABT58">
            <v>0</v>
          </cell>
          <cell r="ACA58">
            <v>0</v>
          </cell>
          <cell r="ACB58">
            <v>0</v>
          </cell>
          <cell r="ACC58">
            <v>0</v>
          </cell>
          <cell r="ACF58">
            <v>-4.4860000000000007</v>
          </cell>
          <cell r="ACG58">
            <v>-4.4860000000000007</v>
          </cell>
          <cell r="ACH58">
            <v>0</v>
          </cell>
          <cell r="ACI58">
            <v>21286.440999999999</v>
          </cell>
          <cell r="ACJ58">
            <v>1861.454465496</v>
          </cell>
          <cell r="ACK58">
            <v>-19424.986534503998</v>
          </cell>
          <cell r="ACL58">
            <v>-19424.986534503998</v>
          </cell>
          <cell r="ACM58">
            <v>0</v>
          </cell>
          <cell r="ACN58">
            <v>21286.440999999999</v>
          </cell>
          <cell r="ACO58">
            <v>1978.2910000000002</v>
          </cell>
          <cell r="ACP58">
            <v>2145.35</v>
          </cell>
          <cell r="ACQ58">
            <v>2145.35</v>
          </cell>
          <cell r="ACR58">
            <v>2145.35</v>
          </cell>
          <cell r="ACS58">
            <v>2145.35</v>
          </cell>
          <cell r="ACT58">
            <v>2145.35</v>
          </cell>
          <cell r="ACU58">
            <v>2145.35</v>
          </cell>
          <cell r="ACV58">
            <v>2145.35</v>
          </cell>
          <cell r="ACW58">
            <v>2145.35</v>
          </cell>
          <cell r="ACX58">
            <v>2145.35</v>
          </cell>
          <cell r="ADA58">
            <v>1861.454465496</v>
          </cell>
          <cell r="ADB58">
            <v>127.08436608000001</v>
          </cell>
          <cell r="ADC58">
            <v>186.17566680000002</v>
          </cell>
          <cell r="ADD58">
            <v>111.323703456</v>
          </cell>
          <cell r="ADE58">
            <v>405.83915999999999</v>
          </cell>
          <cell r="ADF58">
            <v>186.57756756000003</v>
          </cell>
          <cell r="ADG58">
            <v>181.974762</v>
          </cell>
          <cell r="ADH58">
            <v>157.13524799999999</v>
          </cell>
          <cell r="ADI58">
            <v>185.44810680000001</v>
          </cell>
          <cell r="ADJ58">
            <v>156.507408</v>
          </cell>
          <cell r="ADK58">
            <v>163.38847679999998</v>
          </cell>
          <cell r="ADN58">
            <v>-19424.986534503998</v>
          </cell>
          <cell r="ADO58">
            <v>-19424.986534503998</v>
          </cell>
          <cell r="ADP58">
            <v>0</v>
          </cell>
          <cell r="ADQ58">
            <v>0</v>
          </cell>
          <cell r="ADR58">
            <v>0</v>
          </cell>
          <cell r="ADS58">
            <v>0</v>
          </cell>
          <cell r="ADT58">
            <v>0</v>
          </cell>
          <cell r="ADU58">
            <v>0</v>
          </cell>
          <cell r="ADV58">
            <v>0</v>
          </cell>
          <cell r="ADW58">
            <v>0</v>
          </cell>
          <cell r="ADX58">
            <v>0</v>
          </cell>
          <cell r="ADY58">
            <v>0</v>
          </cell>
          <cell r="ADZ58">
            <v>0</v>
          </cell>
          <cell r="AEA58">
            <v>0</v>
          </cell>
          <cell r="AED58">
            <v>0</v>
          </cell>
          <cell r="AEE58">
            <v>0</v>
          </cell>
          <cell r="AEF58">
            <v>0</v>
          </cell>
          <cell r="AEG58">
            <v>0</v>
          </cell>
          <cell r="AEH58">
            <v>0</v>
          </cell>
          <cell r="AEI58">
            <v>0</v>
          </cell>
          <cell r="AEJ58">
            <v>0</v>
          </cell>
          <cell r="AEK58">
            <v>0</v>
          </cell>
          <cell r="AEL58">
            <v>0</v>
          </cell>
          <cell r="AEM58">
            <v>0</v>
          </cell>
          <cell r="AEN58">
            <v>0</v>
          </cell>
          <cell r="AEQ58">
            <v>0</v>
          </cell>
          <cell r="AER58">
            <v>0</v>
          </cell>
          <cell r="AES58">
            <v>0</v>
          </cell>
          <cell r="AET58">
            <v>0</v>
          </cell>
          <cell r="AEU58">
            <v>0</v>
          </cell>
          <cell r="AEV58">
            <v>0</v>
          </cell>
          <cell r="AEW58">
            <v>0</v>
          </cell>
          <cell r="AEX58">
            <v>0</v>
          </cell>
          <cell r="AEY58">
            <v>0</v>
          </cell>
          <cell r="AFG58">
            <v>0</v>
          </cell>
          <cell r="AFT58">
            <v>0</v>
          </cell>
          <cell r="AFU58">
            <v>0</v>
          </cell>
          <cell r="AFV58">
            <v>0</v>
          </cell>
          <cell r="AFW58">
            <v>174660.43414999999</v>
          </cell>
          <cell r="AFX58">
            <v>180541.2602602925</v>
          </cell>
          <cell r="AFY58">
            <v>5880.8261102925171</v>
          </cell>
          <cell r="AFZ58">
            <v>0</v>
          </cell>
          <cell r="AGA58">
            <v>5880.8261102925171</v>
          </cell>
          <cell r="AGB58">
            <v>209592.52097999997</v>
          </cell>
          <cell r="AGC58">
            <v>216649.512312351</v>
          </cell>
          <cell r="AGD58">
            <v>7056.9913323510264</v>
          </cell>
          <cell r="AGE58">
            <v>0</v>
          </cell>
          <cell r="AGF58">
            <v>7056.9913323510264</v>
          </cell>
          <cell r="AGG58">
            <v>10479.626048999999</v>
          </cell>
          <cell r="AGH58">
            <v>10832.47561561755</v>
          </cell>
          <cell r="AGI58">
            <v>352.84956661755132</v>
          </cell>
          <cell r="AGJ58">
            <v>0</v>
          </cell>
          <cell r="AGK58">
            <v>352.84956661755132</v>
          </cell>
          <cell r="AGL58">
            <v>220072.14702899999</v>
          </cell>
        </row>
        <row r="59">
          <cell r="C59" t="str">
            <v>Текстильникiв, ВУЛ, 17/43</v>
          </cell>
          <cell r="D59">
            <v>5</v>
          </cell>
          <cell r="E59">
            <v>2644</v>
          </cell>
          <cell r="F59">
            <v>34930.663999999997</v>
          </cell>
          <cell r="G59">
            <v>36551.008627644653</v>
          </cell>
          <cell r="H59">
            <v>1620.3446276446557</v>
          </cell>
          <cell r="I59">
            <v>0</v>
          </cell>
          <cell r="J59">
            <v>1620.3446276446557</v>
          </cell>
          <cell r="K59">
            <v>13938.029999999997</v>
          </cell>
          <cell r="L59">
            <v>1369.08</v>
          </cell>
          <cell r="M59">
            <v>1396.55</v>
          </cell>
          <cell r="N59">
            <v>1396.55</v>
          </cell>
          <cell r="O59">
            <v>1396.55</v>
          </cell>
          <cell r="P59">
            <v>1396.55</v>
          </cell>
          <cell r="Q59">
            <v>1396.55</v>
          </cell>
          <cell r="R59">
            <v>1396.55</v>
          </cell>
          <cell r="S59">
            <v>1396.55</v>
          </cell>
          <cell r="T59">
            <v>1396.55</v>
          </cell>
          <cell r="U59">
            <v>1396.55</v>
          </cell>
          <cell r="X59">
            <v>15246.075538073706</v>
          </cell>
          <cell r="Y59">
            <v>0</v>
          </cell>
          <cell r="Z59">
            <v>0</v>
          </cell>
          <cell r="AA59">
            <v>7756.8986708387929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7489.1768672349135</v>
          </cell>
          <cell r="AH59">
            <v>0</v>
          </cell>
          <cell r="AL59">
            <v>0</v>
          </cell>
          <cell r="AM59">
            <v>0</v>
          </cell>
          <cell r="AN59">
            <v>2051.1260000000002</v>
          </cell>
          <cell r="AO59">
            <v>204.14600000000002</v>
          </cell>
          <cell r="AP59">
            <v>205.22</v>
          </cell>
          <cell r="AQ59">
            <v>205.22</v>
          </cell>
          <cell r="AR59">
            <v>205.22</v>
          </cell>
          <cell r="AS59">
            <v>205.22</v>
          </cell>
          <cell r="AT59">
            <v>205.22</v>
          </cell>
          <cell r="AU59">
            <v>205.22</v>
          </cell>
          <cell r="AV59">
            <v>205.22</v>
          </cell>
          <cell r="AW59">
            <v>205.22</v>
          </cell>
          <cell r="AX59">
            <v>205.22</v>
          </cell>
          <cell r="BA59">
            <v>2639.4676295901781</v>
          </cell>
          <cell r="BB59">
            <v>0</v>
          </cell>
          <cell r="BC59">
            <v>0</v>
          </cell>
          <cell r="BD59">
            <v>1349.4524615809487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1290.0151680092292</v>
          </cell>
          <cell r="BK59">
            <v>0</v>
          </cell>
          <cell r="BO59">
            <v>0</v>
          </cell>
          <cell r="BP59">
            <v>0</v>
          </cell>
          <cell r="BQ59">
            <v>1445.635</v>
          </cell>
          <cell r="BR59">
            <v>144.41500000000002</v>
          </cell>
          <cell r="BS59">
            <v>144.58000000000001</v>
          </cell>
          <cell r="BT59">
            <v>144.58000000000001</v>
          </cell>
          <cell r="BU59">
            <v>144.58000000000001</v>
          </cell>
          <cell r="BV59">
            <v>144.58000000000001</v>
          </cell>
          <cell r="BW59">
            <v>144.58000000000001</v>
          </cell>
          <cell r="BX59">
            <v>144.58000000000001</v>
          </cell>
          <cell r="BY59">
            <v>144.58000000000001</v>
          </cell>
          <cell r="BZ59">
            <v>144.58000000000001</v>
          </cell>
          <cell r="CA59">
            <v>144.58000000000001</v>
          </cell>
          <cell r="CD59">
            <v>1569.1730798987996</v>
          </cell>
          <cell r="CE59">
            <v>145.72781909</v>
          </cell>
          <cell r="CF59">
            <v>145.35346089999999</v>
          </cell>
          <cell r="CG59">
            <v>159.69650432879999</v>
          </cell>
          <cell r="CH59">
            <v>163.01206259999998</v>
          </cell>
          <cell r="CI59">
            <v>159.45104178</v>
          </cell>
          <cell r="CJ59">
            <v>162.4293246</v>
          </cell>
          <cell r="CK59">
            <v>157.78997820000001</v>
          </cell>
          <cell r="CL59">
            <v>158.48579340000001</v>
          </cell>
          <cell r="CM59">
            <v>157.1595222</v>
          </cell>
          <cell r="CN59">
            <v>160.06757279999999</v>
          </cell>
          <cell r="CR59">
            <v>0</v>
          </cell>
          <cell r="CS59">
            <v>0</v>
          </cell>
          <cell r="CT59">
            <v>282.97600000000006</v>
          </cell>
          <cell r="CU59">
            <v>28.276</v>
          </cell>
          <cell r="CV59">
            <v>28.3</v>
          </cell>
          <cell r="CW59">
            <v>28.3</v>
          </cell>
          <cell r="CX59">
            <v>28.3</v>
          </cell>
          <cell r="CY59">
            <v>28.3</v>
          </cell>
          <cell r="CZ59">
            <v>28.3</v>
          </cell>
          <cell r="DA59">
            <v>28.3</v>
          </cell>
          <cell r="DB59">
            <v>28.3</v>
          </cell>
          <cell r="DC59">
            <v>28.3</v>
          </cell>
          <cell r="DD59">
            <v>28.3</v>
          </cell>
          <cell r="DG59">
            <v>307.98183449964</v>
          </cell>
          <cell r="DH59">
            <v>28.605013997</v>
          </cell>
          <cell r="DI59">
            <v>28.531530969999999</v>
          </cell>
          <cell r="DJ59">
            <v>31.342923878640001</v>
          </cell>
          <cell r="DK59">
            <v>31.993653779999999</v>
          </cell>
          <cell r="DL59">
            <v>31.294748033999998</v>
          </cell>
          <cell r="DM59">
            <v>31.87916886</v>
          </cell>
          <cell r="DN59">
            <v>30.968738459999997</v>
          </cell>
          <cell r="DO59">
            <v>31.105303020000001</v>
          </cell>
          <cell r="DP59">
            <v>30.845001659999998</v>
          </cell>
          <cell r="DQ59">
            <v>31.415751839999999</v>
          </cell>
          <cell r="DT59">
            <v>25.005834499639946</v>
          </cell>
          <cell r="DU59">
            <v>0</v>
          </cell>
          <cell r="DV59">
            <v>25.005834499639946</v>
          </cell>
          <cell r="DW59">
            <v>1091.396</v>
          </cell>
          <cell r="DX59">
            <v>107.15600000000001</v>
          </cell>
          <cell r="DY59">
            <v>109.36</v>
          </cell>
          <cell r="DZ59">
            <v>109.36</v>
          </cell>
          <cell r="EA59">
            <v>109.36</v>
          </cell>
          <cell r="EB59">
            <v>109.36</v>
          </cell>
          <cell r="EC59">
            <v>109.36</v>
          </cell>
          <cell r="ED59">
            <v>109.36</v>
          </cell>
          <cell r="EE59">
            <v>109.36</v>
          </cell>
          <cell r="EF59">
            <v>109.36</v>
          </cell>
          <cell r="EG59">
            <v>109.36</v>
          </cell>
          <cell r="EK59">
            <v>1177.3314406712484</v>
          </cell>
          <cell r="EL59">
            <v>0</v>
          </cell>
          <cell r="EM59">
            <v>0</v>
          </cell>
          <cell r="EN59">
            <v>601.92168788110553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575.40975279014276</v>
          </cell>
          <cell r="EU59">
            <v>0</v>
          </cell>
          <cell r="EX59">
            <v>85.935440671248443</v>
          </cell>
          <cell r="EY59">
            <v>0</v>
          </cell>
          <cell r="EZ59">
            <v>85.935440671248443</v>
          </cell>
          <cell r="FA59">
            <v>5779.5349999999989</v>
          </cell>
          <cell r="FB59">
            <v>567.45499999999993</v>
          </cell>
          <cell r="FC59">
            <v>579.12</v>
          </cell>
          <cell r="FD59">
            <v>579.12</v>
          </cell>
          <cell r="FE59">
            <v>579.12</v>
          </cell>
          <cell r="FF59">
            <v>579.12</v>
          </cell>
          <cell r="FG59">
            <v>579.12</v>
          </cell>
          <cell r="FH59">
            <v>579.12</v>
          </cell>
          <cell r="FI59">
            <v>579.12</v>
          </cell>
          <cell r="FJ59">
            <v>579.12</v>
          </cell>
          <cell r="FK59">
            <v>579.12</v>
          </cell>
          <cell r="FN59">
            <v>6393.3434197742199</v>
          </cell>
          <cell r="FO59">
            <v>0</v>
          </cell>
          <cell r="FP59">
            <v>0</v>
          </cell>
          <cell r="FQ59">
            <v>3253.7635962497889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3139.579823524431</v>
          </cell>
          <cell r="FX59">
            <v>0</v>
          </cell>
          <cell r="GA59">
            <v>613.80841977422097</v>
          </cell>
          <cell r="GB59">
            <v>0</v>
          </cell>
          <cell r="GC59">
            <v>613.80841977422097</v>
          </cell>
          <cell r="GD59">
            <v>14.151</v>
          </cell>
          <cell r="GE59">
            <v>14.151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-14.151</v>
          </cell>
          <cell r="GW59">
            <v>-14.151</v>
          </cell>
          <cell r="GX59">
            <v>0</v>
          </cell>
          <cell r="GY59">
            <v>10327.814999999999</v>
          </cell>
          <cell r="GZ59">
            <v>1016.6850000000001</v>
          </cell>
          <cell r="HA59">
            <v>1034.57</v>
          </cell>
          <cell r="HB59">
            <v>1034.57</v>
          </cell>
          <cell r="HC59">
            <v>1034.57</v>
          </cell>
          <cell r="HD59">
            <v>1034.57</v>
          </cell>
          <cell r="HE59">
            <v>1034.57</v>
          </cell>
          <cell r="HF59">
            <v>1034.57</v>
          </cell>
          <cell r="HG59">
            <v>1034.57</v>
          </cell>
          <cell r="HH59">
            <v>1034.57</v>
          </cell>
          <cell r="HI59">
            <v>1034.57</v>
          </cell>
          <cell r="HL59">
            <v>9217.6356851368619</v>
          </cell>
          <cell r="HM59">
            <v>880.33471475415172</v>
          </cell>
          <cell r="HN59">
            <v>809.35487364839173</v>
          </cell>
          <cell r="HO59">
            <v>930.2360549420622</v>
          </cell>
          <cell r="HP59">
            <v>1002.7200603825584</v>
          </cell>
          <cell r="HQ59">
            <v>1048.9546469373684</v>
          </cell>
          <cell r="HR59">
            <v>909.90720265881282</v>
          </cell>
          <cell r="HS59">
            <v>827.11815229893739</v>
          </cell>
          <cell r="HT59">
            <v>1094.1085530037719</v>
          </cell>
          <cell r="HU59">
            <v>826.71612535310965</v>
          </cell>
          <cell r="HV59">
            <v>888.18530115769863</v>
          </cell>
          <cell r="HY59">
            <v>-1110.1793148631368</v>
          </cell>
          <cell r="HZ59">
            <v>-1110.1793148631368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4666.973</v>
          </cell>
          <cell r="KI59">
            <v>458.21299999999997</v>
          </cell>
          <cell r="KJ59">
            <v>467.64</v>
          </cell>
          <cell r="KK59">
            <v>467.64</v>
          </cell>
          <cell r="KL59">
            <v>467.64</v>
          </cell>
          <cell r="KM59">
            <v>467.64</v>
          </cell>
          <cell r="KN59">
            <v>467.64</v>
          </cell>
          <cell r="KO59">
            <v>467.64</v>
          </cell>
          <cell r="KP59">
            <v>467.64</v>
          </cell>
          <cell r="KQ59">
            <v>467.64</v>
          </cell>
          <cell r="KR59">
            <v>467.64</v>
          </cell>
          <cell r="KU59">
            <v>3897.3090986582538</v>
          </cell>
          <cell r="KV59">
            <v>542.56597590120396</v>
          </cell>
          <cell r="KW59">
            <v>411.23540331706636</v>
          </cell>
          <cell r="KX59">
            <v>606.24801729627723</v>
          </cell>
          <cell r="KY59">
            <v>537.65881639300187</v>
          </cell>
          <cell r="KZ59">
            <v>579.0596576942562</v>
          </cell>
          <cell r="LA59">
            <v>114.73076681444257</v>
          </cell>
          <cell r="LB59">
            <v>6.3571941066522628</v>
          </cell>
          <cell r="LD59">
            <v>640.52472758579995</v>
          </cell>
          <cell r="LE59">
            <v>458.92853954955331</v>
          </cell>
          <cell r="LH59">
            <v>-769.66390134174617</v>
          </cell>
          <cell r="LI59">
            <v>-769.66390134174617</v>
          </cell>
          <cell r="LJ59">
            <v>0</v>
          </cell>
          <cell r="LK59">
            <v>0</v>
          </cell>
          <cell r="LX59">
            <v>0</v>
          </cell>
          <cell r="MJ59">
            <v>0</v>
          </cell>
          <cell r="ML59">
            <v>0</v>
          </cell>
          <cell r="MM59">
            <v>0</v>
          </cell>
          <cell r="MN59">
            <v>46604.179340000002</v>
          </cell>
          <cell r="MO59">
            <v>4495.4293399999997</v>
          </cell>
          <cell r="MP59">
            <v>4678.75</v>
          </cell>
          <cell r="MQ59">
            <v>4678.75</v>
          </cell>
          <cell r="MR59">
            <v>4678.75</v>
          </cell>
          <cell r="MS59">
            <v>4678.75</v>
          </cell>
          <cell r="MT59">
            <v>4678.75</v>
          </cell>
          <cell r="MU59">
            <v>4678.75</v>
          </cell>
          <cell r="MV59">
            <v>4678.75</v>
          </cell>
          <cell r="MW59">
            <v>4678.75</v>
          </cell>
          <cell r="MX59">
            <v>4678.75</v>
          </cell>
          <cell r="NA59">
            <v>21059.589051439674</v>
          </cell>
          <cell r="NB59">
            <v>1892.9105261825125</v>
          </cell>
          <cell r="NC59">
            <v>0</v>
          </cell>
          <cell r="ND59">
            <v>280.62530302802577</v>
          </cell>
          <cell r="NE59">
            <v>658.27883984309733</v>
          </cell>
          <cell r="NF59">
            <v>3622.1602785718874</v>
          </cell>
          <cell r="NG59">
            <v>3848.5736820711663</v>
          </cell>
          <cell r="NH59">
            <v>955.0903953397335</v>
          </cell>
          <cell r="NI59">
            <v>0</v>
          </cell>
          <cell r="NJ59">
            <v>0</v>
          </cell>
          <cell r="NK59">
            <v>9801.9500264032522</v>
          </cell>
          <cell r="NN59">
            <v>-25544.590288560328</v>
          </cell>
          <cell r="NO59">
            <v>-25544.590288560328</v>
          </cell>
          <cell r="NP59">
            <v>0</v>
          </cell>
          <cell r="NQ59">
            <v>19545.564000000002</v>
          </cell>
          <cell r="NR59">
            <v>12527.53</v>
          </cell>
          <cell r="NS59">
            <v>-7018.0340000000015</v>
          </cell>
          <cell r="NT59">
            <v>-7018.0340000000015</v>
          </cell>
          <cell r="NU59">
            <v>0</v>
          </cell>
          <cell r="NV59">
            <v>5128.661000000001</v>
          </cell>
          <cell r="NW59">
            <v>490.96100000000001</v>
          </cell>
          <cell r="NX59">
            <v>515.29999999999995</v>
          </cell>
          <cell r="NY59">
            <v>515.29999999999995</v>
          </cell>
          <cell r="NZ59">
            <v>515.29999999999995</v>
          </cell>
          <cell r="OA59">
            <v>515.29999999999995</v>
          </cell>
          <cell r="OB59">
            <v>515.29999999999995</v>
          </cell>
          <cell r="OC59">
            <v>515.29999999999995</v>
          </cell>
          <cell r="OD59">
            <v>515.29999999999995</v>
          </cell>
          <cell r="OE59">
            <v>515.29999999999995</v>
          </cell>
          <cell r="OF59">
            <v>515.29999999999995</v>
          </cell>
          <cell r="OI59">
            <v>0</v>
          </cell>
          <cell r="OJ59">
            <v>0</v>
          </cell>
          <cell r="OK59">
            <v>0</v>
          </cell>
          <cell r="OL59">
            <v>0</v>
          </cell>
          <cell r="OM59">
            <v>0</v>
          </cell>
          <cell r="ON59">
            <v>0</v>
          </cell>
          <cell r="OO59">
            <v>0</v>
          </cell>
          <cell r="OP59">
            <v>0</v>
          </cell>
          <cell r="OQ59">
            <v>0</v>
          </cell>
          <cell r="OR59">
            <v>0</v>
          </cell>
          <cell r="OS59">
            <v>0</v>
          </cell>
          <cell r="OV59">
            <v>-5128.661000000001</v>
          </cell>
          <cell r="OW59">
            <v>-5128.661000000001</v>
          </cell>
          <cell r="OX59">
            <v>0</v>
          </cell>
          <cell r="OY59">
            <v>8035.3079999999991</v>
          </cell>
          <cell r="OZ59">
            <v>752.23800000000006</v>
          </cell>
          <cell r="PA59">
            <v>809.23</v>
          </cell>
          <cell r="PB59">
            <v>809.23</v>
          </cell>
          <cell r="PC59">
            <v>809.23</v>
          </cell>
          <cell r="PD59">
            <v>809.23</v>
          </cell>
          <cell r="PE59">
            <v>809.23</v>
          </cell>
          <cell r="PF59">
            <v>809.23</v>
          </cell>
          <cell r="PG59">
            <v>809.23</v>
          </cell>
          <cell r="PH59">
            <v>809.23</v>
          </cell>
          <cell r="PI59">
            <v>809.23</v>
          </cell>
          <cell r="PL59">
            <v>0</v>
          </cell>
          <cell r="PM59">
            <v>0</v>
          </cell>
          <cell r="PN59">
            <v>0</v>
          </cell>
          <cell r="PO59">
            <v>0</v>
          </cell>
          <cell r="PP59">
            <v>0</v>
          </cell>
          <cell r="PQ59">
            <v>0</v>
          </cell>
          <cell r="PR59">
            <v>0</v>
          </cell>
          <cell r="PS59">
            <v>0</v>
          </cell>
          <cell r="PT59">
            <v>0</v>
          </cell>
          <cell r="PU59">
            <v>0</v>
          </cell>
          <cell r="PV59">
            <v>0</v>
          </cell>
          <cell r="PY59">
            <v>-8035.3079999999991</v>
          </cell>
          <cell r="PZ59">
            <v>-8035.3079999999991</v>
          </cell>
          <cell r="QA59">
            <v>0</v>
          </cell>
          <cell r="QB59">
            <v>808.3839999999999</v>
          </cell>
          <cell r="QC59">
            <v>79.114000000000004</v>
          </cell>
          <cell r="QD59">
            <v>81.03</v>
          </cell>
          <cell r="QE59">
            <v>81.03</v>
          </cell>
          <cell r="QF59">
            <v>81.03</v>
          </cell>
          <cell r="QG59">
            <v>81.03</v>
          </cell>
          <cell r="QH59">
            <v>81.03</v>
          </cell>
          <cell r="QI59">
            <v>81.03</v>
          </cell>
          <cell r="QJ59">
            <v>81.03</v>
          </cell>
          <cell r="QK59">
            <v>81.03</v>
          </cell>
          <cell r="QL59">
            <v>81.03</v>
          </cell>
          <cell r="QO59">
            <v>0</v>
          </cell>
          <cell r="QP59">
            <v>0</v>
          </cell>
          <cell r="QQ59">
            <v>0</v>
          </cell>
          <cell r="QS59">
            <v>0</v>
          </cell>
          <cell r="QT59">
            <v>0</v>
          </cell>
          <cell r="QU59">
            <v>0</v>
          </cell>
          <cell r="QW59">
            <v>0</v>
          </cell>
          <cell r="RB59">
            <v>-808.3839999999999</v>
          </cell>
          <cell r="RC59">
            <v>-808.3839999999999</v>
          </cell>
          <cell r="RD59">
            <v>0</v>
          </cell>
          <cell r="RE59">
            <v>4214.9190000000008</v>
          </cell>
          <cell r="RF59">
            <v>408.99899999999997</v>
          </cell>
          <cell r="RG59">
            <v>422.88</v>
          </cell>
          <cell r="RH59">
            <v>422.88</v>
          </cell>
          <cell r="RI59">
            <v>422.88</v>
          </cell>
          <cell r="RJ59">
            <v>422.88</v>
          </cell>
          <cell r="RK59">
            <v>422.88</v>
          </cell>
          <cell r="RL59">
            <v>422.88</v>
          </cell>
          <cell r="RM59">
            <v>422.88</v>
          </cell>
          <cell r="RN59">
            <v>422.88</v>
          </cell>
          <cell r="RO59">
            <v>422.88</v>
          </cell>
          <cell r="RR59">
            <v>0</v>
          </cell>
          <cell r="RS59">
            <v>0</v>
          </cell>
          <cell r="RT59">
            <v>0</v>
          </cell>
          <cell r="RV59">
            <v>0</v>
          </cell>
          <cell r="RY59">
            <v>0</v>
          </cell>
          <cell r="RZ59">
            <v>0</v>
          </cell>
          <cell r="SE59">
            <v>-4214.9190000000008</v>
          </cell>
          <cell r="SF59">
            <v>-4214.9190000000008</v>
          </cell>
          <cell r="SG59">
            <v>0</v>
          </cell>
          <cell r="SH59">
            <v>0</v>
          </cell>
          <cell r="SI59">
            <v>0</v>
          </cell>
          <cell r="SJ59">
            <v>0</v>
          </cell>
          <cell r="SK59">
            <v>0</v>
          </cell>
          <cell r="SL59">
            <v>0</v>
          </cell>
          <cell r="SM59">
            <v>0</v>
          </cell>
          <cell r="SN59">
            <v>0</v>
          </cell>
          <cell r="SO59">
            <v>0</v>
          </cell>
          <cell r="SP59">
            <v>0</v>
          </cell>
          <cell r="SQ59">
            <v>0</v>
          </cell>
          <cell r="SR59">
            <v>0</v>
          </cell>
          <cell r="SU59">
            <v>12527.53</v>
          </cell>
          <cell r="SV59">
            <v>0</v>
          </cell>
          <cell r="SW59">
            <v>0</v>
          </cell>
          <cell r="SX59">
            <v>0</v>
          </cell>
          <cell r="SY59">
            <v>0</v>
          </cell>
          <cell r="SZ59">
            <v>3501.95</v>
          </cell>
          <cell r="TA59">
            <v>4500.1400000000003</v>
          </cell>
          <cell r="TB59">
            <v>2442.92</v>
          </cell>
          <cell r="TC59">
            <v>0</v>
          </cell>
          <cell r="TD59">
            <v>2082.52</v>
          </cell>
          <cell r="TH59">
            <v>12527.53</v>
          </cell>
          <cell r="TI59">
            <v>0</v>
          </cell>
          <cell r="TJ59">
            <v>12527.53</v>
          </cell>
          <cell r="TK59">
            <v>1315.9649999999997</v>
          </cell>
          <cell r="TL59">
            <v>129.13500000000002</v>
          </cell>
          <cell r="TM59">
            <v>131.87</v>
          </cell>
          <cell r="TN59">
            <v>131.87</v>
          </cell>
          <cell r="TO59">
            <v>131.87</v>
          </cell>
          <cell r="TP59">
            <v>131.87</v>
          </cell>
          <cell r="TQ59">
            <v>131.87</v>
          </cell>
          <cell r="TR59">
            <v>131.87</v>
          </cell>
          <cell r="TS59">
            <v>131.87</v>
          </cell>
          <cell r="TT59">
            <v>131.87</v>
          </cell>
          <cell r="TU59">
            <v>131.87</v>
          </cell>
          <cell r="TX59">
            <v>0</v>
          </cell>
          <cell r="TY59">
            <v>0</v>
          </cell>
          <cell r="TZ59">
            <v>0</v>
          </cell>
          <cell r="UA59">
            <v>0</v>
          </cell>
          <cell r="UB59">
            <v>0</v>
          </cell>
          <cell r="UC59">
            <v>0</v>
          </cell>
          <cell r="UD59">
            <v>0</v>
          </cell>
          <cell r="UE59">
            <v>0</v>
          </cell>
          <cell r="UF59">
            <v>0</v>
          </cell>
          <cell r="UG59">
            <v>0</v>
          </cell>
          <cell r="UH59">
            <v>0</v>
          </cell>
          <cell r="UK59">
            <v>-1315.9649999999997</v>
          </cell>
          <cell r="UL59">
            <v>-1315.9649999999997</v>
          </cell>
          <cell r="UM59">
            <v>0</v>
          </cell>
          <cell r="UN59">
            <v>42.327000000000012</v>
          </cell>
          <cell r="UO59">
            <v>4.1669999999999998</v>
          </cell>
          <cell r="UP59">
            <v>4.24</v>
          </cell>
          <cell r="UQ59">
            <v>4.24</v>
          </cell>
          <cell r="UR59">
            <v>4.24</v>
          </cell>
          <cell r="US59">
            <v>4.24</v>
          </cell>
          <cell r="UT59">
            <v>4.24</v>
          </cell>
          <cell r="UU59">
            <v>4.24</v>
          </cell>
          <cell r="UV59">
            <v>4.24</v>
          </cell>
          <cell r="UW59">
            <v>4.24</v>
          </cell>
          <cell r="UX59">
            <v>4.24</v>
          </cell>
          <cell r="VA59">
            <v>0</v>
          </cell>
          <cell r="VN59">
            <v>-42.327000000000012</v>
          </cell>
          <cell r="VO59">
            <v>-42.327000000000012</v>
          </cell>
          <cell r="VP59">
            <v>0</v>
          </cell>
          <cell r="VQ59">
            <v>0</v>
          </cell>
          <cell r="WD59">
            <v>0</v>
          </cell>
          <cell r="WQ59">
            <v>0</v>
          </cell>
          <cell r="WR59">
            <v>0</v>
          </cell>
          <cell r="WS59">
            <v>0</v>
          </cell>
          <cell r="WT59">
            <v>46578.204000000005</v>
          </cell>
          <cell r="WU59">
            <v>4531.4639999999999</v>
          </cell>
          <cell r="WV59">
            <v>4671.8599999999997</v>
          </cell>
          <cell r="WW59">
            <v>4671.8599999999997</v>
          </cell>
          <cell r="WX59">
            <v>4671.8599999999997</v>
          </cell>
          <cell r="WY59">
            <v>4671.8599999999997</v>
          </cell>
          <cell r="WZ59">
            <v>4671.8599999999997</v>
          </cell>
          <cell r="XA59">
            <v>4671.8599999999997</v>
          </cell>
          <cell r="XB59">
            <v>4671.8599999999997</v>
          </cell>
          <cell r="XC59">
            <v>4671.8599999999997</v>
          </cell>
          <cell r="XD59">
            <v>4671.8599999999997</v>
          </cell>
          <cell r="XG59">
            <v>49863.317591158368</v>
          </cell>
          <cell r="XH59">
            <v>5431.5375331645573</v>
          </cell>
          <cell r="XI59">
            <v>4200.3250209871076</v>
          </cell>
          <cell r="XJ59">
            <v>2400.8537965551232</v>
          </cell>
          <cell r="XK59">
            <v>2080.7021697396567</v>
          </cell>
          <cell r="XL59">
            <v>4982.979185753431</v>
          </cell>
          <cell r="XM59">
            <v>5428.4701805994973</v>
          </cell>
          <cell r="XN59">
            <v>4426.256698937239</v>
          </cell>
          <cell r="XO59">
            <v>8407.9052576694066</v>
          </cell>
          <cell r="XP59">
            <v>7303.5212223719045</v>
          </cell>
          <cell r="XQ59">
            <v>5200.7665253804453</v>
          </cell>
          <cell r="XT59">
            <v>3285.1135911583624</v>
          </cell>
          <cell r="XU59">
            <v>0</v>
          </cell>
          <cell r="XV59">
            <v>3285.1135911583624</v>
          </cell>
          <cell r="XW59">
            <v>18671.375000000004</v>
          </cell>
          <cell r="XX59">
            <v>1808.7050000000002</v>
          </cell>
          <cell r="XY59">
            <v>1873.63</v>
          </cell>
          <cell r="XZ59">
            <v>1873.63</v>
          </cell>
          <cell r="YA59">
            <v>1873.63</v>
          </cell>
          <cell r="YB59">
            <v>1873.63</v>
          </cell>
          <cell r="YC59">
            <v>1873.63</v>
          </cell>
          <cell r="YD59">
            <v>1873.63</v>
          </cell>
          <cell r="YE59">
            <v>1873.63</v>
          </cell>
          <cell r="YF59">
            <v>1873.63</v>
          </cell>
          <cell r="YG59">
            <v>1873.63</v>
          </cell>
          <cell r="YJ59">
            <v>14377.305067773774</v>
          </cell>
          <cell r="YK59">
            <v>1295.803531118858</v>
          </cell>
          <cell r="YL59">
            <v>926.27553020742391</v>
          </cell>
          <cell r="YM59">
            <v>1301.6023127593764</v>
          </cell>
          <cell r="YN59">
            <v>1390.5239505352167</v>
          </cell>
          <cell r="YO59">
            <v>1905.7037601483971</v>
          </cell>
          <cell r="YP59">
            <v>1661.9214968744366</v>
          </cell>
          <cell r="YQ59">
            <v>1586.5073632875692</v>
          </cell>
          <cell r="YR59">
            <v>1408.5404027391617</v>
          </cell>
          <cell r="YS59">
            <v>1512.6815982446522</v>
          </cell>
          <cell r="YT59">
            <v>1387.7451218586825</v>
          </cell>
          <cell r="YW59">
            <v>-4294.0699322262299</v>
          </cell>
          <cell r="YX59">
            <v>-4294.0699322262299</v>
          </cell>
          <cell r="YY59">
            <v>0</v>
          </cell>
          <cell r="YZ59">
            <v>9701.5650000000005</v>
          </cell>
          <cell r="ZA59">
            <v>933.7650000000001</v>
          </cell>
          <cell r="ZB59">
            <v>974.2</v>
          </cell>
          <cell r="ZC59">
            <v>974.2</v>
          </cell>
          <cell r="ZD59">
            <v>974.2</v>
          </cell>
          <cell r="ZE59">
            <v>974.2</v>
          </cell>
          <cell r="ZF59">
            <v>974.2</v>
          </cell>
          <cell r="ZG59">
            <v>974.2</v>
          </cell>
          <cell r="ZH59">
            <v>974.2</v>
          </cell>
          <cell r="ZI59">
            <v>974.2</v>
          </cell>
          <cell r="ZJ59">
            <v>974.2</v>
          </cell>
          <cell r="ZM59">
            <v>7272.4892827044296</v>
          </cell>
          <cell r="ZP59">
            <v>3465.7400311899005</v>
          </cell>
          <cell r="ZQ59">
            <v>3806.7492515145291</v>
          </cell>
          <cell r="ZZ59">
            <v>-2429.0757172955709</v>
          </cell>
          <cell r="AAA59">
            <v>-2429.0757172955709</v>
          </cell>
          <cell r="AAB59">
            <v>0</v>
          </cell>
          <cell r="AAC59">
            <v>0</v>
          </cell>
          <cell r="AAD59">
            <v>0</v>
          </cell>
          <cell r="AAE59">
            <v>0</v>
          </cell>
          <cell r="AAF59">
            <v>0</v>
          </cell>
          <cell r="AAG59">
            <v>0</v>
          </cell>
          <cell r="AAH59">
            <v>0</v>
          </cell>
          <cell r="AAI59">
            <v>0</v>
          </cell>
          <cell r="AAJ59">
            <v>0</v>
          </cell>
          <cell r="AAK59">
            <v>0</v>
          </cell>
          <cell r="AAL59">
            <v>0</v>
          </cell>
          <cell r="AAM59">
            <v>0</v>
          </cell>
          <cell r="AAP59">
            <v>0</v>
          </cell>
          <cell r="AAQ59">
            <v>0</v>
          </cell>
          <cell r="AAR59">
            <v>0</v>
          </cell>
          <cell r="AAS59">
            <v>0</v>
          </cell>
          <cell r="AAT59">
            <v>0</v>
          </cell>
          <cell r="AAU59">
            <v>0</v>
          </cell>
          <cell r="AAV59">
            <v>0</v>
          </cell>
          <cell r="AAW59">
            <v>0</v>
          </cell>
          <cell r="AAX59">
            <v>0</v>
          </cell>
          <cell r="AAY59">
            <v>0</v>
          </cell>
          <cell r="AAZ59">
            <v>0</v>
          </cell>
          <cell r="ABC59">
            <v>0</v>
          </cell>
          <cell r="ABD59">
            <v>0</v>
          </cell>
          <cell r="ABE59">
            <v>0</v>
          </cell>
          <cell r="ABF59">
            <v>0</v>
          </cell>
          <cell r="ABG59">
            <v>0</v>
          </cell>
          <cell r="ABH59">
            <v>0</v>
          </cell>
          <cell r="ABI59">
            <v>0</v>
          </cell>
          <cell r="ABJ59">
            <v>0</v>
          </cell>
          <cell r="ABK59">
            <v>0</v>
          </cell>
          <cell r="ABL59">
            <v>0</v>
          </cell>
          <cell r="ABM59">
            <v>0</v>
          </cell>
          <cell r="ABN59">
            <v>0</v>
          </cell>
          <cell r="ABO59">
            <v>0</v>
          </cell>
          <cell r="ABP59">
            <v>0</v>
          </cell>
          <cell r="ABS59">
            <v>0</v>
          </cell>
          <cell r="ABT59">
            <v>0</v>
          </cell>
          <cell r="ACA59">
            <v>0</v>
          </cell>
          <cell r="ACB59">
            <v>0</v>
          </cell>
          <cell r="ACC59">
            <v>0</v>
          </cell>
          <cell r="ACF59">
            <v>0</v>
          </cell>
          <cell r="ACG59">
            <v>0</v>
          </cell>
          <cell r="ACH59">
            <v>0</v>
          </cell>
          <cell r="ACI59">
            <v>2068.5049999999997</v>
          </cell>
          <cell r="ACJ59">
            <v>2411.1838778400002</v>
          </cell>
          <cell r="ACK59">
            <v>342.6788778400005</v>
          </cell>
          <cell r="ACL59">
            <v>0</v>
          </cell>
          <cell r="ACM59">
            <v>342.6788778400005</v>
          </cell>
          <cell r="ACN59">
            <v>2068.5049999999997</v>
          </cell>
          <cell r="ACO59">
            <v>215.85499999999999</v>
          </cell>
          <cell r="ACP59">
            <v>205.85</v>
          </cell>
          <cell r="ACQ59">
            <v>205.85</v>
          </cell>
          <cell r="ACR59">
            <v>205.85</v>
          </cell>
          <cell r="ACS59">
            <v>205.85</v>
          </cell>
          <cell r="ACT59">
            <v>205.85</v>
          </cell>
          <cell r="ACU59">
            <v>205.85</v>
          </cell>
          <cell r="ACV59">
            <v>205.85</v>
          </cell>
          <cell r="ACW59">
            <v>205.85</v>
          </cell>
          <cell r="ACX59">
            <v>205.85</v>
          </cell>
          <cell r="ADA59">
            <v>2411.1838778400002</v>
          </cell>
          <cell r="ADB59">
            <v>377.28171179999998</v>
          </cell>
          <cell r="ADC59">
            <v>281.2440924</v>
          </cell>
          <cell r="ADD59">
            <v>278.30925864</v>
          </cell>
          <cell r="ADE59">
            <v>300.32097840000006</v>
          </cell>
          <cell r="ADF59">
            <v>178.63809660000001</v>
          </cell>
          <cell r="ADG59">
            <v>230.50136520000001</v>
          </cell>
          <cell r="ADH59">
            <v>188.56229760000002</v>
          </cell>
          <cell r="ADI59">
            <v>217.01374200000001</v>
          </cell>
          <cell r="ADJ59">
            <v>179.98351919999999</v>
          </cell>
          <cell r="ADK59">
            <v>179.32881599999999</v>
          </cell>
          <cell r="ADN59">
            <v>342.6788778400005</v>
          </cell>
          <cell r="ADO59">
            <v>0</v>
          </cell>
          <cell r="ADP59">
            <v>342.6788778400005</v>
          </cell>
          <cell r="ADQ59">
            <v>0</v>
          </cell>
          <cell r="ADR59">
            <v>0</v>
          </cell>
          <cell r="ADS59">
            <v>0</v>
          </cell>
          <cell r="ADT59">
            <v>0</v>
          </cell>
          <cell r="ADU59">
            <v>0</v>
          </cell>
          <cell r="ADV59">
            <v>0</v>
          </cell>
          <cell r="ADW59">
            <v>0</v>
          </cell>
          <cell r="ADX59">
            <v>0</v>
          </cell>
          <cell r="ADY59">
            <v>0</v>
          </cell>
          <cell r="ADZ59">
            <v>0</v>
          </cell>
          <cell r="AEA59">
            <v>0</v>
          </cell>
          <cell r="AED59">
            <v>0</v>
          </cell>
          <cell r="AEE59">
            <v>0</v>
          </cell>
          <cell r="AEF59">
            <v>0</v>
          </cell>
          <cell r="AEG59">
            <v>0</v>
          </cell>
          <cell r="AEH59">
            <v>0</v>
          </cell>
          <cell r="AEI59">
            <v>0</v>
          </cell>
          <cell r="AEJ59">
            <v>0</v>
          </cell>
          <cell r="AEK59">
            <v>0</v>
          </cell>
          <cell r="AEL59">
            <v>0</v>
          </cell>
          <cell r="AEM59">
            <v>0</v>
          </cell>
          <cell r="AEN59">
            <v>0</v>
          </cell>
          <cell r="AEQ59">
            <v>0</v>
          </cell>
          <cell r="AER59">
            <v>0</v>
          </cell>
          <cell r="AES59">
            <v>0</v>
          </cell>
          <cell r="AET59">
            <v>0</v>
          </cell>
          <cell r="AEU59">
            <v>0</v>
          </cell>
          <cell r="AEV59">
            <v>0</v>
          </cell>
          <cell r="AEW59">
            <v>0</v>
          </cell>
          <cell r="AEX59">
            <v>0</v>
          </cell>
          <cell r="AEY59">
            <v>0</v>
          </cell>
          <cell r="AFG59">
            <v>0</v>
          </cell>
          <cell r="AFT59">
            <v>0</v>
          </cell>
          <cell r="AFU59">
            <v>0</v>
          </cell>
          <cell r="AFV59">
            <v>0</v>
          </cell>
          <cell r="AFW59">
            <v>182767.02934000001</v>
          </cell>
          <cell r="AFX59">
            <v>147959.73259721915</v>
          </cell>
          <cell r="AFY59">
            <v>-34807.296742780862</v>
          </cell>
          <cell r="AFZ59">
            <v>-34807.296742780862</v>
          </cell>
          <cell r="AGA59">
            <v>0</v>
          </cell>
          <cell r="AGB59">
            <v>219320.43520800001</v>
          </cell>
          <cell r="AGC59">
            <v>177551.67911666297</v>
          </cell>
          <cell r="AGD59">
            <v>-41768.75609133704</v>
          </cell>
          <cell r="AGE59">
            <v>-41768.75609133704</v>
          </cell>
          <cell r="AGF59">
            <v>0</v>
          </cell>
          <cell r="AGG59">
            <v>10966.021760400001</v>
          </cell>
          <cell r="AGH59">
            <v>8877.5839558331481</v>
          </cell>
          <cell r="AGI59">
            <v>-2088.4378045668527</v>
          </cell>
          <cell r="AGJ59">
            <v>-2088.4378045668527</v>
          </cell>
          <cell r="AGK59">
            <v>0</v>
          </cell>
          <cell r="AGL59">
            <v>230286.45696840002</v>
          </cell>
        </row>
        <row r="60">
          <cell r="C60" t="str">
            <v>Текстильникiв, ВУЛ, 18</v>
          </cell>
          <cell r="D60">
            <v>4</v>
          </cell>
          <cell r="E60">
            <v>2679.86</v>
          </cell>
          <cell r="F60">
            <v>34559.645999999993</v>
          </cell>
          <cell r="G60">
            <v>35958.263046382199</v>
          </cell>
          <cell r="H60">
            <v>1398.6170463822054</v>
          </cell>
          <cell r="I60">
            <v>0</v>
          </cell>
          <cell r="J60">
            <v>1398.6170463822054</v>
          </cell>
          <cell r="K60">
            <v>10987.672999999999</v>
          </cell>
          <cell r="L60">
            <v>1077.3230000000003</v>
          </cell>
          <cell r="M60">
            <v>1101.1500000000001</v>
          </cell>
          <cell r="N60">
            <v>1101.1500000000001</v>
          </cell>
          <cell r="O60">
            <v>1101.1500000000001</v>
          </cell>
          <cell r="P60">
            <v>1101.1500000000001</v>
          </cell>
          <cell r="Q60">
            <v>1101.1500000000001</v>
          </cell>
          <cell r="R60">
            <v>1101.1500000000001</v>
          </cell>
          <cell r="S60">
            <v>1101.1500000000001</v>
          </cell>
          <cell r="T60">
            <v>1101.1500000000001</v>
          </cell>
          <cell r="U60">
            <v>1101.1500000000001</v>
          </cell>
          <cell r="X60">
            <v>12112.532267715826</v>
          </cell>
          <cell r="Y60">
            <v>0</v>
          </cell>
          <cell r="Z60">
            <v>0</v>
          </cell>
          <cell r="AA60">
            <v>0</v>
          </cell>
          <cell r="AB60">
            <v>6062.797942519097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6049.7343251967277</v>
          </cell>
          <cell r="AL60">
            <v>0</v>
          </cell>
          <cell r="AM60">
            <v>0</v>
          </cell>
          <cell r="AN60">
            <v>1971.0329999999999</v>
          </cell>
          <cell r="AO60">
            <v>193.53300000000002</v>
          </cell>
          <cell r="AP60">
            <v>197.5</v>
          </cell>
          <cell r="AQ60">
            <v>197.5</v>
          </cell>
          <cell r="AR60">
            <v>197.5</v>
          </cell>
          <cell r="AS60">
            <v>197.5</v>
          </cell>
          <cell r="AT60">
            <v>197.5</v>
          </cell>
          <cell r="AU60">
            <v>197.5</v>
          </cell>
          <cell r="AV60">
            <v>197.5</v>
          </cell>
          <cell r="AW60">
            <v>197.5</v>
          </cell>
          <cell r="AX60">
            <v>197.5</v>
          </cell>
          <cell r="BA60">
            <v>2214.5914071163443</v>
          </cell>
          <cell r="BB60">
            <v>0</v>
          </cell>
          <cell r="BC60">
            <v>0</v>
          </cell>
          <cell r="BD60">
            <v>0</v>
          </cell>
          <cell r="BE60">
            <v>1118.0848592763932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1096.5065478399508</v>
          </cell>
          <cell r="BO60">
            <v>0</v>
          </cell>
          <cell r="BP60">
            <v>0</v>
          </cell>
          <cell r="BQ60">
            <v>1438.921</v>
          </cell>
          <cell r="BR60">
            <v>143.73099999999999</v>
          </cell>
          <cell r="BS60">
            <v>143.91</v>
          </cell>
          <cell r="BT60">
            <v>143.91</v>
          </cell>
          <cell r="BU60">
            <v>143.91</v>
          </cell>
          <cell r="BV60">
            <v>143.91</v>
          </cell>
          <cell r="BW60">
            <v>143.91</v>
          </cell>
          <cell r="BX60">
            <v>143.91</v>
          </cell>
          <cell r="BY60">
            <v>143.91</v>
          </cell>
          <cell r="BZ60">
            <v>143.91</v>
          </cell>
          <cell r="CA60">
            <v>143.91</v>
          </cell>
          <cell r="CD60">
            <v>2327.2232933301857</v>
          </cell>
          <cell r="CE60">
            <v>0</v>
          </cell>
          <cell r="CF60">
            <v>0</v>
          </cell>
          <cell r="CG60">
            <v>0</v>
          </cell>
          <cell r="CH60">
            <v>1604.2240311301859</v>
          </cell>
          <cell r="CI60">
            <v>0</v>
          </cell>
          <cell r="CJ60">
            <v>147.54558635000001</v>
          </cell>
          <cell r="CK60">
            <v>143.33135295</v>
          </cell>
          <cell r="CL60">
            <v>143.96340914999999</v>
          </cell>
          <cell r="CM60">
            <v>142.75866694999999</v>
          </cell>
          <cell r="CN60">
            <v>145.40024679999999</v>
          </cell>
          <cell r="CR60">
            <v>0</v>
          </cell>
          <cell r="CS60">
            <v>0</v>
          </cell>
          <cell r="CT60">
            <v>350.77199999999993</v>
          </cell>
          <cell r="CU60">
            <v>35.052</v>
          </cell>
          <cell r="CV60">
            <v>35.08</v>
          </cell>
          <cell r="CW60">
            <v>35.08</v>
          </cell>
          <cell r="CX60">
            <v>35.08</v>
          </cell>
          <cell r="CY60">
            <v>35.08</v>
          </cell>
          <cell r="CZ60">
            <v>35.08</v>
          </cell>
          <cell r="DA60">
            <v>35.08</v>
          </cell>
          <cell r="DB60">
            <v>35.08</v>
          </cell>
          <cell r="DC60">
            <v>35.08</v>
          </cell>
          <cell r="DD60">
            <v>35.08</v>
          </cell>
          <cell r="DG60">
            <v>569.85475228570056</v>
          </cell>
          <cell r="DH60">
            <v>0</v>
          </cell>
          <cell r="DI60">
            <v>0</v>
          </cell>
          <cell r="DJ60">
            <v>0</v>
          </cell>
          <cell r="DK60">
            <v>392.8342774057005</v>
          </cell>
          <cell r="DL60">
            <v>0</v>
          </cell>
          <cell r="DM60">
            <v>36.12523152</v>
          </cell>
          <cell r="DN60">
            <v>35.093538719999998</v>
          </cell>
          <cell r="DO60">
            <v>35.248292639999995</v>
          </cell>
          <cell r="DP60">
            <v>34.953321119999998</v>
          </cell>
          <cell r="DQ60">
            <v>35.600090879999996</v>
          </cell>
          <cell r="DT60">
            <v>219.08275228570062</v>
          </cell>
          <cell r="DU60">
            <v>0</v>
          </cell>
          <cell r="DV60">
            <v>219.08275228570062</v>
          </cell>
          <cell r="DW60">
            <v>1107.2740000000001</v>
          </cell>
          <cell r="DX60">
            <v>108.724</v>
          </cell>
          <cell r="DY60">
            <v>110.95</v>
          </cell>
          <cell r="DZ60">
            <v>110.95</v>
          </cell>
          <cell r="EA60">
            <v>110.95</v>
          </cell>
          <cell r="EB60">
            <v>110.95</v>
          </cell>
          <cell r="EC60">
            <v>110.95</v>
          </cell>
          <cell r="ED60">
            <v>110.95</v>
          </cell>
          <cell r="EE60">
            <v>110.95</v>
          </cell>
          <cell r="EF60">
            <v>110.95</v>
          </cell>
          <cell r="EG60">
            <v>110.95</v>
          </cell>
          <cell r="EK60">
            <v>1241.8313056691645</v>
          </cell>
          <cell r="EL60">
            <v>0</v>
          </cell>
          <cell r="EM60">
            <v>0</v>
          </cell>
          <cell r="EN60">
            <v>0</v>
          </cell>
          <cell r="EO60">
            <v>626.96566788005418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614.86563778911022</v>
          </cell>
          <cell r="EX60">
            <v>134.55730566916441</v>
          </cell>
          <cell r="EY60">
            <v>0</v>
          </cell>
          <cell r="EZ60">
            <v>134.55730566916441</v>
          </cell>
          <cell r="FA60">
            <v>7199.68</v>
          </cell>
          <cell r="FB60">
            <v>706.89999999999986</v>
          </cell>
          <cell r="FC60">
            <v>721.42</v>
          </cell>
          <cell r="FD60">
            <v>721.42</v>
          </cell>
          <cell r="FE60">
            <v>721.42</v>
          </cell>
          <cell r="FF60">
            <v>721.42</v>
          </cell>
          <cell r="FG60">
            <v>721.42</v>
          </cell>
          <cell r="FH60">
            <v>721.42</v>
          </cell>
          <cell r="FI60">
            <v>721.42</v>
          </cell>
          <cell r="FJ60">
            <v>721.42</v>
          </cell>
          <cell r="FK60">
            <v>721.42</v>
          </cell>
          <cell r="FN60">
            <v>8163.6903045660047</v>
          </cell>
          <cell r="FO60">
            <v>0</v>
          </cell>
          <cell r="FP60">
            <v>0</v>
          </cell>
          <cell r="FQ60">
            <v>0</v>
          </cell>
          <cell r="FR60">
            <v>4113.038930095021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4050.6513744709837</v>
          </cell>
          <cell r="GA60">
            <v>964.01030456600438</v>
          </cell>
          <cell r="GB60">
            <v>0</v>
          </cell>
          <cell r="GC60">
            <v>964.01030456600438</v>
          </cell>
          <cell r="GD60">
            <v>14.765999999999998</v>
          </cell>
          <cell r="GE60">
            <v>14.765999999999998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-14.765999999999998</v>
          </cell>
          <cell r="GW60">
            <v>-14.765999999999998</v>
          </cell>
          <cell r="GX60">
            <v>0</v>
          </cell>
          <cell r="GY60">
            <v>11489.526999999996</v>
          </cell>
          <cell r="GZ60">
            <v>1123.2370000000001</v>
          </cell>
          <cell r="HA60">
            <v>1151.81</v>
          </cell>
          <cell r="HB60">
            <v>1151.81</v>
          </cell>
          <cell r="HC60">
            <v>1151.81</v>
          </cell>
          <cell r="HD60">
            <v>1151.81</v>
          </cell>
          <cell r="HE60">
            <v>1151.81</v>
          </cell>
          <cell r="HF60">
            <v>1151.81</v>
          </cell>
          <cell r="HG60">
            <v>1151.81</v>
          </cell>
          <cell r="HH60">
            <v>1151.81</v>
          </cell>
          <cell r="HI60">
            <v>1151.81</v>
          </cell>
          <cell r="HL60">
            <v>9328.5397156989711</v>
          </cell>
          <cell r="HM60">
            <v>890.92665735689616</v>
          </cell>
          <cell r="HN60">
            <v>819.09280653148744</v>
          </cell>
          <cell r="HO60">
            <v>941.42839660008883</v>
          </cell>
          <cell r="HP60">
            <v>1014.7845094474333</v>
          </cell>
          <cell r="HQ60">
            <v>1061.5753776969698</v>
          </cell>
          <cell r="HR60">
            <v>920.85495321648273</v>
          </cell>
          <cell r="HS60">
            <v>837.0698080135312</v>
          </cell>
          <cell r="HT60">
            <v>1107.2725630108339</v>
          </cell>
          <cell r="HU60">
            <v>836.66294399123285</v>
          </cell>
          <cell r="HV60">
            <v>898.87169983401452</v>
          </cell>
          <cell r="HY60">
            <v>-2160.9872843010253</v>
          </cell>
          <cell r="HZ60">
            <v>-2160.9872843010253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2067.3190000000004</v>
          </cell>
          <cell r="KI60">
            <v>202.96899999999999</v>
          </cell>
          <cell r="KJ60">
            <v>207.15</v>
          </cell>
          <cell r="KK60">
            <v>207.15</v>
          </cell>
          <cell r="KL60">
            <v>207.15</v>
          </cell>
          <cell r="KM60">
            <v>207.15</v>
          </cell>
          <cell r="KN60">
            <v>207.15</v>
          </cell>
          <cell r="KO60">
            <v>207.15</v>
          </cell>
          <cell r="KP60">
            <v>207.15</v>
          </cell>
          <cell r="KQ60">
            <v>207.15</v>
          </cell>
          <cell r="KR60">
            <v>207.15</v>
          </cell>
          <cell r="KU60">
            <v>1726.7446377753413</v>
          </cell>
          <cell r="KV60">
            <v>240.38749435423887</v>
          </cell>
          <cell r="KW60">
            <v>182.20252847426309</v>
          </cell>
          <cell r="KX60">
            <v>268.6050878472758</v>
          </cell>
          <cell r="KY60">
            <v>238.21586131229637</v>
          </cell>
          <cell r="KZ60">
            <v>256.55897551210717</v>
          </cell>
          <cell r="LA60">
            <v>50.832772759268373</v>
          </cell>
          <cell r="LB60">
            <v>2.8166272429143673</v>
          </cell>
          <cell r="LD60">
            <v>283.79177467471226</v>
          </cell>
          <cell r="LE60">
            <v>203.33351559826491</v>
          </cell>
          <cell r="LH60">
            <v>-340.57436222465913</v>
          </cell>
          <cell r="LI60">
            <v>-340.57436222465913</v>
          </cell>
          <cell r="LJ60">
            <v>0</v>
          </cell>
          <cell r="LK60">
            <v>0</v>
          </cell>
          <cell r="LX60">
            <v>0</v>
          </cell>
          <cell r="MJ60">
            <v>0</v>
          </cell>
          <cell r="ML60">
            <v>0</v>
          </cell>
          <cell r="MM60">
            <v>0</v>
          </cell>
          <cell r="MN60">
            <v>30802.207250000003</v>
          </cell>
          <cell r="MO60">
            <v>3051.1572500000002</v>
          </cell>
          <cell r="MP60">
            <v>3083.45</v>
          </cell>
          <cell r="MQ60">
            <v>3083.45</v>
          </cell>
          <cell r="MR60">
            <v>3083.45</v>
          </cell>
          <cell r="MS60">
            <v>3083.45</v>
          </cell>
          <cell r="MT60">
            <v>3083.45</v>
          </cell>
          <cell r="MU60">
            <v>3083.45</v>
          </cell>
          <cell r="MV60">
            <v>3083.45</v>
          </cell>
          <cell r="MW60">
            <v>3083.45</v>
          </cell>
          <cell r="MX60">
            <v>3083.45</v>
          </cell>
          <cell r="NA60">
            <v>4713.1539182765155</v>
          </cell>
          <cell r="NB60">
            <v>299.19166590746477</v>
          </cell>
          <cell r="NC60">
            <v>1933.3280044625501</v>
          </cell>
          <cell r="ND60">
            <v>278.1424754154512</v>
          </cell>
          <cell r="NE60">
            <v>235.02576702006229</v>
          </cell>
          <cell r="NF60">
            <v>0</v>
          </cell>
          <cell r="NG60">
            <v>0</v>
          </cell>
          <cell r="NH60">
            <v>0</v>
          </cell>
          <cell r="NI60">
            <v>345.41677192078583</v>
          </cell>
          <cell r="NJ60">
            <v>280.68415888454388</v>
          </cell>
          <cell r="NK60">
            <v>1341.3650746656574</v>
          </cell>
          <cell r="NN60">
            <v>-26089.053331723488</v>
          </cell>
          <cell r="NO60">
            <v>-26089.053331723488</v>
          </cell>
          <cell r="NP60">
            <v>0</v>
          </cell>
          <cell r="NQ60">
            <v>14773.544999999998</v>
          </cell>
          <cell r="NR60">
            <v>1606.8</v>
          </cell>
          <cell r="NS60">
            <v>-13166.744999999999</v>
          </cell>
          <cell r="NT60">
            <v>-13166.744999999999</v>
          </cell>
          <cell r="NU60">
            <v>0</v>
          </cell>
          <cell r="NV60">
            <v>3257.9030000000002</v>
          </cell>
          <cell r="NW60">
            <v>315.44299999999998</v>
          </cell>
          <cell r="NX60">
            <v>326.94</v>
          </cell>
          <cell r="NY60">
            <v>326.94</v>
          </cell>
          <cell r="NZ60">
            <v>326.94</v>
          </cell>
          <cell r="OA60">
            <v>326.94</v>
          </cell>
          <cell r="OB60">
            <v>326.94</v>
          </cell>
          <cell r="OC60">
            <v>326.94</v>
          </cell>
          <cell r="OD60">
            <v>326.94</v>
          </cell>
          <cell r="OE60">
            <v>326.94</v>
          </cell>
          <cell r="OF60">
            <v>326.94</v>
          </cell>
          <cell r="OI60">
            <v>650.55999999999995</v>
          </cell>
          <cell r="OJ60">
            <v>650.55999999999995</v>
          </cell>
          <cell r="OK60">
            <v>0</v>
          </cell>
          <cell r="OL60">
            <v>0</v>
          </cell>
          <cell r="OM60">
            <v>0</v>
          </cell>
          <cell r="ON60">
            <v>0</v>
          </cell>
          <cell r="OO60">
            <v>0</v>
          </cell>
          <cell r="OP60">
            <v>0</v>
          </cell>
          <cell r="OQ60">
            <v>0</v>
          </cell>
          <cell r="OR60">
            <v>0</v>
          </cell>
          <cell r="OS60">
            <v>0</v>
          </cell>
          <cell r="OV60">
            <v>-2607.3430000000003</v>
          </cell>
          <cell r="OW60">
            <v>-2607.3430000000003</v>
          </cell>
          <cell r="OX60">
            <v>0</v>
          </cell>
          <cell r="OY60">
            <v>5072.9989999999998</v>
          </cell>
          <cell r="OZ60">
            <v>475.88900000000001</v>
          </cell>
          <cell r="PA60">
            <v>510.79</v>
          </cell>
          <cell r="PB60">
            <v>510.79</v>
          </cell>
          <cell r="PC60">
            <v>510.79</v>
          </cell>
          <cell r="PD60">
            <v>510.79</v>
          </cell>
          <cell r="PE60">
            <v>510.79</v>
          </cell>
          <cell r="PF60">
            <v>510.79</v>
          </cell>
          <cell r="PG60">
            <v>510.79</v>
          </cell>
          <cell r="PH60">
            <v>510.79</v>
          </cell>
          <cell r="PI60">
            <v>510.79</v>
          </cell>
          <cell r="PL60">
            <v>0</v>
          </cell>
          <cell r="PM60">
            <v>0</v>
          </cell>
          <cell r="PN60">
            <v>0</v>
          </cell>
          <cell r="PO60">
            <v>0</v>
          </cell>
          <cell r="PP60">
            <v>0</v>
          </cell>
          <cell r="PQ60">
            <v>0</v>
          </cell>
          <cell r="PR60">
            <v>0</v>
          </cell>
          <cell r="PS60">
            <v>0</v>
          </cell>
          <cell r="PT60">
            <v>0</v>
          </cell>
          <cell r="PU60">
            <v>0</v>
          </cell>
          <cell r="PV60">
            <v>0</v>
          </cell>
          <cell r="PY60">
            <v>-5072.9989999999998</v>
          </cell>
          <cell r="PZ60">
            <v>-5072.9989999999998</v>
          </cell>
          <cell r="QA60">
            <v>0</v>
          </cell>
          <cell r="QB60">
            <v>716.53199999999993</v>
          </cell>
          <cell r="QC60">
            <v>70.151999999999987</v>
          </cell>
          <cell r="QD60">
            <v>71.819999999999993</v>
          </cell>
          <cell r="QE60">
            <v>71.819999999999993</v>
          </cell>
          <cell r="QF60">
            <v>71.819999999999993</v>
          </cell>
          <cell r="QG60">
            <v>71.819999999999993</v>
          </cell>
          <cell r="QH60">
            <v>71.819999999999993</v>
          </cell>
          <cell r="QI60">
            <v>71.819999999999993</v>
          </cell>
          <cell r="QJ60">
            <v>71.819999999999993</v>
          </cell>
          <cell r="QK60">
            <v>71.819999999999993</v>
          </cell>
          <cell r="QL60">
            <v>71.819999999999993</v>
          </cell>
          <cell r="QO60">
            <v>0</v>
          </cell>
          <cell r="QP60">
            <v>0</v>
          </cell>
          <cell r="QQ60">
            <v>0</v>
          </cell>
          <cell r="QS60">
            <v>0</v>
          </cell>
          <cell r="QT60">
            <v>0</v>
          </cell>
          <cell r="QU60">
            <v>0</v>
          </cell>
          <cell r="QW60">
            <v>0</v>
          </cell>
          <cell r="RB60">
            <v>-716.53199999999993</v>
          </cell>
          <cell r="RC60">
            <v>-716.53199999999993</v>
          </cell>
          <cell r="RD60">
            <v>0</v>
          </cell>
          <cell r="RE60">
            <v>3883.4380000000006</v>
          </cell>
          <cell r="RF60">
            <v>379.01800000000003</v>
          </cell>
          <cell r="RG60">
            <v>389.38</v>
          </cell>
          <cell r="RH60">
            <v>389.38</v>
          </cell>
          <cell r="RI60">
            <v>389.38</v>
          </cell>
          <cell r="RJ60">
            <v>389.38</v>
          </cell>
          <cell r="RK60">
            <v>389.38</v>
          </cell>
          <cell r="RL60">
            <v>389.38</v>
          </cell>
          <cell r="RM60">
            <v>389.38</v>
          </cell>
          <cell r="RN60">
            <v>389.38</v>
          </cell>
          <cell r="RO60">
            <v>389.38</v>
          </cell>
          <cell r="RR60">
            <v>0</v>
          </cell>
          <cell r="RS60">
            <v>0</v>
          </cell>
          <cell r="RT60">
            <v>0</v>
          </cell>
          <cell r="RV60">
            <v>0</v>
          </cell>
          <cell r="RY60">
            <v>0</v>
          </cell>
          <cell r="RZ60">
            <v>0</v>
          </cell>
          <cell r="SE60">
            <v>-3883.4380000000006</v>
          </cell>
          <cell r="SF60">
            <v>-3883.4380000000006</v>
          </cell>
          <cell r="SG60">
            <v>0</v>
          </cell>
          <cell r="SH60">
            <v>0</v>
          </cell>
          <cell r="SI60">
            <v>0</v>
          </cell>
          <cell r="SJ60">
            <v>0</v>
          </cell>
          <cell r="SK60">
            <v>0</v>
          </cell>
          <cell r="SL60">
            <v>0</v>
          </cell>
          <cell r="SM60">
            <v>0</v>
          </cell>
          <cell r="SN60">
            <v>0</v>
          </cell>
          <cell r="SO60">
            <v>0</v>
          </cell>
          <cell r="SP60">
            <v>0</v>
          </cell>
          <cell r="SQ60">
            <v>0</v>
          </cell>
          <cell r="SR60">
            <v>0</v>
          </cell>
          <cell r="SU60">
            <v>0</v>
          </cell>
          <cell r="SV60">
            <v>0</v>
          </cell>
          <cell r="SW60">
            <v>0</v>
          </cell>
          <cell r="SX60">
            <v>0</v>
          </cell>
          <cell r="SY60">
            <v>0</v>
          </cell>
          <cell r="SZ60">
            <v>0</v>
          </cell>
          <cell r="TA60">
            <v>0</v>
          </cell>
          <cell r="TB60">
            <v>0</v>
          </cell>
          <cell r="TC60">
            <v>0</v>
          </cell>
          <cell r="TD60">
            <v>0</v>
          </cell>
          <cell r="TH60">
            <v>0</v>
          </cell>
          <cell r="TI60">
            <v>0</v>
          </cell>
          <cell r="TJ60">
            <v>0</v>
          </cell>
          <cell r="TK60">
            <v>1791.8629999999996</v>
          </cell>
          <cell r="TL60">
            <v>175.82299999999998</v>
          </cell>
          <cell r="TM60">
            <v>179.56</v>
          </cell>
          <cell r="TN60">
            <v>179.56</v>
          </cell>
          <cell r="TO60">
            <v>179.56</v>
          </cell>
          <cell r="TP60">
            <v>179.56</v>
          </cell>
          <cell r="TQ60">
            <v>179.56</v>
          </cell>
          <cell r="TR60">
            <v>179.56</v>
          </cell>
          <cell r="TS60">
            <v>179.56</v>
          </cell>
          <cell r="TT60">
            <v>179.56</v>
          </cell>
          <cell r="TU60">
            <v>179.56</v>
          </cell>
          <cell r="TX60">
            <v>956.24</v>
          </cell>
          <cell r="TY60">
            <v>0</v>
          </cell>
          <cell r="TZ60">
            <v>956.24</v>
          </cell>
          <cell r="UA60">
            <v>0</v>
          </cell>
          <cell r="UB60">
            <v>0</v>
          </cell>
          <cell r="UC60">
            <v>0</v>
          </cell>
          <cell r="UD60">
            <v>0</v>
          </cell>
          <cell r="UE60">
            <v>0</v>
          </cell>
          <cell r="UF60">
            <v>0</v>
          </cell>
          <cell r="UG60">
            <v>0</v>
          </cell>
          <cell r="UH60">
            <v>0</v>
          </cell>
          <cell r="UK60">
            <v>-835.62299999999959</v>
          </cell>
          <cell r="UL60">
            <v>-835.62299999999959</v>
          </cell>
          <cell r="UM60">
            <v>0</v>
          </cell>
          <cell r="UN60">
            <v>50.81</v>
          </cell>
          <cell r="UO60">
            <v>5</v>
          </cell>
          <cell r="UP60">
            <v>5.09</v>
          </cell>
          <cell r="UQ60">
            <v>5.09</v>
          </cell>
          <cell r="UR60">
            <v>5.09</v>
          </cell>
          <cell r="US60">
            <v>5.09</v>
          </cell>
          <cell r="UT60">
            <v>5.09</v>
          </cell>
          <cell r="UU60">
            <v>5.09</v>
          </cell>
          <cell r="UV60">
            <v>5.09</v>
          </cell>
          <cell r="UW60">
            <v>5.09</v>
          </cell>
          <cell r="UX60">
            <v>5.09</v>
          </cell>
          <cell r="VA60">
            <v>0</v>
          </cell>
          <cell r="VN60">
            <v>-50.81</v>
          </cell>
          <cell r="VO60">
            <v>-50.81</v>
          </cell>
          <cell r="VP60">
            <v>0</v>
          </cell>
          <cell r="VQ60">
            <v>0</v>
          </cell>
          <cell r="WD60">
            <v>0</v>
          </cell>
          <cell r="WQ60">
            <v>0</v>
          </cell>
          <cell r="WR60">
            <v>0</v>
          </cell>
          <cell r="WS60">
            <v>0</v>
          </cell>
          <cell r="WT60">
            <v>32068.336999999992</v>
          </cell>
          <cell r="WU60">
            <v>3137.9269999999997</v>
          </cell>
          <cell r="WV60">
            <v>3214.49</v>
          </cell>
          <cell r="WW60">
            <v>3214.49</v>
          </cell>
          <cell r="WX60">
            <v>3214.49</v>
          </cell>
          <cell r="WY60">
            <v>3214.49</v>
          </cell>
          <cell r="WZ60">
            <v>3214.49</v>
          </cell>
          <cell r="XA60">
            <v>3214.49</v>
          </cell>
          <cell r="XB60">
            <v>3214.49</v>
          </cell>
          <cell r="XC60">
            <v>3214.49</v>
          </cell>
          <cell r="XD60">
            <v>3214.49</v>
          </cell>
          <cell r="XG60">
            <v>43661.901109958177</v>
          </cell>
          <cell r="XH60">
            <v>4390.2168364041354</v>
          </cell>
          <cell r="XI60">
            <v>3521.8671651184286</v>
          </cell>
          <cell r="XJ60">
            <v>2086.8441639006246</v>
          </cell>
          <cell r="XK60">
            <v>1872.2933090241202</v>
          </cell>
          <cell r="XL60">
            <v>4796.2414077890162</v>
          </cell>
          <cell r="XM60">
            <v>4610.5117369274449</v>
          </cell>
          <cell r="XN60">
            <v>3882.1592596352689</v>
          </cell>
          <cell r="XO60">
            <v>7573.1275723046347</v>
          </cell>
          <cell r="XP60">
            <v>6471.1589008625797</v>
          </cell>
          <cell r="XQ60">
            <v>4457.4807579919225</v>
          </cell>
          <cell r="XT60">
            <v>11593.564109958184</v>
          </cell>
          <cell r="XU60">
            <v>0</v>
          </cell>
          <cell r="XV60">
            <v>11593.564109958184</v>
          </cell>
          <cell r="XW60">
            <v>22131.725000000006</v>
          </cell>
          <cell r="XX60">
            <v>2092.0550000000003</v>
          </cell>
          <cell r="XY60">
            <v>2226.63</v>
          </cell>
          <cell r="XZ60">
            <v>2226.63</v>
          </cell>
          <cell r="YA60">
            <v>2226.63</v>
          </cell>
          <cell r="YB60">
            <v>2226.63</v>
          </cell>
          <cell r="YC60">
            <v>2226.63</v>
          </cell>
          <cell r="YD60">
            <v>2226.63</v>
          </cell>
          <cell r="YE60">
            <v>2226.63</v>
          </cell>
          <cell r="YF60">
            <v>2226.63</v>
          </cell>
          <cell r="YG60">
            <v>2226.63</v>
          </cell>
          <cell r="YJ60">
            <v>13489.017658193474</v>
          </cell>
          <cell r="YK60">
            <v>1257.9024295245636</v>
          </cell>
          <cell r="YL60">
            <v>899.18279420879026</v>
          </cell>
          <cell r="YM60">
            <v>1263.5316019559677</v>
          </cell>
          <cell r="YN60">
            <v>1349.8523608590958</v>
          </cell>
          <cell r="YO60">
            <v>1849.9772444054363</v>
          </cell>
          <cell r="YP60">
            <v>1288.2056461842258</v>
          </cell>
          <cell r="YQ60">
            <v>1230.0243869008293</v>
          </cell>
          <cell r="YR60">
            <v>1367.3418478488306</v>
          </cell>
          <cell r="YS60">
            <v>1635.8222496117835</v>
          </cell>
          <cell r="YT60">
            <v>1347.1770966939509</v>
          </cell>
          <cell r="YW60">
            <v>-8642.707341806532</v>
          </cell>
          <cell r="YX60">
            <v>-8642.707341806532</v>
          </cell>
          <cell r="YY60">
            <v>0</v>
          </cell>
          <cell r="YZ60">
            <v>5085.3890000000001</v>
          </cell>
          <cell r="ZA60">
            <v>497.99899999999997</v>
          </cell>
          <cell r="ZB60">
            <v>509.71</v>
          </cell>
          <cell r="ZC60">
            <v>509.71</v>
          </cell>
          <cell r="ZD60">
            <v>509.71</v>
          </cell>
          <cell r="ZE60">
            <v>509.71</v>
          </cell>
          <cell r="ZF60">
            <v>509.71</v>
          </cell>
          <cell r="ZG60">
            <v>509.71</v>
          </cell>
          <cell r="ZH60">
            <v>509.71</v>
          </cell>
          <cell r="ZI60">
            <v>509.71</v>
          </cell>
          <cell r="ZJ60">
            <v>509.71</v>
          </cell>
          <cell r="ZM60">
            <v>5686.9959146551219</v>
          </cell>
          <cell r="ZP60">
            <v>2803.2539682932547</v>
          </cell>
          <cell r="ZQ60">
            <v>2883.7419463618671</v>
          </cell>
          <cell r="ZZ60">
            <v>601.60691465512173</v>
          </cell>
          <cell r="AAA60">
            <v>0</v>
          </cell>
          <cell r="AAB60">
            <v>601.60691465512173</v>
          </cell>
          <cell r="AAC60">
            <v>412.62</v>
          </cell>
          <cell r="AAD60">
            <v>41.19</v>
          </cell>
          <cell r="AAE60">
            <v>41.27</v>
          </cell>
          <cell r="AAF60">
            <v>41.27</v>
          </cell>
          <cell r="AAG60">
            <v>41.27</v>
          </cell>
          <cell r="AAH60">
            <v>41.27</v>
          </cell>
          <cell r="AAI60">
            <v>41.27</v>
          </cell>
          <cell r="AAJ60">
            <v>41.27</v>
          </cell>
          <cell r="AAK60">
            <v>41.27</v>
          </cell>
          <cell r="AAL60">
            <v>41.27</v>
          </cell>
          <cell r="AAM60">
            <v>41.27</v>
          </cell>
          <cell r="AAP60">
            <v>465.89215101199994</v>
          </cell>
          <cell r="AAQ60">
            <v>39.515295078000001</v>
          </cell>
          <cell r="AAR60">
            <v>39.41378478</v>
          </cell>
          <cell r="AAS60">
            <v>48.350719560000002</v>
          </cell>
          <cell r="AAT60">
            <v>49.354551180000001</v>
          </cell>
          <cell r="AAU60">
            <v>48.276394254000003</v>
          </cell>
          <cell r="AAV60">
            <v>49.178117780000001</v>
          </cell>
          <cell r="AAW60">
            <v>47.773480259999999</v>
          </cell>
          <cell r="AAX60">
            <v>47.984149620000004</v>
          </cell>
          <cell r="AAY60">
            <v>47.582599460000004</v>
          </cell>
          <cell r="AAZ60">
            <v>48.463059040000005</v>
          </cell>
          <cell r="ABC60">
            <v>53.272151011999938</v>
          </cell>
          <cell r="ABD60">
            <v>0</v>
          </cell>
          <cell r="ABE60">
            <v>53.272151011999938</v>
          </cell>
          <cell r="ABF60">
            <v>91.299000000000007</v>
          </cell>
          <cell r="ABG60">
            <v>9.1290000000000013</v>
          </cell>
          <cell r="ABH60">
            <v>9.1300000000000008</v>
          </cell>
          <cell r="ABI60">
            <v>9.1300000000000008</v>
          </cell>
          <cell r="ABJ60">
            <v>9.1300000000000008</v>
          </cell>
          <cell r="ABK60">
            <v>9.1300000000000008</v>
          </cell>
          <cell r="ABL60">
            <v>9.1300000000000008</v>
          </cell>
          <cell r="ABM60">
            <v>9.1300000000000008</v>
          </cell>
          <cell r="ABN60">
            <v>9.1300000000000008</v>
          </cell>
          <cell r="ABO60">
            <v>9.1300000000000008</v>
          </cell>
          <cell r="ABP60">
            <v>9.1300000000000008</v>
          </cell>
          <cell r="ABS60">
            <v>0</v>
          </cell>
          <cell r="ABT60">
            <v>0</v>
          </cell>
          <cell r="ACA60">
            <v>0</v>
          </cell>
          <cell r="ACB60">
            <v>0</v>
          </cell>
          <cell r="ACC60">
            <v>0</v>
          </cell>
          <cell r="ACF60">
            <v>-91.299000000000007</v>
          </cell>
          <cell r="ACG60">
            <v>-91.299000000000007</v>
          </cell>
          <cell r="ACH60">
            <v>0</v>
          </cell>
          <cell r="ACI60">
            <v>16076.014000000003</v>
          </cell>
          <cell r="ACJ60">
            <v>13451.888178359997</v>
          </cell>
          <cell r="ACK60">
            <v>-2624.1258216400056</v>
          </cell>
          <cell r="ACL60">
            <v>-2624.1258216400056</v>
          </cell>
          <cell r="ACM60">
            <v>0</v>
          </cell>
          <cell r="ACN60">
            <v>16076.014000000003</v>
          </cell>
          <cell r="ACO60">
            <v>1541.4640000000002</v>
          </cell>
          <cell r="ACP60">
            <v>1614.95</v>
          </cell>
          <cell r="ACQ60">
            <v>1614.95</v>
          </cell>
          <cell r="ACR60">
            <v>1614.95</v>
          </cell>
          <cell r="ACS60">
            <v>1614.95</v>
          </cell>
          <cell r="ACT60">
            <v>1614.95</v>
          </cell>
          <cell r="ACU60">
            <v>1614.95</v>
          </cell>
          <cell r="ACV60">
            <v>1614.95</v>
          </cell>
          <cell r="ACW60">
            <v>1614.95</v>
          </cell>
          <cell r="ACX60">
            <v>1614.95</v>
          </cell>
          <cell r="ADA60">
            <v>13451.888178359997</v>
          </cell>
          <cell r="ADB60">
            <v>2283.5472030000001</v>
          </cell>
          <cell r="ADC60">
            <v>1762.7270579999999</v>
          </cell>
          <cell r="ADD60">
            <v>1649.9763190799999</v>
          </cell>
          <cell r="ADE60">
            <v>1343.3276196000002</v>
          </cell>
          <cell r="ADF60">
            <v>281.85121907999996</v>
          </cell>
          <cell r="ADG60">
            <v>266.89631759999997</v>
          </cell>
          <cell r="ADH60">
            <v>1877.7662135999999</v>
          </cell>
          <cell r="ADI60">
            <v>1637.467326</v>
          </cell>
          <cell r="ADJ60">
            <v>1878.088896</v>
          </cell>
          <cell r="ADK60">
            <v>470.24000640000003</v>
          </cell>
          <cell r="ADN60">
            <v>-2624.1258216400056</v>
          </cell>
          <cell r="ADO60">
            <v>-2624.1258216400056</v>
          </cell>
          <cell r="ADP60">
            <v>0</v>
          </cell>
          <cell r="ADQ60">
            <v>0</v>
          </cell>
          <cell r="ADR60">
            <v>0</v>
          </cell>
          <cell r="ADS60">
            <v>0</v>
          </cell>
          <cell r="ADT60">
            <v>0</v>
          </cell>
          <cell r="ADU60">
            <v>0</v>
          </cell>
          <cell r="ADV60">
            <v>0</v>
          </cell>
          <cell r="ADW60">
            <v>0</v>
          </cell>
          <cell r="ADX60">
            <v>0</v>
          </cell>
          <cell r="ADY60">
            <v>0</v>
          </cell>
          <cell r="ADZ60">
            <v>0</v>
          </cell>
          <cell r="AEA60">
            <v>0</v>
          </cell>
          <cell r="AED60">
            <v>0</v>
          </cell>
          <cell r="AEE60">
            <v>0</v>
          </cell>
          <cell r="AEF60">
            <v>0</v>
          </cell>
          <cell r="AEG60">
            <v>0</v>
          </cell>
          <cell r="AEH60">
            <v>0</v>
          </cell>
          <cell r="AEI60">
            <v>0</v>
          </cell>
          <cell r="AEJ60">
            <v>0</v>
          </cell>
          <cell r="AEK60">
            <v>0</v>
          </cell>
          <cell r="AEL60">
            <v>0</v>
          </cell>
          <cell r="AEM60">
            <v>0</v>
          </cell>
          <cell r="AEN60">
            <v>0</v>
          </cell>
          <cell r="AEQ60">
            <v>0</v>
          </cell>
          <cell r="AER60">
            <v>0</v>
          </cell>
          <cell r="AES60">
            <v>0</v>
          </cell>
          <cell r="AET60">
            <v>0</v>
          </cell>
          <cell r="AEU60">
            <v>0</v>
          </cell>
          <cell r="AEV60">
            <v>0</v>
          </cell>
          <cell r="AEW60">
            <v>0</v>
          </cell>
          <cell r="AEX60">
            <v>0</v>
          </cell>
          <cell r="AEY60">
            <v>0</v>
          </cell>
          <cell r="AFG60">
            <v>0</v>
          </cell>
          <cell r="AFT60">
            <v>0</v>
          </cell>
          <cell r="AFU60">
            <v>0</v>
          </cell>
          <cell r="AFV60">
            <v>0</v>
          </cell>
          <cell r="AFW60">
            <v>158068.10124999998</v>
          </cell>
          <cell r="AFX60">
            <v>120760.65661461283</v>
          </cell>
          <cell r="AFY60">
            <v>-37307.444635387146</v>
          </cell>
          <cell r="AFZ60">
            <v>-37307.444635387146</v>
          </cell>
          <cell r="AGA60">
            <v>0</v>
          </cell>
          <cell r="AGB60">
            <v>189681.72149999996</v>
          </cell>
          <cell r="AGC60">
            <v>144912.78793753538</v>
          </cell>
          <cell r="AGD60">
            <v>-44768.933562464576</v>
          </cell>
          <cell r="AGE60">
            <v>-44768.933562464576</v>
          </cell>
          <cell r="AGF60">
            <v>0</v>
          </cell>
          <cell r="AGG60">
            <v>9484.0860749999974</v>
          </cell>
          <cell r="AGH60">
            <v>7245.6393968767698</v>
          </cell>
          <cell r="AGI60">
            <v>-2238.4466781232277</v>
          </cell>
          <cell r="AGJ60">
            <v>-2238.4466781232277</v>
          </cell>
          <cell r="AGK60">
            <v>0</v>
          </cell>
          <cell r="AGL60">
            <v>199165.80757499996</v>
          </cell>
        </row>
        <row r="61">
          <cell r="C61" t="str">
            <v>Текстильникiв, ВУЛ, 19</v>
          </cell>
          <cell r="D61">
            <v>2</v>
          </cell>
          <cell r="E61">
            <v>428.8</v>
          </cell>
          <cell r="F61">
            <v>5094.6139999999987</v>
          </cell>
          <cell r="G61">
            <v>3472.1995044272153</v>
          </cell>
          <cell r="H61">
            <v>-1622.4144955727834</v>
          </cell>
          <cell r="I61">
            <v>-1622.4144955727834</v>
          </cell>
          <cell r="J61">
            <v>0</v>
          </cell>
          <cell r="K61">
            <v>1794.3109999999997</v>
          </cell>
          <cell r="L61">
            <v>176.11100000000002</v>
          </cell>
          <cell r="M61">
            <v>179.8</v>
          </cell>
          <cell r="N61">
            <v>179.8</v>
          </cell>
          <cell r="O61">
            <v>179.8</v>
          </cell>
          <cell r="P61">
            <v>179.8</v>
          </cell>
          <cell r="Q61">
            <v>179.8</v>
          </cell>
          <cell r="R61">
            <v>179.8</v>
          </cell>
          <cell r="S61">
            <v>179.8</v>
          </cell>
          <cell r="T61">
            <v>179.8</v>
          </cell>
          <cell r="U61">
            <v>179.8</v>
          </cell>
          <cell r="X61">
            <v>1001.1604404583271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1001.1604404583271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L61">
            <v>0</v>
          </cell>
          <cell r="AM61">
            <v>0</v>
          </cell>
          <cell r="AN61">
            <v>198.10099999999997</v>
          </cell>
          <cell r="AO61">
            <v>19.451000000000001</v>
          </cell>
          <cell r="AP61">
            <v>19.850000000000001</v>
          </cell>
          <cell r="AQ61">
            <v>19.850000000000001</v>
          </cell>
          <cell r="AR61">
            <v>19.850000000000001</v>
          </cell>
          <cell r="AS61">
            <v>19.850000000000001</v>
          </cell>
          <cell r="AT61">
            <v>19.850000000000001</v>
          </cell>
          <cell r="AU61">
            <v>19.850000000000001</v>
          </cell>
          <cell r="AV61">
            <v>19.850000000000001</v>
          </cell>
          <cell r="AW61">
            <v>19.850000000000001</v>
          </cell>
          <cell r="AX61">
            <v>19.850000000000001</v>
          </cell>
          <cell r="BA61">
            <v>112.19383277321984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112.19383277321984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O61">
            <v>0</v>
          </cell>
          <cell r="BP61">
            <v>0</v>
          </cell>
          <cell r="BQ61">
            <v>285.565</v>
          </cell>
          <cell r="BR61">
            <v>28.525000000000002</v>
          </cell>
          <cell r="BS61">
            <v>28.56</v>
          </cell>
          <cell r="BT61">
            <v>28.56</v>
          </cell>
          <cell r="BU61">
            <v>28.56</v>
          </cell>
          <cell r="BV61">
            <v>28.56</v>
          </cell>
          <cell r="BW61">
            <v>28.56</v>
          </cell>
          <cell r="BX61">
            <v>28.56</v>
          </cell>
          <cell r="BY61">
            <v>28.56</v>
          </cell>
          <cell r="BZ61">
            <v>28.56</v>
          </cell>
          <cell r="CA61">
            <v>28.56</v>
          </cell>
          <cell r="CD61">
            <v>309.70464634612</v>
          </cell>
          <cell r="CE61">
            <v>28.759456802999999</v>
          </cell>
          <cell r="CF61">
            <v>28.685577030000001</v>
          </cell>
          <cell r="CG61">
            <v>31.519628171119997</v>
          </cell>
          <cell r="CH61">
            <v>32.174026740000002</v>
          </cell>
          <cell r="CI61">
            <v>31.471180722</v>
          </cell>
          <cell r="CJ61">
            <v>32.059010539999996</v>
          </cell>
          <cell r="CK61">
            <v>31.143333179999999</v>
          </cell>
          <cell r="CL61">
            <v>31.280667659999999</v>
          </cell>
          <cell r="CM61">
            <v>31.018898780000001</v>
          </cell>
          <cell r="CN61">
            <v>31.59286672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952.17699999999979</v>
          </cell>
          <cell r="FB61">
            <v>93.486999999999981</v>
          </cell>
          <cell r="FC61">
            <v>95.41</v>
          </cell>
          <cell r="FD61">
            <v>95.41</v>
          </cell>
          <cell r="FE61">
            <v>95.41</v>
          </cell>
          <cell r="FF61">
            <v>95.41</v>
          </cell>
          <cell r="FG61">
            <v>95.41</v>
          </cell>
          <cell r="FH61">
            <v>95.41</v>
          </cell>
          <cell r="FI61">
            <v>95.41</v>
          </cell>
          <cell r="FJ61">
            <v>95.41</v>
          </cell>
          <cell r="FK61">
            <v>95.41</v>
          </cell>
          <cell r="FN61">
            <v>556.49625638025566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556.49625638025566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GA61">
            <v>-395.68074361974413</v>
          </cell>
          <cell r="GB61">
            <v>-395.68074361974413</v>
          </cell>
          <cell r="GC61">
            <v>0</v>
          </cell>
          <cell r="GD61">
            <v>3.5520000000000005</v>
          </cell>
          <cell r="GE61">
            <v>3.5520000000000005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-3.5520000000000005</v>
          </cell>
          <cell r="GW61">
            <v>-3.5520000000000005</v>
          </cell>
          <cell r="GX61">
            <v>0</v>
          </cell>
          <cell r="GY61">
            <v>1860.9079999999994</v>
          </cell>
          <cell r="GZ61">
            <v>181.77799999999999</v>
          </cell>
          <cell r="HA61">
            <v>186.57</v>
          </cell>
          <cell r="HB61">
            <v>186.57</v>
          </cell>
          <cell r="HC61">
            <v>186.57</v>
          </cell>
          <cell r="HD61">
            <v>186.57</v>
          </cell>
          <cell r="HE61">
            <v>186.57</v>
          </cell>
          <cell r="HF61">
            <v>186.57</v>
          </cell>
          <cell r="HG61">
            <v>186.57</v>
          </cell>
          <cell r="HH61">
            <v>186.57</v>
          </cell>
          <cell r="HI61">
            <v>186.57</v>
          </cell>
          <cell r="HL61">
            <v>1492.6443284692928</v>
          </cell>
          <cell r="HM61">
            <v>142.55571211728864</v>
          </cell>
          <cell r="HN61">
            <v>131.06169555152204</v>
          </cell>
          <cell r="HO61">
            <v>150.63641252234001</v>
          </cell>
          <cell r="HP61">
            <v>162.37400373566507</v>
          </cell>
          <cell r="HQ61">
            <v>169.86093376387598</v>
          </cell>
          <cell r="HR61">
            <v>147.34448961484097</v>
          </cell>
          <cell r="HS61">
            <v>133.93816605203338</v>
          </cell>
          <cell r="HT61">
            <v>177.17286538067123</v>
          </cell>
          <cell r="HU61">
            <v>133.87306440763348</v>
          </cell>
          <cell r="HV61">
            <v>143.82698532342189</v>
          </cell>
          <cell r="HY61">
            <v>-368.26367153070669</v>
          </cell>
          <cell r="HZ61">
            <v>-368.26367153070669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1579.9129999999998</v>
          </cell>
          <cell r="KI61">
            <v>155.12300000000002</v>
          </cell>
          <cell r="KJ61">
            <v>158.31</v>
          </cell>
          <cell r="KK61">
            <v>158.31</v>
          </cell>
          <cell r="KL61">
            <v>158.31</v>
          </cell>
          <cell r="KM61">
            <v>158.31</v>
          </cell>
          <cell r="KN61">
            <v>158.31</v>
          </cell>
          <cell r="KO61">
            <v>158.31</v>
          </cell>
          <cell r="KP61">
            <v>158.31</v>
          </cell>
          <cell r="KQ61">
            <v>158.31</v>
          </cell>
          <cell r="KR61">
            <v>158.31</v>
          </cell>
          <cell r="KU61">
            <v>1319.9591611277765</v>
          </cell>
          <cell r="KV61">
            <v>183.76716669271272</v>
          </cell>
          <cell r="KW61">
            <v>139.278137246207</v>
          </cell>
          <cell r="KX61">
            <v>205.32545076896017</v>
          </cell>
          <cell r="KY61">
            <v>182.09550495213898</v>
          </cell>
          <cell r="KZ61">
            <v>196.11723559680991</v>
          </cell>
          <cell r="LA61">
            <v>38.857275803231779</v>
          </cell>
          <cell r="LB61">
            <v>2.1530688898504837</v>
          </cell>
          <cell r="LD61">
            <v>216.93436459677037</v>
          </cell>
          <cell r="LE61">
            <v>155.43095658109499</v>
          </cell>
          <cell r="LH61">
            <v>-259.95383887222329</v>
          </cell>
          <cell r="LI61">
            <v>-259.95383887222329</v>
          </cell>
          <cell r="LJ61">
            <v>0</v>
          </cell>
          <cell r="LK61">
            <v>0</v>
          </cell>
          <cell r="LX61">
            <v>0</v>
          </cell>
          <cell r="MJ61">
            <v>0</v>
          </cell>
          <cell r="ML61">
            <v>0</v>
          </cell>
          <cell r="MM61">
            <v>0</v>
          </cell>
          <cell r="MN61">
            <v>3840.7089999999998</v>
          </cell>
          <cell r="MO61">
            <v>369.76900000000006</v>
          </cell>
          <cell r="MP61">
            <v>385.66</v>
          </cell>
          <cell r="MQ61">
            <v>385.66</v>
          </cell>
          <cell r="MR61">
            <v>385.66</v>
          </cell>
          <cell r="MS61">
            <v>385.66</v>
          </cell>
          <cell r="MT61">
            <v>385.66</v>
          </cell>
          <cell r="MU61">
            <v>385.66</v>
          </cell>
          <cell r="MV61">
            <v>385.66</v>
          </cell>
          <cell r="MW61">
            <v>385.66</v>
          </cell>
          <cell r="MX61">
            <v>385.66</v>
          </cell>
          <cell r="NA61">
            <v>1436.982708708774</v>
          </cell>
          <cell r="NB61">
            <v>0</v>
          </cell>
          <cell r="NC61">
            <v>0</v>
          </cell>
          <cell r="ND61">
            <v>45.559351487740955</v>
          </cell>
          <cell r="NE61">
            <v>0</v>
          </cell>
          <cell r="NF61">
            <v>0</v>
          </cell>
          <cell r="NG61">
            <v>0</v>
          </cell>
          <cell r="NH61">
            <v>0</v>
          </cell>
          <cell r="NI61">
            <v>0</v>
          </cell>
          <cell r="NJ61">
            <v>1244.4656790843412</v>
          </cell>
          <cell r="NK61">
            <v>146.9576781366919</v>
          </cell>
          <cell r="NN61">
            <v>-2403.7262912912256</v>
          </cell>
          <cell r="NO61">
            <v>-2403.7262912912256</v>
          </cell>
          <cell r="NP61">
            <v>0</v>
          </cell>
          <cell r="NQ61">
            <v>1267.1779999999999</v>
          </cell>
          <cell r="NR61">
            <v>0</v>
          </cell>
          <cell r="NS61">
            <v>-1267.1779999999999</v>
          </cell>
          <cell r="NT61">
            <v>-1267.1779999999999</v>
          </cell>
          <cell r="NU61">
            <v>0</v>
          </cell>
          <cell r="NV61">
            <v>565.221</v>
          </cell>
          <cell r="NW61">
            <v>54.291000000000004</v>
          </cell>
          <cell r="NX61">
            <v>56.77</v>
          </cell>
          <cell r="NY61">
            <v>56.77</v>
          </cell>
          <cell r="NZ61">
            <v>56.77</v>
          </cell>
          <cell r="OA61">
            <v>56.77</v>
          </cell>
          <cell r="OB61">
            <v>56.77</v>
          </cell>
          <cell r="OC61">
            <v>56.77</v>
          </cell>
          <cell r="OD61">
            <v>56.77</v>
          </cell>
          <cell r="OE61">
            <v>56.77</v>
          </cell>
          <cell r="OF61">
            <v>56.77</v>
          </cell>
          <cell r="OI61">
            <v>0</v>
          </cell>
          <cell r="OJ61">
            <v>0</v>
          </cell>
          <cell r="OK61">
            <v>0</v>
          </cell>
          <cell r="OL61">
            <v>0</v>
          </cell>
          <cell r="OM61">
            <v>0</v>
          </cell>
          <cell r="ON61">
            <v>0</v>
          </cell>
          <cell r="OO61">
            <v>0</v>
          </cell>
          <cell r="OP61">
            <v>0</v>
          </cell>
          <cell r="OQ61">
            <v>0</v>
          </cell>
          <cell r="OR61">
            <v>0</v>
          </cell>
          <cell r="OS61">
            <v>0</v>
          </cell>
          <cell r="OV61">
            <v>-565.221</v>
          </cell>
          <cell r="OW61">
            <v>-565.221</v>
          </cell>
          <cell r="OX61">
            <v>0</v>
          </cell>
          <cell r="OY61">
            <v>508.97499999999991</v>
          </cell>
          <cell r="OZ61">
            <v>47.454999999999998</v>
          </cell>
          <cell r="PA61">
            <v>51.28</v>
          </cell>
          <cell r="PB61">
            <v>51.28</v>
          </cell>
          <cell r="PC61">
            <v>51.28</v>
          </cell>
          <cell r="PD61">
            <v>51.28</v>
          </cell>
          <cell r="PE61">
            <v>51.28</v>
          </cell>
          <cell r="PF61">
            <v>51.28</v>
          </cell>
          <cell r="PG61">
            <v>51.28</v>
          </cell>
          <cell r="PH61">
            <v>51.28</v>
          </cell>
          <cell r="PI61">
            <v>51.28</v>
          </cell>
          <cell r="PL61">
            <v>0</v>
          </cell>
          <cell r="PM61">
            <v>0</v>
          </cell>
          <cell r="PN61">
            <v>0</v>
          </cell>
          <cell r="PO61">
            <v>0</v>
          </cell>
          <cell r="PP61">
            <v>0</v>
          </cell>
          <cell r="PQ61">
            <v>0</v>
          </cell>
          <cell r="PR61">
            <v>0</v>
          </cell>
          <cell r="PS61">
            <v>0</v>
          </cell>
          <cell r="PT61">
            <v>0</v>
          </cell>
          <cell r="PU61">
            <v>0</v>
          </cell>
          <cell r="PV61">
            <v>0</v>
          </cell>
          <cell r="PY61">
            <v>-508.97499999999991</v>
          </cell>
          <cell r="PZ61">
            <v>-508.97499999999991</v>
          </cell>
          <cell r="QA61">
            <v>0</v>
          </cell>
          <cell r="QB61">
            <v>113.84199999999998</v>
          </cell>
          <cell r="QC61">
            <v>11.152000000000001</v>
          </cell>
          <cell r="QD61">
            <v>11.41</v>
          </cell>
          <cell r="QE61">
            <v>11.41</v>
          </cell>
          <cell r="QF61">
            <v>11.41</v>
          </cell>
          <cell r="QG61">
            <v>11.41</v>
          </cell>
          <cell r="QH61">
            <v>11.41</v>
          </cell>
          <cell r="QI61">
            <v>11.41</v>
          </cell>
          <cell r="QJ61">
            <v>11.41</v>
          </cell>
          <cell r="QK61">
            <v>11.41</v>
          </cell>
          <cell r="QL61">
            <v>11.41</v>
          </cell>
          <cell r="QO61">
            <v>0</v>
          </cell>
          <cell r="QP61">
            <v>0</v>
          </cell>
          <cell r="QQ61">
            <v>0</v>
          </cell>
          <cell r="QS61">
            <v>0</v>
          </cell>
          <cell r="QT61">
            <v>0</v>
          </cell>
          <cell r="QU61">
            <v>0</v>
          </cell>
          <cell r="QW61">
            <v>0</v>
          </cell>
          <cell r="RB61">
            <v>-113.84199999999998</v>
          </cell>
          <cell r="RC61">
            <v>-113.84199999999998</v>
          </cell>
          <cell r="RD61">
            <v>0</v>
          </cell>
          <cell r="RE61">
            <v>0</v>
          </cell>
          <cell r="RF61">
            <v>0</v>
          </cell>
          <cell r="RG61">
            <v>0</v>
          </cell>
          <cell r="RH61">
            <v>0</v>
          </cell>
          <cell r="RI61">
            <v>0</v>
          </cell>
          <cell r="RJ61">
            <v>0</v>
          </cell>
          <cell r="RK61">
            <v>0</v>
          </cell>
          <cell r="RL61">
            <v>0</v>
          </cell>
          <cell r="RM61">
            <v>0</v>
          </cell>
          <cell r="RN61">
            <v>0</v>
          </cell>
          <cell r="RO61">
            <v>0</v>
          </cell>
          <cell r="RR61">
            <v>0</v>
          </cell>
          <cell r="RS61">
            <v>0</v>
          </cell>
          <cell r="RT61">
            <v>0</v>
          </cell>
          <cell r="RV61">
            <v>0</v>
          </cell>
          <cell r="RY61">
            <v>0</v>
          </cell>
          <cell r="RZ61">
            <v>0</v>
          </cell>
          <cell r="SE61">
            <v>0</v>
          </cell>
          <cell r="SF61">
            <v>0</v>
          </cell>
          <cell r="SG61">
            <v>0</v>
          </cell>
          <cell r="SH61">
            <v>0</v>
          </cell>
          <cell r="SI61">
            <v>0</v>
          </cell>
          <cell r="SJ61">
            <v>0</v>
          </cell>
          <cell r="SK61">
            <v>0</v>
          </cell>
          <cell r="SL61">
            <v>0</v>
          </cell>
          <cell r="SM61">
            <v>0</v>
          </cell>
          <cell r="SN61">
            <v>0</v>
          </cell>
          <cell r="SO61">
            <v>0</v>
          </cell>
          <cell r="SP61">
            <v>0</v>
          </cell>
          <cell r="SQ61">
            <v>0</v>
          </cell>
          <cell r="SR61">
            <v>0</v>
          </cell>
          <cell r="SU61">
            <v>0</v>
          </cell>
          <cell r="SV61">
            <v>0</v>
          </cell>
          <cell r="SW61">
            <v>0</v>
          </cell>
          <cell r="SX61">
            <v>0</v>
          </cell>
          <cell r="SY61">
            <v>0</v>
          </cell>
          <cell r="SZ61">
            <v>0</v>
          </cell>
          <cell r="TA61">
            <v>0</v>
          </cell>
          <cell r="TB61">
            <v>0</v>
          </cell>
          <cell r="TC61">
            <v>0</v>
          </cell>
          <cell r="TD61">
            <v>0</v>
          </cell>
          <cell r="TH61">
            <v>0</v>
          </cell>
          <cell r="TI61">
            <v>0</v>
          </cell>
          <cell r="TJ61">
            <v>0</v>
          </cell>
          <cell r="TK61">
            <v>65.866</v>
          </cell>
          <cell r="TL61">
            <v>6.4660000000000002</v>
          </cell>
          <cell r="TM61">
            <v>6.6</v>
          </cell>
          <cell r="TN61">
            <v>6.6</v>
          </cell>
          <cell r="TO61">
            <v>6.6</v>
          </cell>
          <cell r="TP61">
            <v>6.6</v>
          </cell>
          <cell r="TQ61">
            <v>6.6</v>
          </cell>
          <cell r="TR61">
            <v>6.6</v>
          </cell>
          <cell r="TS61">
            <v>6.6</v>
          </cell>
          <cell r="TT61">
            <v>6.6</v>
          </cell>
          <cell r="TU61">
            <v>6.6</v>
          </cell>
          <cell r="TX61">
            <v>0</v>
          </cell>
          <cell r="TY61">
            <v>0</v>
          </cell>
          <cell r="TZ61">
            <v>0</v>
          </cell>
          <cell r="UA61">
            <v>0</v>
          </cell>
          <cell r="UB61">
            <v>0</v>
          </cell>
          <cell r="UC61">
            <v>0</v>
          </cell>
          <cell r="UD61">
            <v>0</v>
          </cell>
          <cell r="UE61">
            <v>0</v>
          </cell>
          <cell r="UF61">
            <v>0</v>
          </cell>
          <cell r="UG61">
            <v>0</v>
          </cell>
          <cell r="UH61">
            <v>0</v>
          </cell>
          <cell r="UK61">
            <v>-65.866</v>
          </cell>
          <cell r="UL61">
            <v>-65.866</v>
          </cell>
          <cell r="UM61">
            <v>0</v>
          </cell>
          <cell r="UN61">
            <v>13.274000000000001</v>
          </cell>
          <cell r="UO61">
            <v>1.304</v>
          </cell>
          <cell r="UP61">
            <v>1.33</v>
          </cell>
          <cell r="UQ61">
            <v>1.33</v>
          </cell>
          <cell r="UR61">
            <v>1.33</v>
          </cell>
          <cell r="US61">
            <v>1.33</v>
          </cell>
          <cell r="UT61">
            <v>1.33</v>
          </cell>
          <cell r="UU61">
            <v>1.33</v>
          </cell>
          <cell r="UV61">
            <v>1.33</v>
          </cell>
          <cell r="UW61">
            <v>1.33</v>
          </cell>
          <cell r="UX61">
            <v>1.33</v>
          </cell>
          <cell r="VA61">
            <v>0</v>
          </cell>
          <cell r="VN61">
            <v>-13.274000000000001</v>
          </cell>
          <cell r="VO61">
            <v>-13.274000000000001</v>
          </cell>
          <cell r="VP61">
            <v>0</v>
          </cell>
          <cell r="VQ61">
            <v>0</v>
          </cell>
          <cell r="WD61">
            <v>0</v>
          </cell>
          <cell r="WQ61">
            <v>0</v>
          </cell>
          <cell r="WR61">
            <v>0</v>
          </cell>
          <cell r="WS61">
            <v>0</v>
          </cell>
          <cell r="WT61">
            <v>10283.441000000003</v>
          </cell>
          <cell r="WU61">
            <v>1006.3309999999999</v>
          </cell>
          <cell r="WV61">
            <v>1030.79</v>
          </cell>
          <cell r="WW61">
            <v>1030.79</v>
          </cell>
          <cell r="WX61">
            <v>1030.79</v>
          </cell>
          <cell r="WY61">
            <v>1030.79</v>
          </cell>
          <cell r="WZ61">
            <v>1030.79</v>
          </cell>
          <cell r="XA61">
            <v>1030.79</v>
          </cell>
          <cell r="XB61">
            <v>1030.79</v>
          </cell>
          <cell r="XC61">
            <v>1030.79</v>
          </cell>
          <cell r="XD61">
            <v>1030.79</v>
          </cell>
          <cell r="XG61">
            <v>11867.966663364878</v>
          </cell>
          <cell r="XH61">
            <v>1085.174027549732</v>
          </cell>
          <cell r="XI61">
            <v>877.94996945677349</v>
          </cell>
          <cell r="XJ61">
            <v>522.87460329355054</v>
          </cell>
          <cell r="XK61">
            <v>478.1691784786023</v>
          </cell>
          <cell r="XL61">
            <v>1177.9832071946153</v>
          </cell>
          <cell r="XM61">
            <v>1143.7713239346579</v>
          </cell>
          <cell r="XN61">
            <v>968.06614307861412</v>
          </cell>
          <cell r="XO61">
            <v>2331.3617006971685</v>
          </cell>
          <cell r="XP61">
            <v>2175.3327248828377</v>
          </cell>
          <cell r="XQ61">
            <v>1107.2837847983267</v>
          </cell>
          <cell r="XT61">
            <v>1584.5256633648751</v>
          </cell>
          <cell r="XU61">
            <v>0</v>
          </cell>
          <cell r="XV61">
            <v>1584.5256633648751</v>
          </cell>
          <cell r="XW61">
            <v>2646.2080000000001</v>
          </cell>
          <cell r="XX61">
            <v>255.08799999999999</v>
          </cell>
          <cell r="XY61">
            <v>265.68</v>
          </cell>
          <cell r="XZ61">
            <v>265.68</v>
          </cell>
          <cell r="YA61">
            <v>265.68</v>
          </cell>
          <cell r="YB61">
            <v>265.68</v>
          </cell>
          <cell r="YC61">
            <v>265.68</v>
          </cell>
          <cell r="YD61">
            <v>265.68</v>
          </cell>
          <cell r="YE61">
            <v>265.68</v>
          </cell>
          <cell r="YF61">
            <v>265.68</v>
          </cell>
          <cell r="YG61">
            <v>265.68</v>
          </cell>
          <cell r="YJ61">
            <v>1982.6994273696032</v>
          </cell>
          <cell r="YK61">
            <v>182.85129369524736</v>
          </cell>
          <cell r="YL61">
            <v>130.7070670431311</v>
          </cell>
          <cell r="YM61">
            <v>183.66956181951267</v>
          </cell>
          <cell r="YN61">
            <v>196.21732551542837</v>
          </cell>
          <cell r="YO61">
            <v>268.91312444179664</v>
          </cell>
          <cell r="YP61">
            <v>187.26346405707616</v>
          </cell>
          <cell r="YQ61">
            <v>178.79888387410742</v>
          </cell>
          <cell r="YR61">
            <v>198.75963344574049</v>
          </cell>
          <cell r="YS61">
            <v>259.68949460080108</v>
          </cell>
          <cell r="YT61">
            <v>195.82957887676218</v>
          </cell>
          <cell r="YW61">
            <v>-663.50857263039688</v>
          </cell>
          <cell r="YX61">
            <v>-663.50857263039688</v>
          </cell>
          <cell r="YY61">
            <v>0</v>
          </cell>
          <cell r="YZ61">
            <v>1779.9260000000002</v>
          </cell>
          <cell r="ZA61">
            <v>174.14599999999999</v>
          </cell>
          <cell r="ZB61">
            <v>178.42</v>
          </cell>
          <cell r="ZC61">
            <v>178.42</v>
          </cell>
          <cell r="ZD61">
            <v>178.42</v>
          </cell>
          <cell r="ZE61">
            <v>178.42</v>
          </cell>
          <cell r="ZF61">
            <v>178.42</v>
          </cell>
          <cell r="ZG61">
            <v>178.42</v>
          </cell>
          <cell r="ZH61">
            <v>178.42</v>
          </cell>
          <cell r="ZI61">
            <v>178.42</v>
          </cell>
          <cell r="ZJ61">
            <v>178.42</v>
          </cell>
          <cell r="ZM61">
            <v>1398.3461189119696</v>
          </cell>
          <cell r="ZP61">
            <v>686.49460606811556</v>
          </cell>
          <cell r="ZQ61">
            <v>711.85151284385404</v>
          </cell>
          <cell r="ZZ61">
            <v>-381.57988108803056</v>
          </cell>
          <cell r="AAA61">
            <v>-381.57988108803056</v>
          </cell>
          <cell r="AAB61">
            <v>0</v>
          </cell>
          <cell r="AAC61">
            <v>0</v>
          </cell>
          <cell r="AAD61">
            <v>0</v>
          </cell>
          <cell r="AAE61">
            <v>0</v>
          </cell>
          <cell r="AAF61">
            <v>0</v>
          </cell>
          <cell r="AAG61">
            <v>0</v>
          </cell>
          <cell r="AAH61">
            <v>0</v>
          </cell>
          <cell r="AAI61">
            <v>0</v>
          </cell>
          <cell r="AAJ61">
            <v>0</v>
          </cell>
          <cell r="AAK61">
            <v>0</v>
          </cell>
          <cell r="AAL61">
            <v>0</v>
          </cell>
          <cell r="AAM61">
            <v>0</v>
          </cell>
          <cell r="AAP61">
            <v>0</v>
          </cell>
          <cell r="AAQ61">
            <v>0</v>
          </cell>
          <cell r="AAR61">
            <v>0</v>
          </cell>
          <cell r="AAS61">
            <v>0</v>
          </cell>
          <cell r="AAT61">
            <v>0</v>
          </cell>
          <cell r="AAU61">
            <v>0</v>
          </cell>
          <cell r="AAV61">
            <v>0</v>
          </cell>
          <cell r="AAW61">
            <v>0</v>
          </cell>
          <cell r="AAX61">
            <v>0</v>
          </cell>
          <cell r="AAY61">
            <v>0</v>
          </cell>
          <cell r="AAZ61">
            <v>0</v>
          </cell>
          <cell r="ABC61">
            <v>0</v>
          </cell>
          <cell r="ABD61">
            <v>0</v>
          </cell>
          <cell r="ABE61">
            <v>0</v>
          </cell>
          <cell r="ABF61">
            <v>0</v>
          </cell>
          <cell r="ABG61">
            <v>0</v>
          </cell>
          <cell r="ABH61">
            <v>0</v>
          </cell>
          <cell r="ABI61">
            <v>0</v>
          </cell>
          <cell r="ABJ61">
            <v>0</v>
          </cell>
          <cell r="ABK61">
            <v>0</v>
          </cell>
          <cell r="ABL61">
            <v>0</v>
          </cell>
          <cell r="ABM61">
            <v>0</v>
          </cell>
          <cell r="ABN61">
            <v>0</v>
          </cell>
          <cell r="ABO61">
            <v>0</v>
          </cell>
          <cell r="ABP61">
            <v>0</v>
          </cell>
          <cell r="ABS61">
            <v>0</v>
          </cell>
          <cell r="ABT61">
            <v>0</v>
          </cell>
          <cell r="ACA61">
            <v>0</v>
          </cell>
          <cell r="ACB61">
            <v>0</v>
          </cell>
          <cell r="ACC61">
            <v>0</v>
          </cell>
          <cell r="ACF61">
            <v>0</v>
          </cell>
          <cell r="ACG61">
            <v>0</v>
          </cell>
          <cell r="ACH61">
            <v>0</v>
          </cell>
          <cell r="ACI61">
            <v>279.83499999999998</v>
          </cell>
          <cell r="ACJ61">
            <v>254.40011179199996</v>
          </cell>
          <cell r="ACK61">
            <v>-25.434888208000018</v>
          </cell>
          <cell r="ACL61">
            <v>-25.434888208000018</v>
          </cell>
          <cell r="ACM61">
            <v>0</v>
          </cell>
          <cell r="ACN61">
            <v>279.83499999999998</v>
          </cell>
          <cell r="ACO61">
            <v>30.535</v>
          </cell>
          <cell r="ACP61">
            <v>27.7</v>
          </cell>
          <cell r="ACQ61">
            <v>27.7</v>
          </cell>
          <cell r="ACR61">
            <v>27.7</v>
          </cell>
          <cell r="ACS61">
            <v>27.7</v>
          </cell>
          <cell r="ACT61">
            <v>27.7</v>
          </cell>
          <cell r="ACU61">
            <v>27.7</v>
          </cell>
          <cell r="ACV61">
            <v>27.7</v>
          </cell>
          <cell r="ACW61">
            <v>27.7</v>
          </cell>
          <cell r="ACX61">
            <v>27.7</v>
          </cell>
          <cell r="ADA61">
            <v>254.40011179199996</v>
          </cell>
          <cell r="ADB61">
            <v>27.799705079999999</v>
          </cell>
          <cell r="ADC61">
            <v>19.805921999999999</v>
          </cell>
          <cell r="ADD61">
            <v>23.855079312000001</v>
          </cell>
          <cell r="ADE61">
            <v>28.408741199999998</v>
          </cell>
          <cell r="ADF61">
            <v>19.8486774</v>
          </cell>
          <cell r="ADG61">
            <v>24.263301600000002</v>
          </cell>
          <cell r="ADH61">
            <v>31.4270496</v>
          </cell>
          <cell r="ADI61">
            <v>27.619930799999999</v>
          </cell>
          <cell r="ADJ61">
            <v>23.476111200000002</v>
          </cell>
          <cell r="ADK61">
            <v>27.895593599999998</v>
          </cell>
          <cell r="ADN61">
            <v>-25.434888208000018</v>
          </cell>
          <cell r="ADO61">
            <v>-25.434888208000018</v>
          </cell>
          <cell r="ADP61">
            <v>0</v>
          </cell>
          <cell r="ADQ61">
            <v>0</v>
          </cell>
          <cell r="ADR61">
            <v>0</v>
          </cell>
          <cell r="ADS61">
            <v>0</v>
          </cell>
          <cell r="ADT61">
            <v>0</v>
          </cell>
          <cell r="ADU61">
            <v>0</v>
          </cell>
          <cell r="ADV61">
            <v>0</v>
          </cell>
          <cell r="ADW61">
            <v>0</v>
          </cell>
          <cell r="ADX61">
            <v>0</v>
          </cell>
          <cell r="ADY61">
            <v>0</v>
          </cell>
          <cell r="ADZ61">
            <v>0</v>
          </cell>
          <cell r="AEA61">
            <v>0</v>
          </cell>
          <cell r="AED61">
            <v>0</v>
          </cell>
          <cell r="AEE61">
            <v>0</v>
          </cell>
          <cell r="AEF61">
            <v>0</v>
          </cell>
          <cell r="AEG61">
            <v>0</v>
          </cell>
          <cell r="AEH61">
            <v>0</v>
          </cell>
          <cell r="AEI61">
            <v>0</v>
          </cell>
          <cell r="AEJ61">
            <v>0</v>
          </cell>
          <cell r="AEK61">
            <v>0</v>
          </cell>
          <cell r="AEL61">
            <v>0</v>
          </cell>
          <cell r="AEM61">
            <v>0</v>
          </cell>
          <cell r="AEN61">
            <v>0</v>
          </cell>
          <cell r="AEQ61">
            <v>0</v>
          </cell>
          <cell r="AER61">
            <v>0</v>
          </cell>
          <cell r="AES61">
            <v>0</v>
          </cell>
          <cell r="AET61">
            <v>0</v>
          </cell>
          <cell r="AEU61">
            <v>0</v>
          </cell>
          <cell r="AEV61">
            <v>0</v>
          </cell>
          <cell r="AEW61">
            <v>0</v>
          </cell>
          <cell r="AEX61">
            <v>0</v>
          </cell>
          <cell r="AEY61">
            <v>0</v>
          </cell>
          <cell r="AFG61">
            <v>0</v>
          </cell>
          <cell r="AFT61">
            <v>0</v>
          </cell>
          <cell r="AFU61">
            <v>0</v>
          </cell>
          <cell r="AFV61">
            <v>0</v>
          </cell>
          <cell r="AFW61">
            <v>26771.823999999997</v>
          </cell>
          <cell r="AFX61">
            <v>21732.55369570222</v>
          </cell>
          <cell r="AFY61">
            <v>-5039.2703042977773</v>
          </cell>
          <cell r="AFZ61">
            <v>-5039.2703042977773</v>
          </cell>
          <cell r="AGA61">
            <v>0</v>
          </cell>
          <cell r="AGB61">
            <v>32126.188799999996</v>
          </cell>
          <cell r="AGC61">
            <v>26079.064434842661</v>
          </cell>
          <cell r="AGD61">
            <v>-6047.124365157335</v>
          </cell>
          <cell r="AGE61">
            <v>-6047.124365157335</v>
          </cell>
          <cell r="AGF61">
            <v>0</v>
          </cell>
          <cell r="AGG61">
            <v>1606.30944</v>
          </cell>
          <cell r="AGH61">
            <v>1303.9532217421331</v>
          </cell>
          <cell r="AGI61">
            <v>-302.35621825786689</v>
          </cell>
          <cell r="AGJ61">
            <v>-302.35621825786689</v>
          </cell>
          <cell r="AGK61">
            <v>0</v>
          </cell>
          <cell r="AGL61">
            <v>33732.498239999994</v>
          </cell>
        </row>
        <row r="62">
          <cell r="C62" t="str">
            <v>Текстильникiв, ВУЛ, 20</v>
          </cell>
          <cell r="D62">
            <v>5</v>
          </cell>
          <cell r="E62">
            <v>2159.17</v>
          </cell>
          <cell r="F62">
            <v>21840.239999999998</v>
          </cell>
          <cell r="G62">
            <v>16733.097833938918</v>
          </cell>
          <cell r="H62">
            <v>-5107.1421660610795</v>
          </cell>
          <cell r="I62">
            <v>-5107.1421660610795</v>
          </cell>
          <cell r="J62">
            <v>0</v>
          </cell>
          <cell r="K62">
            <v>6782.0389999999998</v>
          </cell>
          <cell r="L62">
            <v>665.45900000000006</v>
          </cell>
          <cell r="M62">
            <v>679.62</v>
          </cell>
          <cell r="N62">
            <v>679.62</v>
          </cell>
          <cell r="O62">
            <v>679.62</v>
          </cell>
          <cell r="P62">
            <v>679.62</v>
          </cell>
          <cell r="Q62">
            <v>679.62</v>
          </cell>
          <cell r="R62">
            <v>679.62</v>
          </cell>
          <cell r="S62">
            <v>679.62</v>
          </cell>
          <cell r="T62">
            <v>679.62</v>
          </cell>
          <cell r="U62">
            <v>679.62</v>
          </cell>
          <cell r="X62">
            <v>4616.1973635516551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3594.0269536559749</v>
          </cell>
          <cell r="AE62">
            <v>1022.1704098956798</v>
          </cell>
          <cell r="AF62">
            <v>0</v>
          </cell>
          <cell r="AG62">
            <v>0</v>
          </cell>
          <cell r="AH62">
            <v>0</v>
          </cell>
          <cell r="AL62">
            <v>0</v>
          </cell>
          <cell r="AM62">
            <v>0</v>
          </cell>
          <cell r="AN62">
            <v>2324.2129999999993</v>
          </cell>
          <cell r="AO62">
            <v>228.203</v>
          </cell>
          <cell r="AP62">
            <v>232.89</v>
          </cell>
          <cell r="AQ62">
            <v>232.89</v>
          </cell>
          <cell r="AR62">
            <v>232.89</v>
          </cell>
          <cell r="AS62">
            <v>232.89</v>
          </cell>
          <cell r="AT62">
            <v>232.89</v>
          </cell>
          <cell r="AU62">
            <v>232.89</v>
          </cell>
          <cell r="AV62">
            <v>232.89</v>
          </cell>
          <cell r="AW62">
            <v>232.89</v>
          </cell>
          <cell r="AX62">
            <v>232.89</v>
          </cell>
          <cell r="BA62">
            <v>1208.9406302011594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1208.9406302011594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O62">
            <v>0</v>
          </cell>
          <cell r="BP62">
            <v>0</v>
          </cell>
          <cell r="BQ62">
            <v>322.05700000000002</v>
          </cell>
          <cell r="BR62">
            <v>32.167000000000002</v>
          </cell>
          <cell r="BS62">
            <v>32.21</v>
          </cell>
          <cell r="BT62">
            <v>32.21</v>
          </cell>
          <cell r="BU62">
            <v>32.21</v>
          </cell>
          <cell r="BV62">
            <v>32.21</v>
          </cell>
          <cell r="BW62">
            <v>32.21</v>
          </cell>
          <cell r="BX62">
            <v>32.21</v>
          </cell>
          <cell r="BY62">
            <v>32.21</v>
          </cell>
          <cell r="BZ62">
            <v>32.21</v>
          </cell>
          <cell r="CA62">
            <v>32.21</v>
          </cell>
          <cell r="CD62">
            <v>348.88427056819995</v>
          </cell>
          <cell r="CE62">
            <v>32.399894373000002</v>
          </cell>
          <cell r="CF62">
            <v>32.316662730000004</v>
          </cell>
          <cell r="CG62">
            <v>35.506518770199996</v>
          </cell>
          <cell r="CH62">
            <v>36.243691650000002</v>
          </cell>
          <cell r="CI62">
            <v>35.451943244999995</v>
          </cell>
          <cell r="CJ62">
            <v>36.114127150000002</v>
          </cell>
          <cell r="CK62">
            <v>35.082626550000001</v>
          </cell>
          <cell r="CL62">
            <v>35.237332349999996</v>
          </cell>
          <cell r="CM62">
            <v>34.942452549999999</v>
          </cell>
          <cell r="CN62">
            <v>35.589021199999998</v>
          </cell>
          <cell r="CR62">
            <v>0</v>
          </cell>
          <cell r="CS62">
            <v>0</v>
          </cell>
          <cell r="CT62">
            <v>246.09200000000004</v>
          </cell>
          <cell r="CU62">
            <v>24.602</v>
          </cell>
          <cell r="CV62">
            <v>24.61</v>
          </cell>
          <cell r="CW62">
            <v>24.61</v>
          </cell>
          <cell r="CX62">
            <v>24.61</v>
          </cell>
          <cell r="CY62">
            <v>24.61</v>
          </cell>
          <cell r="CZ62">
            <v>24.61</v>
          </cell>
          <cell r="DA62">
            <v>24.61</v>
          </cell>
          <cell r="DB62">
            <v>24.61</v>
          </cell>
          <cell r="DC62">
            <v>24.61</v>
          </cell>
          <cell r="DD62">
            <v>24.61</v>
          </cell>
          <cell r="DG62">
            <v>269.24391659867996</v>
          </cell>
          <cell r="DH62">
            <v>25.008702943000003</v>
          </cell>
          <cell r="DI62">
            <v>24.944458430000001</v>
          </cell>
          <cell r="DJ62">
            <v>27.400209352679997</v>
          </cell>
          <cell r="DK62">
            <v>27.969082109999999</v>
          </cell>
          <cell r="DL62">
            <v>27.358093683</v>
          </cell>
          <cell r="DM62">
            <v>27.868998569999999</v>
          </cell>
          <cell r="DN62">
            <v>27.07309377</v>
          </cell>
          <cell r="DO62">
            <v>27.19247949</v>
          </cell>
          <cell r="DP62">
            <v>26.964922169999998</v>
          </cell>
          <cell r="DQ62">
            <v>27.463876079999999</v>
          </cell>
          <cell r="DT62">
            <v>23.151916598679918</v>
          </cell>
          <cell r="DU62">
            <v>0</v>
          </cell>
          <cell r="DV62">
            <v>23.151916598679918</v>
          </cell>
          <cell r="DW62">
            <v>511.36900000000009</v>
          </cell>
          <cell r="DX62">
            <v>50.209000000000003</v>
          </cell>
          <cell r="DY62">
            <v>51.24</v>
          </cell>
          <cell r="DZ62">
            <v>51.24</v>
          </cell>
          <cell r="EA62">
            <v>51.24</v>
          </cell>
          <cell r="EB62">
            <v>51.24</v>
          </cell>
          <cell r="EC62">
            <v>51.24</v>
          </cell>
          <cell r="ED62">
            <v>51.24</v>
          </cell>
          <cell r="EE62">
            <v>51.24</v>
          </cell>
          <cell r="EF62">
            <v>51.24</v>
          </cell>
          <cell r="EG62">
            <v>51.24</v>
          </cell>
          <cell r="EK62">
            <v>265.29332507187883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265.29332507187883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X62">
            <v>-246.07567492812126</v>
          </cell>
          <cell r="EY62">
            <v>-246.07567492812126</v>
          </cell>
          <cell r="EZ62">
            <v>0</v>
          </cell>
          <cell r="FA62">
            <v>4663.387999999999</v>
          </cell>
          <cell r="FB62">
            <v>457.86799999999994</v>
          </cell>
          <cell r="FC62">
            <v>467.28</v>
          </cell>
          <cell r="FD62">
            <v>467.28</v>
          </cell>
          <cell r="FE62">
            <v>467.28</v>
          </cell>
          <cell r="FF62">
            <v>467.28</v>
          </cell>
          <cell r="FG62">
            <v>467.28</v>
          </cell>
          <cell r="FH62">
            <v>467.28</v>
          </cell>
          <cell r="FI62">
            <v>467.28</v>
          </cell>
          <cell r="FJ62">
            <v>467.28</v>
          </cell>
          <cell r="FK62">
            <v>467.28</v>
          </cell>
          <cell r="FN62">
            <v>2497.4755079326756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2497.4755079326756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GA62">
            <v>-2165.9124920673235</v>
          </cell>
          <cell r="GB62">
            <v>-2165.9124920673235</v>
          </cell>
          <cell r="GC62">
            <v>0</v>
          </cell>
          <cell r="GD62">
            <v>2.7710000000000004</v>
          </cell>
          <cell r="GE62">
            <v>2.7710000000000004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-2.7710000000000004</v>
          </cell>
          <cell r="GW62">
            <v>-2.7710000000000004</v>
          </cell>
          <cell r="GX62">
            <v>0</v>
          </cell>
          <cell r="GY62">
            <v>6988.3109999999997</v>
          </cell>
          <cell r="GZ62">
            <v>698.48099999999999</v>
          </cell>
          <cell r="HA62">
            <v>698.87</v>
          </cell>
          <cell r="HB62">
            <v>698.87</v>
          </cell>
          <cell r="HC62">
            <v>698.87</v>
          </cell>
          <cell r="HD62">
            <v>698.87</v>
          </cell>
          <cell r="HE62">
            <v>698.87</v>
          </cell>
          <cell r="HF62">
            <v>698.87</v>
          </cell>
          <cell r="HG62">
            <v>698.87</v>
          </cell>
          <cell r="HH62">
            <v>698.87</v>
          </cell>
          <cell r="HI62">
            <v>698.87</v>
          </cell>
          <cell r="HL62">
            <v>7527.0628200146693</v>
          </cell>
          <cell r="HM62">
            <v>718.87574286310132</v>
          </cell>
          <cell r="HN62">
            <v>660.91405494141372</v>
          </cell>
          <cell r="HO62">
            <v>759.62486066594374</v>
          </cell>
          <cell r="HP62">
            <v>818.81483964034055</v>
          </cell>
          <cell r="HQ62">
            <v>856.56970968978442</v>
          </cell>
          <cell r="HR62">
            <v>743.02444886603382</v>
          </cell>
          <cell r="HS62">
            <v>675.41943558991102</v>
          </cell>
          <cell r="HT62">
            <v>893.44210290867682</v>
          </cell>
          <cell r="HU62">
            <v>675.09114293657228</v>
          </cell>
          <cell r="HV62">
            <v>725.28648191289199</v>
          </cell>
          <cell r="HY62">
            <v>538.75182001466965</v>
          </cell>
          <cell r="HZ62">
            <v>0</v>
          </cell>
          <cell r="IA62">
            <v>538.75182001466965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3060.0159999999996</v>
          </cell>
          <cell r="KI62">
            <v>300.43599999999998</v>
          </cell>
          <cell r="KJ62">
            <v>306.62</v>
          </cell>
          <cell r="KK62">
            <v>306.62</v>
          </cell>
          <cell r="KL62">
            <v>306.62</v>
          </cell>
          <cell r="KM62">
            <v>306.62</v>
          </cell>
          <cell r="KN62">
            <v>306.62</v>
          </cell>
          <cell r="KO62">
            <v>306.62</v>
          </cell>
          <cell r="KP62">
            <v>306.62</v>
          </cell>
          <cell r="KQ62">
            <v>306.62</v>
          </cell>
          <cell r="KR62">
            <v>306.62</v>
          </cell>
          <cell r="KU62">
            <v>2555.3484187062236</v>
          </cell>
          <cell r="KV62">
            <v>355.74779892610599</v>
          </cell>
          <cell r="KW62">
            <v>269.63425064520305</v>
          </cell>
          <cell r="KX62">
            <v>397.49795015286804</v>
          </cell>
          <cell r="KY62">
            <v>352.52614656121841</v>
          </cell>
          <cell r="KZ62">
            <v>379.67138923804555</v>
          </cell>
          <cell r="LA62">
            <v>75.22539179855174</v>
          </cell>
          <cell r="LB62">
            <v>4.1682142522920955</v>
          </cell>
          <cell r="LD62">
            <v>419.97212192638233</v>
          </cell>
          <cell r="LE62">
            <v>300.90515520555607</v>
          </cell>
          <cell r="LH62">
            <v>-504.66758129377604</v>
          </cell>
          <cell r="LI62">
            <v>-504.66758129377604</v>
          </cell>
          <cell r="LJ62">
            <v>0</v>
          </cell>
          <cell r="LK62">
            <v>0</v>
          </cell>
          <cell r="LX62">
            <v>0</v>
          </cell>
          <cell r="MJ62">
            <v>0</v>
          </cell>
          <cell r="ML62">
            <v>0</v>
          </cell>
          <cell r="MM62">
            <v>0</v>
          </cell>
          <cell r="MN62">
            <v>22196.062900000001</v>
          </cell>
          <cell r="MO62">
            <v>2110.3128999999999</v>
          </cell>
          <cell r="MP62">
            <v>2231.75</v>
          </cell>
          <cell r="MQ62">
            <v>2231.75</v>
          </cell>
          <cell r="MR62">
            <v>2231.75</v>
          </cell>
          <cell r="MS62">
            <v>2231.75</v>
          </cell>
          <cell r="MT62">
            <v>2231.75</v>
          </cell>
          <cell r="MU62">
            <v>2231.75</v>
          </cell>
          <cell r="MV62">
            <v>2231.75</v>
          </cell>
          <cell r="MW62">
            <v>2231.75</v>
          </cell>
          <cell r="MX62">
            <v>2231.75</v>
          </cell>
          <cell r="NA62">
            <v>5177.42900523968</v>
          </cell>
          <cell r="NB62">
            <v>1650.1098981376076</v>
          </cell>
          <cell r="NC62">
            <v>1136.7963110006394</v>
          </cell>
          <cell r="ND62">
            <v>200.09731769110456</v>
          </cell>
          <cell r="NE62">
            <v>167.40997203868892</v>
          </cell>
          <cell r="NF62">
            <v>0</v>
          </cell>
          <cell r="NG62">
            <v>0</v>
          </cell>
          <cell r="NH62">
            <v>918.3487951951289</v>
          </cell>
          <cell r="NI62">
            <v>245.97137209276821</v>
          </cell>
          <cell r="NJ62">
            <v>274.16779085423332</v>
          </cell>
          <cell r="NK62">
            <v>584.52754822950931</v>
          </cell>
          <cell r="NN62">
            <v>-17018.633894760322</v>
          </cell>
          <cell r="NO62">
            <v>-17018.633894760322</v>
          </cell>
          <cell r="NP62">
            <v>0</v>
          </cell>
          <cell r="NQ62">
            <v>11205.235000000001</v>
          </cell>
          <cell r="NR62">
            <v>42039.19</v>
          </cell>
          <cell r="NS62">
            <v>30833.955000000002</v>
          </cell>
          <cell r="NT62">
            <v>0</v>
          </cell>
          <cell r="NU62">
            <v>30833.955000000002</v>
          </cell>
          <cell r="NV62">
            <v>1137.655</v>
          </cell>
          <cell r="NW62">
            <v>110.125</v>
          </cell>
          <cell r="NX62">
            <v>114.17</v>
          </cell>
          <cell r="NY62">
            <v>114.17</v>
          </cell>
          <cell r="NZ62">
            <v>114.17</v>
          </cell>
          <cell r="OA62">
            <v>114.17</v>
          </cell>
          <cell r="OB62">
            <v>114.17</v>
          </cell>
          <cell r="OC62">
            <v>114.17</v>
          </cell>
          <cell r="OD62">
            <v>114.17</v>
          </cell>
          <cell r="OE62">
            <v>114.17</v>
          </cell>
          <cell r="OF62">
            <v>114.17</v>
          </cell>
          <cell r="OI62">
            <v>2414.84</v>
          </cell>
          <cell r="OJ62">
            <v>548.98</v>
          </cell>
          <cell r="OK62">
            <v>0</v>
          </cell>
          <cell r="OL62">
            <v>0</v>
          </cell>
          <cell r="OM62">
            <v>0</v>
          </cell>
          <cell r="ON62">
            <v>0</v>
          </cell>
          <cell r="OO62">
            <v>0</v>
          </cell>
          <cell r="OP62">
            <v>796.91</v>
          </cell>
          <cell r="OQ62">
            <v>0</v>
          </cell>
          <cell r="OR62">
            <v>0</v>
          </cell>
          <cell r="OS62">
            <v>1068.95</v>
          </cell>
          <cell r="OV62">
            <v>1277.1850000000002</v>
          </cell>
          <cell r="OW62">
            <v>0</v>
          </cell>
          <cell r="OX62">
            <v>1277.1850000000002</v>
          </cell>
          <cell r="OY62">
            <v>4014.7510000000007</v>
          </cell>
          <cell r="OZ62">
            <v>379.471</v>
          </cell>
          <cell r="PA62">
            <v>403.92</v>
          </cell>
          <cell r="PB62">
            <v>403.92</v>
          </cell>
          <cell r="PC62">
            <v>403.92</v>
          </cell>
          <cell r="PD62">
            <v>403.92</v>
          </cell>
          <cell r="PE62">
            <v>403.92</v>
          </cell>
          <cell r="PF62">
            <v>403.92</v>
          </cell>
          <cell r="PG62">
            <v>403.92</v>
          </cell>
          <cell r="PH62">
            <v>403.92</v>
          </cell>
          <cell r="PI62">
            <v>403.92</v>
          </cell>
          <cell r="PL62">
            <v>7854.0599999999995</v>
          </cell>
          <cell r="PM62">
            <v>0</v>
          </cell>
          <cell r="PN62">
            <v>0</v>
          </cell>
          <cell r="PO62">
            <v>0</v>
          </cell>
          <cell r="PP62">
            <v>0</v>
          </cell>
          <cell r="PQ62">
            <v>0</v>
          </cell>
          <cell r="PR62">
            <v>0</v>
          </cell>
          <cell r="PS62">
            <v>0</v>
          </cell>
          <cell r="PT62">
            <v>3889.34</v>
          </cell>
          <cell r="PU62">
            <v>0</v>
          </cell>
          <cell r="PV62">
            <v>3964.72</v>
          </cell>
          <cell r="PY62">
            <v>3839.3089999999988</v>
          </cell>
          <cell r="PZ62">
            <v>0</v>
          </cell>
          <cell r="QA62">
            <v>3839.3089999999988</v>
          </cell>
          <cell r="QB62">
            <v>644.99699999999984</v>
          </cell>
          <cell r="QC62">
            <v>63.147000000000006</v>
          </cell>
          <cell r="QD62">
            <v>64.650000000000006</v>
          </cell>
          <cell r="QE62">
            <v>64.650000000000006</v>
          </cell>
          <cell r="QF62">
            <v>64.650000000000006</v>
          </cell>
          <cell r="QG62">
            <v>64.650000000000006</v>
          </cell>
          <cell r="QH62">
            <v>64.650000000000006</v>
          </cell>
          <cell r="QI62">
            <v>64.650000000000006</v>
          </cell>
          <cell r="QJ62">
            <v>64.650000000000006</v>
          </cell>
          <cell r="QK62">
            <v>64.650000000000006</v>
          </cell>
          <cell r="QL62">
            <v>64.650000000000006</v>
          </cell>
          <cell r="QO62">
            <v>0</v>
          </cell>
          <cell r="QP62">
            <v>0</v>
          </cell>
          <cell r="QQ62">
            <v>0</v>
          </cell>
          <cell r="QS62">
            <v>0</v>
          </cell>
          <cell r="QT62">
            <v>0</v>
          </cell>
          <cell r="QU62">
            <v>0</v>
          </cell>
          <cell r="QW62">
            <v>0</v>
          </cell>
          <cell r="RB62">
            <v>-644.99699999999984</v>
          </cell>
          <cell r="RC62">
            <v>-644.99699999999984</v>
          </cell>
          <cell r="RD62">
            <v>0</v>
          </cell>
          <cell r="RE62">
            <v>2638.9379999999996</v>
          </cell>
          <cell r="RF62">
            <v>258.88799999999998</v>
          </cell>
          <cell r="RG62">
            <v>264.45</v>
          </cell>
          <cell r="RH62">
            <v>264.45</v>
          </cell>
          <cell r="RI62">
            <v>264.45</v>
          </cell>
          <cell r="RJ62">
            <v>264.45</v>
          </cell>
          <cell r="RK62">
            <v>264.45</v>
          </cell>
          <cell r="RL62">
            <v>264.45</v>
          </cell>
          <cell r="RM62">
            <v>264.45</v>
          </cell>
          <cell r="RN62">
            <v>264.45</v>
          </cell>
          <cell r="RO62">
            <v>264.45</v>
          </cell>
          <cell r="RR62">
            <v>0</v>
          </cell>
          <cell r="RS62">
            <v>0</v>
          </cell>
          <cell r="RT62">
            <v>0</v>
          </cell>
          <cell r="RV62">
            <v>0</v>
          </cell>
          <cell r="RY62">
            <v>0</v>
          </cell>
          <cell r="RZ62">
            <v>0</v>
          </cell>
          <cell r="SE62">
            <v>-2638.9379999999996</v>
          </cell>
          <cell r="SF62">
            <v>-2638.9379999999996</v>
          </cell>
          <cell r="SG62">
            <v>0</v>
          </cell>
          <cell r="SH62">
            <v>1441.759</v>
          </cell>
          <cell r="SI62">
            <v>137.839</v>
          </cell>
          <cell r="SJ62">
            <v>144.88</v>
          </cell>
          <cell r="SK62">
            <v>144.88</v>
          </cell>
          <cell r="SL62">
            <v>144.88</v>
          </cell>
          <cell r="SM62">
            <v>144.88</v>
          </cell>
          <cell r="SN62">
            <v>144.88</v>
          </cell>
          <cell r="SO62">
            <v>144.88</v>
          </cell>
          <cell r="SP62">
            <v>144.88</v>
          </cell>
          <cell r="SQ62">
            <v>144.88</v>
          </cell>
          <cell r="SR62">
            <v>144.88</v>
          </cell>
          <cell r="SU62">
            <v>0</v>
          </cell>
          <cell r="SV62">
            <v>0</v>
          </cell>
          <cell r="SW62">
            <v>0</v>
          </cell>
          <cell r="SX62">
            <v>0</v>
          </cell>
          <cell r="SY62">
            <v>0</v>
          </cell>
          <cell r="SZ62">
            <v>0</v>
          </cell>
          <cell r="TA62">
            <v>0</v>
          </cell>
          <cell r="TB62">
            <v>0</v>
          </cell>
          <cell r="TC62">
            <v>0</v>
          </cell>
          <cell r="TD62">
            <v>0</v>
          </cell>
          <cell r="TH62">
            <v>-1441.759</v>
          </cell>
          <cell r="TI62">
            <v>-1441.759</v>
          </cell>
          <cell r="TJ62">
            <v>0</v>
          </cell>
          <cell r="TK62">
            <v>1301.1799999999998</v>
          </cell>
          <cell r="TL62">
            <v>127.66999999999999</v>
          </cell>
          <cell r="TM62">
            <v>130.38999999999999</v>
          </cell>
          <cell r="TN62">
            <v>130.38999999999999</v>
          </cell>
          <cell r="TO62">
            <v>130.38999999999999</v>
          </cell>
          <cell r="TP62">
            <v>130.38999999999999</v>
          </cell>
          <cell r="TQ62">
            <v>130.38999999999999</v>
          </cell>
          <cell r="TR62">
            <v>130.38999999999999</v>
          </cell>
          <cell r="TS62">
            <v>130.38999999999999</v>
          </cell>
          <cell r="TT62">
            <v>130.38999999999999</v>
          </cell>
          <cell r="TU62">
            <v>130.38999999999999</v>
          </cell>
          <cell r="TX62">
            <v>31770.29</v>
          </cell>
          <cell r="TY62">
            <v>19163.5</v>
          </cell>
          <cell r="TZ62">
            <v>956.24</v>
          </cell>
          <cell r="UA62">
            <v>0</v>
          </cell>
          <cell r="UB62">
            <v>0</v>
          </cell>
          <cell r="UC62">
            <v>0</v>
          </cell>
          <cell r="UD62">
            <v>0</v>
          </cell>
          <cell r="UE62">
            <v>0</v>
          </cell>
          <cell r="UF62">
            <v>7020</v>
          </cell>
          <cell r="UG62">
            <v>4630.55</v>
          </cell>
          <cell r="UH62">
            <v>0</v>
          </cell>
          <cell r="UK62">
            <v>30469.11</v>
          </cell>
          <cell r="UL62">
            <v>0</v>
          </cell>
          <cell r="UM62">
            <v>30469.11</v>
          </cell>
          <cell r="UN62">
            <v>25.955000000000002</v>
          </cell>
          <cell r="UO62">
            <v>2.5549999999999997</v>
          </cell>
          <cell r="UP62">
            <v>2.6</v>
          </cell>
          <cell r="UQ62">
            <v>2.6</v>
          </cell>
          <cell r="UR62">
            <v>2.6</v>
          </cell>
          <cell r="US62">
            <v>2.6</v>
          </cell>
          <cell r="UT62">
            <v>2.6</v>
          </cell>
          <cell r="UU62">
            <v>2.6</v>
          </cell>
          <cell r="UV62">
            <v>2.6</v>
          </cell>
          <cell r="UW62">
            <v>2.6</v>
          </cell>
          <cell r="UX62">
            <v>2.6</v>
          </cell>
          <cell r="VA62">
            <v>0</v>
          </cell>
          <cell r="VN62">
            <v>-25.955000000000002</v>
          </cell>
          <cell r="VO62">
            <v>-25.955000000000002</v>
          </cell>
          <cell r="VP62">
            <v>0</v>
          </cell>
          <cell r="VQ62">
            <v>0</v>
          </cell>
          <cell r="WD62">
            <v>0</v>
          </cell>
          <cell r="WQ62">
            <v>0</v>
          </cell>
          <cell r="WR62">
            <v>0</v>
          </cell>
          <cell r="WS62">
            <v>0</v>
          </cell>
          <cell r="WT62">
            <v>47037.550999999992</v>
          </cell>
          <cell r="WU62">
            <v>4639.6310000000003</v>
          </cell>
          <cell r="WV62">
            <v>4710.88</v>
          </cell>
          <cell r="WW62">
            <v>4710.88</v>
          </cell>
          <cell r="WX62">
            <v>4710.88</v>
          </cell>
          <cell r="WY62">
            <v>4710.88</v>
          </cell>
          <cell r="WZ62">
            <v>4710.88</v>
          </cell>
          <cell r="XA62">
            <v>4710.88</v>
          </cell>
          <cell r="XB62">
            <v>4710.88</v>
          </cell>
          <cell r="XC62">
            <v>4710.88</v>
          </cell>
          <cell r="XD62">
            <v>4710.88</v>
          </cell>
          <cell r="XG62">
            <v>50738.167423789731</v>
          </cell>
          <cell r="XH62">
            <v>5696.0893300668486</v>
          </cell>
          <cell r="XI62">
            <v>4268.4645349139282</v>
          </cell>
          <cell r="XJ62">
            <v>2531.0443439789628</v>
          </cell>
          <cell r="XK62">
            <v>2279.5748406212915</v>
          </cell>
          <cell r="XL62">
            <v>5845.8636637275349</v>
          </cell>
          <cell r="XM62">
            <v>5600.9136061506033</v>
          </cell>
          <cell r="XN62">
            <v>4717.5818788332272</v>
          </cell>
          <cell r="XO62">
            <v>7555.9098771948647</v>
          </cell>
          <cell r="XP62">
            <v>6826.989955302286</v>
          </cell>
          <cell r="XQ62">
            <v>5415.7353930001827</v>
          </cell>
          <cell r="XT62">
            <v>3700.6164237897392</v>
          </cell>
          <cell r="XU62">
            <v>0</v>
          </cell>
          <cell r="XV62">
            <v>3700.6164237897392</v>
          </cell>
          <cell r="XW62">
            <v>9349.1489999999994</v>
          </cell>
          <cell r="XX62">
            <v>930.45900000000006</v>
          </cell>
          <cell r="XY62">
            <v>935.41</v>
          </cell>
          <cell r="XZ62">
            <v>935.41</v>
          </cell>
          <cell r="YA62">
            <v>935.41</v>
          </cell>
          <cell r="YB62">
            <v>935.41</v>
          </cell>
          <cell r="YC62">
            <v>935.41</v>
          </cell>
          <cell r="YD62">
            <v>935.41</v>
          </cell>
          <cell r="YE62">
            <v>935.41</v>
          </cell>
          <cell r="YF62">
            <v>935.41</v>
          </cell>
          <cell r="YG62">
            <v>935.41</v>
          </cell>
          <cell r="YJ62">
            <v>10463.660270223754</v>
          </cell>
          <cell r="YK62">
            <v>928.63515526891524</v>
          </cell>
          <cell r="YL62">
            <v>663.8136107510486</v>
          </cell>
          <cell r="YM62">
            <v>932.79084118872765</v>
          </cell>
          <cell r="YN62">
            <v>996.51636509699597</v>
          </cell>
          <cell r="YO62">
            <v>1767.5839010758698</v>
          </cell>
          <cell r="YP62">
            <v>950.9882795713811</v>
          </cell>
          <cell r="YQ62">
            <v>1227.4990432044267</v>
          </cell>
          <cell r="YR62">
            <v>1009.427821570154</v>
          </cell>
          <cell r="YS62">
            <v>991.86356971154748</v>
          </cell>
          <cell r="YT62">
            <v>994.54168278468808</v>
          </cell>
          <cell r="YW62">
            <v>1114.5112702237548</v>
          </cell>
          <cell r="YX62">
            <v>0</v>
          </cell>
          <cell r="YY62">
            <v>1114.5112702237548</v>
          </cell>
          <cell r="YZ62">
            <v>2992.1699999999992</v>
          </cell>
          <cell r="ZA62">
            <v>283.26</v>
          </cell>
          <cell r="ZB62">
            <v>300.99</v>
          </cell>
          <cell r="ZC62">
            <v>300.99</v>
          </cell>
          <cell r="ZD62">
            <v>300.99</v>
          </cell>
          <cell r="ZE62">
            <v>300.99</v>
          </cell>
          <cell r="ZF62">
            <v>300.99</v>
          </cell>
          <cell r="ZG62">
            <v>300.99</v>
          </cell>
          <cell r="ZH62">
            <v>300.99</v>
          </cell>
          <cell r="ZI62">
            <v>300.99</v>
          </cell>
          <cell r="ZJ62">
            <v>300.99</v>
          </cell>
          <cell r="ZM62">
            <v>7091.4836704682548</v>
          </cell>
          <cell r="ZP62">
            <v>3407.6354024168122</v>
          </cell>
          <cell r="ZQ62">
            <v>3683.8482680514426</v>
          </cell>
          <cell r="ZZ62">
            <v>4099.3136704682556</v>
          </cell>
          <cell r="AAA62">
            <v>0</v>
          </cell>
          <cell r="AAB62">
            <v>4099.3136704682556</v>
          </cell>
          <cell r="AAC62">
            <v>1083.2260000000001</v>
          </cell>
          <cell r="AAD62">
            <v>108.166</v>
          </cell>
          <cell r="AAE62">
            <v>108.34</v>
          </cell>
          <cell r="AAF62">
            <v>108.34</v>
          </cell>
          <cell r="AAG62">
            <v>108.34</v>
          </cell>
          <cell r="AAH62">
            <v>108.34</v>
          </cell>
          <cell r="AAI62">
            <v>108.34</v>
          </cell>
          <cell r="AAJ62">
            <v>108.34</v>
          </cell>
          <cell r="AAK62">
            <v>108.34</v>
          </cell>
          <cell r="AAL62">
            <v>108.34</v>
          </cell>
          <cell r="AAM62">
            <v>108.34</v>
          </cell>
          <cell r="AAP62">
            <v>1193.9949598799999</v>
          </cell>
          <cell r="AAQ62">
            <v>101.27035422</v>
          </cell>
          <cell r="AAR62">
            <v>101.01020219999999</v>
          </cell>
          <cell r="AAS62">
            <v>123.91390440000001</v>
          </cell>
          <cell r="AAT62">
            <v>126.4865382</v>
          </cell>
          <cell r="AAU62">
            <v>123.72342246000001</v>
          </cell>
          <cell r="AAV62">
            <v>126.03437220000001</v>
          </cell>
          <cell r="AAW62">
            <v>122.4345474</v>
          </cell>
          <cell r="AAX62">
            <v>122.97445380000001</v>
          </cell>
          <cell r="AAY62">
            <v>121.94535540000001</v>
          </cell>
          <cell r="AAZ62">
            <v>124.2018096</v>
          </cell>
          <cell r="ABC62">
            <v>110.76895987999978</v>
          </cell>
          <cell r="ABD62">
            <v>0</v>
          </cell>
          <cell r="ABE62">
            <v>110.76895987999978</v>
          </cell>
          <cell r="ABF62">
            <v>239.75899999999996</v>
          </cell>
          <cell r="ABG62">
            <v>23.939</v>
          </cell>
          <cell r="ABH62">
            <v>23.98</v>
          </cell>
          <cell r="ABI62">
            <v>23.98</v>
          </cell>
          <cell r="ABJ62">
            <v>23.98</v>
          </cell>
          <cell r="ABK62">
            <v>23.98</v>
          </cell>
          <cell r="ABL62">
            <v>23.98</v>
          </cell>
          <cell r="ABM62">
            <v>23.98</v>
          </cell>
          <cell r="ABN62">
            <v>23.98</v>
          </cell>
          <cell r="ABO62">
            <v>23.98</v>
          </cell>
          <cell r="ABP62">
            <v>23.98</v>
          </cell>
          <cell r="ABS62">
            <v>0</v>
          </cell>
          <cell r="ABT62">
            <v>0</v>
          </cell>
          <cell r="ACA62">
            <v>0</v>
          </cell>
          <cell r="ACB62">
            <v>0</v>
          </cell>
          <cell r="ACC62">
            <v>0</v>
          </cell>
          <cell r="ACF62">
            <v>-239.75899999999996</v>
          </cell>
          <cell r="ACG62">
            <v>-239.75899999999996</v>
          </cell>
          <cell r="ACH62">
            <v>0</v>
          </cell>
          <cell r="ACI62">
            <v>12443.657000000003</v>
          </cell>
          <cell r="ACJ62">
            <v>9380.9070063359995</v>
          </cell>
          <cell r="ACK62">
            <v>-3062.7499936640033</v>
          </cell>
          <cell r="ACL62">
            <v>-3062.7499936640033</v>
          </cell>
          <cell r="ACM62">
            <v>0</v>
          </cell>
          <cell r="ACN62">
            <v>12443.657000000003</v>
          </cell>
          <cell r="ACO62">
            <v>1186.7270000000001</v>
          </cell>
          <cell r="ACP62">
            <v>1250.77</v>
          </cell>
          <cell r="ACQ62">
            <v>1250.77</v>
          </cell>
          <cell r="ACR62">
            <v>1250.77</v>
          </cell>
          <cell r="ACS62">
            <v>1250.77</v>
          </cell>
          <cell r="ACT62">
            <v>1250.77</v>
          </cell>
          <cell r="ACU62">
            <v>1250.77</v>
          </cell>
          <cell r="ACV62">
            <v>1250.77</v>
          </cell>
          <cell r="ACW62">
            <v>1250.77</v>
          </cell>
          <cell r="ACX62">
            <v>1250.77</v>
          </cell>
          <cell r="ADA62">
            <v>9380.9070063359995</v>
          </cell>
          <cell r="ADB62">
            <v>1008.73215576</v>
          </cell>
          <cell r="ADC62">
            <v>1330.9579584000001</v>
          </cell>
          <cell r="ADD62">
            <v>986.00994489600009</v>
          </cell>
          <cell r="ADE62">
            <v>1095.7657320000001</v>
          </cell>
          <cell r="ADF62">
            <v>778.06815408</v>
          </cell>
          <cell r="ADG62">
            <v>978.61983120000002</v>
          </cell>
          <cell r="ADH62">
            <v>997.80882480000002</v>
          </cell>
          <cell r="ADI62">
            <v>789.14088000000004</v>
          </cell>
          <cell r="ADJ62">
            <v>802.10046599999998</v>
          </cell>
          <cell r="ADK62">
            <v>613.70305919999998</v>
          </cell>
          <cell r="ADN62">
            <v>-3062.7499936640033</v>
          </cell>
          <cell r="ADO62">
            <v>-3062.7499936640033</v>
          </cell>
          <cell r="ADP62">
            <v>0</v>
          </cell>
          <cell r="ADQ62">
            <v>0</v>
          </cell>
          <cell r="ADR62">
            <v>0</v>
          </cell>
          <cell r="ADS62">
            <v>0</v>
          </cell>
          <cell r="ADT62">
            <v>0</v>
          </cell>
          <cell r="ADU62">
            <v>0</v>
          </cell>
          <cell r="ADV62">
            <v>0</v>
          </cell>
          <cell r="ADW62">
            <v>0</v>
          </cell>
          <cell r="ADX62">
            <v>0</v>
          </cell>
          <cell r="ADY62">
            <v>0</v>
          </cell>
          <cell r="ADZ62">
            <v>0</v>
          </cell>
          <cell r="AEA62">
            <v>0</v>
          </cell>
          <cell r="AED62">
            <v>0</v>
          </cell>
          <cell r="AEE62">
            <v>0</v>
          </cell>
          <cell r="AEF62">
            <v>0</v>
          </cell>
          <cell r="AEG62">
            <v>0</v>
          </cell>
          <cell r="AEH62">
            <v>0</v>
          </cell>
          <cell r="AEI62">
            <v>0</v>
          </cell>
          <cell r="AEJ62">
            <v>0</v>
          </cell>
          <cell r="AEK62">
            <v>0</v>
          </cell>
          <cell r="AEL62">
            <v>0</v>
          </cell>
          <cell r="AEM62">
            <v>0</v>
          </cell>
          <cell r="AEN62">
            <v>0</v>
          </cell>
          <cell r="AEQ62">
            <v>0</v>
          </cell>
          <cell r="AER62">
            <v>0</v>
          </cell>
          <cell r="AES62">
            <v>0</v>
          </cell>
          <cell r="AET62">
            <v>0</v>
          </cell>
          <cell r="AEU62">
            <v>0</v>
          </cell>
          <cell r="AEV62">
            <v>0</v>
          </cell>
          <cell r="AEW62">
            <v>0</v>
          </cell>
          <cell r="AEX62">
            <v>0</v>
          </cell>
          <cell r="AEY62">
            <v>0</v>
          </cell>
          <cell r="AFG62">
            <v>0</v>
          </cell>
          <cell r="AFT62">
            <v>0</v>
          </cell>
          <cell r="AFU62">
            <v>0</v>
          </cell>
          <cell r="AFV62">
            <v>0</v>
          </cell>
          <cell r="AFW62">
            <v>131447.06589999999</v>
          </cell>
          <cell r="AFX62">
            <v>145373.27858858256</v>
          </cell>
          <cell r="AFY62">
            <v>13926.212688582571</v>
          </cell>
          <cell r="AFZ62">
            <v>0</v>
          </cell>
          <cell r="AGA62">
            <v>13926.212688582571</v>
          </cell>
          <cell r="AGB62">
            <v>157736.47907999999</v>
          </cell>
          <cell r="AGC62">
            <v>174447.93430629905</v>
          </cell>
          <cell r="AGD62">
            <v>16711.455226299062</v>
          </cell>
          <cell r="AGE62">
            <v>0</v>
          </cell>
          <cell r="AGF62">
            <v>16711.455226299062</v>
          </cell>
          <cell r="AGG62">
            <v>7886.8239539999995</v>
          </cell>
          <cell r="AGH62">
            <v>8722.3967153149533</v>
          </cell>
          <cell r="AGI62">
            <v>835.57276131495382</v>
          </cell>
          <cell r="AGJ62">
            <v>0</v>
          </cell>
          <cell r="AGK62">
            <v>835.57276131495382</v>
          </cell>
          <cell r="AGL62">
            <v>165623.30303399998</v>
          </cell>
        </row>
        <row r="63">
          <cell r="C63" t="str">
            <v>Текстильникiв, ВУЛ, 21</v>
          </cell>
          <cell r="D63">
            <v>2</v>
          </cell>
          <cell r="E63">
            <v>430.8</v>
          </cell>
          <cell r="F63">
            <v>5293.2730000000001</v>
          </cell>
          <cell r="G63">
            <v>4216.2364609391534</v>
          </cell>
          <cell r="H63">
            <v>-1077.0365390608467</v>
          </cell>
          <cell r="I63">
            <v>-1077.0365390608467</v>
          </cell>
          <cell r="J63">
            <v>0</v>
          </cell>
          <cell r="K63">
            <v>1876.6229999999998</v>
          </cell>
          <cell r="L63">
            <v>184.26299999999998</v>
          </cell>
          <cell r="M63">
            <v>188.04</v>
          </cell>
          <cell r="N63">
            <v>188.04</v>
          </cell>
          <cell r="O63">
            <v>188.04</v>
          </cell>
          <cell r="P63">
            <v>188.04</v>
          </cell>
          <cell r="Q63">
            <v>188.04</v>
          </cell>
          <cell r="R63">
            <v>188.04</v>
          </cell>
          <cell r="S63">
            <v>188.04</v>
          </cell>
          <cell r="T63">
            <v>188.04</v>
          </cell>
          <cell r="U63">
            <v>188.04</v>
          </cell>
          <cell r="X63">
            <v>1024.887301381063</v>
          </cell>
          <cell r="Y63">
            <v>1024.887301381063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L63">
            <v>0</v>
          </cell>
          <cell r="AM63">
            <v>0</v>
          </cell>
          <cell r="AN63">
            <v>435.52499999999992</v>
          </cell>
          <cell r="AO63">
            <v>42.765000000000001</v>
          </cell>
          <cell r="AP63">
            <v>43.64</v>
          </cell>
          <cell r="AQ63">
            <v>43.64</v>
          </cell>
          <cell r="AR63">
            <v>43.64</v>
          </cell>
          <cell r="AS63">
            <v>43.64</v>
          </cell>
          <cell r="AT63">
            <v>43.64</v>
          </cell>
          <cell r="AU63">
            <v>43.64</v>
          </cell>
          <cell r="AV63">
            <v>43.64</v>
          </cell>
          <cell r="AW63">
            <v>43.64</v>
          </cell>
          <cell r="AX63">
            <v>43.64</v>
          </cell>
          <cell r="BA63">
            <v>478.33952004155412</v>
          </cell>
          <cell r="BB63">
            <v>239.48719038973147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238.85232965182266</v>
          </cell>
          <cell r="BI63">
            <v>0</v>
          </cell>
          <cell r="BJ63">
            <v>0</v>
          </cell>
          <cell r="BK63">
            <v>0</v>
          </cell>
          <cell r="BO63">
            <v>0</v>
          </cell>
          <cell r="BP63">
            <v>0</v>
          </cell>
          <cell r="BQ63">
            <v>275.666</v>
          </cell>
          <cell r="BR63">
            <v>27.536000000000001</v>
          </cell>
          <cell r="BS63">
            <v>27.57</v>
          </cell>
          <cell r="BT63">
            <v>27.57</v>
          </cell>
          <cell r="BU63">
            <v>27.57</v>
          </cell>
          <cell r="BV63">
            <v>27.57</v>
          </cell>
          <cell r="BW63">
            <v>27.57</v>
          </cell>
          <cell r="BX63">
            <v>27.57</v>
          </cell>
          <cell r="BY63">
            <v>27.57</v>
          </cell>
          <cell r="BZ63">
            <v>27.57</v>
          </cell>
          <cell r="CA63">
            <v>27.57</v>
          </cell>
          <cell r="CD63">
            <v>298.97108259940001</v>
          </cell>
          <cell r="CE63">
            <v>27.766610193000002</v>
          </cell>
          <cell r="CF63">
            <v>27.695280930000003</v>
          </cell>
          <cell r="CG63">
            <v>30.4262703614</v>
          </cell>
          <cell r="CH63">
            <v>31.057969050000001</v>
          </cell>
          <cell r="CI63">
            <v>30.379503464999999</v>
          </cell>
          <cell r="CJ63">
            <v>30.946942549999999</v>
          </cell>
          <cell r="CK63">
            <v>30.06302835</v>
          </cell>
          <cell r="CL63">
            <v>30.195598950000001</v>
          </cell>
          <cell r="CM63">
            <v>29.942910350000002</v>
          </cell>
          <cell r="CN63">
            <v>30.4969684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832.32099999999991</v>
          </cell>
          <cell r="FB63">
            <v>81.721000000000004</v>
          </cell>
          <cell r="FC63">
            <v>83.4</v>
          </cell>
          <cell r="FD63">
            <v>83.4</v>
          </cell>
          <cell r="FE63">
            <v>83.4</v>
          </cell>
          <cell r="FF63">
            <v>83.4</v>
          </cell>
          <cell r="FG63">
            <v>83.4</v>
          </cell>
          <cell r="FH63">
            <v>83.4</v>
          </cell>
          <cell r="FI63">
            <v>83.4</v>
          </cell>
          <cell r="FJ63">
            <v>83.4</v>
          </cell>
          <cell r="FK63">
            <v>83.4</v>
          </cell>
          <cell r="FN63">
            <v>914.43226796057979</v>
          </cell>
          <cell r="FO63">
            <v>459.67249125629587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454.75977670428398</v>
          </cell>
          <cell r="FV63">
            <v>0</v>
          </cell>
          <cell r="FW63">
            <v>0</v>
          </cell>
          <cell r="FX63">
            <v>0</v>
          </cell>
          <cell r="GA63">
            <v>82.11126796057988</v>
          </cell>
          <cell r="GB63">
            <v>0</v>
          </cell>
          <cell r="GC63">
            <v>82.11126796057988</v>
          </cell>
          <cell r="GD63">
            <v>3.5520000000000005</v>
          </cell>
          <cell r="GE63">
            <v>3.5520000000000005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-3.5520000000000005</v>
          </cell>
          <cell r="GW63">
            <v>-3.5520000000000005</v>
          </cell>
          <cell r="GX63">
            <v>0</v>
          </cell>
          <cell r="GY63">
            <v>1869.5860000000005</v>
          </cell>
          <cell r="GZ63">
            <v>182.626</v>
          </cell>
          <cell r="HA63">
            <v>187.44</v>
          </cell>
          <cell r="HB63">
            <v>187.44</v>
          </cell>
          <cell r="HC63">
            <v>187.44</v>
          </cell>
          <cell r="HD63">
            <v>187.44</v>
          </cell>
          <cell r="HE63">
            <v>187.44</v>
          </cell>
          <cell r="HF63">
            <v>187.44</v>
          </cell>
          <cell r="HG63">
            <v>187.44</v>
          </cell>
          <cell r="HH63">
            <v>187.44</v>
          </cell>
          <cell r="HI63">
            <v>187.44</v>
          </cell>
          <cell r="HL63">
            <v>1499.6062889565562</v>
          </cell>
          <cell r="HM63">
            <v>143.22061749096997</v>
          </cell>
          <cell r="HN63">
            <v>131.67299077331086</v>
          </cell>
          <cell r="HO63">
            <v>151.33900773000016</v>
          </cell>
          <cell r="HP63">
            <v>163.13134517099931</v>
          </cell>
          <cell r="HQ63">
            <v>170.65319558180451</v>
          </cell>
          <cell r="HR63">
            <v>148.03173070446246</v>
          </cell>
          <cell r="HS63">
            <v>134.56287764742532</v>
          </cell>
          <cell r="HT63">
            <v>177.99923135726019</v>
          </cell>
          <cell r="HU63">
            <v>134.49747235729595</v>
          </cell>
          <cell r="HV63">
            <v>144.49782014302741</v>
          </cell>
          <cell r="HY63">
            <v>-369.97971104344424</v>
          </cell>
          <cell r="HZ63">
            <v>-369.97971104344424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1580.0119999999997</v>
          </cell>
          <cell r="KI63">
            <v>155.13200000000001</v>
          </cell>
          <cell r="KJ63">
            <v>158.32</v>
          </cell>
          <cell r="KK63">
            <v>158.32</v>
          </cell>
          <cell r="KL63">
            <v>158.32</v>
          </cell>
          <cell r="KM63">
            <v>158.32</v>
          </cell>
          <cell r="KN63">
            <v>158.32</v>
          </cell>
          <cell r="KO63">
            <v>158.32</v>
          </cell>
          <cell r="KP63">
            <v>158.32</v>
          </cell>
          <cell r="KQ63">
            <v>158.32</v>
          </cell>
          <cell r="KR63">
            <v>158.32</v>
          </cell>
          <cell r="KU63">
            <v>1319.9591611277765</v>
          </cell>
          <cell r="KV63">
            <v>183.76716669271272</v>
          </cell>
          <cell r="KW63">
            <v>139.278137246207</v>
          </cell>
          <cell r="KX63">
            <v>205.32545076896017</v>
          </cell>
          <cell r="KY63">
            <v>182.09550495213898</v>
          </cell>
          <cell r="KZ63">
            <v>196.11723559680991</v>
          </cell>
          <cell r="LA63">
            <v>38.857275803231779</v>
          </cell>
          <cell r="LB63">
            <v>2.1530688898504837</v>
          </cell>
          <cell r="LD63">
            <v>216.93436459677037</v>
          </cell>
          <cell r="LE63">
            <v>155.43095658109499</v>
          </cell>
          <cell r="LH63">
            <v>-260.05283887222322</v>
          </cell>
          <cell r="LI63">
            <v>-260.05283887222322</v>
          </cell>
          <cell r="LJ63">
            <v>0</v>
          </cell>
          <cell r="LK63">
            <v>0</v>
          </cell>
          <cell r="LX63">
            <v>0</v>
          </cell>
          <cell r="MJ63">
            <v>0</v>
          </cell>
          <cell r="ML63">
            <v>0</v>
          </cell>
          <cell r="MM63">
            <v>0</v>
          </cell>
          <cell r="MN63">
            <v>1474.3070000000002</v>
          </cell>
          <cell r="MO63">
            <v>151.75699999999998</v>
          </cell>
          <cell r="MP63">
            <v>146.94999999999999</v>
          </cell>
          <cell r="MQ63">
            <v>146.94999999999999</v>
          </cell>
          <cell r="MR63">
            <v>146.94999999999999</v>
          </cell>
          <cell r="MS63">
            <v>146.94999999999999</v>
          </cell>
          <cell r="MT63">
            <v>146.94999999999999</v>
          </cell>
          <cell r="MU63">
            <v>146.94999999999999</v>
          </cell>
          <cell r="MV63">
            <v>146.94999999999999</v>
          </cell>
          <cell r="MW63">
            <v>146.94999999999999</v>
          </cell>
          <cell r="MX63">
            <v>146.94999999999999</v>
          </cell>
          <cell r="NA63">
            <v>1677.8605772545791</v>
          </cell>
          <cell r="NB63">
            <v>0</v>
          </cell>
          <cell r="NC63">
            <v>132.08286657011104</v>
          </cell>
          <cell r="ND63">
            <v>46.604939524801601</v>
          </cell>
          <cell r="NE63">
            <v>107.74941393863342</v>
          </cell>
          <cell r="NF63">
            <v>0</v>
          </cell>
          <cell r="NG63">
            <v>0</v>
          </cell>
          <cell r="NH63">
            <v>0</v>
          </cell>
          <cell r="NI63">
            <v>0</v>
          </cell>
          <cell r="NJ63">
            <v>1244.4656790843412</v>
          </cell>
          <cell r="NK63">
            <v>146.9576781366919</v>
          </cell>
          <cell r="NN63">
            <v>203.55357725457884</v>
          </cell>
          <cell r="NO63">
            <v>0</v>
          </cell>
          <cell r="NP63">
            <v>203.55357725457884</v>
          </cell>
          <cell r="NQ63">
            <v>1945.2439999999997</v>
          </cell>
          <cell r="NR63">
            <v>0</v>
          </cell>
          <cell r="NS63">
            <v>-1945.2439999999997</v>
          </cell>
          <cell r="NT63">
            <v>-1945.2439999999997</v>
          </cell>
          <cell r="NU63">
            <v>0</v>
          </cell>
          <cell r="NV63">
            <v>622.84899999999993</v>
          </cell>
          <cell r="NW63">
            <v>59.899000000000001</v>
          </cell>
          <cell r="NX63">
            <v>62.55</v>
          </cell>
          <cell r="NY63">
            <v>62.55</v>
          </cell>
          <cell r="NZ63">
            <v>62.55</v>
          </cell>
          <cell r="OA63">
            <v>62.55</v>
          </cell>
          <cell r="OB63">
            <v>62.55</v>
          </cell>
          <cell r="OC63">
            <v>62.55</v>
          </cell>
          <cell r="OD63">
            <v>62.55</v>
          </cell>
          <cell r="OE63">
            <v>62.55</v>
          </cell>
          <cell r="OF63">
            <v>62.55</v>
          </cell>
          <cell r="OI63">
            <v>0</v>
          </cell>
          <cell r="OJ63">
            <v>0</v>
          </cell>
          <cell r="OK63">
            <v>0</v>
          </cell>
          <cell r="OL63">
            <v>0</v>
          </cell>
          <cell r="OM63">
            <v>0</v>
          </cell>
          <cell r="ON63">
            <v>0</v>
          </cell>
          <cell r="OO63">
            <v>0</v>
          </cell>
          <cell r="OP63">
            <v>0</v>
          </cell>
          <cell r="OQ63">
            <v>0</v>
          </cell>
          <cell r="OR63">
            <v>0</v>
          </cell>
          <cell r="OS63">
            <v>0</v>
          </cell>
          <cell r="OV63">
            <v>-622.84899999999993</v>
          </cell>
          <cell r="OW63">
            <v>-622.84899999999993</v>
          </cell>
          <cell r="OX63">
            <v>0</v>
          </cell>
          <cell r="OY63">
            <v>1120.3519999999999</v>
          </cell>
          <cell r="OZ63">
            <v>104.52199999999999</v>
          </cell>
          <cell r="PA63">
            <v>112.87</v>
          </cell>
          <cell r="PB63">
            <v>112.87</v>
          </cell>
          <cell r="PC63">
            <v>112.87</v>
          </cell>
          <cell r="PD63">
            <v>112.87</v>
          </cell>
          <cell r="PE63">
            <v>112.87</v>
          </cell>
          <cell r="PF63">
            <v>112.87</v>
          </cell>
          <cell r="PG63">
            <v>112.87</v>
          </cell>
          <cell r="PH63">
            <v>112.87</v>
          </cell>
          <cell r="PI63">
            <v>112.87</v>
          </cell>
          <cell r="PL63">
            <v>0</v>
          </cell>
          <cell r="PM63">
            <v>0</v>
          </cell>
          <cell r="PN63">
            <v>0</v>
          </cell>
          <cell r="PO63">
            <v>0</v>
          </cell>
          <cell r="PP63">
            <v>0</v>
          </cell>
          <cell r="PQ63">
            <v>0</v>
          </cell>
          <cell r="PR63">
            <v>0</v>
          </cell>
          <cell r="PS63">
            <v>0</v>
          </cell>
          <cell r="PT63">
            <v>0</v>
          </cell>
          <cell r="PU63">
            <v>0</v>
          </cell>
          <cell r="PV63">
            <v>0</v>
          </cell>
          <cell r="PY63">
            <v>-1120.3519999999999</v>
          </cell>
          <cell r="PZ63">
            <v>-1120.3519999999999</v>
          </cell>
          <cell r="QA63">
            <v>0</v>
          </cell>
          <cell r="QB63">
            <v>163.32000000000002</v>
          </cell>
          <cell r="QC63">
            <v>15.990000000000002</v>
          </cell>
          <cell r="QD63">
            <v>16.37</v>
          </cell>
          <cell r="QE63">
            <v>16.37</v>
          </cell>
          <cell r="QF63">
            <v>16.37</v>
          </cell>
          <cell r="QG63">
            <v>16.37</v>
          </cell>
          <cell r="QH63">
            <v>16.37</v>
          </cell>
          <cell r="QI63">
            <v>16.37</v>
          </cell>
          <cell r="QJ63">
            <v>16.37</v>
          </cell>
          <cell r="QK63">
            <v>16.37</v>
          </cell>
          <cell r="QL63">
            <v>16.37</v>
          </cell>
          <cell r="QO63">
            <v>0</v>
          </cell>
          <cell r="QP63">
            <v>0</v>
          </cell>
          <cell r="QQ63">
            <v>0</v>
          </cell>
          <cell r="QS63">
            <v>0</v>
          </cell>
          <cell r="QT63">
            <v>0</v>
          </cell>
          <cell r="QU63">
            <v>0</v>
          </cell>
          <cell r="QW63">
            <v>0</v>
          </cell>
          <cell r="RB63">
            <v>-163.32000000000002</v>
          </cell>
          <cell r="RC63">
            <v>-163.32000000000002</v>
          </cell>
          <cell r="RD63">
            <v>0</v>
          </cell>
          <cell r="RE63">
            <v>0</v>
          </cell>
          <cell r="RF63">
            <v>0</v>
          </cell>
          <cell r="RG63">
            <v>0</v>
          </cell>
          <cell r="RH63">
            <v>0</v>
          </cell>
          <cell r="RI63">
            <v>0</v>
          </cell>
          <cell r="RJ63">
            <v>0</v>
          </cell>
          <cell r="RK63">
            <v>0</v>
          </cell>
          <cell r="RL63">
            <v>0</v>
          </cell>
          <cell r="RM63">
            <v>0</v>
          </cell>
          <cell r="RN63">
            <v>0</v>
          </cell>
          <cell r="RO63">
            <v>0</v>
          </cell>
          <cell r="RR63">
            <v>0</v>
          </cell>
          <cell r="RS63">
            <v>0</v>
          </cell>
          <cell r="RT63">
            <v>0</v>
          </cell>
          <cell r="RV63">
            <v>0</v>
          </cell>
          <cell r="RY63">
            <v>0</v>
          </cell>
          <cell r="RZ63">
            <v>0</v>
          </cell>
          <cell r="SE63">
            <v>0</v>
          </cell>
          <cell r="SF63">
            <v>0</v>
          </cell>
          <cell r="SG63">
            <v>0</v>
          </cell>
          <cell r="SH63">
            <v>0</v>
          </cell>
          <cell r="SI63">
            <v>0</v>
          </cell>
          <cell r="SJ63">
            <v>0</v>
          </cell>
          <cell r="SK63">
            <v>0</v>
          </cell>
          <cell r="SL63">
            <v>0</v>
          </cell>
          <cell r="SM63">
            <v>0</v>
          </cell>
          <cell r="SN63">
            <v>0</v>
          </cell>
          <cell r="SO63">
            <v>0</v>
          </cell>
          <cell r="SP63">
            <v>0</v>
          </cell>
          <cell r="SQ63">
            <v>0</v>
          </cell>
          <cell r="SR63">
            <v>0</v>
          </cell>
          <cell r="SU63">
            <v>0</v>
          </cell>
          <cell r="SV63">
            <v>0</v>
          </cell>
          <cell r="SW63">
            <v>0</v>
          </cell>
          <cell r="SX63">
            <v>0</v>
          </cell>
          <cell r="SY63">
            <v>0</v>
          </cell>
          <cell r="SZ63">
            <v>0</v>
          </cell>
          <cell r="TA63">
            <v>0</v>
          </cell>
          <cell r="TB63">
            <v>0</v>
          </cell>
          <cell r="TC63">
            <v>0</v>
          </cell>
          <cell r="TD63">
            <v>0</v>
          </cell>
          <cell r="TH63">
            <v>0</v>
          </cell>
          <cell r="TI63">
            <v>0</v>
          </cell>
          <cell r="TJ63">
            <v>0</v>
          </cell>
          <cell r="TK63">
            <v>25.349999999999994</v>
          </cell>
          <cell r="TL63">
            <v>2.4900000000000002</v>
          </cell>
          <cell r="TM63">
            <v>2.54</v>
          </cell>
          <cell r="TN63">
            <v>2.54</v>
          </cell>
          <cell r="TO63">
            <v>2.54</v>
          </cell>
          <cell r="TP63">
            <v>2.54</v>
          </cell>
          <cell r="TQ63">
            <v>2.54</v>
          </cell>
          <cell r="TR63">
            <v>2.54</v>
          </cell>
          <cell r="TS63">
            <v>2.54</v>
          </cell>
          <cell r="TT63">
            <v>2.54</v>
          </cell>
          <cell r="TU63">
            <v>2.54</v>
          </cell>
          <cell r="TX63">
            <v>0</v>
          </cell>
          <cell r="TY63">
            <v>0</v>
          </cell>
          <cell r="TZ63">
            <v>0</v>
          </cell>
          <cell r="UA63">
            <v>0</v>
          </cell>
          <cell r="UB63">
            <v>0</v>
          </cell>
          <cell r="UC63">
            <v>0</v>
          </cell>
          <cell r="UD63">
            <v>0</v>
          </cell>
          <cell r="UE63">
            <v>0</v>
          </cell>
          <cell r="UF63">
            <v>0</v>
          </cell>
          <cell r="UG63">
            <v>0</v>
          </cell>
          <cell r="UH63">
            <v>0</v>
          </cell>
          <cell r="UK63">
            <v>-25.349999999999994</v>
          </cell>
          <cell r="UL63">
            <v>-25.349999999999994</v>
          </cell>
          <cell r="UM63">
            <v>0</v>
          </cell>
          <cell r="UN63">
            <v>13.372999999999999</v>
          </cell>
          <cell r="UO63">
            <v>1.3129999999999999</v>
          </cell>
          <cell r="UP63">
            <v>1.34</v>
          </cell>
          <cell r="UQ63">
            <v>1.34</v>
          </cell>
          <cell r="UR63">
            <v>1.34</v>
          </cell>
          <cell r="US63">
            <v>1.34</v>
          </cell>
          <cell r="UT63">
            <v>1.34</v>
          </cell>
          <cell r="UU63">
            <v>1.34</v>
          </cell>
          <cell r="UV63">
            <v>1.34</v>
          </cell>
          <cell r="UW63">
            <v>1.34</v>
          </cell>
          <cell r="UX63">
            <v>1.34</v>
          </cell>
          <cell r="VA63">
            <v>0</v>
          </cell>
          <cell r="VN63">
            <v>-13.372999999999999</v>
          </cell>
          <cell r="VO63">
            <v>-13.372999999999999</v>
          </cell>
          <cell r="VP63">
            <v>0</v>
          </cell>
          <cell r="VQ63">
            <v>0</v>
          </cell>
          <cell r="WD63">
            <v>0</v>
          </cell>
          <cell r="WQ63">
            <v>0</v>
          </cell>
          <cell r="WR63">
            <v>0</v>
          </cell>
          <cell r="WS63">
            <v>0</v>
          </cell>
          <cell r="WT63">
            <v>11108.236000000001</v>
          </cell>
          <cell r="WU63">
            <v>1087.1859999999999</v>
          </cell>
          <cell r="WV63">
            <v>1113.45</v>
          </cell>
          <cell r="WW63">
            <v>1113.45</v>
          </cell>
          <cell r="WX63">
            <v>1113.45</v>
          </cell>
          <cell r="WY63">
            <v>1113.45</v>
          </cell>
          <cell r="WZ63">
            <v>1113.45</v>
          </cell>
          <cell r="XA63">
            <v>1113.45</v>
          </cell>
          <cell r="XB63">
            <v>1113.45</v>
          </cell>
          <cell r="XC63">
            <v>1113.45</v>
          </cell>
          <cell r="XD63">
            <v>1113.45</v>
          </cell>
          <cell r="XG63">
            <v>14160.633598964056</v>
          </cell>
          <cell r="XH63">
            <v>1140.4907214459668</v>
          </cell>
          <cell r="XI63">
            <v>918.38298160189447</v>
          </cell>
          <cell r="XJ63">
            <v>550.23625430884636</v>
          </cell>
          <cell r="XK63">
            <v>502.03743196912728</v>
          </cell>
          <cell r="XL63">
            <v>1234.9703092241616</v>
          </cell>
          <cell r="XM63">
            <v>1198.8101577809443</v>
          </cell>
          <cell r="XN63">
            <v>1020.0358728755909</v>
          </cell>
          <cell r="XO63">
            <v>3303.2271143084267</v>
          </cell>
          <cell r="XP63">
            <v>3130.1094113419772</v>
          </cell>
          <cell r="XQ63">
            <v>1162.3333441071188</v>
          </cell>
          <cell r="XT63">
            <v>3052.3975989640549</v>
          </cell>
          <cell r="XU63">
            <v>0</v>
          </cell>
          <cell r="XV63">
            <v>3052.3975989640549</v>
          </cell>
          <cell r="XW63">
            <v>2581.7170000000001</v>
          </cell>
          <cell r="XX63">
            <v>237.21700000000001</v>
          </cell>
          <cell r="XY63">
            <v>260.5</v>
          </cell>
          <cell r="XZ63">
            <v>260.5</v>
          </cell>
          <cell r="YA63">
            <v>260.5</v>
          </cell>
          <cell r="YB63">
            <v>260.5</v>
          </cell>
          <cell r="YC63">
            <v>260.5</v>
          </cell>
          <cell r="YD63">
            <v>260.5</v>
          </cell>
          <cell r="YE63">
            <v>260.5</v>
          </cell>
          <cell r="YF63">
            <v>260.5</v>
          </cell>
          <cell r="YG63">
            <v>260.5</v>
          </cell>
          <cell r="YJ63">
            <v>2040.7359560089465</v>
          </cell>
          <cell r="YK63">
            <v>188.43524973123908</v>
          </cell>
          <cell r="YL63">
            <v>134.69863035784687</v>
          </cell>
          <cell r="YM63">
            <v>189.27850632093563</v>
          </cell>
          <cell r="YN63">
            <v>202.20945659109992</v>
          </cell>
          <cell r="YO63">
            <v>277.10312144341822</v>
          </cell>
          <cell r="YP63">
            <v>192.96486124301774</v>
          </cell>
          <cell r="YQ63">
            <v>184.25908646092321</v>
          </cell>
          <cell r="YR63">
            <v>204.82940212203235</v>
          </cell>
          <cell r="YS63">
            <v>265.17154919700056</v>
          </cell>
          <cell r="YT63">
            <v>201.78609254143274</v>
          </cell>
          <cell r="YW63">
            <v>-540.98104399105364</v>
          </cell>
          <cell r="YX63">
            <v>-540.98104399105364</v>
          </cell>
          <cell r="YY63">
            <v>0</v>
          </cell>
          <cell r="YZ63">
            <v>1769.3580000000006</v>
          </cell>
          <cell r="ZA63">
            <v>173.11800000000002</v>
          </cell>
          <cell r="ZB63">
            <v>177.36</v>
          </cell>
          <cell r="ZC63">
            <v>177.36</v>
          </cell>
          <cell r="ZD63">
            <v>177.36</v>
          </cell>
          <cell r="ZE63">
            <v>177.36</v>
          </cell>
          <cell r="ZF63">
            <v>177.36</v>
          </cell>
          <cell r="ZG63">
            <v>177.36</v>
          </cell>
          <cell r="ZH63">
            <v>177.36</v>
          </cell>
          <cell r="ZI63">
            <v>177.36</v>
          </cell>
          <cell r="ZJ63">
            <v>177.36</v>
          </cell>
          <cell r="ZM63">
            <v>1448.3070193663668</v>
          </cell>
          <cell r="ZP63">
            <v>713.25223327905996</v>
          </cell>
          <cell r="ZQ63">
            <v>735.05478608730687</v>
          </cell>
          <cell r="ZZ63">
            <v>-321.0509806336338</v>
          </cell>
          <cell r="AAA63">
            <v>-321.0509806336338</v>
          </cell>
          <cell r="AAB63">
            <v>0</v>
          </cell>
          <cell r="AAC63">
            <v>0</v>
          </cell>
          <cell r="AAD63">
            <v>0</v>
          </cell>
          <cell r="AAE63">
            <v>0</v>
          </cell>
          <cell r="AAF63">
            <v>0</v>
          </cell>
          <cell r="AAG63">
            <v>0</v>
          </cell>
          <cell r="AAH63">
            <v>0</v>
          </cell>
          <cell r="AAI63">
            <v>0</v>
          </cell>
          <cell r="AAJ63">
            <v>0</v>
          </cell>
          <cell r="AAK63">
            <v>0</v>
          </cell>
          <cell r="AAL63">
            <v>0</v>
          </cell>
          <cell r="AAM63">
            <v>0</v>
          </cell>
          <cell r="AAP63">
            <v>0</v>
          </cell>
          <cell r="AAQ63">
            <v>0</v>
          </cell>
          <cell r="AAR63">
            <v>0</v>
          </cell>
          <cell r="AAS63">
            <v>0</v>
          </cell>
          <cell r="AAT63">
            <v>0</v>
          </cell>
          <cell r="AAU63">
            <v>0</v>
          </cell>
          <cell r="AAV63">
            <v>0</v>
          </cell>
          <cell r="AAW63">
            <v>0</v>
          </cell>
          <cell r="AAX63">
            <v>0</v>
          </cell>
          <cell r="AAY63">
            <v>0</v>
          </cell>
          <cell r="AAZ63">
            <v>0</v>
          </cell>
          <cell r="ABC63">
            <v>0</v>
          </cell>
          <cell r="ABD63">
            <v>0</v>
          </cell>
          <cell r="ABE63">
            <v>0</v>
          </cell>
          <cell r="ABF63">
            <v>0</v>
          </cell>
          <cell r="ABG63">
            <v>0</v>
          </cell>
          <cell r="ABH63">
            <v>0</v>
          </cell>
          <cell r="ABI63">
            <v>0</v>
          </cell>
          <cell r="ABJ63">
            <v>0</v>
          </cell>
          <cell r="ABK63">
            <v>0</v>
          </cell>
          <cell r="ABL63">
            <v>0</v>
          </cell>
          <cell r="ABM63">
            <v>0</v>
          </cell>
          <cell r="ABN63">
            <v>0</v>
          </cell>
          <cell r="ABO63">
            <v>0</v>
          </cell>
          <cell r="ABP63">
            <v>0</v>
          </cell>
          <cell r="ABS63">
            <v>0</v>
          </cell>
          <cell r="ABT63">
            <v>0</v>
          </cell>
          <cell r="ACA63">
            <v>0</v>
          </cell>
          <cell r="ACB63">
            <v>0</v>
          </cell>
          <cell r="ACC63">
            <v>0</v>
          </cell>
          <cell r="ACF63">
            <v>0</v>
          </cell>
          <cell r="ACG63">
            <v>0</v>
          </cell>
          <cell r="ACH63">
            <v>0</v>
          </cell>
          <cell r="ACI63">
            <v>200.72200000000001</v>
          </cell>
          <cell r="ACJ63">
            <v>908.19535327200003</v>
          </cell>
          <cell r="ACK63">
            <v>707.47335327200005</v>
          </cell>
          <cell r="ACL63">
            <v>0</v>
          </cell>
          <cell r="ACM63">
            <v>707.47335327200005</v>
          </cell>
          <cell r="ACN63">
            <v>200.72200000000001</v>
          </cell>
          <cell r="ACO63">
            <v>22.792000000000002</v>
          </cell>
          <cell r="ACP63">
            <v>19.77</v>
          </cell>
          <cell r="ACQ63">
            <v>19.77</v>
          </cell>
          <cell r="ACR63">
            <v>19.77</v>
          </cell>
          <cell r="ACS63">
            <v>19.77</v>
          </cell>
          <cell r="ACT63">
            <v>19.77</v>
          </cell>
          <cell r="ACU63">
            <v>19.77</v>
          </cell>
          <cell r="ACV63">
            <v>19.77</v>
          </cell>
          <cell r="ACW63">
            <v>19.77</v>
          </cell>
          <cell r="ACX63">
            <v>19.77</v>
          </cell>
          <cell r="ADA63">
            <v>908.19535327200003</v>
          </cell>
          <cell r="ADB63">
            <v>11.914159320000001</v>
          </cell>
          <cell r="ADC63">
            <v>23.767106400000003</v>
          </cell>
          <cell r="ADD63">
            <v>23.855079312000001</v>
          </cell>
          <cell r="ADE63">
            <v>73.05104879999999</v>
          </cell>
          <cell r="ADF63">
            <v>31.757883840000002</v>
          </cell>
          <cell r="ADG63">
            <v>48.526603200000004</v>
          </cell>
          <cell r="ADH63">
            <v>695.32347240000001</v>
          </cell>
          <cell r="ADI63">
            <v>0</v>
          </cell>
          <cell r="ADJ63">
            <v>0</v>
          </cell>
          <cell r="ADK63">
            <v>0</v>
          </cell>
          <cell r="ADN63">
            <v>707.47335327200005</v>
          </cell>
          <cell r="ADO63">
            <v>0</v>
          </cell>
          <cell r="ADP63">
            <v>707.47335327200005</v>
          </cell>
          <cell r="ADQ63">
            <v>0</v>
          </cell>
          <cell r="ADR63">
            <v>0</v>
          </cell>
          <cell r="ADS63">
            <v>0</v>
          </cell>
          <cell r="ADT63">
            <v>0</v>
          </cell>
          <cell r="ADU63">
            <v>0</v>
          </cell>
          <cell r="ADV63">
            <v>0</v>
          </cell>
          <cell r="ADW63">
            <v>0</v>
          </cell>
          <cell r="ADX63">
            <v>0</v>
          </cell>
          <cell r="ADY63">
            <v>0</v>
          </cell>
          <cell r="ADZ63">
            <v>0</v>
          </cell>
          <cell r="AEA63">
            <v>0</v>
          </cell>
          <cell r="AED63">
            <v>0</v>
          </cell>
          <cell r="AEE63">
            <v>0</v>
          </cell>
          <cell r="AEF63">
            <v>0</v>
          </cell>
          <cell r="AEG63">
            <v>0</v>
          </cell>
          <cell r="AEH63">
            <v>0</v>
          </cell>
          <cell r="AEI63">
            <v>0</v>
          </cell>
          <cell r="AEJ63">
            <v>0</v>
          </cell>
          <cell r="AEK63">
            <v>0</v>
          </cell>
          <cell r="AEL63">
            <v>0</v>
          </cell>
          <cell r="AEM63">
            <v>0</v>
          </cell>
          <cell r="AEN63">
            <v>0</v>
          </cell>
          <cell r="AEQ63">
            <v>0</v>
          </cell>
          <cell r="AER63">
            <v>0</v>
          </cell>
          <cell r="AES63">
            <v>0</v>
          </cell>
          <cell r="AET63">
            <v>0</v>
          </cell>
          <cell r="AEU63">
            <v>0</v>
          </cell>
          <cell r="AEV63">
            <v>0</v>
          </cell>
          <cell r="AEW63">
            <v>0</v>
          </cell>
          <cell r="AEX63">
            <v>0</v>
          </cell>
          <cell r="AEY63">
            <v>0</v>
          </cell>
          <cell r="AFG63">
            <v>0</v>
          </cell>
          <cell r="AFT63">
            <v>0</v>
          </cell>
          <cell r="AFU63">
            <v>0</v>
          </cell>
          <cell r="AFV63">
            <v>0</v>
          </cell>
          <cell r="AFW63">
            <v>25952.869000000002</v>
          </cell>
          <cell r="AFX63">
            <v>25771.928126932879</v>
          </cell>
          <cell r="AFY63">
            <v>-180.9408730671239</v>
          </cell>
          <cell r="AFZ63">
            <v>-180.9408730671239</v>
          </cell>
          <cell r="AGA63">
            <v>0</v>
          </cell>
          <cell r="AGB63">
            <v>31143.442800000001</v>
          </cell>
          <cell r="AGC63">
            <v>30926.313752319453</v>
          </cell>
          <cell r="AGD63">
            <v>-217.12904768054796</v>
          </cell>
          <cell r="AGE63">
            <v>-217.12904768054796</v>
          </cell>
          <cell r="AGF63">
            <v>0</v>
          </cell>
          <cell r="AGG63">
            <v>1557.1721400000001</v>
          </cell>
          <cell r="AGH63">
            <v>1546.3156876159728</v>
          </cell>
          <cell r="AGI63">
            <v>-10.856452384027307</v>
          </cell>
          <cell r="AGJ63">
            <v>-10.856452384027307</v>
          </cell>
          <cell r="AGK63">
            <v>0</v>
          </cell>
          <cell r="AGL63">
            <v>32700.614939999999</v>
          </cell>
        </row>
        <row r="64">
          <cell r="C64" t="str">
            <v>Текстильникiв, ВУЛ, 22</v>
          </cell>
          <cell r="D64">
            <v>4</v>
          </cell>
          <cell r="E64">
            <v>1663.31</v>
          </cell>
          <cell r="F64">
            <v>21386.397000000004</v>
          </cell>
          <cell r="G64">
            <v>20253.606241443304</v>
          </cell>
          <cell r="H64">
            <v>-1132.7907585567009</v>
          </cell>
          <cell r="I64">
            <v>-1132.7907585567009</v>
          </cell>
          <cell r="J64">
            <v>0</v>
          </cell>
          <cell r="K64">
            <v>7593.5300000000007</v>
          </cell>
          <cell r="L64">
            <v>744.89</v>
          </cell>
          <cell r="M64">
            <v>760.96</v>
          </cell>
          <cell r="N64">
            <v>760.96</v>
          </cell>
          <cell r="O64">
            <v>760.96</v>
          </cell>
          <cell r="P64">
            <v>760.96</v>
          </cell>
          <cell r="Q64">
            <v>760.96</v>
          </cell>
          <cell r="R64">
            <v>760.96</v>
          </cell>
          <cell r="S64">
            <v>760.96</v>
          </cell>
          <cell r="T64">
            <v>760.96</v>
          </cell>
          <cell r="U64">
            <v>760.96</v>
          </cell>
          <cell r="X64">
            <v>7553.5342196677739</v>
          </cell>
          <cell r="Y64">
            <v>0</v>
          </cell>
          <cell r="Z64">
            <v>2998.8845363790692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4554.6496832887051</v>
          </cell>
          <cell r="AG64">
            <v>0</v>
          </cell>
          <cell r="AH64">
            <v>0</v>
          </cell>
          <cell r="AL64">
            <v>0</v>
          </cell>
          <cell r="AM64">
            <v>0</v>
          </cell>
          <cell r="AN64">
            <v>1319.646</v>
          </cell>
          <cell r="AO64">
            <v>129.57599999999999</v>
          </cell>
          <cell r="AP64">
            <v>132.22999999999999</v>
          </cell>
          <cell r="AQ64">
            <v>132.22999999999999</v>
          </cell>
          <cell r="AR64">
            <v>132.22999999999999</v>
          </cell>
          <cell r="AS64">
            <v>132.22999999999999</v>
          </cell>
          <cell r="AT64">
            <v>132.22999999999999</v>
          </cell>
          <cell r="AU64">
            <v>132.22999999999999</v>
          </cell>
          <cell r="AV64">
            <v>132.22999999999999</v>
          </cell>
          <cell r="AW64">
            <v>132.22999999999999</v>
          </cell>
          <cell r="AX64">
            <v>132.22999999999999</v>
          </cell>
          <cell r="BA64">
            <v>1357.0825755370179</v>
          </cell>
          <cell r="BB64">
            <v>0</v>
          </cell>
          <cell r="BC64">
            <v>538.78539925995619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818.29717627706168</v>
          </cell>
          <cell r="BJ64">
            <v>0</v>
          </cell>
          <cell r="BK64">
            <v>0</v>
          </cell>
          <cell r="BO64">
            <v>0</v>
          </cell>
          <cell r="BP64">
            <v>0</v>
          </cell>
          <cell r="BQ64">
            <v>890.20599999999979</v>
          </cell>
          <cell r="BR64">
            <v>88.935999999999993</v>
          </cell>
          <cell r="BS64">
            <v>89.03</v>
          </cell>
          <cell r="BT64">
            <v>89.03</v>
          </cell>
          <cell r="BU64">
            <v>89.03</v>
          </cell>
          <cell r="BV64">
            <v>89.03</v>
          </cell>
          <cell r="BW64">
            <v>89.03</v>
          </cell>
          <cell r="BX64">
            <v>89.03</v>
          </cell>
          <cell r="BY64">
            <v>89.03</v>
          </cell>
          <cell r="BZ64">
            <v>89.03</v>
          </cell>
          <cell r="CA64">
            <v>89.03</v>
          </cell>
          <cell r="CD64">
            <v>1067.6117771158063</v>
          </cell>
          <cell r="CE64">
            <v>0</v>
          </cell>
          <cell r="CF64">
            <v>619.50085259580624</v>
          </cell>
          <cell r="CG64">
            <v>0</v>
          </cell>
          <cell r="CH64">
            <v>0</v>
          </cell>
          <cell r="CI64">
            <v>0</v>
          </cell>
          <cell r="CJ64">
            <v>91.447934409999988</v>
          </cell>
          <cell r="CK64">
            <v>88.835975969999993</v>
          </cell>
          <cell r="CL64">
            <v>89.227720890000001</v>
          </cell>
          <cell r="CM64">
            <v>88.48102836999999</v>
          </cell>
          <cell r="CN64">
            <v>90.118264879999998</v>
          </cell>
          <cell r="CR64">
            <v>0</v>
          </cell>
          <cell r="CS64">
            <v>0</v>
          </cell>
          <cell r="CT64">
            <v>216.887</v>
          </cell>
          <cell r="CU64">
            <v>21.677</v>
          </cell>
          <cell r="CV64">
            <v>21.69</v>
          </cell>
          <cell r="CW64">
            <v>21.69</v>
          </cell>
          <cell r="CX64">
            <v>21.69</v>
          </cell>
          <cell r="CY64">
            <v>21.69</v>
          </cell>
          <cell r="CZ64">
            <v>21.69</v>
          </cell>
          <cell r="DA64">
            <v>21.69</v>
          </cell>
          <cell r="DB64">
            <v>21.69</v>
          </cell>
          <cell r="DC64">
            <v>21.69</v>
          </cell>
          <cell r="DD64">
            <v>21.69</v>
          </cell>
          <cell r="DG64">
            <v>261.38471775519662</v>
          </cell>
          <cell r="DH64">
            <v>0</v>
          </cell>
          <cell r="DI64">
            <v>151.68266351519662</v>
          </cell>
          <cell r="DJ64">
            <v>0</v>
          </cell>
          <cell r="DK64">
            <v>0</v>
          </cell>
          <cell r="DL64">
            <v>0</v>
          </cell>
          <cell r="DM64">
            <v>22.387309209999998</v>
          </cell>
          <cell r="DN64">
            <v>21.74795481</v>
          </cell>
          <cell r="DO64">
            <v>21.843857969999998</v>
          </cell>
          <cell r="DP64">
            <v>21.66106001</v>
          </cell>
          <cell r="DQ64">
            <v>22.06187224</v>
          </cell>
          <cell r="DT64">
            <v>44.497717755196618</v>
          </cell>
          <cell r="DU64">
            <v>0</v>
          </cell>
          <cell r="DV64">
            <v>44.497717755196618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4252.2209999999995</v>
          </cell>
          <cell r="FB64">
            <v>417.50099999999998</v>
          </cell>
          <cell r="FC64">
            <v>426.08</v>
          </cell>
          <cell r="FD64">
            <v>426.08</v>
          </cell>
          <cell r="FE64">
            <v>426.08</v>
          </cell>
          <cell r="FF64">
            <v>426.08</v>
          </cell>
          <cell r="FG64">
            <v>426.08</v>
          </cell>
          <cell r="FH64">
            <v>426.08</v>
          </cell>
          <cell r="FI64">
            <v>426.08</v>
          </cell>
          <cell r="FJ64">
            <v>426.08</v>
          </cell>
          <cell r="FK64">
            <v>426.08</v>
          </cell>
          <cell r="FN64">
            <v>4231.5974294610733</v>
          </cell>
          <cell r="FO64">
            <v>0</v>
          </cell>
          <cell r="FP64">
            <v>1684.0047217055767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2547.5927077554961</v>
          </cell>
          <cell r="FW64">
            <v>0</v>
          </cell>
          <cell r="FX64">
            <v>0</v>
          </cell>
          <cell r="GA64">
            <v>-20.623570538926288</v>
          </cell>
          <cell r="GB64">
            <v>-20.623570538926288</v>
          </cell>
          <cell r="GC64">
            <v>0</v>
          </cell>
          <cell r="GD64">
            <v>3.5829999999999997</v>
          </cell>
          <cell r="GE64">
            <v>3.5829999999999997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-3.5829999999999997</v>
          </cell>
          <cell r="GW64">
            <v>-3.5829999999999997</v>
          </cell>
          <cell r="GX64">
            <v>0</v>
          </cell>
          <cell r="GY64">
            <v>7110.3240000000014</v>
          </cell>
          <cell r="GZ64">
            <v>695.12400000000002</v>
          </cell>
          <cell r="HA64">
            <v>712.8</v>
          </cell>
          <cell r="HB64">
            <v>712.8</v>
          </cell>
          <cell r="HC64">
            <v>712.8</v>
          </cell>
          <cell r="HD64">
            <v>712.8</v>
          </cell>
          <cell r="HE64">
            <v>712.8</v>
          </cell>
          <cell r="HF64">
            <v>712.8</v>
          </cell>
          <cell r="HG64">
            <v>712.8</v>
          </cell>
          <cell r="HH64">
            <v>712.8</v>
          </cell>
          <cell r="HI64">
            <v>712.8</v>
          </cell>
          <cell r="HL64">
            <v>5782.3955219064374</v>
          </cell>
          <cell r="HM64">
            <v>552.25045621854656</v>
          </cell>
          <cell r="HN64">
            <v>507.72347236113643</v>
          </cell>
          <cell r="HO64">
            <v>583.55450162630564</v>
          </cell>
          <cell r="HP64">
            <v>629.02507594557517</v>
          </cell>
          <cell r="HQ64">
            <v>658.02889811689568</v>
          </cell>
          <cell r="HR64">
            <v>570.80183180689585</v>
          </cell>
          <cell r="HS64">
            <v>518.86670978468919</v>
          </cell>
          <cell r="HT64">
            <v>686.35478917548539</v>
          </cell>
          <cell r="HU64">
            <v>518.61451075115724</v>
          </cell>
          <cell r="HV64">
            <v>557.17527611975049</v>
          </cell>
          <cell r="HY64">
            <v>-1327.9284780935641</v>
          </cell>
          <cell r="HZ64">
            <v>-1327.9284780935641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1377.6259999999997</v>
          </cell>
          <cell r="KI64">
            <v>135.26599999999999</v>
          </cell>
          <cell r="KJ64">
            <v>138.04</v>
          </cell>
          <cell r="KK64">
            <v>138.04</v>
          </cell>
          <cell r="KL64">
            <v>138.04</v>
          </cell>
          <cell r="KM64">
            <v>138.04</v>
          </cell>
          <cell r="KN64">
            <v>138.04</v>
          </cell>
          <cell r="KO64">
            <v>138.04</v>
          </cell>
          <cell r="KP64">
            <v>138.04</v>
          </cell>
          <cell r="KQ64">
            <v>138.04</v>
          </cell>
          <cell r="KR64">
            <v>138.04</v>
          </cell>
          <cell r="KU64">
            <v>1151.0191735422418</v>
          </cell>
          <cell r="KV64">
            <v>160.22621367178326</v>
          </cell>
          <cell r="KW64">
            <v>121.4546472104193</v>
          </cell>
          <cell r="KX64">
            <v>179.0498543384526</v>
          </cell>
          <cell r="KY64">
            <v>158.79265583132653</v>
          </cell>
          <cell r="KZ64">
            <v>171.02001887910745</v>
          </cell>
          <cell r="LA64">
            <v>33.884691578670605</v>
          </cell>
          <cell r="LB64">
            <v>1.8775396311788424</v>
          </cell>
          <cell r="LD64">
            <v>189.17316989486631</v>
          </cell>
          <cell r="LE64">
            <v>135.54038250643677</v>
          </cell>
          <cell r="LH64">
            <v>-226.60682645775796</v>
          </cell>
          <cell r="LI64">
            <v>-226.60682645775796</v>
          </cell>
          <cell r="LJ64">
            <v>0</v>
          </cell>
          <cell r="LK64">
            <v>0</v>
          </cell>
          <cell r="LX64">
            <v>0</v>
          </cell>
          <cell r="MJ64">
            <v>0</v>
          </cell>
          <cell r="ML64">
            <v>0</v>
          </cell>
          <cell r="MM64">
            <v>0</v>
          </cell>
          <cell r="MN64">
            <v>19901.689880000002</v>
          </cell>
          <cell r="MO64">
            <v>1947.9498800000001</v>
          </cell>
          <cell r="MP64">
            <v>1994.86</v>
          </cell>
          <cell r="MQ64">
            <v>1994.86</v>
          </cell>
          <cell r="MR64">
            <v>1994.86</v>
          </cell>
          <cell r="MS64">
            <v>1994.86</v>
          </cell>
          <cell r="MT64">
            <v>1994.86</v>
          </cell>
          <cell r="MU64">
            <v>1994.86</v>
          </cell>
          <cell r="MV64">
            <v>1994.86</v>
          </cell>
          <cell r="MW64">
            <v>1994.86</v>
          </cell>
          <cell r="MX64">
            <v>1994.86</v>
          </cell>
          <cell r="NA64">
            <v>44862.525372698627</v>
          </cell>
          <cell r="NB64">
            <v>17941.337306605805</v>
          </cell>
          <cell r="NC64">
            <v>24780.498666775416</v>
          </cell>
          <cell r="ND64">
            <v>170.84756807902863</v>
          </cell>
          <cell r="NE64">
            <v>401.63498890829402</v>
          </cell>
          <cell r="NF64">
            <v>0</v>
          </cell>
          <cell r="NG64">
            <v>0</v>
          </cell>
          <cell r="NH64">
            <v>0</v>
          </cell>
          <cell r="NI64">
            <v>0</v>
          </cell>
          <cell r="NJ64">
            <v>1125.0715099210913</v>
          </cell>
          <cell r="NK64">
            <v>443.13533240898664</v>
          </cell>
          <cell r="NN64">
            <v>24960.835492698625</v>
          </cell>
          <cell r="NO64">
            <v>0</v>
          </cell>
          <cell r="NP64">
            <v>24960.835492698625</v>
          </cell>
          <cell r="NQ64">
            <v>9070.3529999999992</v>
          </cell>
          <cell r="NR64">
            <v>0</v>
          </cell>
          <cell r="NS64">
            <v>-9070.3529999999992</v>
          </cell>
          <cell r="NT64">
            <v>-9070.3529999999992</v>
          </cell>
          <cell r="NU64">
            <v>0</v>
          </cell>
          <cell r="NV64">
            <v>2272.7680000000005</v>
          </cell>
          <cell r="NW64">
            <v>221.578</v>
          </cell>
          <cell r="NX64">
            <v>227.91</v>
          </cell>
          <cell r="NY64">
            <v>227.91</v>
          </cell>
          <cell r="NZ64">
            <v>227.91</v>
          </cell>
          <cell r="OA64">
            <v>227.91</v>
          </cell>
          <cell r="OB64">
            <v>227.91</v>
          </cell>
          <cell r="OC64">
            <v>227.91</v>
          </cell>
          <cell r="OD64">
            <v>227.91</v>
          </cell>
          <cell r="OE64">
            <v>227.91</v>
          </cell>
          <cell r="OF64">
            <v>227.91</v>
          </cell>
          <cell r="OI64">
            <v>0</v>
          </cell>
          <cell r="OJ64">
            <v>0</v>
          </cell>
          <cell r="OK64">
            <v>0</v>
          </cell>
          <cell r="OL64">
            <v>0</v>
          </cell>
          <cell r="OM64">
            <v>0</v>
          </cell>
          <cell r="ON64">
            <v>0</v>
          </cell>
          <cell r="OO64">
            <v>0</v>
          </cell>
          <cell r="OP64">
            <v>0</v>
          </cell>
          <cell r="OQ64">
            <v>0</v>
          </cell>
          <cell r="OR64">
            <v>0</v>
          </cell>
          <cell r="OS64">
            <v>0</v>
          </cell>
          <cell r="OV64">
            <v>-2272.7680000000005</v>
          </cell>
          <cell r="OW64">
            <v>-2272.7680000000005</v>
          </cell>
          <cell r="OX64">
            <v>0</v>
          </cell>
          <cell r="OY64">
            <v>3399.1029999999992</v>
          </cell>
          <cell r="OZ64">
            <v>320.83299999999997</v>
          </cell>
          <cell r="PA64">
            <v>342.03</v>
          </cell>
          <cell r="PB64">
            <v>342.03</v>
          </cell>
          <cell r="PC64">
            <v>342.03</v>
          </cell>
          <cell r="PD64">
            <v>342.03</v>
          </cell>
          <cell r="PE64">
            <v>342.03</v>
          </cell>
          <cell r="PF64">
            <v>342.03</v>
          </cell>
          <cell r="PG64">
            <v>342.03</v>
          </cell>
          <cell r="PH64">
            <v>342.03</v>
          </cell>
          <cell r="PI64">
            <v>342.03</v>
          </cell>
          <cell r="PL64">
            <v>0</v>
          </cell>
          <cell r="PM64">
            <v>0</v>
          </cell>
          <cell r="PN64">
            <v>0</v>
          </cell>
          <cell r="PO64">
            <v>0</v>
          </cell>
          <cell r="PP64">
            <v>0</v>
          </cell>
          <cell r="PQ64">
            <v>0</v>
          </cell>
          <cell r="PR64">
            <v>0</v>
          </cell>
          <cell r="PS64">
            <v>0</v>
          </cell>
          <cell r="PT64">
            <v>0</v>
          </cell>
          <cell r="PU64">
            <v>0</v>
          </cell>
          <cell r="PV64">
            <v>0</v>
          </cell>
          <cell r="PY64">
            <v>-3399.1029999999992</v>
          </cell>
          <cell r="PZ64">
            <v>-3399.1029999999992</v>
          </cell>
          <cell r="QA64">
            <v>0</v>
          </cell>
          <cell r="QB64">
            <v>550.21699999999987</v>
          </cell>
          <cell r="QC64">
            <v>53.866999999999997</v>
          </cell>
          <cell r="QD64">
            <v>55.15</v>
          </cell>
          <cell r="QE64">
            <v>55.15</v>
          </cell>
          <cell r="QF64">
            <v>55.15</v>
          </cell>
          <cell r="QG64">
            <v>55.15</v>
          </cell>
          <cell r="QH64">
            <v>55.15</v>
          </cell>
          <cell r="QI64">
            <v>55.15</v>
          </cell>
          <cell r="QJ64">
            <v>55.15</v>
          </cell>
          <cell r="QK64">
            <v>55.15</v>
          </cell>
          <cell r="QL64">
            <v>55.15</v>
          </cell>
          <cell r="QO64">
            <v>0</v>
          </cell>
          <cell r="QP64">
            <v>0</v>
          </cell>
          <cell r="QQ64">
            <v>0</v>
          </cell>
          <cell r="QS64">
            <v>0</v>
          </cell>
          <cell r="QT64">
            <v>0</v>
          </cell>
          <cell r="QU64">
            <v>0</v>
          </cell>
          <cell r="QW64">
            <v>0</v>
          </cell>
          <cell r="RB64">
            <v>-550.21699999999987</v>
          </cell>
          <cell r="RC64">
            <v>-550.21699999999987</v>
          </cell>
          <cell r="RD64">
            <v>0</v>
          </cell>
          <cell r="RE64">
            <v>1900.1309999999999</v>
          </cell>
          <cell r="RF64">
            <v>185.36099999999999</v>
          </cell>
          <cell r="RG64">
            <v>190.53</v>
          </cell>
          <cell r="RH64">
            <v>190.53</v>
          </cell>
          <cell r="RI64">
            <v>190.53</v>
          </cell>
          <cell r="RJ64">
            <v>190.53</v>
          </cell>
          <cell r="RK64">
            <v>190.53</v>
          </cell>
          <cell r="RL64">
            <v>190.53</v>
          </cell>
          <cell r="RM64">
            <v>190.53</v>
          </cell>
          <cell r="RN64">
            <v>190.53</v>
          </cell>
          <cell r="RO64">
            <v>190.53</v>
          </cell>
          <cell r="RR64">
            <v>0</v>
          </cell>
          <cell r="RS64">
            <v>0</v>
          </cell>
          <cell r="RT64">
            <v>0</v>
          </cell>
          <cell r="RV64">
            <v>0</v>
          </cell>
          <cell r="RY64">
            <v>0</v>
          </cell>
          <cell r="RZ64">
            <v>0</v>
          </cell>
          <cell r="SE64">
            <v>-1900.1309999999999</v>
          </cell>
          <cell r="SF64">
            <v>-1900.1309999999999</v>
          </cell>
          <cell r="SG64">
            <v>0</v>
          </cell>
          <cell r="SH64">
            <v>0</v>
          </cell>
          <cell r="SI64">
            <v>0</v>
          </cell>
          <cell r="SJ64">
            <v>0</v>
          </cell>
          <cell r="SK64">
            <v>0</v>
          </cell>
          <cell r="SL64">
            <v>0</v>
          </cell>
          <cell r="SM64">
            <v>0</v>
          </cell>
          <cell r="SN64">
            <v>0</v>
          </cell>
          <cell r="SO64">
            <v>0</v>
          </cell>
          <cell r="SP64">
            <v>0</v>
          </cell>
          <cell r="SQ64">
            <v>0</v>
          </cell>
          <cell r="SR64">
            <v>0</v>
          </cell>
          <cell r="SU64">
            <v>0</v>
          </cell>
          <cell r="SV64">
            <v>0</v>
          </cell>
          <cell r="SW64">
            <v>0</v>
          </cell>
          <cell r="SX64">
            <v>0</v>
          </cell>
          <cell r="SY64">
            <v>0</v>
          </cell>
          <cell r="SZ64">
            <v>0</v>
          </cell>
          <cell r="TA64">
            <v>0</v>
          </cell>
          <cell r="TB64">
            <v>0</v>
          </cell>
          <cell r="TC64">
            <v>0</v>
          </cell>
          <cell r="TD64">
            <v>0</v>
          </cell>
          <cell r="TH64">
            <v>0</v>
          </cell>
          <cell r="TI64">
            <v>0</v>
          </cell>
          <cell r="TJ64">
            <v>0</v>
          </cell>
          <cell r="TK64">
            <v>911.70500000000004</v>
          </cell>
          <cell r="TL64">
            <v>89.465000000000003</v>
          </cell>
          <cell r="TM64">
            <v>91.36</v>
          </cell>
          <cell r="TN64">
            <v>91.36</v>
          </cell>
          <cell r="TO64">
            <v>91.36</v>
          </cell>
          <cell r="TP64">
            <v>91.36</v>
          </cell>
          <cell r="TQ64">
            <v>91.36</v>
          </cell>
          <cell r="TR64">
            <v>91.36</v>
          </cell>
          <cell r="TS64">
            <v>91.36</v>
          </cell>
          <cell r="TT64">
            <v>91.36</v>
          </cell>
          <cell r="TU64">
            <v>91.36</v>
          </cell>
          <cell r="TX64">
            <v>0</v>
          </cell>
          <cell r="TY64">
            <v>0</v>
          </cell>
          <cell r="TZ64">
            <v>0</v>
          </cell>
          <cell r="UA64">
            <v>0</v>
          </cell>
          <cell r="UB64">
            <v>0</v>
          </cell>
          <cell r="UC64">
            <v>0</v>
          </cell>
          <cell r="UD64">
            <v>0</v>
          </cell>
          <cell r="UE64">
            <v>0</v>
          </cell>
          <cell r="UF64">
            <v>0</v>
          </cell>
          <cell r="UG64">
            <v>0</v>
          </cell>
          <cell r="UH64">
            <v>0</v>
          </cell>
          <cell r="UK64">
            <v>-911.70500000000004</v>
          </cell>
          <cell r="UL64">
            <v>-911.70500000000004</v>
          </cell>
          <cell r="UM64">
            <v>0</v>
          </cell>
          <cell r="UN64">
            <v>36.428999999999995</v>
          </cell>
          <cell r="UO64">
            <v>3.5789999999999997</v>
          </cell>
          <cell r="UP64">
            <v>3.65</v>
          </cell>
          <cell r="UQ64">
            <v>3.65</v>
          </cell>
          <cell r="UR64">
            <v>3.65</v>
          </cell>
          <cell r="US64">
            <v>3.65</v>
          </cell>
          <cell r="UT64">
            <v>3.65</v>
          </cell>
          <cell r="UU64">
            <v>3.65</v>
          </cell>
          <cell r="UV64">
            <v>3.65</v>
          </cell>
          <cell r="UW64">
            <v>3.65</v>
          </cell>
          <cell r="UX64">
            <v>3.65</v>
          </cell>
          <cell r="VA64">
            <v>0</v>
          </cell>
          <cell r="VN64">
            <v>-36.428999999999995</v>
          </cell>
          <cell r="VO64">
            <v>-36.428999999999995</v>
          </cell>
          <cell r="VP64">
            <v>0</v>
          </cell>
          <cell r="VQ64">
            <v>0</v>
          </cell>
          <cell r="WD64">
            <v>0</v>
          </cell>
          <cell r="WQ64">
            <v>0</v>
          </cell>
          <cell r="WR64">
            <v>0</v>
          </cell>
          <cell r="WS64">
            <v>0</v>
          </cell>
          <cell r="WT64">
            <v>24781.612999999998</v>
          </cell>
          <cell r="WU64">
            <v>2424.9830000000002</v>
          </cell>
          <cell r="WV64">
            <v>2484.0700000000002</v>
          </cell>
          <cell r="WW64">
            <v>2484.0700000000002</v>
          </cell>
          <cell r="WX64">
            <v>2484.0700000000002</v>
          </cell>
          <cell r="WY64">
            <v>2484.0700000000002</v>
          </cell>
          <cell r="WZ64">
            <v>2484.0700000000002</v>
          </cell>
          <cell r="XA64">
            <v>2484.0700000000002</v>
          </cell>
          <cell r="XB64">
            <v>2484.0700000000002</v>
          </cell>
          <cell r="XC64">
            <v>2484.0700000000002</v>
          </cell>
          <cell r="XD64">
            <v>2484.0700000000002</v>
          </cell>
          <cell r="XG64">
            <v>33217.931679187765</v>
          </cell>
          <cell r="XH64">
            <v>3204.6427730289361</v>
          </cell>
          <cell r="XI64">
            <v>2890.5274865885035</v>
          </cell>
          <cell r="XJ64">
            <v>1510.809332092512</v>
          </cell>
          <cell r="XK64">
            <v>1536.013148681136</v>
          </cell>
          <cell r="XL64">
            <v>3515.9495612247897</v>
          </cell>
          <cell r="XM64">
            <v>3418.5561907854722</v>
          </cell>
          <cell r="XN64">
            <v>3030.9824674865536</v>
          </cell>
          <cell r="XO64">
            <v>5623.4909983912912</v>
          </cell>
          <cell r="XP64">
            <v>5210.9078605537352</v>
          </cell>
          <cell r="XQ64">
            <v>3276.0518603548371</v>
          </cell>
          <cell r="XT64">
            <v>8436.318679187767</v>
          </cell>
          <cell r="XU64">
            <v>0</v>
          </cell>
          <cell r="XV64">
            <v>8436.318679187767</v>
          </cell>
          <cell r="XW64">
            <v>11759.092999999999</v>
          </cell>
          <cell r="XX64">
            <v>1151.8729999999998</v>
          </cell>
          <cell r="XY64">
            <v>1178.58</v>
          </cell>
          <cell r="XZ64">
            <v>1178.58</v>
          </cell>
          <cell r="YA64">
            <v>1178.58</v>
          </cell>
          <cell r="YB64">
            <v>1178.58</v>
          </cell>
          <cell r="YC64">
            <v>1178.58</v>
          </cell>
          <cell r="YD64">
            <v>1178.58</v>
          </cell>
          <cell r="YE64">
            <v>1178.58</v>
          </cell>
          <cell r="YF64">
            <v>1178.58</v>
          </cell>
          <cell r="YG64">
            <v>1178.58</v>
          </cell>
          <cell r="YJ64">
            <v>10580.839223212815</v>
          </cell>
          <cell r="YK64">
            <v>962.27849038576574</v>
          </cell>
          <cell r="YL64">
            <v>687.86277972221137</v>
          </cell>
          <cell r="YM64">
            <v>1294.7079851430442</v>
          </cell>
          <cell r="YN64">
            <v>1032.6189548279172</v>
          </cell>
          <cell r="YO64">
            <v>1415.1920120151353</v>
          </cell>
          <cell r="YP64">
            <v>985.43521487054272</v>
          </cell>
          <cell r="YQ64">
            <v>940.95216161715325</v>
          </cell>
          <cell r="YR64">
            <v>1045.9981778448123</v>
          </cell>
          <cell r="YS64">
            <v>1185.243045592485</v>
          </cell>
          <cell r="YT64">
            <v>1030.550401193746</v>
          </cell>
          <cell r="YW64">
            <v>-1178.2537767871836</v>
          </cell>
          <cell r="YX64">
            <v>-1178.2537767871836</v>
          </cell>
          <cell r="YY64">
            <v>0</v>
          </cell>
          <cell r="YZ64">
            <v>4542.7520000000004</v>
          </cell>
          <cell r="ZA64">
            <v>444.87200000000001</v>
          </cell>
          <cell r="ZB64">
            <v>455.32</v>
          </cell>
          <cell r="ZC64">
            <v>455.32</v>
          </cell>
          <cell r="ZD64">
            <v>455.32</v>
          </cell>
          <cell r="ZE64">
            <v>455.32</v>
          </cell>
          <cell r="ZF64">
            <v>455.32</v>
          </cell>
          <cell r="ZG64">
            <v>455.32</v>
          </cell>
          <cell r="ZH64">
            <v>455.32</v>
          </cell>
          <cell r="ZI64">
            <v>455.32</v>
          </cell>
          <cell r="ZJ64">
            <v>455.32</v>
          </cell>
          <cell r="ZM64">
            <v>4664.4000161742042</v>
          </cell>
          <cell r="ZP64">
            <v>2181.8086281874021</v>
          </cell>
          <cell r="ZQ64">
            <v>2482.5913879868026</v>
          </cell>
          <cell r="ZZ64">
            <v>121.6480161742038</v>
          </cell>
          <cell r="AAA64">
            <v>0</v>
          </cell>
          <cell r="AAB64">
            <v>121.6480161742038</v>
          </cell>
          <cell r="AAC64">
            <v>518.21699999999987</v>
          </cell>
          <cell r="AAD64">
            <v>51.747</v>
          </cell>
          <cell r="AAE64">
            <v>51.83</v>
          </cell>
          <cell r="AAF64">
            <v>51.83</v>
          </cell>
          <cell r="AAG64">
            <v>51.83</v>
          </cell>
          <cell r="AAH64">
            <v>51.83</v>
          </cell>
          <cell r="AAI64">
            <v>51.83</v>
          </cell>
          <cell r="AAJ64">
            <v>51.83</v>
          </cell>
          <cell r="AAK64">
            <v>51.83</v>
          </cell>
          <cell r="AAL64">
            <v>51.83</v>
          </cell>
          <cell r="AAM64">
            <v>51.83</v>
          </cell>
          <cell r="AAP64">
            <v>1472.5937838520001</v>
          </cell>
          <cell r="AAQ64">
            <v>124.900103538</v>
          </cell>
          <cell r="AAR64">
            <v>124.57924937999999</v>
          </cell>
          <cell r="AAS64">
            <v>152.82714876</v>
          </cell>
          <cell r="AAT64">
            <v>156.00006378</v>
          </cell>
          <cell r="AAU64">
            <v>152.592221034</v>
          </cell>
          <cell r="AAV64">
            <v>155.44239238</v>
          </cell>
          <cell r="AAW64">
            <v>151.00260846</v>
          </cell>
          <cell r="AAX64">
            <v>151.66849302</v>
          </cell>
          <cell r="AAY64">
            <v>150.39927165999998</v>
          </cell>
          <cell r="AAZ64">
            <v>153.18223183999999</v>
          </cell>
          <cell r="ABC64">
            <v>954.37678385200024</v>
          </cell>
          <cell r="ABD64">
            <v>0</v>
          </cell>
          <cell r="ABE64">
            <v>954.37678385200024</v>
          </cell>
          <cell r="ABF64">
            <v>114.68299999999999</v>
          </cell>
          <cell r="ABG64">
            <v>11.453000000000001</v>
          </cell>
          <cell r="ABH64">
            <v>11.47</v>
          </cell>
          <cell r="ABI64">
            <v>11.47</v>
          </cell>
          <cell r="ABJ64">
            <v>11.47</v>
          </cell>
          <cell r="ABK64">
            <v>11.47</v>
          </cell>
          <cell r="ABL64">
            <v>11.47</v>
          </cell>
          <cell r="ABM64">
            <v>11.47</v>
          </cell>
          <cell r="ABN64">
            <v>11.47</v>
          </cell>
          <cell r="ABO64">
            <v>11.47</v>
          </cell>
          <cell r="ABP64">
            <v>11.47</v>
          </cell>
          <cell r="ABS64">
            <v>0</v>
          </cell>
          <cell r="ABT64">
            <v>0</v>
          </cell>
          <cell r="ACA64">
            <v>0</v>
          </cell>
          <cell r="ACB64">
            <v>0</v>
          </cell>
          <cell r="ACC64">
            <v>0</v>
          </cell>
          <cell r="ACF64">
            <v>-114.68299999999999</v>
          </cell>
          <cell r="ACG64">
            <v>-114.68299999999999</v>
          </cell>
          <cell r="ACH64">
            <v>0</v>
          </cell>
          <cell r="ACI64">
            <v>6880.7169999999987</v>
          </cell>
          <cell r="ACJ64">
            <v>5108.3024304240007</v>
          </cell>
          <cell r="ACK64">
            <v>-1772.414569575998</v>
          </cell>
          <cell r="ACL64">
            <v>-1772.414569575998</v>
          </cell>
          <cell r="ACM64">
            <v>0</v>
          </cell>
          <cell r="ACN64">
            <v>6880.7169999999987</v>
          </cell>
          <cell r="ACO64">
            <v>646.86699999999996</v>
          </cell>
          <cell r="ACP64">
            <v>692.65</v>
          </cell>
          <cell r="ACQ64">
            <v>692.65</v>
          </cell>
          <cell r="ACR64">
            <v>692.65</v>
          </cell>
          <cell r="ACS64">
            <v>692.65</v>
          </cell>
          <cell r="ACT64">
            <v>692.65</v>
          </cell>
          <cell r="ACU64">
            <v>692.65</v>
          </cell>
          <cell r="ACV64">
            <v>692.65</v>
          </cell>
          <cell r="ACW64">
            <v>692.65</v>
          </cell>
          <cell r="ACX64">
            <v>692.65</v>
          </cell>
          <cell r="ADA64">
            <v>5108.3024304240007</v>
          </cell>
          <cell r="ADB64">
            <v>484.50914567999996</v>
          </cell>
          <cell r="ADC64">
            <v>598.13884440000004</v>
          </cell>
          <cell r="ADD64">
            <v>544.69097762399997</v>
          </cell>
          <cell r="ADE64">
            <v>641.22587280000005</v>
          </cell>
          <cell r="ADF64">
            <v>412.85248992000004</v>
          </cell>
          <cell r="ADG64">
            <v>537.83651880000002</v>
          </cell>
          <cell r="ADH64">
            <v>455.69221920000001</v>
          </cell>
          <cell r="ADI64">
            <v>469.53882360000006</v>
          </cell>
          <cell r="ADJ64">
            <v>461.6968536</v>
          </cell>
          <cell r="ADK64">
            <v>502.12068480000005</v>
          </cell>
          <cell r="ADN64">
            <v>-1772.414569575998</v>
          </cell>
          <cell r="ADO64">
            <v>-1772.414569575998</v>
          </cell>
          <cell r="ADP64">
            <v>0</v>
          </cell>
          <cell r="ADQ64">
            <v>0</v>
          </cell>
          <cell r="ADR64">
            <v>0</v>
          </cell>
          <cell r="ADS64">
            <v>0</v>
          </cell>
          <cell r="ADT64">
            <v>0</v>
          </cell>
          <cell r="ADU64">
            <v>0</v>
          </cell>
          <cell r="ADV64">
            <v>0</v>
          </cell>
          <cell r="ADW64">
            <v>0</v>
          </cell>
          <cell r="ADX64">
            <v>0</v>
          </cell>
          <cell r="ADY64">
            <v>0</v>
          </cell>
          <cell r="ADZ64">
            <v>0</v>
          </cell>
          <cell r="AEA64">
            <v>0</v>
          </cell>
          <cell r="AED64">
            <v>0</v>
          </cell>
          <cell r="AEE64">
            <v>0</v>
          </cell>
          <cell r="AEF64">
            <v>0</v>
          </cell>
          <cell r="AEG64">
            <v>0</v>
          </cell>
          <cell r="AEH64">
            <v>0</v>
          </cell>
          <cell r="AEI64">
            <v>0</v>
          </cell>
          <cell r="AEJ64">
            <v>0</v>
          </cell>
          <cell r="AEK64">
            <v>0</v>
          </cell>
          <cell r="AEL64">
            <v>0</v>
          </cell>
          <cell r="AEM64">
            <v>0</v>
          </cell>
          <cell r="AEN64">
            <v>0</v>
          </cell>
          <cell r="AEQ64">
            <v>0</v>
          </cell>
          <cell r="AER64">
            <v>0</v>
          </cell>
          <cell r="AES64">
            <v>0</v>
          </cell>
          <cell r="AET64">
            <v>0</v>
          </cell>
          <cell r="AEU64">
            <v>0</v>
          </cell>
          <cell r="AEV64">
            <v>0</v>
          </cell>
          <cell r="AEW64">
            <v>0</v>
          </cell>
          <cell r="AEX64">
            <v>0</v>
          </cell>
          <cell r="AEY64">
            <v>0</v>
          </cell>
          <cell r="AFG64">
            <v>0</v>
          </cell>
          <cell r="AFT64">
            <v>0</v>
          </cell>
          <cell r="AFU64">
            <v>0</v>
          </cell>
          <cell r="AFV64">
            <v>0</v>
          </cell>
          <cell r="AFW64">
            <v>100333.14088000001</v>
          </cell>
          <cell r="AFX64">
            <v>121311.21792053494</v>
          </cell>
          <cell r="AFY64">
            <v>20978.077040534932</v>
          </cell>
          <cell r="AFZ64">
            <v>0</v>
          </cell>
          <cell r="AGA64">
            <v>20978.077040534932</v>
          </cell>
          <cell r="AGB64">
            <v>120399.769056</v>
          </cell>
          <cell r="AGC64">
            <v>145573.46150464192</v>
          </cell>
          <cell r="AGD64">
            <v>25173.692448641916</v>
          </cell>
          <cell r="AGE64">
            <v>0</v>
          </cell>
          <cell r="AGF64">
            <v>25173.692448641916</v>
          </cell>
          <cell r="AGG64">
            <v>6019.9884528000002</v>
          </cell>
          <cell r="AGH64">
            <v>7278.6730752320964</v>
          </cell>
          <cell r="AGI64">
            <v>1258.6846224320961</v>
          </cell>
          <cell r="AGJ64">
            <v>0</v>
          </cell>
          <cell r="AGK64">
            <v>1258.6846224320961</v>
          </cell>
          <cell r="AGL64">
            <v>126419.7575088</v>
          </cell>
        </row>
        <row r="65">
          <cell r="C65" t="str">
            <v>Текстильникiв, ВУЛ, 23</v>
          </cell>
          <cell r="D65">
            <v>2</v>
          </cell>
          <cell r="E65">
            <v>888.76</v>
          </cell>
          <cell r="F65">
            <v>10512.932999999999</v>
          </cell>
          <cell r="G65">
            <v>10455.601162358729</v>
          </cell>
          <cell r="H65">
            <v>-57.331837641269885</v>
          </cell>
          <cell r="I65">
            <v>-57.331837641269885</v>
          </cell>
          <cell r="J65">
            <v>0</v>
          </cell>
          <cell r="K65">
            <v>3125.3259999999996</v>
          </cell>
          <cell r="L65">
            <v>306.52600000000001</v>
          </cell>
          <cell r="M65">
            <v>313.2</v>
          </cell>
          <cell r="N65">
            <v>313.2</v>
          </cell>
          <cell r="O65">
            <v>313.2</v>
          </cell>
          <cell r="P65">
            <v>313.2</v>
          </cell>
          <cell r="Q65">
            <v>313.2</v>
          </cell>
          <cell r="R65">
            <v>313.2</v>
          </cell>
          <cell r="S65">
            <v>313.2</v>
          </cell>
          <cell r="T65">
            <v>313.2</v>
          </cell>
          <cell r="U65">
            <v>313.2</v>
          </cell>
          <cell r="X65">
            <v>3420.8306635500876</v>
          </cell>
          <cell r="Y65">
            <v>0</v>
          </cell>
          <cell r="Z65">
            <v>0</v>
          </cell>
          <cell r="AA65">
            <v>1711.1318556567926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1709.6988078932948</v>
          </cell>
          <cell r="AH65">
            <v>0</v>
          </cell>
          <cell r="AL65">
            <v>0</v>
          </cell>
          <cell r="AM65">
            <v>0</v>
          </cell>
          <cell r="AN65">
            <v>739.70600000000002</v>
          </cell>
          <cell r="AO65">
            <v>72.626000000000005</v>
          </cell>
          <cell r="AP65">
            <v>74.12</v>
          </cell>
          <cell r="AQ65">
            <v>74.12</v>
          </cell>
          <cell r="AR65">
            <v>74.12</v>
          </cell>
          <cell r="AS65">
            <v>74.12</v>
          </cell>
          <cell r="AT65">
            <v>74.12</v>
          </cell>
          <cell r="AU65">
            <v>74.12</v>
          </cell>
          <cell r="AV65">
            <v>74.12</v>
          </cell>
          <cell r="AW65">
            <v>74.12</v>
          </cell>
          <cell r="AX65">
            <v>74.12</v>
          </cell>
          <cell r="BA65">
            <v>820.95296070126165</v>
          </cell>
          <cell r="BB65">
            <v>0</v>
          </cell>
          <cell r="BC65">
            <v>0</v>
          </cell>
          <cell r="BD65">
            <v>419.71986367284819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401.2330970284134</v>
          </cell>
          <cell r="BK65">
            <v>0</v>
          </cell>
          <cell r="BO65">
            <v>0</v>
          </cell>
          <cell r="BP65">
            <v>0</v>
          </cell>
          <cell r="BQ65">
            <v>486.14300000000003</v>
          </cell>
          <cell r="BR65">
            <v>48.562999999999995</v>
          </cell>
          <cell r="BS65">
            <v>48.62</v>
          </cell>
          <cell r="BT65">
            <v>48.62</v>
          </cell>
          <cell r="BU65">
            <v>48.62</v>
          </cell>
          <cell r="BV65">
            <v>48.62</v>
          </cell>
          <cell r="BW65">
            <v>48.62</v>
          </cell>
          <cell r="BX65">
            <v>48.62</v>
          </cell>
          <cell r="BY65">
            <v>48.62</v>
          </cell>
          <cell r="BZ65">
            <v>48.62</v>
          </cell>
          <cell r="CA65">
            <v>48.62</v>
          </cell>
          <cell r="CD65">
            <v>527.51158699108009</v>
          </cell>
          <cell r="CE65">
            <v>48.991464388999994</v>
          </cell>
          <cell r="CF65">
            <v>48.865610889999999</v>
          </cell>
          <cell r="CG65">
            <v>53.684972859079998</v>
          </cell>
          <cell r="CH65">
            <v>54.799559909999999</v>
          </cell>
          <cell r="CI65">
            <v>53.602456023000002</v>
          </cell>
          <cell r="CJ65">
            <v>54.603661609999996</v>
          </cell>
          <cell r="CK65">
            <v>53.044058370000002</v>
          </cell>
          <cell r="CL65">
            <v>53.277969689999999</v>
          </cell>
          <cell r="CM65">
            <v>52.832118770000001</v>
          </cell>
          <cell r="CN65">
            <v>53.809714479999997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2323.9080000000008</v>
          </cell>
          <cell r="FB65">
            <v>228.16800000000001</v>
          </cell>
          <cell r="FC65">
            <v>232.86</v>
          </cell>
          <cell r="FD65">
            <v>232.86</v>
          </cell>
          <cell r="FE65">
            <v>232.86</v>
          </cell>
          <cell r="FF65">
            <v>232.86</v>
          </cell>
          <cell r="FG65">
            <v>232.86</v>
          </cell>
          <cell r="FH65">
            <v>232.86</v>
          </cell>
          <cell r="FI65">
            <v>232.86</v>
          </cell>
          <cell r="FJ65">
            <v>232.86</v>
          </cell>
          <cell r="FK65">
            <v>232.86</v>
          </cell>
          <cell r="FN65">
            <v>2592.5499497861492</v>
          </cell>
          <cell r="FO65">
            <v>0</v>
          </cell>
          <cell r="FP65">
            <v>0</v>
          </cell>
          <cell r="FQ65">
            <v>1308.2187921778352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1284.331157608314</v>
          </cell>
          <cell r="FX65">
            <v>0</v>
          </cell>
          <cell r="GA65">
            <v>268.64194978614842</v>
          </cell>
          <cell r="GB65">
            <v>0</v>
          </cell>
          <cell r="GC65">
            <v>268.64194978614842</v>
          </cell>
          <cell r="GD65">
            <v>3.6520000000000001</v>
          </cell>
          <cell r="GE65">
            <v>3.6520000000000001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-3.6520000000000001</v>
          </cell>
          <cell r="GW65">
            <v>-3.6520000000000001</v>
          </cell>
          <cell r="GX65">
            <v>0</v>
          </cell>
          <cell r="GY65">
            <v>3834.197999999999</v>
          </cell>
          <cell r="GZ65">
            <v>374.68799999999999</v>
          </cell>
          <cell r="HA65">
            <v>384.39</v>
          </cell>
          <cell r="HB65">
            <v>384.39</v>
          </cell>
          <cell r="HC65">
            <v>384.39</v>
          </cell>
          <cell r="HD65">
            <v>384.39</v>
          </cell>
          <cell r="HE65">
            <v>384.39</v>
          </cell>
          <cell r="HF65">
            <v>384.39</v>
          </cell>
          <cell r="HG65">
            <v>384.39</v>
          </cell>
          <cell r="HH65">
            <v>384.39</v>
          </cell>
          <cell r="HI65">
            <v>384.39</v>
          </cell>
          <cell r="HL65">
            <v>3093.7560013301504</v>
          </cell>
          <cell r="HM65">
            <v>295.47064995653318</v>
          </cell>
          <cell r="HN65">
            <v>271.64737065851381</v>
          </cell>
          <cell r="HO65">
            <v>312.21925838002539</v>
          </cell>
          <cell r="HP65">
            <v>336.54738703383788</v>
          </cell>
          <cell r="HQ65">
            <v>352.0653066510784</v>
          </cell>
          <cell r="HR65">
            <v>305.39619540598432</v>
          </cell>
          <cell r="HS65">
            <v>277.60933876027326</v>
          </cell>
          <cell r="HT65">
            <v>367.22051267659828</v>
          </cell>
          <cell r="HU65">
            <v>277.47440467100819</v>
          </cell>
          <cell r="HV65">
            <v>298.10557713629765</v>
          </cell>
          <cell r="HY65">
            <v>-740.44199866984854</v>
          </cell>
          <cell r="HZ65">
            <v>-740.44199866984854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234.12800000000004</v>
          </cell>
          <cell r="KI65">
            <v>22.988</v>
          </cell>
          <cell r="KJ65">
            <v>23.46</v>
          </cell>
          <cell r="KK65">
            <v>23.46</v>
          </cell>
          <cell r="KL65">
            <v>23.46</v>
          </cell>
          <cell r="KM65">
            <v>23.46</v>
          </cell>
          <cell r="KN65">
            <v>23.46</v>
          </cell>
          <cell r="KO65">
            <v>23.46</v>
          </cell>
          <cell r="KP65">
            <v>23.46</v>
          </cell>
          <cell r="KQ65">
            <v>23.46</v>
          </cell>
          <cell r="KR65">
            <v>23.46</v>
          </cell>
          <cell r="KU65">
            <v>195.60871113392957</v>
          </cell>
          <cell r="KV65">
            <v>27.234281257500943</v>
          </cell>
          <cell r="KW65">
            <v>20.639889268662994</v>
          </cell>
          <cell r="KX65">
            <v>30.427564955282062</v>
          </cell>
          <cell r="KY65">
            <v>26.985075567815134</v>
          </cell>
          <cell r="KZ65">
            <v>29.062982219807697</v>
          </cell>
          <cell r="LA65">
            <v>5.7583328275195118</v>
          </cell>
          <cell r="LB65">
            <v>0.31906733068780596</v>
          </cell>
          <cell r="LD65">
            <v>32.14791174245866</v>
          </cell>
          <cell r="LE65">
            <v>23.033605964194738</v>
          </cell>
          <cell r="LH65">
            <v>-38.519288866070468</v>
          </cell>
          <cell r="LI65">
            <v>-38.519288866070468</v>
          </cell>
          <cell r="LJ65">
            <v>0</v>
          </cell>
          <cell r="LK65">
            <v>0</v>
          </cell>
          <cell r="LX65">
            <v>0</v>
          </cell>
          <cell r="MJ65">
            <v>0</v>
          </cell>
          <cell r="ML65">
            <v>0</v>
          </cell>
          <cell r="MM65">
            <v>0</v>
          </cell>
          <cell r="MN65">
            <v>3996.4339999999997</v>
          </cell>
          <cell r="MO65">
            <v>409.75399999999996</v>
          </cell>
          <cell r="MP65">
            <v>398.52</v>
          </cell>
          <cell r="MQ65">
            <v>398.52</v>
          </cell>
          <cell r="MR65">
            <v>398.52</v>
          </cell>
          <cell r="MS65">
            <v>398.52</v>
          </cell>
          <cell r="MT65">
            <v>398.52</v>
          </cell>
          <cell r="MU65">
            <v>398.52</v>
          </cell>
          <cell r="MV65">
            <v>398.52</v>
          </cell>
          <cell r="MW65">
            <v>398.52</v>
          </cell>
          <cell r="MX65">
            <v>398.52</v>
          </cell>
          <cell r="NA65">
            <v>1846.43768481851</v>
          </cell>
          <cell r="NB65">
            <v>551.27224725934548</v>
          </cell>
          <cell r="NC65">
            <v>0</v>
          </cell>
          <cell r="ND65">
            <v>0</v>
          </cell>
          <cell r="NE65">
            <v>223.34124783995819</v>
          </cell>
          <cell r="NF65">
            <v>0</v>
          </cell>
          <cell r="NG65">
            <v>924.86651158251448</v>
          </cell>
          <cell r="NH65">
            <v>0</v>
          </cell>
          <cell r="NI65">
            <v>0</v>
          </cell>
          <cell r="NJ65">
            <v>0</v>
          </cell>
          <cell r="NK65">
            <v>146.9576781366919</v>
          </cell>
          <cell r="NN65">
            <v>-2149.99631518149</v>
          </cell>
          <cell r="NO65">
            <v>-2149.99631518149</v>
          </cell>
          <cell r="NP65">
            <v>0</v>
          </cell>
          <cell r="NQ65">
            <v>3681.5409999999997</v>
          </cell>
          <cell r="NR65">
            <v>0</v>
          </cell>
          <cell r="NS65">
            <v>-3681.5409999999997</v>
          </cell>
          <cell r="NT65">
            <v>-3681.5409999999997</v>
          </cell>
          <cell r="NU65">
            <v>0</v>
          </cell>
          <cell r="NV65">
            <v>875.84199999999987</v>
          </cell>
          <cell r="NW65">
            <v>85.551999999999992</v>
          </cell>
          <cell r="NX65">
            <v>87.81</v>
          </cell>
          <cell r="NY65">
            <v>87.81</v>
          </cell>
          <cell r="NZ65">
            <v>87.81</v>
          </cell>
          <cell r="OA65">
            <v>87.81</v>
          </cell>
          <cell r="OB65">
            <v>87.81</v>
          </cell>
          <cell r="OC65">
            <v>87.81</v>
          </cell>
          <cell r="OD65">
            <v>87.81</v>
          </cell>
          <cell r="OE65">
            <v>87.81</v>
          </cell>
          <cell r="OF65">
            <v>87.81</v>
          </cell>
          <cell r="OI65">
            <v>0</v>
          </cell>
          <cell r="OJ65">
            <v>0</v>
          </cell>
          <cell r="OK65">
            <v>0</v>
          </cell>
          <cell r="OL65">
            <v>0</v>
          </cell>
          <cell r="OM65">
            <v>0</v>
          </cell>
          <cell r="ON65">
            <v>0</v>
          </cell>
          <cell r="OO65">
            <v>0</v>
          </cell>
          <cell r="OP65">
            <v>0</v>
          </cell>
          <cell r="OQ65">
            <v>0</v>
          </cell>
          <cell r="OR65">
            <v>0</v>
          </cell>
          <cell r="OS65">
            <v>0</v>
          </cell>
          <cell r="OV65">
            <v>-875.84199999999987</v>
          </cell>
          <cell r="OW65">
            <v>-875.84199999999987</v>
          </cell>
          <cell r="OX65">
            <v>0</v>
          </cell>
          <cell r="OY65">
            <v>1901.1579999999999</v>
          </cell>
          <cell r="OZ65">
            <v>177.38800000000001</v>
          </cell>
          <cell r="PA65">
            <v>191.53</v>
          </cell>
          <cell r="PB65">
            <v>191.53</v>
          </cell>
          <cell r="PC65">
            <v>191.53</v>
          </cell>
          <cell r="PD65">
            <v>191.53</v>
          </cell>
          <cell r="PE65">
            <v>191.53</v>
          </cell>
          <cell r="PF65">
            <v>191.53</v>
          </cell>
          <cell r="PG65">
            <v>191.53</v>
          </cell>
          <cell r="PH65">
            <v>191.53</v>
          </cell>
          <cell r="PI65">
            <v>191.53</v>
          </cell>
          <cell r="PL65">
            <v>0</v>
          </cell>
          <cell r="PM65">
            <v>0</v>
          </cell>
          <cell r="PN65">
            <v>0</v>
          </cell>
          <cell r="PO65">
            <v>0</v>
          </cell>
          <cell r="PP65">
            <v>0</v>
          </cell>
          <cell r="PQ65">
            <v>0</v>
          </cell>
          <cell r="PR65">
            <v>0</v>
          </cell>
          <cell r="PS65">
            <v>0</v>
          </cell>
          <cell r="PT65">
            <v>0</v>
          </cell>
          <cell r="PU65">
            <v>0</v>
          </cell>
          <cell r="PV65">
            <v>0</v>
          </cell>
          <cell r="PY65">
            <v>-1901.1579999999999</v>
          </cell>
          <cell r="PZ65">
            <v>-1901.1579999999999</v>
          </cell>
          <cell r="QA65">
            <v>0</v>
          </cell>
          <cell r="QB65">
            <v>259.78499999999997</v>
          </cell>
          <cell r="QC65">
            <v>25.425000000000001</v>
          </cell>
          <cell r="QD65">
            <v>26.04</v>
          </cell>
          <cell r="QE65">
            <v>26.04</v>
          </cell>
          <cell r="QF65">
            <v>26.04</v>
          </cell>
          <cell r="QG65">
            <v>26.04</v>
          </cell>
          <cell r="QH65">
            <v>26.04</v>
          </cell>
          <cell r="QI65">
            <v>26.04</v>
          </cell>
          <cell r="QJ65">
            <v>26.04</v>
          </cell>
          <cell r="QK65">
            <v>26.04</v>
          </cell>
          <cell r="QL65">
            <v>26.04</v>
          </cell>
          <cell r="QO65">
            <v>0</v>
          </cell>
          <cell r="QP65">
            <v>0</v>
          </cell>
          <cell r="QQ65">
            <v>0</v>
          </cell>
          <cell r="QS65">
            <v>0</v>
          </cell>
          <cell r="QT65">
            <v>0</v>
          </cell>
          <cell r="QU65">
            <v>0</v>
          </cell>
          <cell r="QW65">
            <v>0</v>
          </cell>
          <cell r="RB65">
            <v>-259.78499999999997</v>
          </cell>
          <cell r="RC65">
            <v>-259.78499999999997</v>
          </cell>
          <cell r="RD65">
            <v>0</v>
          </cell>
          <cell r="RE65">
            <v>0</v>
          </cell>
          <cell r="RF65">
            <v>0</v>
          </cell>
          <cell r="RG65">
            <v>0</v>
          </cell>
          <cell r="RH65">
            <v>0</v>
          </cell>
          <cell r="RI65">
            <v>0</v>
          </cell>
          <cell r="RJ65">
            <v>0</v>
          </cell>
          <cell r="RK65">
            <v>0</v>
          </cell>
          <cell r="RL65">
            <v>0</v>
          </cell>
          <cell r="RM65">
            <v>0</v>
          </cell>
          <cell r="RN65">
            <v>0</v>
          </cell>
          <cell r="RO65">
            <v>0</v>
          </cell>
          <cell r="RR65">
            <v>0</v>
          </cell>
          <cell r="RS65">
            <v>0</v>
          </cell>
          <cell r="RT65">
            <v>0</v>
          </cell>
          <cell r="RV65">
            <v>0</v>
          </cell>
          <cell r="RY65">
            <v>0</v>
          </cell>
          <cell r="RZ65">
            <v>0</v>
          </cell>
          <cell r="SE65">
            <v>0</v>
          </cell>
          <cell r="SF65">
            <v>0</v>
          </cell>
          <cell r="SG65">
            <v>0</v>
          </cell>
          <cell r="SH65">
            <v>0</v>
          </cell>
          <cell r="SI65">
            <v>0</v>
          </cell>
          <cell r="SJ65">
            <v>0</v>
          </cell>
          <cell r="SK65">
            <v>0</v>
          </cell>
          <cell r="SL65">
            <v>0</v>
          </cell>
          <cell r="SM65">
            <v>0</v>
          </cell>
          <cell r="SN65">
            <v>0</v>
          </cell>
          <cell r="SO65">
            <v>0</v>
          </cell>
          <cell r="SP65">
            <v>0</v>
          </cell>
          <cell r="SQ65">
            <v>0</v>
          </cell>
          <cell r="SR65">
            <v>0</v>
          </cell>
          <cell r="SU65">
            <v>0</v>
          </cell>
          <cell r="SV65">
            <v>0</v>
          </cell>
          <cell r="SW65">
            <v>0</v>
          </cell>
          <cell r="SX65">
            <v>0</v>
          </cell>
          <cell r="SY65">
            <v>0</v>
          </cell>
          <cell r="SZ65">
            <v>0</v>
          </cell>
          <cell r="TA65">
            <v>0</v>
          </cell>
          <cell r="TB65">
            <v>0</v>
          </cell>
          <cell r="TC65">
            <v>0</v>
          </cell>
          <cell r="TD65">
            <v>0</v>
          </cell>
          <cell r="TH65">
            <v>0</v>
          </cell>
          <cell r="TI65">
            <v>0</v>
          </cell>
          <cell r="TJ65">
            <v>0</v>
          </cell>
          <cell r="TK65">
            <v>614.6160000000001</v>
          </cell>
          <cell r="TL65">
            <v>60.305999999999997</v>
          </cell>
          <cell r="TM65">
            <v>61.59</v>
          </cell>
          <cell r="TN65">
            <v>61.59</v>
          </cell>
          <cell r="TO65">
            <v>61.59</v>
          </cell>
          <cell r="TP65">
            <v>61.59</v>
          </cell>
          <cell r="TQ65">
            <v>61.59</v>
          </cell>
          <cell r="TR65">
            <v>61.59</v>
          </cell>
          <cell r="TS65">
            <v>61.59</v>
          </cell>
          <cell r="TT65">
            <v>61.59</v>
          </cell>
          <cell r="TU65">
            <v>61.59</v>
          </cell>
          <cell r="TX65">
            <v>0</v>
          </cell>
          <cell r="TY65">
            <v>0</v>
          </cell>
          <cell r="TZ65">
            <v>0</v>
          </cell>
          <cell r="UA65">
            <v>0</v>
          </cell>
          <cell r="UB65">
            <v>0</v>
          </cell>
          <cell r="UC65">
            <v>0</v>
          </cell>
          <cell r="UD65">
            <v>0</v>
          </cell>
          <cell r="UE65">
            <v>0</v>
          </cell>
          <cell r="UF65">
            <v>0</v>
          </cell>
          <cell r="UG65">
            <v>0</v>
          </cell>
          <cell r="UH65">
            <v>0</v>
          </cell>
          <cell r="UK65">
            <v>-614.6160000000001</v>
          </cell>
          <cell r="UL65">
            <v>-614.6160000000001</v>
          </cell>
          <cell r="UM65">
            <v>0</v>
          </cell>
          <cell r="UN65">
            <v>30.139999999999997</v>
          </cell>
          <cell r="UO65">
            <v>2.96</v>
          </cell>
          <cell r="UP65">
            <v>3.02</v>
          </cell>
          <cell r="UQ65">
            <v>3.02</v>
          </cell>
          <cell r="UR65">
            <v>3.02</v>
          </cell>
          <cell r="US65">
            <v>3.02</v>
          </cell>
          <cell r="UT65">
            <v>3.02</v>
          </cell>
          <cell r="UU65">
            <v>3.02</v>
          </cell>
          <cell r="UV65">
            <v>3.02</v>
          </cell>
          <cell r="UW65">
            <v>3.02</v>
          </cell>
          <cell r="UX65">
            <v>3.02</v>
          </cell>
          <cell r="VA65">
            <v>0</v>
          </cell>
          <cell r="VN65">
            <v>-30.139999999999997</v>
          </cell>
          <cell r="VO65">
            <v>-30.139999999999997</v>
          </cell>
          <cell r="VP65">
            <v>0</v>
          </cell>
          <cell r="VQ65">
            <v>0</v>
          </cell>
          <cell r="WD65">
            <v>0</v>
          </cell>
          <cell r="WQ65">
            <v>0</v>
          </cell>
          <cell r="WR65">
            <v>0</v>
          </cell>
          <cell r="WS65">
            <v>0</v>
          </cell>
          <cell r="WT65">
            <v>11904.949999999997</v>
          </cell>
          <cell r="WU65">
            <v>1241.6599999999999</v>
          </cell>
          <cell r="WV65">
            <v>1184.81</v>
          </cell>
          <cell r="WW65">
            <v>1184.81</v>
          </cell>
          <cell r="WX65">
            <v>1184.81</v>
          </cell>
          <cell r="WY65">
            <v>1184.81</v>
          </cell>
          <cell r="WZ65">
            <v>1184.81</v>
          </cell>
          <cell r="XA65">
            <v>1184.81</v>
          </cell>
          <cell r="XB65">
            <v>1184.81</v>
          </cell>
          <cell r="XC65">
            <v>1184.81</v>
          </cell>
          <cell r="XD65">
            <v>1184.81</v>
          </cell>
          <cell r="XG65">
            <v>25306.665999058499</v>
          </cell>
          <cell r="XH65">
            <v>2362.2562614530357</v>
          </cell>
          <cell r="XI65">
            <v>1882.1780918815257</v>
          </cell>
          <cell r="XJ65">
            <v>1126.3693474733741</v>
          </cell>
          <cell r="XK65">
            <v>1024.8709417451132</v>
          </cell>
          <cell r="XL65">
            <v>2546.1715319135392</v>
          </cell>
          <cell r="XM65">
            <v>2471.0258375154463</v>
          </cell>
          <cell r="XN65">
            <v>2098.8302632596583</v>
          </cell>
          <cell r="XO65">
            <v>4870.6749387912778</v>
          </cell>
          <cell r="XP65">
            <v>4529.3670964859884</v>
          </cell>
          <cell r="XQ65">
            <v>2394.9216885395404</v>
          </cell>
          <cell r="XT65">
            <v>13401.715999058502</v>
          </cell>
          <cell r="XU65">
            <v>0</v>
          </cell>
          <cell r="XV65">
            <v>13401.715999058502</v>
          </cell>
          <cell r="XW65">
            <v>2998.2570000000005</v>
          </cell>
          <cell r="XX65">
            <v>301.04700000000003</v>
          </cell>
          <cell r="XY65">
            <v>299.69</v>
          </cell>
          <cell r="XZ65">
            <v>299.69</v>
          </cell>
          <cell r="YA65">
            <v>299.69</v>
          </cell>
          <cell r="YB65">
            <v>299.69</v>
          </cell>
          <cell r="YC65">
            <v>299.69</v>
          </cell>
          <cell r="YD65">
            <v>299.69</v>
          </cell>
          <cell r="YE65">
            <v>299.69</v>
          </cell>
          <cell r="YF65">
            <v>299.69</v>
          </cell>
          <cell r="YG65">
            <v>299.69</v>
          </cell>
          <cell r="YJ65">
            <v>6198.7950543573024</v>
          </cell>
          <cell r="YK65">
            <v>588.06037004038365</v>
          </cell>
          <cell r="YL65">
            <v>420.36151158100756</v>
          </cell>
          <cell r="YM65">
            <v>590.69196780610548</v>
          </cell>
          <cell r="YN65">
            <v>631.04630390666136</v>
          </cell>
          <cell r="YO65">
            <v>864.85874963810204</v>
          </cell>
          <cell r="YP65">
            <v>602.22498727654636</v>
          </cell>
          <cell r="YQ65">
            <v>575.02758492404439</v>
          </cell>
          <cell r="YR65">
            <v>639.22251372198639</v>
          </cell>
          <cell r="YS65">
            <v>657.50392313167913</v>
          </cell>
          <cell r="YT65">
            <v>629.79714233078619</v>
          </cell>
          <cell r="YW65">
            <v>3200.5380543573019</v>
          </cell>
          <cell r="YX65">
            <v>0</v>
          </cell>
          <cell r="YY65">
            <v>3200.5380543573019</v>
          </cell>
          <cell r="YZ65">
            <v>3342.5839999999998</v>
          </cell>
          <cell r="ZA65">
            <v>327.04399999999998</v>
          </cell>
          <cell r="ZB65">
            <v>335.06</v>
          </cell>
          <cell r="ZC65">
            <v>335.06</v>
          </cell>
          <cell r="ZD65">
            <v>335.06</v>
          </cell>
          <cell r="ZE65">
            <v>335.06</v>
          </cell>
          <cell r="ZF65">
            <v>335.06</v>
          </cell>
          <cell r="ZG65">
            <v>335.06</v>
          </cell>
          <cell r="ZH65">
            <v>335.06</v>
          </cell>
          <cell r="ZI65">
            <v>335.06</v>
          </cell>
          <cell r="ZJ65">
            <v>335.06</v>
          </cell>
          <cell r="ZM65">
            <v>3006.206012032987</v>
          </cell>
          <cell r="ZP65">
            <v>1480.5327008852892</v>
          </cell>
          <cell r="ZQ65">
            <v>1525.6733111476979</v>
          </cell>
          <cell r="ZZ65">
            <v>-336.37798796701281</v>
          </cell>
          <cell r="AAA65">
            <v>-336.37798796701281</v>
          </cell>
          <cell r="AAB65">
            <v>0</v>
          </cell>
          <cell r="AAC65">
            <v>479.82800000000009</v>
          </cell>
          <cell r="AAD65">
            <v>47.918000000000006</v>
          </cell>
          <cell r="AAE65">
            <v>47.99</v>
          </cell>
          <cell r="AAF65">
            <v>47.99</v>
          </cell>
          <cell r="AAG65">
            <v>47.99</v>
          </cell>
          <cell r="AAH65">
            <v>47.99</v>
          </cell>
          <cell r="AAI65">
            <v>47.99</v>
          </cell>
          <cell r="AAJ65">
            <v>47.99</v>
          </cell>
          <cell r="AAK65">
            <v>47.99</v>
          </cell>
          <cell r="AAL65">
            <v>47.99</v>
          </cell>
          <cell r="AAM65">
            <v>47.99</v>
          </cell>
          <cell r="AAP65">
            <v>543.15064841599997</v>
          </cell>
          <cell r="AAQ65">
            <v>46.068082703999998</v>
          </cell>
          <cell r="AAR65">
            <v>45.949739039999997</v>
          </cell>
          <cell r="AAS65">
            <v>56.368678079999995</v>
          </cell>
          <cell r="AAT65">
            <v>57.538974240000002</v>
          </cell>
          <cell r="AAU65">
            <v>56.282027471999996</v>
          </cell>
          <cell r="AAV65">
            <v>57.333283039999998</v>
          </cell>
          <cell r="AAW65">
            <v>55.695715679999999</v>
          </cell>
          <cell r="AAX65">
            <v>55.941320159999997</v>
          </cell>
          <cell r="AAY65">
            <v>55.473181279999999</v>
          </cell>
          <cell r="AAZ65">
            <v>56.499646720000001</v>
          </cell>
          <cell r="ABC65">
            <v>63.322648415999879</v>
          </cell>
          <cell r="ABD65">
            <v>0</v>
          </cell>
          <cell r="ABE65">
            <v>63.322648415999879</v>
          </cell>
          <cell r="ABF65">
            <v>106.38500000000001</v>
          </cell>
          <cell r="ABG65">
            <v>10.625</v>
          </cell>
          <cell r="ABH65">
            <v>10.64</v>
          </cell>
          <cell r="ABI65">
            <v>10.64</v>
          </cell>
          <cell r="ABJ65">
            <v>10.64</v>
          </cell>
          <cell r="ABK65">
            <v>10.64</v>
          </cell>
          <cell r="ABL65">
            <v>10.64</v>
          </cell>
          <cell r="ABM65">
            <v>10.64</v>
          </cell>
          <cell r="ABN65">
            <v>10.64</v>
          </cell>
          <cell r="ABO65">
            <v>10.64</v>
          </cell>
          <cell r="ABP65">
            <v>10.64</v>
          </cell>
          <cell r="ABS65">
            <v>0</v>
          </cell>
          <cell r="ABT65">
            <v>0</v>
          </cell>
          <cell r="ACA65">
            <v>0</v>
          </cell>
          <cell r="ACB65">
            <v>0</v>
          </cell>
          <cell r="ACC65">
            <v>0</v>
          </cell>
          <cell r="ACF65">
            <v>-106.38500000000001</v>
          </cell>
          <cell r="ACG65">
            <v>-106.38500000000001</v>
          </cell>
          <cell r="ACH65">
            <v>0</v>
          </cell>
          <cell r="ACI65">
            <v>19870.522000000001</v>
          </cell>
          <cell r="ACJ65">
            <v>17651.046298824003</v>
          </cell>
          <cell r="ACK65">
            <v>-2219.4757011759975</v>
          </cell>
          <cell r="ACL65">
            <v>-2219.4757011759975</v>
          </cell>
          <cell r="ACM65">
            <v>0</v>
          </cell>
          <cell r="ACN65">
            <v>19870.522000000001</v>
          </cell>
          <cell r="ACO65">
            <v>1817.152</v>
          </cell>
          <cell r="ACP65">
            <v>2005.93</v>
          </cell>
          <cell r="ACQ65">
            <v>2005.93</v>
          </cell>
          <cell r="ACR65">
            <v>2005.93</v>
          </cell>
          <cell r="ACS65">
            <v>2005.93</v>
          </cell>
          <cell r="ACT65">
            <v>2005.93</v>
          </cell>
          <cell r="ACU65">
            <v>2005.93</v>
          </cell>
          <cell r="ACV65">
            <v>2005.93</v>
          </cell>
          <cell r="ACW65">
            <v>2005.93</v>
          </cell>
          <cell r="ACX65">
            <v>2005.93</v>
          </cell>
          <cell r="ADA65">
            <v>17651.046298824003</v>
          </cell>
          <cell r="ADB65">
            <v>1949.9507420400003</v>
          </cell>
          <cell r="ADC65">
            <v>1378.4921712</v>
          </cell>
          <cell r="ADD65">
            <v>1737.4449432240001</v>
          </cell>
          <cell r="ADE65">
            <v>2183.4146808</v>
          </cell>
          <cell r="ADF65">
            <v>1456.89292116</v>
          </cell>
          <cell r="ADG65">
            <v>2159.4338424000002</v>
          </cell>
          <cell r="ADH65">
            <v>1759.9147776</v>
          </cell>
          <cell r="ADI65">
            <v>1996.5264264000002</v>
          </cell>
          <cell r="ADJ65">
            <v>1490.7330612000001</v>
          </cell>
          <cell r="ADK65">
            <v>1538.2427328000001</v>
          </cell>
          <cell r="ADN65">
            <v>-2219.4757011759975</v>
          </cell>
          <cell r="ADO65">
            <v>-2219.4757011759975</v>
          </cell>
          <cell r="ADP65">
            <v>0</v>
          </cell>
          <cell r="ADQ65">
            <v>0</v>
          </cell>
          <cell r="ADR65">
            <v>0</v>
          </cell>
          <cell r="ADS65">
            <v>0</v>
          </cell>
          <cell r="ADT65">
            <v>0</v>
          </cell>
          <cell r="ADU65">
            <v>0</v>
          </cell>
          <cell r="ADV65">
            <v>0</v>
          </cell>
          <cell r="ADW65">
            <v>0</v>
          </cell>
          <cell r="ADX65">
            <v>0</v>
          </cell>
          <cell r="ADY65">
            <v>0</v>
          </cell>
          <cell r="ADZ65">
            <v>0</v>
          </cell>
          <cell r="AEA65">
            <v>0</v>
          </cell>
          <cell r="AED65">
            <v>0</v>
          </cell>
          <cell r="AEE65">
            <v>0</v>
          </cell>
          <cell r="AEF65">
            <v>0</v>
          </cell>
          <cell r="AEG65">
            <v>0</v>
          </cell>
          <cell r="AEH65">
            <v>0</v>
          </cell>
          <cell r="AEI65">
            <v>0</v>
          </cell>
          <cell r="AEJ65">
            <v>0</v>
          </cell>
          <cell r="AEK65">
            <v>0</v>
          </cell>
          <cell r="AEL65">
            <v>0</v>
          </cell>
          <cell r="AEM65">
            <v>0</v>
          </cell>
          <cell r="AEN65">
            <v>0</v>
          </cell>
          <cell r="AEQ65">
            <v>0</v>
          </cell>
          <cell r="AER65">
            <v>0</v>
          </cell>
          <cell r="AES65">
            <v>0</v>
          </cell>
          <cell r="AET65">
            <v>0</v>
          </cell>
          <cell r="AEU65">
            <v>0</v>
          </cell>
          <cell r="AEV65">
            <v>0</v>
          </cell>
          <cell r="AEW65">
            <v>0</v>
          </cell>
          <cell r="AEX65">
            <v>0</v>
          </cell>
          <cell r="AEY65">
            <v>0</v>
          </cell>
          <cell r="AFG65">
            <v>0</v>
          </cell>
          <cell r="AFT65">
            <v>0</v>
          </cell>
          <cell r="AFU65">
            <v>0</v>
          </cell>
          <cell r="AFV65">
            <v>0</v>
          </cell>
          <cell r="AFW65">
            <v>57127.562000000005</v>
          </cell>
          <cell r="AFX65">
            <v>65203.511570999952</v>
          </cell>
          <cell r="AFY65">
            <v>8075.9495709999464</v>
          </cell>
          <cell r="AFZ65">
            <v>0</v>
          </cell>
          <cell r="AGA65">
            <v>8075.9495709999464</v>
          </cell>
          <cell r="AGB65">
            <v>68553.074399999998</v>
          </cell>
          <cell r="AGC65">
            <v>78244.213885199933</v>
          </cell>
          <cell r="AGD65">
            <v>9691.1394851999357</v>
          </cell>
          <cell r="AGE65">
            <v>0</v>
          </cell>
          <cell r="AGF65">
            <v>9691.1394851999357</v>
          </cell>
          <cell r="AGG65">
            <v>3427.6537200000002</v>
          </cell>
          <cell r="AGH65">
            <v>3912.2106942599967</v>
          </cell>
          <cell r="AGI65">
            <v>484.55697425999642</v>
          </cell>
          <cell r="AGJ65">
            <v>0</v>
          </cell>
          <cell r="AGK65">
            <v>484.55697425999642</v>
          </cell>
          <cell r="AGL65">
            <v>71980.72812</v>
          </cell>
        </row>
        <row r="66">
          <cell r="C66" t="str">
            <v>Текстильникiв, ВУЛ, 24</v>
          </cell>
          <cell r="D66">
            <v>5</v>
          </cell>
          <cell r="E66">
            <v>2341.2399999999998</v>
          </cell>
          <cell r="F66">
            <v>29876.625999999997</v>
          </cell>
          <cell r="G66">
            <v>21615.121970190328</v>
          </cell>
          <cell r="H66">
            <v>-8261.5040298096683</v>
          </cell>
          <cell r="I66">
            <v>-8261.5040298096683</v>
          </cell>
          <cell r="J66">
            <v>0</v>
          </cell>
          <cell r="K66">
            <v>10786.136999999999</v>
          </cell>
          <cell r="L66">
            <v>1058.3069999999998</v>
          </cell>
          <cell r="M66">
            <v>1080.8699999999999</v>
          </cell>
          <cell r="N66">
            <v>1080.8699999999999</v>
          </cell>
          <cell r="O66">
            <v>1080.8699999999999</v>
          </cell>
          <cell r="P66">
            <v>1080.8699999999999</v>
          </cell>
          <cell r="Q66">
            <v>1080.8699999999999</v>
          </cell>
          <cell r="R66">
            <v>1080.8699999999999</v>
          </cell>
          <cell r="S66">
            <v>1080.8699999999999</v>
          </cell>
          <cell r="T66">
            <v>1080.8699999999999</v>
          </cell>
          <cell r="U66">
            <v>1080.8699999999999</v>
          </cell>
          <cell r="X66">
            <v>5977.644306473192</v>
          </cell>
          <cell r="Y66">
            <v>0</v>
          </cell>
          <cell r="Z66">
            <v>0</v>
          </cell>
          <cell r="AA66">
            <v>0</v>
          </cell>
          <cell r="AB66">
            <v>5977.644306473192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L66">
            <v>0</v>
          </cell>
          <cell r="AM66">
            <v>0</v>
          </cell>
          <cell r="AN66">
            <v>2323.4209999999998</v>
          </cell>
          <cell r="AO66">
            <v>228.131</v>
          </cell>
          <cell r="AP66">
            <v>232.81</v>
          </cell>
          <cell r="AQ66">
            <v>232.81</v>
          </cell>
          <cell r="AR66">
            <v>232.81</v>
          </cell>
          <cell r="AS66">
            <v>232.81</v>
          </cell>
          <cell r="AT66">
            <v>232.81</v>
          </cell>
          <cell r="AU66">
            <v>232.81</v>
          </cell>
          <cell r="AV66">
            <v>232.81</v>
          </cell>
          <cell r="AW66">
            <v>232.81</v>
          </cell>
          <cell r="AX66">
            <v>232.81</v>
          </cell>
          <cell r="BA66">
            <v>1319.9400853570717</v>
          </cell>
          <cell r="BB66">
            <v>0</v>
          </cell>
          <cell r="BC66">
            <v>0</v>
          </cell>
          <cell r="BD66">
            <v>0</v>
          </cell>
          <cell r="BE66">
            <v>1319.9400853570717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O66">
            <v>0</v>
          </cell>
          <cell r="BP66">
            <v>0</v>
          </cell>
          <cell r="BQ66">
            <v>1253.6640000000002</v>
          </cell>
          <cell r="BR66">
            <v>125.244</v>
          </cell>
          <cell r="BS66">
            <v>125.38</v>
          </cell>
          <cell r="BT66">
            <v>125.38</v>
          </cell>
          <cell r="BU66">
            <v>125.38</v>
          </cell>
          <cell r="BV66">
            <v>125.38</v>
          </cell>
          <cell r="BW66">
            <v>125.38</v>
          </cell>
          <cell r="BX66">
            <v>125.38</v>
          </cell>
          <cell r="BY66">
            <v>125.38</v>
          </cell>
          <cell r="BZ66">
            <v>125.38</v>
          </cell>
          <cell r="CA66">
            <v>125.38</v>
          </cell>
          <cell r="CD66">
            <v>1361.4812347768798</v>
          </cell>
          <cell r="CE66">
            <v>126.444531598</v>
          </cell>
          <cell r="CF66">
            <v>126.11970998000001</v>
          </cell>
          <cell r="CG66">
            <v>138.55825334087999</v>
          </cell>
          <cell r="CH66">
            <v>141.43494726</v>
          </cell>
          <cell r="CI66">
            <v>138.345281478</v>
          </cell>
          <cell r="CJ66">
            <v>140.92934345999998</v>
          </cell>
          <cell r="CK66">
            <v>136.90408481999998</v>
          </cell>
          <cell r="CL66">
            <v>137.50779833999999</v>
          </cell>
          <cell r="CM66">
            <v>136.35707922</v>
          </cell>
          <cell r="CN66">
            <v>138.88020527999998</v>
          </cell>
          <cell r="CR66">
            <v>0</v>
          </cell>
          <cell r="CS66">
            <v>0</v>
          </cell>
          <cell r="CT66">
            <v>311.37299999999993</v>
          </cell>
          <cell r="CU66">
            <v>31.113</v>
          </cell>
          <cell r="CV66">
            <v>31.14</v>
          </cell>
          <cell r="CW66">
            <v>31.14</v>
          </cell>
          <cell r="CX66">
            <v>31.14</v>
          </cell>
          <cell r="CY66">
            <v>31.14</v>
          </cell>
          <cell r="CZ66">
            <v>31.14</v>
          </cell>
          <cell r="DA66">
            <v>31.14</v>
          </cell>
          <cell r="DB66">
            <v>31.14</v>
          </cell>
          <cell r="DC66">
            <v>31.14</v>
          </cell>
          <cell r="DD66">
            <v>31.14</v>
          </cell>
          <cell r="DG66">
            <v>338.90150805443994</v>
          </cell>
          <cell r="DH66">
            <v>31.473237537000003</v>
          </cell>
          <cell r="DI66">
            <v>31.392386370000001</v>
          </cell>
          <cell r="DJ66">
            <v>34.490469088440001</v>
          </cell>
          <cell r="DK66">
            <v>35.206547130000004</v>
          </cell>
          <cell r="DL66">
            <v>34.437455288999999</v>
          </cell>
          <cell r="DM66">
            <v>35.080565309999997</v>
          </cell>
          <cell r="DN66">
            <v>34.078706910000001</v>
          </cell>
          <cell r="DO66">
            <v>34.22898567</v>
          </cell>
          <cell r="DP66">
            <v>33.94254411</v>
          </cell>
          <cell r="DQ66">
            <v>34.570610639999998</v>
          </cell>
          <cell r="DT66">
            <v>27.52850805444001</v>
          </cell>
          <cell r="DU66">
            <v>0</v>
          </cell>
          <cell r="DV66">
            <v>27.52850805444001</v>
          </cell>
          <cell r="DW66">
            <v>511.66599999999994</v>
          </cell>
          <cell r="DX66">
            <v>50.236000000000004</v>
          </cell>
          <cell r="DY66">
            <v>51.27</v>
          </cell>
          <cell r="DZ66">
            <v>51.27</v>
          </cell>
          <cell r="EA66">
            <v>51.27</v>
          </cell>
          <cell r="EB66">
            <v>51.27</v>
          </cell>
          <cell r="EC66">
            <v>51.27</v>
          </cell>
          <cell r="ED66">
            <v>51.27</v>
          </cell>
          <cell r="EE66">
            <v>51.27</v>
          </cell>
          <cell r="EF66">
            <v>51.27</v>
          </cell>
          <cell r="EG66">
            <v>51.27</v>
          </cell>
          <cell r="EK66">
            <v>288.25386701221976</v>
          </cell>
          <cell r="EL66">
            <v>0</v>
          </cell>
          <cell r="EM66">
            <v>0</v>
          </cell>
          <cell r="EN66">
            <v>0</v>
          </cell>
          <cell r="EO66">
            <v>288.25386701221976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X66">
            <v>-223.41213298778018</v>
          </cell>
          <cell r="EY66">
            <v>-223.41213298778018</v>
          </cell>
          <cell r="EZ66">
            <v>0</v>
          </cell>
          <cell r="FA66">
            <v>4704.9999999999991</v>
          </cell>
          <cell r="FB66">
            <v>461.95</v>
          </cell>
          <cell r="FC66">
            <v>471.45</v>
          </cell>
          <cell r="FD66">
            <v>471.45</v>
          </cell>
          <cell r="FE66">
            <v>471.45</v>
          </cell>
          <cell r="FF66">
            <v>471.45</v>
          </cell>
          <cell r="FG66">
            <v>471.45</v>
          </cell>
          <cell r="FH66">
            <v>471.45</v>
          </cell>
          <cell r="FI66">
            <v>471.45</v>
          </cell>
          <cell r="FJ66">
            <v>471.45</v>
          </cell>
          <cell r="FK66">
            <v>471.45</v>
          </cell>
          <cell r="FN66">
            <v>2686.608275442486</v>
          </cell>
          <cell r="FO66">
            <v>0</v>
          </cell>
          <cell r="FP66">
            <v>0</v>
          </cell>
          <cell r="FQ66">
            <v>0</v>
          </cell>
          <cell r="FR66">
            <v>2686.608275442486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GA66">
            <v>-2018.391724557513</v>
          </cell>
          <cell r="GB66">
            <v>-2018.391724557513</v>
          </cell>
          <cell r="GC66">
            <v>0</v>
          </cell>
          <cell r="GD66">
            <v>5.4810000000000008</v>
          </cell>
          <cell r="GE66">
            <v>5.4810000000000008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-5.4810000000000008</v>
          </cell>
          <cell r="GW66">
            <v>-5.4810000000000008</v>
          </cell>
          <cell r="GX66">
            <v>0</v>
          </cell>
          <cell r="GY66">
            <v>9979.884</v>
          </cell>
          <cell r="GZ66">
            <v>975.65400000000011</v>
          </cell>
          <cell r="HA66">
            <v>1000.47</v>
          </cell>
          <cell r="HB66">
            <v>1000.47</v>
          </cell>
          <cell r="HC66">
            <v>1000.47</v>
          </cell>
          <cell r="HD66">
            <v>1000.47</v>
          </cell>
          <cell r="HE66">
            <v>1000.47</v>
          </cell>
          <cell r="HF66">
            <v>1000.47</v>
          </cell>
          <cell r="HG66">
            <v>1000.47</v>
          </cell>
          <cell r="HH66">
            <v>1000.47</v>
          </cell>
          <cell r="HI66">
            <v>1000.47</v>
          </cell>
          <cell r="HL66">
            <v>9642.2926930740396</v>
          </cell>
          <cell r="HM66">
            <v>774.76768857475838</v>
          </cell>
          <cell r="HN66">
            <v>2242.3070057849818</v>
          </cell>
          <cell r="HO66">
            <v>818.68501382185741</v>
          </cell>
          <cell r="HP66">
            <v>882.47696069453821</v>
          </cell>
          <cell r="HQ66">
            <v>923.16723810485632</v>
          </cell>
          <cell r="HR66">
            <v>800.79393485961373</v>
          </cell>
          <cell r="HS66">
            <v>727.93269229855809</v>
          </cell>
          <cell r="HT66">
            <v>962.90642690074401</v>
          </cell>
          <cell r="HU66">
            <v>727.57887518519931</v>
          </cell>
          <cell r="HV66">
            <v>781.67685684893138</v>
          </cell>
          <cell r="HY66">
            <v>-337.59130692596045</v>
          </cell>
          <cell r="HZ66">
            <v>-337.59130692596045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3060.7010000000005</v>
          </cell>
          <cell r="KI66">
            <v>300.49099999999999</v>
          </cell>
          <cell r="KJ66">
            <v>306.69</v>
          </cell>
          <cell r="KK66">
            <v>306.69</v>
          </cell>
          <cell r="KL66">
            <v>306.69</v>
          </cell>
          <cell r="KM66">
            <v>306.69</v>
          </cell>
          <cell r="KN66">
            <v>306.69</v>
          </cell>
          <cell r="KO66">
            <v>306.69</v>
          </cell>
          <cell r="KP66">
            <v>306.69</v>
          </cell>
          <cell r="KQ66">
            <v>306.69</v>
          </cell>
          <cell r="KR66">
            <v>306.69</v>
          </cell>
          <cell r="KU66">
            <v>2555.3484187062236</v>
          </cell>
          <cell r="KV66">
            <v>355.74779892610599</v>
          </cell>
          <cell r="KW66">
            <v>269.63425064520305</v>
          </cell>
          <cell r="KX66">
            <v>397.49795015286804</v>
          </cell>
          <cell r="KY66">
            <v>352.52614656121841</v>
          </cell>
          <cell r="KZ66">
            <v>379.67138923804555</v>
          </cell>
          <cell r="LA66">
            <v>75.22539179855174</v>
          </cell>
          <cell r="LB66">
            <v>4.1682142522920955</v>
          </cell>
          <cell r="LD66">
            <v>419.97212192638233</v>
          </cell>
          <cell r="LE66">
            <v>300.90515520555607</v>
          </cell>
          <cell r="LH66">
            <v>-505.35258129377689</v>
          </cell>
          <cell r="LI66">
            <v>-505.35258129377689</v>
          </cell>
          <cell r="LJ66">
            <v>0</v>
          </cell>
          <cell r="LK66">
            <v>0</v>
          </cell>
          <cell r="LX66">
            <v>0</v>
          </cell>
          <cell r="MJ66">
            <v>0</v>
          </cell>
          <cell r="ML66">
            <v>0</v>
          </cell>
          <cell r="MM66">
            <v>0</v>
          </cell>
          <cell r="MN66">
            <v>50893.638949000007</v>
          </cell>
          <cell r="MO66">
            <v>4895.2689490000002</v>
          </cell>
          <cell r="MP66">
            <v>5110.93</v>
          </cell>
          <cell r="MQ66">
            <v>5110.93</v>
          </cell>
          <cell r="MR66">
            <v>5110.93</v>
          </cell>
          <cell r="MS66">
            <v>5110.93</v>
          </cell>
          <cell r="MT66">
            <v>5110.93</v>
          </cell>
          <cell r="MU66">
            <v>5110.93</v>
          </cell>
          <cell r="MV66">
            <v>5110.93</v>
          </cell>
          <cell r="MW66">
            <v>5110.93</v>
          </cell>
          <cell r="MX66">
            <v>5110.93</v>
          </cell>
          <cell r="NA66">
            <v>1170.4518548039048</v>
          </cell>
          <cell r="NB66">
            <v>0</v>
          </cell>
          <cell r="NC66">
            <v>211.23696124124484</v>
          </cell>
          <cell r="ND66">
            <v>243.3439863799604</v>
          </cell>
          <cell r="NE66">
            <v>568.15912971303737</v>
          </cell>
          <cell r="NF66">
            <v>0</v>
          </cell>
          <cell r="NG66">
            <v>0</v>
          </cell>
          <cell r="NH66">
            <v>0</v>
          </cell>
          <cell r="NI66">
            <v>0</v>
          </cell>
          <cell r="NJ66">
            <v>0</v>
          </cell>
          <cell r="NK66">
            <v>147.71177746966222</v>
          </cell>
          <cell r="NN66">
            <v>-49723.187094196102</v>
          </cell>
          <cell r="NO66">
            <v>-49723.187094196102</v>
          </cell>
          <cell r="NP66">
            <v>0</v>
          </cell>
          <cell r="NQ66">
            <v>18382.389000000003</v>
          </cell>
          <cell r="NR66">
            <v>15033.37</v>
          </cell>
          <cell r="NS66">
            <v>-3349.0190000000021</v>
          </cell>
          <cell r="NT66">
            <v>-3349.0190000000021</v>
          </cell>
          <cell r="NU66">
            <v>0</v>
          </cell>
          <cell r="NV66">
            <v>3744.1089999999995</v>
          </cell>
          <cell r="NW66">
            <v>365.23900000000003</v>
          </cell>
          <cell r="NX66">
            <v>375.43</v>
          </cell>
          <cell r="NY66">
            <v>375.43</v>
          </cell>
          <cell r="NZ66">
            <v>375.43</v>
          </cell>
          <cell r="OA66">
            <v>375.43</v>
          </cell>
          <cell r="OB66">
            <v>375.43</v>
          </cell>
          <cell r="OC66">
            <v>375.43</v>
          </cell>
          <cell r="OD66">
            <v>375.43</v>
          </cell>
          <cell r="OE66">
            <v>375.43</v>
          </cell>
          <cell r="OF66">
            <v>375.43</v>
          </cell>
          <cell r="OI66">
            <v>13487.27</v>
          </cell>
          <cell r="OJ66">
            <v>0</v>
          </cell>
          <cell r="OK66">
            <v>322.27</v>
          </cell>
          <cell r="OL66">
            <v>0</v>
          </cell>
          <cell r="OM66">
            <v>0</v>
          </cell>
          <cell r="ON66">
            <v>0</v>
          </cell>
          <cell r="OO66">
            <v>0</v>
          </cell>
          <cell r="OP66">
            <v>0</v>
          </cell>
          <cell r="OQ66">
            <v>0</v>
          </cell>
          <cell r="OR66">
            <v>7424.27</v>
          </cell>
          <cell r="OS66">
            <v>5740.73</v>
          </cell>
          <cell r="OV66">
            <v>9743.1610000000001</v>
          </cell>
          <cell r="OW66">
            <v>0</v>
          </cell>
          <cell r="OX66">
            <v>9743.1610000000001</v>
          </cell>
          <cell r="OY66">
            <v>7068.9180000000015</v>
          </cell>
          <cell r="OZ66">
            <v>663.43799999999999</v>
          </cell>
          <cell r="PA66">
            <v>711.72</v>
          </cell>
          <cell r="PB66">
            <v>711.72</v>
          </cell>
          <cell r="PC66">
            <v>711.72</v>
          </cell>
          <cell r="PD66">
            <v>711.72</v>
          </cell>
          <cell r="PE66">
            <v>711.72</v>
          </cell>
          <cell r="PF66">
            <v>711.72</v>
          </cell>
          <cell r="PG66">
            <v>711.72</v>
          </cell>
          <cell r="PH66">
            <v>711.72</v>
          </cell>
          <cell r="PI66">
            <v>711.72</v>
          </cell>
          <cell r="PL66">
            <v>1546.1</v>
          </cell>
          <cell r="PM66">
            <v>0</v>
          </cell>
          <cell r="PN66">
            <v>0</v>
          </cell>
          <cell r="PO66">
            <v>0</v>
          </cell>
          <cell r="PP66">
            <v>0</v>
          </cell>
          <cell r="PQ66">
            <v>0</v>
          </cell>
          <cell r="PR66">
            <v>0</v>
          </cell>
          <cell r="PS66">
            <v>0</v>
          </cell>
          <cell r="PT66">
            <v>0</v>
          </cell>
          <cell r="PU66">
            <v>1546.1</v>
          </cell>
          <cell r="PV66">
            <v>0</v>
          </cell>
          <cell r="PY66">
            <v>-5522.8180000000011</v>
          </cell>
          <cell r="PZ66">
            <v>-5522.8180000000011</v>
          </cell>
          <cell r="QA66">
            <v>0</v>
          </cell>
          <cell r="QB66">
            <v>795.13000000000011</v>
          </cell>
          <cell r="QC66">
            <v>77.83</v>
          </cell>
          <cell r="QD66">
            <v>79.7</v>
          </cell>
          <cell r="QE66">
            <v>79.7</v>
          </cell>
          <cell r="QF66">
            <v>79.7</v>
          </cell>
          <cell r="QG66">
            <v>79.7</v>
          </cell>
          <cell r="QH66">
            <v>79.7</v>
          </cell>
          <cell r="QI66">
            <v>79.7</v>
          </cell>
          <cell r="QJ66">
            <v>79.7</v>
          </cell>
          <cell r="QK66">
            <v>79.7</v>
          </cell>
          <cell r="QL66">
            <v>79.7</v>
          </cell>
          <cell r="QO66">
            <v>0</v>
          </cell>
          <cell r="QP66">
            <v>0</v>
          </cell>
          <cell r="QQ66">
            <v>0</v>
          </cell>
          <cell r="QS66">
            <v>0</v>
          </cell>
          <cell r="QT66">
            <v>0</v>
          </cell>
          <cell r="QU66">
            <v>0</v>
          </cell>
          <cell r="QW66">
            <v>0</v>
          </cell>
          <cell r="RB66">
            <v>-795.13000000000011</v>
          </cell>
          <cell r="RC66">
            <v>-795.13000000000011</v>
          </cell>
          <cell r="RD66">
            <v>0</v>
          </cell>
          <cell r="RE66">
            <v>3593.3919999999998</v>
          </cell>
          <cell r="RF66">
            <v>350.78200000000004</v>
          </cell>
          <cell r="RG66">
            <v>360.29</v>
          </cell>
          <cell r="RH66">
            <v>360.29</v>
          </cell>
          <cell r="RI66">
            <v>360.29</v>
          </cell>
          <cell r="RJ66">
            <v>360.29</v>
          </cell>
          <cell r="RK66">
            <v>360.29</v>
          </cell>
          <cell r="RL66">
            <v>360.29</v>
          </cell>
          <cell r="RM66">
            <v>360.29</v>
          </cell>
          <cell r="RN66">
            <v>360.29</v>
          </cell>
          <cell r="RO66">
            <v>360.29</v>
          </cell>
          <cell r="RR66">
            <v>0</v>
          </cell>
          <cell r="RS66">
            <v>0</v>
          </cell>
          <cell r="RT66">
            <v>0</v>
          </cell>
          <cell r="RV66">
            <v>0</v>
          </cell>
          <cell r="RY66">
            <v>0</v>
          </cell>
          <cell r="RZ66">
            <v>0</v>
          </cell>
          <cell r="SE66">
            <v>-3593.3919999999998</v>
          </cell>
          <cell r="SF66">
            <v>-3593.3919999999998</v>
          </cell>
          <cell r="SG66">
            <v>0</v>
          </cell>
          <cell r="SH66">
            <v>1876.27</v>
          </cell>
          <cell r="SI66">
            <v>177.34</v>
          </cell>
          <cell r="SJ66">
            <v>188.77</v>
          </cell>
          <cell r="SK66">
            <v>188.77</v>
          </cell>
          <cell r="SL66">
            <v>188.77</v>
          </cell>
          <cell r="SM66">
            <v>188.77</v>
          </cell>
          <cell r="SN66">
            <v>188.77</v>
          </cell>
          <cell r="SO66">
            <v>188.77</v>
          </cell>
          <cell r="SP66">
            <v>188.77</v>
          </cell>
          <cell r="SQ66">
            <v>188.77</v>
          </cell>
          <cell r="SR66">
            <v>188.77</v>
          </cell>
          <cell r="SU66">
            <v>0</v>
          </cell>
          <cell r="SV66">
            <v>0</v>
          </cell>
          <cell r="SW66">
            <v>0</v>
          </cell>
          <cell r="SX66">
            <v>0</v>
          </cell>
          <cell r="SY66">
            <v>0</v>
          </cell>
          <cell r="SZ66">
            <v>0</v>
          </cell>
          <cell r="TA66">
            <v>0</v>
          </cell>
          <cell r="TB66">
            <v>0</v>
          </cell>
          <cell r="TC66">
            <v>0</v>
          </cell>
          <cell r="TD66">
            <v>0</v>
          </cell>
          <cell r="TH66">
            <v>-1876.27</v>
          </cell>
          <cell r="TI66">
            <v>-1876.27</v>
          </cell>
          <cell r="TJ66">
            <v>0</v>
          </cell>
          <cell r="TK66">
            <v>1304.57</v>
          </cell>
          <cell r="TL66">
            <v>127.99999999999999</v>
          </cell>
          <cell r="TM66">
            <v>130.72999999999999</v>
          </cell>
          <cell r="TN66">
            <v>130.72999999999999</v>
          </cell>
          <cell r="TO66">
            <v>130.72999999999999</v>
          </cell>
          <cell r="TP66">
            <v>130.72999999999999</v>
          </cell>
          <cell r="TQ66">
            <v>130.72999999999999</v>
          </cell>
          <cell r="TR66">
            <v>130.72999999999999</v>
          </cell>
          <cell r="TS66">
            <v>130.72999999999999</v>
          </cell>
          <cell r="TT66">
            <v>130.72999999999999</v>
          </cell>
          <cell r="TU66">
            <v>130.72999999999999</v>
          </cell>
          <cell r="TX66">
            <v>0</v>
          </cell>
          <cell r="TY66">
            <v>0</v>
          </cell>
          <cell r="TZ66">
            <v>0</v>
          </cell>
          <cell r="UA66">
            <v>0</v>
          </cell>
          <cell r="UB66">
            <v>0</v>
          </cell>
          <cell r="UC66">
            <v>0</v>
          </cell>
          <cell r="UD66">
            <v>0</v>
          </cell>
          <cell r="UE66">
            <v>0</v>
          </cell>
          <cell r="UF66">
            <v>0</v>
          </cell>
          <cell r="UG66">
            <v>0</v>
          </cell>
          <cell r="UH66">
            <v>0</v>
          </cell>
          <cell r="UK66">
            <v>-1304.57</v>
          </cell>
          <cell r="UL66">
            <v>-1304.57</v>
          </cell>
          <cell r="UM66">
            <v>0</v>
          </cell>
          <cell r="UN66">
            <v>0</v>
          </cell>
          <cell r="UO66">
            <v>0</v>
          </cell>
          <cell r="UP66">
            <v>0</v>
          </cell>
          <cell r="UQ66">
            <v>0</v>
          </cell>
          <cell r="UR66">
            <v>0</v>
          </cell>
          <cell r="US66">
            <v>0</v>
          </cell>
          <cell r="UT66">
            <v>0</v>
          </cell>
          <cell r="UU66">
            <v>0</v>
          </cell>
          <cell r="UV66">
            <v>0</v>
          </cell>
          <cell r="UW66">
            <v>0</v>
          </cell>
          <cell r="UX66">
            <v>0</v>
          </cell>
          <cell r="VA66">
            <v>0</v>
          </cell>
          <cell r="VN66">
            <v>0</v>
          </cell>
          <cell r="VO66">
            <v>0</v>
          </cell>
          <cell r="VP66">
            <v>0</v>
          </cell>
          <cell r="VQ66">
            <v>0</v>
          </cell>
          <cell r="WD66">
            <v>0</v>
          </cell>
          <cell r="WQ66">
            <v>0</v>
          </cell>
          <cell r="WR66">
            <v>0</v>
          </cell>
          <cell r="WS66">
            <v>0</v>
          </cell>
          <cell r="WT66">
            <v>38867.614999999998</v>
          </cell>
          <cell r="WU66">
            <v>3803.0749999999998</v>
          </cell>
          <cell r="WV66">
            <v>3896.06</v>
          </cell>
          <cell r="WW66">
            <v>3896.06</v>
          </cell>
          <cell r="WX66">
            <v>3896.06</v>
          </cell>
          <cell r="WY66">
            <v>3896.06</v>
          </cell>
          <cell r="WZ66">
            <v>3896.06</v>
          </cell>
          <cell r="XA66">
            <v>3896.06</v>
          </cell>
          <cell r="XB66">
            <v>3896.06</v>
          </cell>
          <cell r="XC66">
            <v>3896.06</v>
          </cell>
          <cell r="XD66">
            <v>3896.06</v>
          </cell>
          <cell r="XG66">
            <v>40345.236402883929</v>
          </cell>
          <cell r="XH66">
            <v>4563.9405657613734</v>
          </cell>
          <cell r="XI66">
            <v>3506.373217097052</v>
          </cell>
          <cell r="XJ66">
            <v>2194.5012152510117</v>
          </cell>
          <cell r="XK66">
            <v>1697.5555296168948</v>
          </cell>
          <cell r="XL66">
            <v>4046.3329737800536</v>
          </cell>
          <cell r="XM66">
            <v>4519.3917741742935</v>
          </cell>
          <cell r="XN66">
            <v>3652.7586552077087</v>
          </cell>
          <cell r="XO66">
            <v>5952.6156005103167</v>
          </cell>
          <cell r="XP66">
            <v>5892.4890950927565</v>
          </cell>
          <cell r="XQ66">
            <v>4319.2777763924651</v>
          </cell>
          <cell r="XT66">
            <v>1477.6214028839313</v>
          </cell>
          <cell r="XU66">
            <v>0</v>
          </cell>
          <cell r="XV66">
            <v>1477.6214028839313</v>
          </cell>
          <cell r="XW66">
            <v>10528.701000000001</v>
          </cell>
          <cell r="XX66">
            <v>1031.3610000000001</v>
          </cell>
          <cell r="XY66">
            <v>1055.26</v>
          </cell>
          <cell r="XZ66">
            <v>1055.26</v>
          </cell>
          <cell r="YA66">
            <v>1055.26</v>
          </cell>
          <cell r="YB66">
            <v>1055.26</v>
          </cell>
          <cell r="YC66">
            <v>1055.26</v>
          </cell>
          <cell r="YD66">
            <v>1055.26</v>
          </cell>
          <cell r="YE66">
            <v>1055.26</v>
          </cell>
          <cell r="YF66">
            <v>1055.26</v>
          </cell>
          <cell r="YG66">
            <v>1055.26</v>
          </cell>
          <cell r="YJ66">
            <v>9356.6615414652606</v>
          </cell>
          <cell r="YK66">
            <v>857.43971581002029</v>
          </cell>
          <cell r="YL66">
            <v>612.92117848842236</v>
          </cell>
          <cell r="YM66">
            <v>861.2767987955848</v>
          </cell>
          <cell r="YN66">
            <v>920.11669388218354</v>
          </cell>
          <cell r="YO66">
            <v>1261.012851593043</v>
          </cell>
          <cell r="YP66">
            <v>878.08673229005319</v>
          </cell>
          <cell r="YQ66">
            <v>838.43685804968572</v>
          </cell>
          <cell r="YR66">
            <v>1287.1197385105065</v>
          </cell>
          <cell r="YS66">
            <v>921.96737361000373</v>
          </cell>
          <cell r="YT66">
            <v>918.28360043575731</v>
          </cell>
          <cell r="YW66">
            <v>-1172.0394585347403</v>
          </cell>
          <cell r="YX66">
            <v>-1172.0394585347403</v>
          </cell>
          <cell r="YY66">
            <v>0</v>
          </cell>
          <cell r="YZ66">
            <v>5872.7</v>
          </cell>
          <cell r="ZA66">
            <v>574.57999999999993</v>
          </cell>
          <cell r="ZB66">
            <v>588.67999999999995</v>
          </cell>
          <cell r="ZC66">
            <v>588.67999999999995</v>
          </cell>
          <cell r="ZD66">
            <v>588.67999999999995</v>
          </cell>
          <cell r="ZE66">
            <v>588.67999999999995</v>
          </cell>
          <cell r="ZF66">
            <v>588.67999999999995</v>
          </cell>
          <cell r="ZG66">
            <v>588.67999999999995</v>
          </cell>
          <cell r="ZH66">
            <v>588.67999999999995</v>
          </cell>
          <cell r="ZI66">
            <v>588.67999999999995</v>
          </cell>
          <cell r="ZJ66">
            <v>588.67999999999995</v>
          </cell>
          <cell r="ZM66">
            <v>5946.3979901873745</v>
          </cell>
          <cell r="ZP66">
            <v>2923.6522557106605</v>
          </cell>
          <cell r="ZQ66">
            <v>3022.745734476714</v>
          </cell>
          <cell r="ZZ66">
            <v>73.697990187374671</v>
          </cell>
          <cell r="AAA66">
            <v>0</v>
          </cell>
          <cell r="AAB66">
            <v>73.697990187374671</v>
          </cell>
          <cell r="AAC66">
            <v>920.36099999999988</v>
          </cell>
          <cell r="AAD66">
            <v>91.911000000000001</v>
          </cell>
          <cell r="AAE66">
            <v>92.05</v>
          </cell>
          <cell r="AAF66">
            <v>92.05</v>
          </cell>
          <cell r="AAG66">
            <v>92.05</v>
          </cell>
          <cell r="AAH66">
            <v>92.05</v>
          </cell>
          <cell r="AAI66">
            <v>92.05</v>
          </cell>
          <cell r="AAJ66">
            <v>92.05</v>
          </cell>
          <cell r="AAK66">
            <v>92.05</v>
          </cell>
          <cell r="AAL66">
            <v>92.05</v>
          </cell>
          <cell r="AAM66">
            <v>92.05</v>
          </cell>
          <cell r="AAP66">
            <v>1229.1124586999999</v>
          </cell>
          <cell r="AAQ66">
            <v>104.24889405</v>
          </cell>
          <cell r="AAR66">
            <v>103.98109049999999</v>
          </cell>
          <cell r="AAS66">
            <v>127.558431</v>
          </cell>
          <cell r="AAT66">
            <v>130.20673049999999</v>
          </cell>
          <cell r="AAU66">
            <v>127.36234665000001</v>
          </cell>
          <cell r="AAV66">
            <v>129.7412655</v>
          </cell>
          <cell r="AAW66">
            <v>126.03556349999999</v>
          </cell>
          <cell r="AAX66">
            <v>126.59134950000001</v>
          </cell>
          <cell r="AAY66">
            <v>125.5319835</v>
          </cell>
          <cell r="AAZ66">
            <v>127.854804</v>
          </cell>
          <cell r="ABC66">
            <v>308.75145870000006</v>
          </cell>
          <cell r="ABD66">
            <v>0</v>
          </cell>
          <cell r="ABE66">
            <v>308.75145870000006</v>
          </cell>
          <cell r="ABF66">
            <v>204.06299999999999</v>
          </cell>
          <cell r="ABG66">
            <v>20.372999999999998</v>
          </cell>
          <cell r="ABH66">
            <v>20.41</v>
          </cell>
          <cell r="ABI66">
            <v>20.41</v>
          </cell>
          <cell r="ABJ66">
            <v>20.41</v>
          </cell>
          <cell r="ABK66">
            <v>20.41</v>
          </cell>
          <cell r="ABL66">
            <v>20.41</v>
          </cell>
          <cell r="ABM66">
            <v>20.41</v>
          </cell>
          <cell r="ABN66">
            <v>20.41</v>
          </cell>
          <cell r="ABO66">
            <v>20.41</v>
          </cell>
          <cell r="ABP66">
            <v>20.41</v>
          </cell>
          <cell r="ABS66">
            <v>0</v>
          </cell>
          <cell r="ABT66">
            <v>0</v>
          </cell>
          <cell r="ACA66">
            <v>0</v>
          </cell>
          <cell r="ACB66">
            <v>0</v>
          </cell>
          <cell r="ACC66">
            <v>0</v>
          </cell>
          <cell r="ACF66">
            <v>-204.06299999999999</v>
          </cell>
          <cell r="ACG66">
            <v>-204.06299999999999</v>
          </cell>
          <cell r="ACH66">
            <v>0</v>
          </cell>
          <cell r="ACI66">
            <v>0</v>
          </cell>
          <cell r="ACJ66">
            <v>7389.7445759760012</v>
          </cell>
          <cell r="ACK66">
            <v>7389.7445759760012</v>
          </cell>
          <cell r="ACL66">
            <v>0</v>
          </cell>
          <cell r="ACM66">
            <v>7389.7445759760012</v>
          </cell>
          <cell r="ACN66">
            <v>0</v>
          </cell>
          <cell r="ACO66">
            <v>0</v>
          </cell>
          <cell r="ACP66">
            <v>0</v>
          </cell>
          <cell r="ACQ66">
            <v>0</v>
          </cell>
          <cell r="ACR66">
            <v>0</v>
          </cell>
          <cell r="ACS66">
            <v>0</v>
          </cell>
          <cell r="ACT66">
            <v>0</v>
          </cell>
          <cell r="ACU66">
            <v>0</v>
          </cell>
          <cell r="ACV66">
            <v>0</v>
          </cell>
          <cell r="ACW66">
            <v>0</v>
          </cell>
          <cell r="ACX66">
            <v>0</v>
          </cell>
          <cell r="ADA66">
            <v>7389.7445759760012</v>
          </cell>
          <cell r="ADB66">
            <v>750.59203716000002</v>
          </cell>
          <cell r="ADC66">
            <v>784.31451120000008</v>
          </cell>
          <cell r="ADD66">
            <v>707.70068625600004</v>
          </cell>
          <cell r="ADE66">
            <v>819.79510320000009</v>
          </cell>
          <cell r="ADF66">
            <v>682.79450256000007</v>
          </cell>
          <cell r="ADG66">
            <v>808.77671999999995</v>
          </cell>
          <cell r="ADH66">
            <v>711.03699720000009</v>
          </cell>
          <cell r="ADI66">
            <v>832.54362839999999</v>
          </cell>
          <cell r="ADJ66">
            <v>590.81546520000006</v>
          </cell>
          <cell r="ADK66">
            <v>701.37492480000003</v>
          </cell>
          <cell r="ADN66">
            <v>7389.7445759760012</v>
          </cell>
          <cell r="ADO66">
            <v>0</v>
          </cell>
          <cell r="ADP66">
            <v>7389.7445759760012</v>
          </cell>
          <cell r="ADQ66">
            <v>0</v>
          </cell>
          <cell r="ADR66">
            <v>0</v>
          </cell>
          <cell r="ADS66">
            <v>0</v>
          </cell>
          <cell r="ADT66">
            <v>0</v>
          </cell>
          <cell r="ADU66">
            <v>0</v>
          </cell>
          <cell r="ADV66">
            <v>0</v>
          </cell>
          <cell r="ADW66">
            <v>0</v>
          </cell>
          <cell r="ADX66">
            <v>0</v>
          </cell>
          <cell r="ADY66">
            <v>0</v>
          </cell>
          <cell r="ADZ66">
            <v>0</v>
          </cell>
          <cell r="AEA66">
            <v>0</v>
          </cell>
          <cell r="AED66">
            <v>0</v>
          </cell>
          <cell r="AEE66">
            <v>0</v>
          </cell>
          <cell r="AEF66">
            <v>0</v>
          </cell>
          <cell r="AEG66">
            <v>0</v>
          </cell>
          <cell r="AEH66">
            <v>0</v>
          </cell>
          <cell r="AEI66">
            <v>0</v>
          </cell>
          <cell r="AEJ66">
            <v>0</v>
          </cell>
          <cell r="AEK66">
            <v>0</v>
          </cell>
          <cell r="AEL66">
            <v>0</v>
          </cell>
          <cell r="AEM66">
            <v>0</v>
          </cell>
          <cell r="AEN66">
            <v>0</v>
          </cell>
          <cell r="AEQ66">
            <v>0</v>
          </cell>
          <cell r="AER66">
            <v>0</v>
          </cell>
          <cell r="AES66">
            <v>0</v>
          </cell>
          <cell r="AET66">
            <v>63.263000000000005</v>
          </cell>
          <cell r="AEU66">
            <v>63.263000000000005</v>
          </cell>
          <cell r="AEV66">
            <v>0</v>
          </cell>
          <cell r="AEW66">
            <v>0</v>
          </cell>
          <cell r="AEX66">
            <v>0</v>
          </cell>
          <cell r="AEY66">
            <v>0</v>
          </cell>
          <cell r="AFG66">
            <v>0</v>
          </cell>
          <cell r="AFT66">
            <v>-63.263000000000005</v>
          </cell>
          <cell r="AFU66">
            <v>-63.263000000000005</v>
          </cell>
          <cell r="AFV66">
            <v>0</v>
          </cell>
          <cell r="AFW66">
            <v>158670.05794900001</v>
          </cell>
          <cell r="AFX66">
            <v>104641.44521291302</v>
          </cell>
          <cell r="AFY66">
            <v>-54028.612736086987</v>
          </cell>
          <cell r="AFZ66">
            <v>-54028.612736086987</v>
          </cell>
          <cell r="AGA66">
            <v>0</v>
          </cell>
          <cell r="AGB66">
            <v>190404.06953880002</v>
          </cell>
          <cell r="AGC66">
            <v>125569.73425549563</v>
          </cell>
          <cell r="AGD66">
            <v>-64834.33528330439</v>
          </cell>
          <cell r="AGE66">
            <v>-64834.33528330439</v>
          </cell>
          <cell r="AGF66">
            <v>0</v>
          </cell>
          <cell r="AGG66">
            <v>9520.2034769400016</v>
          </cell>
          <cell r="AGH66">
            <v>6278.4867127747821</v>
          </cell>
          <cell r="AGI66">
            <v>-3241.7167641652195</v>
          </cell>
          <cell r="AGJ66">
            <v>-3241.7167641652195</v>
          </cell>
          <cell r="AGK66">
            <v>0</v>
          </cell>
          <cell r="AGL66">
            <v>199924.27301574001</v>
          </cell>
        </row>
        <row r="67">
          <cell r="C67" t="str">
            <v>Текстильникiв, ВУЛ, 24а</v>
          </cell>
          <cell r="D67">
            <v>9</v>
          </cell>
          <cell r="E67">
            <v>5153.2</v>
          </cell>
          <cell r="F67">
            <v>52708.532000000007</v>
          </cell>
          <cell r="G67">
            <v>37139.393852537789</v>
          </cell>
          <cell r="H67">
            <v>-15569.138147462218</v>
          </cell>
          <cell r="I67">
            <v>-15569.138147462218</v>
          </cell>
          <cell r="J67">
            <v>0</v>
          </cell>
          <cell r="K67">
            <v>18450.381000000001</v>
          </cell>
          <cell r="L67">
            <v>1809.6510000000001</v>
          </cell>
          <cell r="M67">
            <v>1848.97</v>
          </cell>
          <cell r="N67">
            <v>1848.97</v>
          </cell>
          <cell r="O67">
            <v>1848.97</v>
          </cell>
          <cell r="P67">
            <v>1848.97</v>
          </cell>
          <cell r="Q67">
            <v>1848.97</v>
          </cell>
          <cell r="R67">
            <v>1848.97</v>
          </cell>
          <cell r="S67">
            <v>1848.97</v>
          </cell>
          <cell r="T67">
            <v>1848.97</v>
          </cell>
          <cell r="U67">
            <v>1848.97</v>
          </cell>
          <cell r="X67">
            <v>10222.599021511049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10222.599021511049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L67">
            <v>0</v>
          </cell>
          <cell r="AM67">
            <v>0</v>
          </cell>
          <cell r="AN67">
            <v>874.24800000000016</v>
          </cell>
          <cell r="AO67">
            <v>85.847999999999999</v>
          </cell>
          <cell r="AP67">
            <v>87.6</v>
          </cell>
          <cell r="AQ67">
            <v>87.6</v>
          </cell>
          <cell r="AR67">
            <v>87.6</v>
          </cell>
          <cell r="AS67">
            <v>87.6</v>
          </cell>
          <cell r="AT67">
            <v>87.6</v>
          </cell>
          <cell r="AU67">
            <v>87.6</v>
          </cell>
          <cell r="AV67">
            <v>87.6</v>
          </cell>
          <cell r="AW67">
            <v>87.6</v>
          </cell>
          <cell r="AX67">
            <v>87.6</v>
          </cell>
          <cell r="BA67">
            <v>495.03785450815474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495.03785450815474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O67">
            <v>0</v>
          </cell>
          <cell r="BP67">
            <v>0</v>
          </cell>
          <cell r="BQ67">
            <v>3158.5399999999991</v>
          </cell>
          <cell r="BR67">
            <v>315.52999999999997</v>
          </cell>
          <cell r="BS67">
            <v>315.89</v>
          </cell>
          <cell r="BT67">
            <v>315.89</v>
          </cell>
          <cell r="BU67">
            <v>315.89</v>
          </cell>
          <cell r="BV67">
            <v>315.89</v>
          </cell>
          <cell r="BW67">
            <v>315.89</v>
          </cell>
          <cell r="BX67">
            <v>315.89</v>
          </cell>
          <cell r="BY67">
            <v>315.89</v>
          </cell>
          <cell r="BZ67">
            <v>315.89</v>
          </cell>
          <cell r="CA67">
            <v>315.89</v>
          </cell>
          <cell r="CD67">
            <v>3430.2719562428001</v>
          </cell>
          <cell r="CE67">
            <v>318.57138226199999</v>
          </cell>
          <cell r="CF67">
            <v>317.75300861999995</v>
          </cell>
          <cell r="CG67">
            <v>349.10141783080002</v>
          </cell>
          <cell r="CH67">
            <v>356.34932910000003</v>
          </cell>
          <cell r="CI67">
            <v>348.56482923000004</v>
          </cell>
          <cell r="CJ67">
            <v>355.07544610000002</v>
          </cell>
          <cell r="CK67">
            <v>344.93369370000005</v>
          </cell>
          <cell r="CL67">
            <v>346.45476690000004</v>
          </cell>
          <cell r="CM67">
            <v>343.55549770000005</v>
          </cell>
          <cell r="CN67">
            <v>349.91258480000005</v>
          </cell>
          <cell r="CR67">
            <v>0</v>
          </cell>
          <cell r="CS67">
            <v>0</v>
          </cell>
          <cell r="CT67">
            <v>664.18100000000015</v>
          </cell>
          <cell r="CU67">
            <v>65.861000000000004</v>
          </cell>
          <cell r="CV67">
            <v>66.48</v>
          </cell>
          <cell r="CW67">
            <v>66.48</v>
          </cell>
          <cell r="CX67">
            <v>66.48</v>
          </cell>
          <cell r="CY67">
            <v>66.48</v>
          </cell>
          <cell r="CZ67">
            <v>66.48</v>
          </cell>
          <cell r="DA67">
            <v>66.48</v>
          </cell>
          <cell r="DB67">
            <v>66.48</v>
          </cell>
          <cell r="DC67">
            <v>66.48</v>
          </cell>
          <cell r="DD67">
            <v>66.48</v>
          </cell>
          <cell r="DG67">
            <v>711.39817522895987</v>
          </cell>
          <cell r="DH67">
            <v>61.578553077999999</v>
          </cell>
          <cell r="DI67">
            <v>61.42036478</v>
          </cell>
          <cell r="DJ67">
            <v>73.520029689959998</v>
          </cell>
          <cell r="DK67">
            <v>75.046424669999993</v>
          </cell>
          <cell r="DL67">
            <v>73.407025250999993</v>
          </cell>
          <cell r="DM67">
            <v>74.777881289999996</v>
          </cell>
          <cell r="DN67">
            <v>72.64231568999999</v>
          </cell>
          <cell r="DO67">
            <v>72.962650529999991</v>
          </cell>
          <cell r="DP67">
            <v>72.352070489999988</v>
          </cell>
          <cell r="DQ67">
            <v>73.690859759999995</v>
          </cell>
          <cell r="DT67">
            <v>47.217175228959718</v>
          </cell>
          <cell r="DU67">
            <v>0</v>
          </cell>
          <cell r="DV67">
            <v>47.217175228959718</v>
          </cell>
          <cell r="DW67">
            <v>750.80600000000015</v>
          </cell>
          <cell r="DX67">
            <v>73.736000000000004</v>
          </cell>
          <cell r="DY67">
            <v>75.23</v>
          </cell>
          <cell r="DZ67">
            <v>75.23</v>
          </cell>
          <cell r="EA67">
            <v>75.23</v>
          </cell>
          <cell r="EB67">
            <v>75.23</v>
          </cell>
          <cell r="EC67">
            <v>75.23</v>
          </cell>
          <cell r="ED67">
            <v>75.23</v>
          </cell>
          <cell r="EE67">
            <v>75.23</v>
          </cell>
          <cell r="EF67">
            <v>75.23</v>
          </cell>
          <cell r="EG67">
            <v>75.23</v>
          </cell>
          <cell r="EK67">
            <v>423.38384214977606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423.38384214977606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X67">
            <v>-327.4221578502241</v>
          </cell>
          <cell r="EY67">
            <v>-327.4221578502241</v>
          </cell>
          <cell r="EZ67">
            <v>0</v>
          </cell>
          <cell r="FA67">
            <v>6701.0980000000009</v>
          </cell>
          <cell r="FB67">
            <v>657.95800000000008</v>
          </cell>
          <cell r="FC67">
            <v>671.46</v>
          </cell>
          <cell r="FD67">
            <v>671.46</v>
          </cell>
          <cell r="FE67">
            <v>671.46</v>
          </cell>
          <cell r="FF67">
            <v>671.46</v>
          </cell>
          <cell r="FG67">
            <v>671.46</v>
          </cell>
          <cell r="FH67">
            <v>671.46</v>
          </cell>
          <cell r="FI67">
            <v>671.46</v>
          </cell>
          <cell r="FJ67">
            <v>671.46</v>
          </cell>
          <cell r="FK67">
            <v>671.46</v>
          </cell>
          <cell r="FN67">
            <v>3918.5156114139349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3918.5156114139349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GA67">
            <v>-2782.5823885860659</v>
          </cell>
          <cell r="GB67">
            <v>-2782.5823885860659</v>
          </cell>
          <cell r="GC67">
            <v>0</v>
          </cell>
          <cell r="GD67">
            <v>5.463000000000001</v>
          </cell>
          <cell r="GE67">
            <v>5.463000000000001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-5.463000000000001</v>
          </cell>
          <cell r="GW67">
            <v>-5.463000000000001</v>
          </cell>
          <cell r="GX67">
            <v>0</v>
          </cell>
          <cell r="GY67">
            <v>22103.815000000006</v>
          </cell>
          <cell r="GZ67">
            <v>2160.895</v>
          </cell>
          <cell r="HA67">
            <v>2215.88</v>
          </cell>
          <cell r="HB67">
            <v>2215.88</v>
          </cell>
          <cell r="HC67">
            <v>2215.88</v>
          </cell>
          <cell r="HD67">
            <v>2215.88</v>
          </cell>
          <cell r="HE67">
            <v>2215.88</v>
          </cell>
          <cell r="HF67">
            <v>2215.88</v>
          </cell>
          <cell r="HG67">
            <v>2215.88</v>
          </cell>
          <cell r="HH67">
            <v>2215.88</v>
          </cell>
          <cell r="HI67">
            <v>2215.88</v>
          </cell>
          <cell r="HL67">
            <v>17938.187391483112</v>
          </cell>
          <cell r="HM67">
            <v>1713.1951858274524</v>
          </cell>
          <cell r="HN67">
            <v>1575.0632684610619</v>
          </cell>
          <cell r="HO67">
            <v>1810.3068120571884</v>
          </cell>
          <cell r="HP67">
            <v>1951.3659422822507</v>
          </cell>
          <cell r="HQ67">
            <v>2041.3418000746401</v>
          </cell>
          <cell r="HR67">
            <v>1770.7453915186534</v>
          </cell>
          <cell r="HS67">
            <v>1609.6318966868898</v>
          </cell>
          <cell r="HT67">
            <v>2129.2145752790925</v>
          </cell>
          <cell r="HU67">
            <v>1608.8495231003189</v>
          </cell>
          <cell r="HV67">
            <v>1728.4729961955636</v>
          </cell>
          <cell r="HY67">
            <v>-4165.6276085168938</v>
          </cell>
          <cell r="HZ67">
            <v>-4165.6276085168938</v>
          </cell>
          <cell r="IA67">
            <v>0</v>
          </cell>
          <cell r="IB67">
            <v>38499.856</v>
          </cell>
          <cell r="IC67">
            <v>3923.8360000000002</v>
          </cell>
          <cell r="ID67">
            <v>3841.78</v>
          </cell>
          <cell r="IE67">
            <v>3841.78</v>
          </cell>
          <cell r="IF67">
            <v>3841.78</v>
          </cell>
          <cell r="IG67">
            <v>3841.78</v>
          </cell>
          <cell r="IH67">
            <v>3841.78</v>
          </cell>
          <cell r="II67">
            <v>3841.78</v>
          </cell>
          <cell r="IJ67">
            <v>3841.78</v>
          </cell>
          <cell r="IK67">
            <v>3841.78</v>
          </cell>
          <cell r="IL67">
            <v>3841.78</v>
          </cell>
          <cell r="IO67">
            <v>37875.561279284069</v>
          </cell>
          <cell r="IP67">
            <v>2666.3640205050688</v>
          </cell>
          <cell r="IQ67">
            <v>2947.9387404780668</v>
          </cell>
          <cell r="IR67">
            <v>3955.9813371419104</v>
          </cell>
          <cell r="IS67">
            <v>3810.9959018901172</v>
          </cell>
          <cell r="IT67">
            <v>4408.7412437241637</v>
          </cell>
          <cell r="IU67">
            <v>3633.6474777880235</v>
          </cell>
          <cell r="IV67">
            <v>3574.6541130081264</v>
          </cell>
          <cell r="IW67">
            <v>3985.2781337358319</v>
          </cell>
          <cell r="IX67">
            <v>4554.2060928772325</v>
          </cell>
          <cell r="IY67">
            <v>4337.7542181355248</v>
          </cell>
          <cell r="JB67">
            <v>-624.29472071593045</v>
          </cell>
          <cell r="JC67">
            <v>-624.29472071593045</v>
          </cell>
          <cell r="JD67">
            <v>0</v>
          </cell>
          <cell r="JE67">
            <v>2855.9520000000002</v>
          </cell>
          <cell r="JF67">
            <v>259.63200000000006</v>
          </cell>
          <cell r="JG67">
            <v>288.48</v>
          </cell>
          <cell r="JH67">
            <v>288.48</v>
          </cell>
          <cell r="JI67">
            <v>288.48</v>
          </cell>
          <cell r="JJ67">
            <v>288.48</v>
          </cell>
          <cell r="JK67">
            <v>288.48</v>
          </cell>
          <cell r="JL67">
            <v>288.48</v>
          </cell>
          <cell r="JM67">
            <v>288.48</v>
          </cell>
          <cell r="JN67">
            <v>288.48</v>
          </cell>
          <cell r="JO67">
            <v>288.48</v>
          </cell>
          <cell r="JR67">
            <v>2507.7019759791892</v>
          </cell>
          <cell r="JS67">
            <v>211.63307061001396</v>
          </cell>
          <cell r="JT67">
            <v>255.1547957816868</v>
          </cell>
          <cell r="JU67">
            <v>269.57613870402321</v>
          </cell>
          <cell r="JV67">
            <v>275.12747810407438</v>
          </cell>
          <cell r="JW67">
            <v>312.01271494964243</v>
          </cell>
          <cell r="JX67">
            <v>215.75502418579561</v>
          </cell>
          <cell r="JY67">
            <v>200.89612147585498</v>
          </cell>
          <cell r="JZ67">
            <v>231.21842352417465</v>
          </cell>
          <cell r="KA67">
            <v>274.70067253811419</v>
          </cell>
          <cell r="KB67">
            <v>261.62753610580899</v>
          </cell>
          <cell r="KE67">
            <v>-348.250024020811</v>
          </cell>
          <cell r="KF67">
            <v>-348.250024020811</v>
          </cell>
          <cell r="KG67">
            <v>0</v>
          </cell>
          <cell r="KH67">
            <v>4942.2030000000013</v>
          </cell>
          <cell r="KI67">
            <v>485.22300000000007</v>
          </cell>
          <cell r="KJ67">
            <v>495.22</v>
          </cell>
          <cell r="KK67">
            <v>495.22</v>
          </cell>
          <cell r="KL67">
            <v>495.22</v>
          </cell>
          <cell r="KM67">
            <v>495.22</v>
          </cell>
          <cell r="KN67">
            <v>495.22</v>
          </cell>
          <cell r="KO67">
            <v>495.22</v>
          </cell>
          <cell r="KP67">
            <v>495.22</v>
          </cell>
          <cell r="KQ67">
            <v>495.22</v>
          </cell>
          <cell r="KR67">
            <v>495.22</v>
          </cell>
          <cell r="KU67">
            <v>4128.9530586865694</v>
          </cell>
          <cell r="KV67">
            <v>574.81033720135838</v>
          </cell>
          <cell r="KW67">
            <v>435.67845943304275</v>
          </cell>
          <cell r="KX67">
            <v>642.28225507698482</v>
          </cell>
          <cell r="KY67">
            <v>569.61624154253605</v>
          </cell>
          <cell r="KZ67">
            <v>613.47787070157824</v>
          </cell>
          <cell r="LA67">
            <v>121.55014702551898</v>
          </cell>
          <cell r="LB67">
            <v>6.7350537243691964</v>
          </cell>
          <cell r="LD67">
            <v>678.5963083246279</v>
          </cell>
          <cell r="LE67">
            <v>486.20638565655292</v>
          </cell>
          <cell r="LH67">
            <v>-813.24994131343192</v>
          </cell>
          <cell r="LI67">
            <v>-813.24994131343192</v>
          </cell>
          <cell r="LJ67">
            <v>0</v>
          </cell>
          <cell r="LK67">
            <v>0</v>
          </cell>
          <cell r="LX67">
            <v>0</v>
          </cell>
          <cell r="MJ67">
            <v>0</v>
          </cell>
          <cell r="ML67">
            <v>0</v>
          </cell>
          <cell r="MM67">
            <v>0</v>
          </cell>
          <cell r="MN67">
            <v>105297.60699999999</v>
          </cell>
          <cell r="MO67">
            <v>10374.066999999999</v>
          </cell>
          <cell r="MP67">
            <v>10547.06</v>
          </cell>
          <cell r="MQ67">
            <v>10547.06</v>
          </cell>
          <cell r="MR67">
            <v>10547.06</v>
          </cell>
          <cell r="MS67">
            <v>10547.06</v>
          </cell>
          <cell r="MT67">
            <v>10547.06</v>
          </cell>
          <cell r="MU67">
            <v>10547.06</v>
          </cell>
          <cell r="MV67">
            <v>10547.06</v>
          </cell>
          <cell r="MW67">
            <v>10547.06</v>
          </cell>
          <cell r="MX67">
            <v>10547.06</v>
          </cell>
          <cell r="NA67">
            <v>142439.48264519815</v>
          </cell>
          <cell r="NB67">
            <v>0</v>
          </cell>
          <cell r="NC67">
            <v>35400.559999999998</v>
          </cell>
          <cell r="ND67">
            <v>1204.9481150874217</v>
          </cell>
          <cell r="NE67">
            <v>1892.4154476123649</v>
          </cell>
          <cell r="NF67">
            <v>0</v>
          </cell>
          <cell r="NG67">
            <v>81367.894400000005</v>
          </cell>
          <cell r="NH67">
            <v>6841.6314945929744</v>
          </cell>
          <cell r="NI67">
            <v>11589.003223088977</v>
          </cell>
          <cell r="NJ67">
            <v>1851.4184</v>
          </cell>
          <cell r="NK67">
            <v>2291.6115648164196</v>
          </cell>
          <cell r="NN67">
            <v>37141.875645198161</v>
          </cell>
          <cell r="NO67">
            <v>0</v>
          </cell>
          <cell r="NP67">
            <v>37141.875645198161</v>
          </cell>
          <cell r="NQ67">
            <v>22066.417000000005</v>
          </cell>
          <cell r="NR67">
            <v>14722.09</v>
          </cell>
          <cell r="NS67">
            <v>-7344.3270000000048</v>
          </cell>
          <cell r="NT67">
            <v>-7344.3270000000048</v>
          </cell>
          <cell r="NU67">
            <v>0</v>
          </cell>
          <cell r="NV67">
            <v>5565.2310000000007</v>
          </cell>
          <cell r="NW67">
            <v>542.33100000000013</v>
          </cell>
          <cell r="NX67">
            <v>558.1</v>
          </cell>
          <cell r="NY67">
            <v>558.1</v>
          </cell>
          <cell r="NZ67">
            <v>558.1</v>
          </cell>
          <cell r="OA67">
            <v>558.1</v>
          </cell>
          <cell r="OB67">
            <v>558.1</v>
          </cell>
          <cell r="OC67">
            <v>558.1</v>
          </cell>
          <cell r="OD67">
            <v>558.1</v>
          </cell>
          <cell r="OE67">
            <v>558.1</v>
          </cell>
          <cell r="OF67">
            <v>558.1</v>
          </cell>
          <cell r="OI67">
            <v>9881.09</v>
          </cell>
          <cell r="OJ67">
            <v>0</v>
          </cell>
          <cell r="OK67">
            <v>798.07</v>
          </cell>
          <cell r="OL67">
            <v>0</v>
          </cell>
          <cell r="OM67">
            <v>2756.97</v>
          </cell>
          <cell r="ON67">
            <v>0</v>
          </cell>
          <cell r="OO67">
            <v>4491.2299999999996</v>
          </cell>
          <cell r="OP67">
            <v>1834.82</v>
          </cell>
          <cell r="OQ67">
            <v>0</v>
          </cell>
          <cell r="OR67">
            <v>0</v>
          </cell>
          <cell r="OS67">
            <v>0</v>
          </cell>
          <cell r="OV67">
            <v>4315.8589999999995</v>
          </cell>
          <cell r="OW67">
            <v>0</v>
          </cell>
          <cell r="OX67">
            <v>4315.8589999999995</v>
          </cell>
          <cell r="OY67">
            <v>2340.21</v>
          </cell>
          <cell r="OZ67">
            <v>220.70999999999998</v>
          </cell>
          <cell r="PA67">
            <v>235.5</v>
          </cell>
          <cell r="PB67">
            <v>235.5</v>
          </cell>
          <cell r="PC67">
            <v>235.5</v>
          </cell>
          <cell r="PD67">
            <v>235.5</v>
          </cell>
          <cell r="PE67">
            <v>235.5</v>
          </cell>
          <cell r="PF67">
            <v>235.5</v>
          </cell>
          <cell r="PG67">
            <v>235.5</v>
          </cell>
          <cell r="PH67">
            <v>235.5</v>
          </cell>
          <cell r="PI67">
            <v>235.5</v>
          </cell>
          <cell r="PL67">
            <v>4841</v>
          </cell>
          <cell r="PM67">
            <v>0</v>
          </cell>
          <cell r="PN67">
            <v>0</v>
          </cell>
          <cell r="PO67">
            <v>0</v>
          </cell>
          <cell r="PP67">
            <v>4841</v>
          </cell>
          <cell r="PQ67">
            <v>0</v>
          </cell>
          <cell r="PR67">
            <v>0</v>
          </cell>
          <cell r="PS67">
            <v>0</v>
          </cell>
          <cell r="PT67">
            <v>0</v>
          </cell>
          <cell r="PU67">
            <v>0</v>
          </cell>
          <cell r="PV67">
            <v>0</v>
          </cell>
          <cell r="PY67">
            <v>2500.79</v>
          </cell>
          <cell r="PZ67">
            <v>0</v>
          </cell>
          <cell r="QA67">
            <v>2500.79</v>
          </cell>
          <cell r="QB67">
            <v>1599.0919999999999</v>
          </cell>
          <cell r="QC67">
            <v>156.66200000000001</v>
          </cell>
          <cell r="QD67">
            <v>160.27000000000001</v>
          </cell>
          <cell r="QE67">
            <v>160.27000000000001</v>
          </cell>
          <cell r="QF67">
            <v>160.27000000000001</v>
          </cell>
          <cell r="QG67">
            <v>160.27000000000001</v>
          </cell>
          <cell r="QH67">
            <v>160.27000000000001</v>
          </cell>
          <cell r="QI67">
            <v>160.27000000000001</v>
          </cell>
          <cell r="QJ67">
            <v>160.27000000000001</v>
          </cell>
          <cell r="QK67">
            <v>160.27000000000001</v>
          </cell>
          <cell r="QL67">
            <v>160.27000000000001</v>
          </cell>
          <cell r="QO67">
            <v>0</v>
          </cell>
          <cell r="QP67">
            <v>0</v>
          </cell>
          <cell r="QQ67">
            <v>0</v>
          </cell>
          <cell r="QS67">
            <v>0</v>
          </cell>
          <cell r="QT67">
            <v>0</v>
          </cell>
          <cell r="QU67">
            <v>0</v>
          </cell>
          <cell r="QW67">
            <v>0</v>
          </cell>
          <cell r="RB67">
            <v>-1599.0919999999999</v>
          </cell>
          <cell r="RC67">
            <v>-1599.0919999999999</v>
          </cell>
          <cell r="RD67">
            <v>0</v>
          </cell>
          <cell r="RE67">
            <v>7867.6509999999989</v>
          </cell>
          <cell r="RF67">
            <v>767.10100000000011</v>
          </cell>
          <cell r="RG67">
            <v>788.95</v>
          </cell>
          <cell r="RH67">
            <v>788.95</v>
          </cell>
          <cell r="RI67">
            <v>788.95</v>
          </cell>
          <cell r="RJ67">
            <v>788.95</v>
          </cell>
          <cell r="RK67">
            <v>788.95</v>
          </cell>
          <cell r="RL67">
            <v>788.95</v>
          </cell>
          <cell r="RM67">
            <v>788.95</v>
          </cell>
          <cell r="RN67">
            <v>788.95</v>
          </cell>
          <cell r="RO67">
            <v>788.95</v>
          </cell>
          <cell r="RR67">
            <v>0</v>
          </cell>
          <cell r="RS67">
            <v>0</v>
          </cell>
          <cell r="RT67">
            <v>0</v>
          </cell>
          <cell r="RV67">
            <v>0</v>
          </cell>
          <cell r="RY67">
            <v>0</v>
          </cell>
          <cell r="RZ67">
            <v>0</v>
          </cell>
          <cell r="SE67">
            <v>-7867.6509999999989</v>
          </cell>
          <cell r="SF67">
            <v>-7867.6509999999989</v>
          </cell>
          <cell r="SG67">
            <v>0</v>
          </cell>
          <cell r="SH67">
            <v>2750.4520000000002</v>
          </cell>
          <cell r="SI67">
            <v>259.97199999999998</v>
          </cell>
          <cell r="SJ67">
            <v>276.72000000000003</v>
          </cell>
          <cell r="SK67">
            <v>276.72000000000003</v>
          </cell>
          <cell r="SL67">
            <v>276.72000000000003</v>
          </cell>
          <cell r="SM67">
            <v>276.72000000000003</v>
          </cell>
          <cell r="SN67">
            <v>276.72000000000003</v>
          </cell>
          <cell r="SO67">
            <v>276.72000000000003</v>
          </cell>
          <cell r="SP67">
            <v>276.72000000000003</v>
          </cell>
          <cell r="SQ67">
            <v>276.72000000000003</v>
          </cell>
          <cell r="SR67">
            <v>276.72000000000003</v>
          </cell>
          <cell r="SU67">
            <v>0</v>
          </cell>
          <cell r="SV67">
            <v>0</v>
          </cell>
          <cell r="SW67">
            <v>0</v>
          </cell>
          <cell r="SX67">
            <v>0</v>
          </cell>
          <cell r="SY67">
            <v>0</v>
          </cell>
          <cell r="SZ67">
            <v>0</v>
          </cell>
          <cell r="TA67">
            <v>0</v>
          </cell>
          <cell r="TB67">
            <v>0</v>
          </cell>
          <cell r="TC67">
            <v>0</v>
          </cell>
          <cell r="TD67">
            <v>0</v>
          </cell>
          <cell r="TH67">
            <v>-2750.4520000000002</v>
          </cell>
          <cell r="TI67">
            <v>-2750.4520000000002</v>
          </cell>
          <cell r="TJ67">
            <v>0</v>
          </cell>
          <cell r="TK67">
            <v>1830.6870000000004</v>
          </cell>
          <cell r="TL67">
            <v>179.637</v>
          </cell>
          <cell r="TM67">
            <v>183.45</v>
          </cell>
          <cell r="TN67">
            <v>183.45</v>
          </cell>
          <cell r="TO67">
            <v>183.45</v>
          </cell>
          <cell r="TP67">
            <v>183.45</v>
          </cell>
          <cell r="TQ67">
            <v>183.45</v>
          </cell>
          <cell r="TR67">
            <v>183.45</v>
          </cell>
          <cell r="TS67">
            <v>183.45</v>
          </cell>
          <cell r="TT67">
            <v>183.45</v>
          </cell>
          <cell r="TU67">
            <v>183.45</v>
          </cell>
          <cell r="TX67">
            <v>0</v>
          </cell>
          <cell r="TY67">
            <v>0</v>
          </cell>
          <cell r="TZ67">
            <v>0</v>
          </cell>
          <cell r="UA67">
            <v>0</v>
          </cell>
          <cell r="UB67">
            <v>0</v>
          </cell>
          <cell r="UC67">
            <v>0</v>
          </cell>
          <cell r="UD67">
            <v>0</v>
          </cell>
          <cell r="UE67">
            <v>0</v>
          </cell>
          <cell r="UF67">
            <v>0</v>
          </cell>
          <cell r="UG67">
            <v>0</v>
          </cell>
          <cell r="UH67">
            <v>0</v>
          </cell>
          <cell r="UK67">
            <v>-1830.6870000000004</v>
          </cell>
          <cell r="UL67">
            <v>-1830.6870000000004</v>
          </cell>
          <cell r="UM67">
            <v>0</v>
          </cell>
          <cell r="UN67">
            <v>113.09399999999999</v>
          </cell>
          <cell r="UO67">
            <v>11.123999999999999</v>
          </cell>
          <cell r="UP67">
            <v>11.33</v>
          </cell>
          <cell r="UQ67">
            <v>11.33</v>
          </cell>
          <cell r="UR67">
            <v>11.33</v>
          </cell>
          <cell r="US67">
            <v>11.33</v>
          </cell>
          <cell r="UT67">
            <v>11.33</v>
          </cell>
          <cell r="UU67">
            <v>11.33</v>
          </cell>
          <cell r="UV67">
            <v>11.33</v>
          </cell>
          <cell r="UW67">
            <v>11.33</v>
          </cell>
          <cell r="UX67">
            <v>11.33</v>
          </cell>
          <cell r="VA67">
            <v>0</v>
          </cell>
          <cell r="VN67">
            <v>-113.09399999999999</v>
          </cell>
          <cell r="VO67">
            <v>-113.09399999999999</v>
          </cell>
          <cell r="VP67">
            <v>0</v>
          </cell>
          <cell r="VQ67">
            <v>0</v>
          </cell>
          <cell r="WD67">
            <v>0</v>
          </cell>
          <cell r="WQ67">
            <v>0</v>
          </cell>
          <cell r="WR67">
            <v>0</v>
          </cell>
          <cell r="WS67">
            <v>0</v>
          </cell>
          <cell r="WT67">
            <v>100312.56799999998</v>
          </cell>
          <cell r="WU67">
            <v>9753.3079999999991</v>
          </cell>
          <cell r="WV67">
            <v>10062.14</v>
          </cell>
          <cell r="WW67">
            <v>10062.14</v>
          </cell>
          <cell r="WX67">
            <v>10062.14</v>
          </cell>
          <cell r="WY67">
            <v>10062.14</v>
          </cell>
          <cell r="WZ67">
            <v>10062.14</v>
          </cell>
          <cell r="XA67">
            <v>10062.14</v>
          </cell>
          <cell r="XB67">
            <v>10062.14</v>
          </cell>
          <cell r="XC67">
            <v>10062.14</v>
          </cell>
          <cell r="XD67">
            <v>10062.14</v>
          </cell>
          <cell r="XG67">
            <v>84084.815551005886</v>
          </cell>
          <cell r="XH67">
            <v>8760.0228600090995</v>
          </cell>
          <cell r="XI67">
            <v>5990.9062046243116</v>
          </cell>
          <cell r="XJ67">
            <v>4065.6514662455234</v>
          </cell>
          <cell r="XK67">
            <v>4230.337818053461</v>
          </cell>
          <cell r="XL67">
            <v>8711.7760922472407</v>
          </cell>
          <cell r="XM67">
            <v>8270.5420030958412</v>
          </cell>
          <cell r="XN67">
            <v>7807.0279975218709</v>
          </cell>
          <cell r="XO67">
            <v>14730.516316536432</v>
          </cell>
          <cell r="XP67">
            <v>13244.826202436105</v>
          </cell>
          <cell r="XQ67">
            <v>8273.208590236005</v>
          </cell>
          <cell r="XT67">
            <v>-16227.752448994099</v>
          </cell>
          <cell r="XU67">
            <v>-16227.752448994099</v>
          </cell>
          <cell r="XV67">
            <v>0</v>
          </cell>
          <cell r="XW67">
            <v>52682.38900000001</v>
          </cell>
          <cell r="XX67">
            <v>5130.1690000000008</v>
          </cell>
          <cell r="XY67">
            <v>5283.58</v>
          </cell>
          <cell r="XZ67">
            <v>5283.58</v>
          </cell>
          <cell r="YA67">
            <v>5283.58</v>
          </cell>
          <cell r="YB67">
            <v>5283.58</v>
          </cell>
          <cell r="YC67">
            <v>5283.58</v>
          </cell>
          <cell r="YD67">
            <v>5283.58</v>
          </cell>
          <cell r="YE67">
            <v>5283.58</v>
          </cell>
          <cell r="YF67">
            <v>5283.58</v>
          </cell>
          <cell r="YG67">
            <v>5283.58</v>
          </cell>
          <cell r="YJ67">
            <v>42598.503239851045</v>
          </cell>
          <cell r="YK67">
            <v>3828.56965662731</v>
          </cell>
          <cell r="YL67">
            <v>2736.7654921934532</v>
          </cell>
          <cell r="YM67">
            <v>3845.702685594385</v>
          </cell>
          <cell r="YN67">
            <v>4108.42977039576</v>
          </cell>
          <cell r="YO67">
            <v>7287.419862177785</v>
          </cell>
          <cell r="YP67">
            <v>4423.1153105914373</v>
          </cell>
          <cell r="YQ67">
            <v>3743.7196511179536</v>
          </cell>
          <cell r="YR67">
            <v>4605.5128552449023</v>
          </cell>
          <cell r="YS67">
            <v>3919.0294632464279</v>
          </cell>
          <cell r="YT67">
            <v>4100.2384926616305</v>
          </cell>
          <cell r="YW67">
            <v>-10083.885760148965</v>
          </cell>
          <cell r="YX67">
            <v>-10083.885760148965</v>
          </cell>
          <cell r="YY67">
            <v>0</v>
          </cell>
          <cell r="YZ67">
            <v>469.11400000000009</v>
          </cell>
          <cell r="ZA67">
            <v>60.963999999999999</v>
          </cell>
          <cell r="ZB67">
            <v>45.35</v>
          </cell>
          <cell r="ZC67">
            <v>45.35</v>
          </cell>
          <cell r="ZD67">
            <v>45.35</v>
          </cell>
          <cell r="ZE67">
            <v>45.35</v>
          </cell>
          <cell r="ZF67">
            <v>45.35</v>
          </cell>
          <cell r="ZG67">
            <v>45.35</v>
          </cell>
          <cell r="ZH67">
            <v>45.35</v>
          </cell>
          <cell r="ZI67">
            <v>45.35</v>
          </cell>
          <cell r="ZJ67">
            <v>45.35</v>
          </cell>
          <cell r="ZM67">
            <v>9022.3174877230667</v>
          </cell>
          <cell r="ZP67">
            <v>4067.0623002441334</v>
          </cell>
          <cell r="ZQ67">
            <v>4955.2551874789324</v>
          </cell>
          <cell r="ZZ67">
            <v>8553.2034877230672</v>
          </cell>
          <cell r="AAA67">
            <v>0</v>
          </cell>
          <cell r="AAB67">
            <v>8553.2034877230672</v>
          </cell>
          <cell r="AAC67">
            <v>1442.6939999999997</v>
          </cell>
          <cell r="AAD67">
            <v>144.084</v>
          </cell>
          <cell r="AAE67">
            <v>144.29</v>
          </cell>
          <cell r="AAF67">
            <v>144.29</v>
          </cell>
          <cell r="AAG67">
            <v>144.29</v>
          </cell>
          <cell r="AAH67">
            <v>144.29</v>
          </cell>
          <cell r="AAI67">
            <v>144.29</v>
          </cell>
          <cell r="AAJ67">
            <v>144.29</v>
          </cell>
          <cell r="AAK67">
            <v>144.29</v>
          </cell>
          <cell r="AAL67">
            <v>144.29</v>
          </cell>
          <cell r="AAM67">
            <v>144.29</v>
          </cell>
          <cell r="AAP67">
            <v>1802.69827276</v>
          </cell>
          <cell r="AAQ67">
            <v>152.89837793999999</v>
          </cell>
          <cell r="AAR67">
            <v>152.50559939999999</v>
          </cell>
          <cell r="AAS67">
            <v>187.08569880000002</v>
          </cell>
          <cell r="AAT67">
            <v>190.96987140000002</v>
          </cell>
          <cell r="AAU67">
            <v>186.79810842000001</v>
          </cell>
          <cell r="AAV67">
            <v>190.28718940000002</v>
          </cell>
          <cell r="AAW67">
            <v>184.85215980000001</v>
          </cell>
          <cell r="AAX67">
            <v>185.6673126</v>
          </cell>
          <cell r="AAY67">
            <v>184.11357580000001</v>
          </cell>
          <cell r="AAZ67">
            <v>187.52037920000001</v>
          </cell>
          <cell r="ABC67">
            <v>360.00427276000028</v>
          </cell>
          <cell r="ABD67">
            <v>0</v>
          </cell>
          <cell r="ABE67">
            <v>360.00427276000028</v>
          </cell>
          <cell r="ABF67">
            <v>317.666</v>
          </cell>
          <cell r="ABG67">
            <v>31.736000000000001</v>
          </cell>
          <cell r="ABH67">
            <v>31.77</v>
          </cell>
          <cell r="ABI67">
            <v>31.77</v>
          </cell>
          <cell r="ABJ67">
            <v>31.77</v>
          </cell>
          <cell r="ABK67">
            <v>31.77</v>
          </cell>
          <cell r="ABL67">
            <v>31.77</v>
          </cell>
          <cell r="ABM67">
            <v>31.77</v>
          </cell>
          <cell r="ABN67">
            <v>31.77</v>
          </cell>
          <cell r="ABO67">
            <v>31.77</v>
          </cell>
          <cell r="ABP67">
            <v>31.77</v>
          </cell>
          <cell r="ABS67">
            <v>0</v>
          </cell>
          <cell r="ABT67">
            <v>0</v>
          </cell>
          <cell r="ACA67">
            <v>0</v>
          </cell>
          <cell r="ACB67">
            <v>0</v>
          </cell>
          <cell r="ACC67">
            <v>0</v>
          </cell>
          <cell r="ACF67">
            <v>-317.666</v>
          </cell>
          <cell r="ACG67">
            <v>-317.666</v>
          </cell>
          <cell r="ACH67">
            <v>0</v>
          </cell>
          <cell r="ACI67">
            <v>41896.950999999994</v>
          </cell>
          <cell r="ACJ67">
            <v>98984.947786200006</v>
          </cell>
          <cell r="ACK67">
            <v>57087.996786200012</v>
          </cell>
          <cell r="ACL67">
            <v>0</v>
          </cell>
          <cell r="ACM67">
            <v>57087.996786200012</v>
          </cell>
          <cell r="ACN67">
            <v>29707.077999999994</v>
          </cell>
          <cell r="ACO67">
            <v>2844.4180000000001</v>
          </cell>
          <cell r="ACP67">
            <v>2984.74</v>
          </cell>
          <cell r="ACQ67">
            <v>2984.74</v>
          </cell>
          <cell r="ACR67">
            <v>2984.74</v>
          </cell>
          <cell r="ACS67">
            <v>2984.74</v>
          </cell>
          <cell r="ACT67">
            <v>2984.74</v>
          </cell>
          <cell r="ACU67">
            <v>2984.74</v>
          </cell>
          <cell r="ACV67">
            <v>2984.74</v>
          </cell>
          <cell r="ACW67">
            <v>2984.74</v>
          </cell>
          <cell r="ACX67">
            <v>2984.74</v>
          </cell>
          <cell r="ADA67">
            <v>33985.727767368007</v>
          </cell>
          <cell r="ADB67">
            <v>3057.9675588</v>
          </cell>
          <cell r="ADC67">
            <v>3759.1639955999999</v>
          </cell>
          <cell r="ADD67">
            <v>3494.7691192080001</v>
          </cell>
          <cell r="ADE67">
            <v>4391.1797112000004</v>
          </cell>
          <cell r="ADF67">
            <v>2667.6622425600003</v>
          </cell>
          <cell r="ADG67">
            <v>3979.1814623999999</v>
          </cell>
          <cell r="ADH67">
            <v>4191.5827404000001</v>
          </cell>
          <cell r="ADI67">
            <v>2627.8391303999997</v>
          </cell>
          <cell r="ADJ67">
            <v>2899.2997332</v>
          </cell>
          <cell r="ADK67">
            <v>2917.0820736000005</v>
          </cell>
          <cell r="ADN67">
            <v>4278.6497673680133</v>
          </cell>
          <cell r="ADO67">
            <v>0</v>
          </cell>
          <cell r="ADP67">
            <v>4278.6497673680133</v>
          </cell>
          <cell r="ADQ67">
            <v>12189.873000000001</v>
          </cell>
          <cell r="ADR67">
            <v>1145.3430000000001</v>
          </cell>
          <cell r="ADS67">
            <v>1227.17</v>
          </cell>
          <cell r="ADT67">
            <v>1227.17</v>
          </cell>
          <cell r="ADU67">
            <v>1227.17</v>
          </cell>
          <cell r="ADV67">
            <v>1227.17</v>
          </cell>
          <cell r="ADW67">
            <v>1227.17</v>
          </cell>
          <cell r="ADX67">
            <v>1227.17</v>
          </cell>
          <cell r="ADY67">
            <v>1227.17</v>
          </cell>
          <cell r="ADZ67">
            <v>1227.17</v>
          </cell>
          <cell r="AEA67">
            <v>1227.17</v>
          </cell>
          <cell r="AED67">
            <v>64999.220018831998</v>
          </cell>
          <cell r="AEE67">
            <v>1076.24572524</v>
          </cell>
          <cell r="AEF67">
            <v>1164.5882136</v>
          </cell>
          <cell r="AEG67">
            <v>1176.8505793920001</v>
          </cell>
          <cell r="AEH67">
            <v>1420.43706</v>
          </cell>
          <cell r="AEI67">
            <v>932.88783779999994</v>
          </cell>
          <cell r="AEJ67">
            <v>1378.9643076000002</v>
          </cell>
          <cell r="AEK67">
            <v>1469.2145688000001</v>
          </cell>
          <cell r="AEL67">
            <v>1136.3628672</v>
          </cell>
          <cell r="AEM67">
            <v>2238.0559344000003</v>
          </cell>
          <cell r="AEN67">
            <v>53005.6129248</v>
          </cell>
          <cell r="AEQ67">
            <v>52809.347018831999</v>
          </cell>
          <cell r="AER67">
            <v>0</v>
          </cell>
          <cell r="AES67">
            <v>52809.347018831999</v>
          </cell>
          <cell r="AET67">
            <v>0</v>
          </cell>
          <cell r="AEU67">
            <v>0</v>
          </cell>
          <cell r="AEV67">
            <v>0</v>
          </cell>
          <cell r="AEW67">
            <v>0</v>
          </cell>
          <cell r="AEX67">
            <v>0</v>
          </cell>
          <cell r="AEY67">
            <v>0</v>
          </cell>
          <cell r="AFG67">
            <v>0</v>
          </cell>
          <cell r="AFT67">
            <v>0</v>
          </cell>
          <cell r="AFU67">
            <v>0</v>
          </cell>
          <cell r="AFV67">
            <v>0</v>
          </cell>
          <cell r="AFW67">
            <v>423491.94900000008</v>
          </cell>
          <cell r="AFX67">
            <v>475306.46514922578</v>
          </cell>
          <cell r="AFY67">
            <v>51814.516149225703</v>
          </cell>
          <cell r="AFZ67">
            <v>0</v>
          </cell>
          <cell r="AGA67">
            <v>51814.516149225703</v>
          </cell>
          <cell r="AGB67">
            <v>508190.33880000009</v>
          </cell>
          <cell r="AGC67">
            <v>570367.75817907089</v>
          </cell>
          <cell r="AGD67">
            <v>62177.419379070809</v>
          </cell>
          <cell r="AGE67">
            <v>0</v>
          </cell>
          <cell r="AGF67">
            <v>62177.419379070809</v>
          </cell>
          <cell r="AGG67">
            <v>25409.516940000005</v>
          </cell>
          <cell r="AGH67">
            <v>28518.387908953548</v>
          </cell>
          <cell r="AGI67">
            <v>3108.8709689535426</v>
          </cell>
          <cell r="AGJ67">
            <v>0</v>
          </cell>
          <cell r="AGK67">
            <v>3108.8709689535426</v>
          </cell>
          <cell r="AGL67">
            <v>533599.85574000014</v>
          </cell>
        </row>
        <row r="68">
          <cell r="C68" t="str">
            <v>Текстильникiв, ВУЛ, 25а</v>
          </cell>
          <cell r="D68">
            <v>5</v>
          </cell>
          <cell r="E68">
            <v>2320.1</v>
          </cell>
          <cell r="F68">
            <v>34033.906000000003</v>
          </cell>
          <cell r="G68">
            <v>22642.783753361735</v>
          </cell>
          <cell r="H68">
            <v>-11391.122246638268</v>
          </cell>
          <cell r="I68">
            <v>-11391.122246638268</v>
          </cell>
          <cell r="J68">
            <v>0</v>
          </cell>
          <cell r="K68">
            <v>10637.345000000001</v>
          </cell>
          <cell r="L68">
            <v>1043.345</v>
          </cell>
          <cell r="M68">
            <v>1066</v>
          </cell>
          <cell r="N68">
            <v>1066</v>
          </cell>
          <cell r="O68">
            <v>1066</v>
          </cell>
          <cell r="P68">
            <v>1066</v>
          </cell>
          <cell r="Q68">
            <v>1066</v>
          </cell>
          <cell r="R68">
            <v>1066</v>
          </cell>
          <cell r="S68">
            <v>1066</v>
          </cell>
          <cell r="T68">
            <v>1066</v>
          </cell>
          <cell r="U68">
            <v>1066</v>
          </cell>
          <cell r="X68">
            <v>6453.0522770792923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5487.4920170603909</v>
          </cell>
          <cell r="AE68">
            <v>965.56026001890132</v>
          </cell>
          <cell r="AF68">
            <v>0</v>
          </cell>
          <cell r="AG68">
            <v>0</v>
          </cell>
          <cell r="AH68">
            <v>0</v>
          </cell>
          <cell r="AL68">
            <v>0</v>
          </cell>
          <cell r="AM68">
            <v>0</v>
          </cell>
          <cell r="AN68">
            <v>2050.8679999999999</v>
          </cell>
          <cell r="AO68">
            <v>201.36799999999999</v>
          </cell>
          <cell r="AP68">
            <v>205.5</v>
          </cell>
          <cell r="AQ68">
            <v>205.5</v>
          </cell>
          <cell r="AR68">
            <v>205.5</v>
          </cell>
          <cell r="AS68">
            <v>205.5</v>
          </cell>
          <cell r="AT68">
            <v>205.5</v>
          </cell>
          <cell r="AU68">
            <v>205.5</v>
          </cell>
          <cell r="AV68">
            <v>205.5</v>
          </cell>
          <cell r="AW68">
            <v>205.5</v>
          </cell>
          <cell r="AX68">
            <v>205.5</v>
          </cell>
          <cell r="BA68">
            <v>1111.3244506933554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1111.3244506933554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O68">
            <v>0</v>
          </cell>
          <cell r="BP68">
            <v>0</v>
          </cell>
          <cell r="BQ68">
            <v>1361.354</v>
          </cell>
          <cell r="BR68">
            <v>136.00399999999999</v>
          </cell>
          <cell r="BS68">
            <v>136.15</v>
          </cell>
          <cell r="BT68">
            <v>136.15</v>
          </cell>
          <cell r="BU68">
            <v>136.15</v>
          </cell>
          <cell r="BV68">
            <v>136.15</v>
          </cell>
          <cell r="BW68">
            <v>136.15</v>
          </cell>
          <cell r="BX68">
            <v>136.15</v>
          </cell>
          <cell r="BY68">
            <v>136.15</v>
          </cell>
          <cell r="BZ68">
            <v>136.15</v>
          </cell>
          <cell r="CA68">
            <v>136.15</v>
          </cell>
          <cell r="CD68">
            <v>1478.66680349328</v>
          </cell>
          <cell r="CE68">
            <v>137.32171779200002</v>
          </cell>
          <cell r="CF68">
            <v>136.96895391999999</v>
          </cell>
          <cell r="CG68">
            <v>150.48579308327999</v>
          </cell>
          <cell r="CH68">
            <v>153.61012205999998</v>
          </cell>
          <cell r="CI68">
            <v>150.254487918</v>
          </cell>
          <cell r="CJ68">
            <v>153.06099426</v>
          </cell>
          <cell r="CK68">
            <v>148.68922841999998</v>
          </cell>
          <cell r="CL68">
            <v>149.34491154</v>
          </cell>
          <cell r="CM68">
            <v>148.09513482</v>
          </cell>
          <cell r="CN68">
            <v>150.83545967999999</v>
          </cell>
          <cell r="CR68">
            <v>0</v>
          </cell>
          <cell r="CS68">
            <v>0</v>
          </cell>
          <cell r="CT68">
            <v>266.67400000000009</v>
          </cell>
          <cell r="CU68">
            <v>26.643999999999998</v>
          </cell>
          <cell r="CV68">
            <v>26.67</v>
          </cell>
          <cell r="CW68">
            <v>26.67</v>
          </cell>
          <cell r="CX68">
            <v>26.67</v>
          </cell>
          <cell r="CY68">
            <v>26.67</v>
          </cell>
          <cell r="CZ68">
            <v>26.67</v>
          </cell>
          <cell r="DA68">
            <v>26.67</v>
          </cell>
          <cell r="DB68">
            <v>26.67</v>
          </cell>
          <cell r="DC68">
            <v>26.67</v>
          </cell>
          <cell r="DD68">
            <v>26.67</v>
          </cell>
          <cell r="DG68">
            <v>289.96011029915996</v>
          </cell>
          <cell r="DH68">
            <v>26.928206389</v>
          </cell>
          <cell r="DI68">
            <v>26.85903089</v>
          </cell>
          <cell r="DJ68">
            <v>29.50961684416</v>
          </cell>
          <cell r="DK68">
            <v>30.122284319999999</v>
          </cell>
          <cell r="DL68">
            <v>29.464258895999997</v>
          </cell>
          <cell r="DM68">
            <v>30.014495839999999</v>
          </cell>
          <cell r="DN68">
            <v>29.157318239999999</v>
          </cell>
          <cell r="DO68">
            <v>29.285894880000001</v>
          </cell>
          <cell r="DP68">
            <v>29.040819039999999</v>
          </cell>
          <cell r="DQ68">
            <v>29.578184959999998</v>
          </cell>
          <cell r="DT68">
            <v>23.286110299159873</v>
          </cell>
          <cell r="DU68">
            <v>0</v>
          </cell>
          <cell r="DV68">
            <v>23.286110299159873</v>
          </cell>
          <cell r="DW68">
            <v>1090.2080000000001</v>
          </cell>
          <cell r="DX68">
            <v>107.048</v>
          </cell>
          <cell r="DY68">
            <v>109.24</v>
          </cell>
          <cell r="DZ68">
            <v>109.24</v>
          </cell>
          <cell r="EA68">
            <v>109.24</v>
          </cell>
          <cell r="EB68">
            <v>109.24</v>
          </cell>
          <cell r="EC68">
            <v>109.24</v>
          </cell>
          <cell r="ED68">
            <v>109.24</v>
          </cell>
          <cell r="EE68">
            <v>109.24</v>
          </cell>
          <cell r="EF68">
            <v>109.24</v>
          </cell>
          <cell r="EG68">
            <v>109.24</v>
          </cell>
          <cell r="EK68">
            <v>589.46825907981633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589.46825907981633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X68">
            <v>-500.73974092018375</v>
          </cell>
          <cell r="EY68">
            <v>-500.73974092018375</v>
          </cell>
          <cell r="EZ68">
            <v>0</v>
          </cell>
          <cell r="FA68">
            <v>8673.3160000000007</v>
          </cell>
          <cell r="FB68">
            <v>851.596</v>
          </cell>
          <cell r="FC68">
            <v>869.08</v>
          </cell>
          <cell r="FD68">
            <v>869.08</v>
          </cell>
          <cell r="FE68">
            <v>869.08</v>
          </cell>
          <cell r="FF68">
            <v>869.08</v>
          </cell>
          <cell r="FG68">
            <v>869.08</v>
          </cell>
          <cell r="FH68">
            <v>869.08</v>
          </cell>
          <cell r="FI68">
            <v>869.08</v>
          </cell>
          <cell r="FJ68">
            <v>869.08</v>
          </cell>
          <cell r="FK68">
            <v>869.08</v>
          </cell>
          <cell r="FN68">
            <v>4646.5262756373595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4646.5262756373595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GA68">
            <v>-4026.7897243626412</v>
          </cell>
          <cell r="GB68">
            <v>-4026.7897243626412</v>
          </cell>
          <cell r="GC68">
            <v>0</v>
          </cell>
          <cell r="GD68">
            <v>5.4810000000000008</v>
          </cell>
          <cell r="GE68">
            <v>5.4810000000000008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-5.4810000000000008</v>
          </cell>
          <cell r="GW68">
            <v>-5.4810000000000008</v>
          </cell>
          <cell r="GX68">
            <v>0</v>
          </cell>
          <cell r="GY68">
            <v>9948.66</v>
          </cell>
          <cell r="GZ68">
            <v>972.6</v>
          </cell>
          <cell r="HA68">
            <v>997.34</v>
          </cell>
          <cell r="HB68">
            <v>997.34</v>
          </cell>
          <cell r="HC68">
            <v>997.34</v>
          </cell>
          <cell r="HD68">
            <v>997.34</v>
          </cell>
          <cell r="HE68">
            <v>997.34</v>
          </cell>
          <cell r="HF68">
            <v>997.34</v>
          </cell>
          <cell r="HG68">
            <v>997.34</v>
          </cell>
          <cell r="HH68">
            <v>997.34</v>
          </cell>
          <cell r="HI68">
            <v>997.34</v>
          </cell>
          <cell r="HL68">
            <v>8073.7855770794722</v>
          </cell>
          <cell r="HM68">
            <v>771.09076185830031</v>
          </cell>
          <cell r="HN68">
            <v>708.91906870848936</v>
          </cell>
          <cell r="HO68">
            <v>814.7996623234967</v>
          </cell>
          <cell r="HP68">
            <v>878.28886255713974</v>
          </cell>
          <cell r="HQ68">
            <v>918.78603025171151</v>
          </cell>
          <cell r="HR68">
            <v>796.99349163400711</v>
          </cell>
          <cell r="HS68">
            <v>724.47803717604063</v>
          </cell>
          <cell r="HT68">
            <v>958.33662305020709</v>
          </cell>
          <cell r="HU68">
            <v>724.12589922356597</v>
          </cell>
          <cell r="HV68">
            <v>777.96714029651287</v>
          </cell>
          <cell r="HY68">
            <v>-1874.8744229205276</v>
          </cell>
          <cell r="HZ68">
            <v>-1874.8744229205276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2333.2910000000002</v>
          </cell>
          <cell r="KI68">
            <v>229.09100000000001</v>
          </cell>
          <cell r="KJ68">
            <v>233.8</v>
          </cell>
          <cell r="KK68">
            <v>233.8</v>
          </cell>
          <cell r="KL68">
            <v>233.8</v>
          </cell>
          <cell r="KM68">
            <v>233.8</v>
          </cell>
          <cell r="KN68">
            <v>233.8</v>
          </cell>
          <cell r="KO68">
            <v>233.8</v>
          </cell>
          <cell r="KP68">
            <v>233.8</v>
          </cell>
          <cell r="KQ68">
            <v>233.8</v>
          </cell>
          <cell r="KR68">
            <v>233.8</v>
          </cell>
          <cell r="KU68">
            <v>1948.6545493291269</v>
          </cell>
          <cell r="KV68">
            <v>271.28298795060198</v>
          </cell>
          <cell r="KW68">
            <v>205.61770165853318</v>
          </cell>
          <cell r="KX68">
            <v>303.12400864813861</v>
          </cell>
          <cell r="KY68">
            <v>268.82940819650094</v>
          </cell>
          <cell r="KZ68">
            <v>289.5298288471281</v>
          </cell>
          <cell r="LA68">
            <v>57.365383407221287</v>
          </cell>
          <cell r="LB68">
            <v>3.1785970533261314</v>
          </cell>
          <cell r="LD68">
            <v>320.26236379289998</v>
          </cell>
          <cell r="LE68">
            <v>229.46426977477665</v>
          </cell>
          <cell r="LH68">
            <v>-384.63645067087327</v>
          </cell>
          <cell r="LI68">
            <v>-384.63645067087327</v>
          </cell>
          <cell r="LJ68">
            <v>0</v>
          </cell>
          <cell r="LK68">
            <v>0</v>
          </cell>
          <cell r="LX68">
            <v>0</v>
          </cell>
          <cell r="MJ68">
            <v>0</v>
          </cell>
          <cell r="ML68">
            <v>0</v>
          </cell>
          <cell r="MM68">
            <v>0</v>
          </cell>
          <cell r="MN68">
            <v>34454.199999999997</v>
          </cell>
          <cell r="MO68">
            <v>3374.0499999999997</v>
          </cell>
          <cell r="MP68">
            <v>3453.35</v>
          </cell>
          <cell r="MQ68">
            <v>3453.35</v>
          </cell>
          <cell r="MR68">
            <v>3453.35</v>
          </cell>
          <cell r="MS68">
            <v>3453.35</v>
          </cell>
          <cell r="MT68">
            <v>3453.35</v>
          </cell>
          <cell r="MU68">
            <v>3453.35</v>
          </cell>
          <cell r="MV68">
            <v>3453.35</v>
          </cell>
          <cell r="MW68">
            <v>3453.35</v>
          </cell>
          <cell r="MX68">
            <v>3453.35</v>
          </cell>
          <cell r="NA68">
            <v>16521.895285364091</v>
          </cell>
          <cell r="NB68">
            <v>2735.7075016352837</v>
          </cell>
          <cell r="NC68">
            <v>0</v>
          </cell>
          <cell r="ND68">
            <v>248.53379062746194</v>
          </cell>
          <cell r="NE68">
            <v>0</v>
          </cell>
          <cell r="NF68">
            <v>303.81363591056208</v>
          </cell>
          <cell r="NG68">
            <v>924.86651158251448</v>
          </cell>
          <cell r="NH68">
            <v>303.22914276446465</v>
          </cell>
          <cell r="NI68">
            <v>0</v>
          </cell>
          <cell r="NJ68">
            <v>0</v>
          </cell>
          <cell r="NK68">
            <v>12005.744702843804</v>
          </cell>
          <cell r="NN68">
            <v>-17932.304714635906</v>
          </cell>
          <cell r="NO68">
            <v>-17932.304714635906</v>
          </cell>
          <cell r="NP68">
            <v>0</v>
          </cell>
          <cell r="NQ68">
            <v>15705.129000000003</v>
          </cell>
          <cell r="NR68">
            <v>7021.07</v>
          </cell>
          <cell r="NS68">
            <v>-8684.0590000000029</v>
          </cell>
          <cell r="NT68">
            <v>-8684.0590000000029</v>
          </cell>
          <cell r="NU68">
            <v>0</v>
          </cell>
          <cell r="NV68">
            <v>3605.7850000000003</v>
          </cell>
          <cell r="NW68">
            <v>351.47499999999997</v>
          </cell>
          <cell r="NX68">
            <v>361.59</v>
          </cell>
          <cell r="NY68">
            <v>361.59</v>
          </cell>
          <cell r="NZ68">
            <v>361.59</v>
          </cell>
          <cell r="OA68">
            <v>361.59</v>
          </cell>
          <cell r="OB68">
            <v>361.59</v>
          </cell>
          <cell r="OC68">
            <v>361.59</v>
          </cell>
          <cell r="OD68">
            <v>361.59</v>
          </cell>
          <cell r="OE68">
            <v>361.59</v>
          </cell>
          <cell r="OF68">
            <v>361.59</v>
          </cell>
          <cell r="OI68">
            <v>0</v>
          </cell>
          <cell r="OJ68">
            <v>0</v>
          </cell>
          <cell r="OK68">
            <v>0</v>
          </cell>
          <cell r="OL68">
            <v>0</v>
          </cell>
          <cell r="OM68">
            <v>0</v>
          </cell>
          <cell r="ON68">
            <v>0</v>
          </cell>
          <cell r="OO68">
            <v>0</v>
          </cell>
          <cell r="OP68">
            <v>0</v>
          </cell>
          <cell r="OQ68">
            <v>0</v>
          </cell>
          <cell r="OR68">
            <v>0</v>
          </cell>
          <cell r="OS68">
            <v>0</v>
          </cell>
          <cell r="OV68">
            <v>-3605.7850000000003</v>
          </cell>
          <cell r="OW68">
            <v>-3605.7850000000003</v>
          </cell>
          <cell r="OX68">
            <v>0</v>
          </cell>
          <cell r="OY68">
            <v>5278.4880000000003</v>
          </cell>
          <cell r="OZ68">
            <v>498.22799999999995</v>
          </cell>
          <cell r="PA68">
            <v>531.14</v>
          </cell>
          <cell r="PB68">
            <v>531.14</v>
          </cell>
          <cell r="PC68">
            <v>531.14</v>
          </cell>
          <cell r="PD68">
            <v>531.14</v>
          </cell>
          <cell r="PE68">
            <v>531.14</v>
          </cell>
          <cell r="PF68">
            <v>531.14</v>
          </cell>
          <cell r="PG68">
            <v>531.14</v>
          </cell>
          <cell r="PH68">
            <v>531.14</v>
          </cell>
          <cell r="PI68">
            <v>531.14</v>
          </cell>
          <cell r="PL68">
            <v>0</v>
          </cell>
          <cell r="PM68">
            <v>0</v>
          </cell>
          <cell r="PN68">
            <v>0</v>
          </cell>
          <cell r="PO68">
            <v>0</v>
          </cell>
          <cell r="PP68">
            <v>0</v>
          </cell>
          <cell r="PQ68">
            <v>0</v>
          </cell>
          <cell r="PR68">
            <v>0</v>
          </cell>
          <cell r="PS68">
            <v>0</v>
          </cell>
          <cell r="PT68">
            <v>0</v>
          </cell>
          <cell r="PU68">
            <v>0</v>
          </cell>
          <cell r="PV68">
            <v>0</v>
          </cell>
          <cell r="PY68">
            <v>-5278.4880000000003</v>
          </cell>
          <cell r="PZ68">
            <v>-5278.4880000000003</v>
          </cell>
          <cell r="QA68">
            <v>0</v>
          </cell>
          <cell r="QB68">
            <v>657.17000000000007</v>
          </cell>
          <cell r="QC68">
            <v>64.34</v>
          </cell>
          <cell r="QD68">
            <v>65.87</v>
          </cell>
          <cell r="QE68">
            <v>65.87</v>
          </cell>
          <cell r="QF68">
            <v>65.87</v>
          </cell>
          <cell r="QG68">
            <v>65.87</v>
          </cell>
          <cell r="QH68">
            <v>65.87</v>
          </cell>
          <cell r="QI68">
            <v>65.87</v>
          </cell>
          <cell r="QJ68">
            <v>65.87</v>
          </cell>
          <cell r="QK68">
            <v>65.87</v>
          </cell>
          <cell r="QL68">
            <v>65.87</v>
          </cell>
          <cell r="QO68">
            <v>0</v>
          </cell>
          <cell r="QP68">
            <v>0</v>
          </cell>
          <cell r="QQ68">
            <v>0</v>
          </cell>
          <cell r="QS68">
            <v>0</v>
          </cell>
          <cell r="QT68">
            <v>0</v>
          </cell>
          <cell r="QU68">
            <v>0</v>
          </cell>
          <cell r="QW68">
            <v>0</v>
          </cell>
          <cell r="RB68">
            <v>-657.17000000000007</v>
          </cell>
          <cell r="RC68">
            <v>-657.17000000000007</v>
          </cell>
          <cell r="RD68">
            <v>0</v>
          </cell>
          <cell r="RE68">
            <v>3180.2050000000004</v>
          </cell>
          <cell r="RF68">
            <v>309.92500000000001</v>
          </cell>
          <cell r="RG68">
            <v>318.92</v>
          </cell>
          <cell r="RH68">
            <v>318.92</v>
          </cell>
          <cell r="RI68">
            <v>318.92</v>
          </cell>
          <cell r="RJ68">
            <v>318.92</v>
          </cell>
          <cell r="RK68">
            <v>318.92</v>
          </cell>
          <cell r="RL68">
            <v>318.92</v>
          </cell>
          <cell r="RM68">
            <v>318.92</v>
          </cell>
          <cell r="RN68">
            <v>318.92</v>
          </cell>
          <cell r="RO68">
            <v>318.92</v>
          </cell>
          <cell r="RR68">
            <v>0</v>
          </cell>
          <cell r="RS68">
            <v>0</v>
          </cell>
          <cell r="RT68">
            <v>0</v>
          </cell>
          <cell r="RV68">
            <v>0</v>
          </cell>
          <cell r="RY68">
            <v>0</v>
          </cell>
          <cell r="RZ68">
            <v>0</v>
          </cell>
          <cell r="SE68">
            <v>-3180.2050000000004</v>
          </cell>
          <cell r="SF68">
            <v>-3180.2050000000004</v>
          </cell>
          <cell r="SG68">
            <v>0</v>
          </cell>
          <cell r="SH68">
            <v>0</v>
          </cell>
          <cell r="SI68">
            <v>0</v>
          </cell>
          <cell r="SJ68">
            <v>0</v>
          </cell>
          <cell r="SK68">
            <v>0</v>
          </cell>
          <cell r="SL68">
            <v>0</v>
          </cell>
          <cell r="SM68">
            <v>0</v>
          </cell>
          <cell r="SN68">
            <v>0</v>
          </cell>
          <cell r="SO68">
            <v>0</v>
          </cell>
          <cell r="SP68">
            <v>0</v>
          </cell>
          <cell r="SQ68">
            <v>0</v>
          </cell>
          <cell r="SR68">
            <v>0</v>
          </cell>
          <cell r="SU68">
            <v>7021.07</v>
          </cell>
          <cell r="SV68">
            <v>0</v>
          </cell>
          <cell r="SW68">
            <v>0</v>
          </cell>
          <cell r="SX68">
            <v>0</v>
          </cell>
          <cell r="SY68">
            <v>0</v>
          </cell>
          <cell r="SZ68">
            <v>7021.07</v>
          </cell>
          <cell r="TA68">
            <v>0</v>
          </cell>
          <cell r="TB68">
            <v>0</v>
          </cell>
          <cell r="TC68">
            <v>0</v>
          </cell>
          <cell r="TD68">
            <v>0</v>
          </cell>
          <cell r="TH68">
            <v>7021.07</v>
          </cell>
          <cell r="TI68">
            <v>0</v>
          </cell>
          <cell r="TJ68">
            <v>7021.07</v>
          </cell>
          <cell r="TK68">
            <v>2927.8990000000003</v>
          </cell>
          <cell r="TL68">
            <v>287.29899999999998</v>
          </cell>
          <cell r="TM68">
            <v>293.39999999999998</v>
          </cell>
          <cell r="TN68">
            <v>293.39999999999998</v>
          </cell>
          <cell r="TO68">
            <v>293.39999999999998</v>
          </cell>
          <cell r="TP68">
            <v>293.39999999999998</v>
          </cell>
          <cell r="TQ68">
            <v>293.39999999999998</v>
          </cell>
          <cell r="TR68">
            <v>293.39999999999998</v>
          </cell>
          <cell r="TS68">
            <v>293.39999999999998</v>
          </cell>
          <cell r="TT68">
            <v>293.39999999999998</v>
          </cell>
          <cell r="TU68">
            <v>293.39999999999998</v>
          </cell>
          <cell r="TX68">
            <v>0</v>
          </cell>
          <cell r="TY68">
            <v>0</v>
          </cell>
          <cell r="TZ68">
            <v>0</v>
          </cell>
          <cell r="UA68">
            <v>0</v>
          </cell>
          <cell r="UB68">
            <v>0</v>
          </cell>
          <cell r="UC68">
            <v>0</v>
          </cell>
          <cell r="UD68">
            <v>0</v>
          </cell>
          <cell r="UE68">
            <v>0</v>
          </cell>
          <cell r="UF68">
            <v>0</v>
          </cell>
          <cell r="UG68">
            <v>0</v>
          </cell>
          <cell r="UH68">
            <v>0</v>
          </cell>
          <cell r="UK68">
            <v>-2927.8990000000003</v>
          </cell>
          <cell r="UL68">
            <v>-2927.8990000000003</v>
          </cell>
          <cell r="UM68">
            <v>0</v>
          </cell>
          <cell r="UN68">
            <v>55.582000000000001</v>
          </cell>
          <cell r="UO68">
            <v>5.452</v>
          </cell>
          <cell r="UP68">
            <v>5.57</v>
          </cell>
          <cell r="UQ68">
            <v>5.57</v>
          </cell>
          <cell r="UR68">
            <v>5.57</v>
          </cell>
          <cell r="US68">
            <v>5.57</v>
          </cell>
          <cell r="UT68">
            <v>5.57</v>
          </cell>
          <cell r="UU68">
            <v>5.57</v>
          </cell>
          <cell r="UV68">
            <v>5.57</v>
          </cell>
          <cell r="UW68">
            <v>5.57</v>
          </cell>
          <cell r="UX68">
            <v>5.57</v>
          </cell>
          <cell r="VA68">
            <v>0</v>
          </cell>
          <cell r="VN68">
            <v>-55.582000000000001</v>
          </cell>
          <cell r="VO68">
            <v>-55.582000000000001</v>
          </cell>
          <cell r="VP68">
            <v>0</v>
          </cell>
          <cell r="VQ68">
            <v>0</v>
          </cell>
          <cell r="WD68">
            <v>0</v>
          </cell>
          <cell r="WQ68">
            <v>0</v>
          </cell>
          <cell r="WR68">
            <v>0</v>
          </cell>
          <cell r="WS68">
            <v>0</v>
          </cell>
          <cell r="WT68">
            <v>29325.784</v>
          </cell>
          <cell r="WU68">
            <v>2865.154</v>
          </cell>
          <cell r="WV68">
            <v>2940.07</v>
          </cell>
          <cell r="WW68">
            <v>2940.07</v>
          </cell>
          <cell r="WX68">
            <v>2940.07</v>
          </cell>
          <cell r="WY68">
            <v>2940.07</v>
          </cell>
          <cell r="WZ68">
            <v>2940.07</v>
          </cell>
          <cell r="XA68">
            <v>2940.07</v>
          </cell>
          <cell r="XB68">
            <v>2940.07</v>
          </cell>
          <cell r="XC68">
            <v>2940.07</v>
          </cell>
          <cell r="XD68">
            <v>2940.07</v>
          </cell>
          <cell r="XG68">
            <v>37481.793698360489</v>
          </cell>
          <cell r="XH68">
            <v>3681.2054908614878</v>
          </cell>
          <cell r="XI68">
            <v>3156.2223299074294</v>
          </cell>
          <cell r="XJ68">
            <v>1924.5274404424429</v>
          </cell>
          <cell r="XK68">
            <v>1433.9754618087272</v>
          </cell>
          <cell r="XL68">
            <v>3569.4715781824971</v>
          </cell>
          <cell r="XM68">
            <v>4261.2023447081228</v>
          </cell>
          <cell r="XN68">
            <v>3176.6454483624011</v>
          </cell>
          <cell r="XO68">
            <v>6220.4396275599765</v>
          </cell>
          <cell r="XP68">
            <v>6244.0857349540647</v>
          </cell>
          <cell r="XQ68">
            <v>3814.0182415733416</v>
          </cell>
          <cell r="XT68">
            <v>8156.009698360489</v>
          </cell>
          <cell r="XU68">
            <v>0</v>
          </cell>
          <cell r="XV68">
            <v>8156.009698360489</v>
          </cell>
          <cell r="XW68">
            <v>7733.8420000000015</v>
          </cell>
          <cell r="XX68">
            <v>757.58199999999999</v>
          </cell>
          <cell r="XY68">
            <v>775.14</v>
          </cell>
          <cell r="XZ68">
            <v>775.14</v>
          </cell>
          <cell r="YA68">
            <v>775.14</v>
          </cell>
          <cell r="YB68">
            <v>775.14</v>
          </cell>
          <cell r="YC68">
            <v>775.14</v>
          </cell>
          <cell r="YD68">
            <v>775.14</v>
          </cell>
          <cell r="YE68">
            <v>775.14</v>
          </cell>
          <cell r="YF68">
            <v>775.14</v>
          </cell>
          <cell r="YG68">
            <v>775.14</v>
          </cell>
          <cell r="YJ68">
            <v>6789.8310110834509</v>
          </cell>
          <cell r="YK68">
            <v>611.72238374289896</v>
          </cell>
          <cell r="YL68">
            <v>437.27576112711574</v>
          </cell>
          <cell r="YM68">
            <v>614.45987013088529</v>
          </cell>
          <cell r="YN68">
            <v>656.43795933981971</v>
          </cell>
          <cell r="YO68">
            <v>1164.3610195076419</v>
          </cell>
          <cell r="YP68">
            <v>626.43803390303447</v>
          </cell>
          <cell r="YQ68">
            <v>598.1651933856765</v>
          </cell>
          <cell r="YR68">
            <v>664.94315848777319</v>
          </cell>
          <cell r="YS68">
            <v>760.9091779524922</v>
          </cell>
          <cell r="YT68">
            <v>655.11845350611418</v>
          </cell>
          <cell r="YW68">
            <v>-944.01098891655056</v>
          </cell>
          <cell r="YX68">
            <v>-944.01098891655056</v>
          </cell>
          <cell r="YY68">
            <v>0</v>
          </cell>
          <cell r="YZ68">
            <v>8315.9530000000013</v>
          </cell>
          <cell r="ZA68">
            <v>813.64300000000003</v>
          </cell>
          <cell r="ZB68">
            <v>833.59</v>
          </cell>
          <cell r="ZC68">
            <v>833.59</v>
          </cell>
          <cell r="ZD68">
            <v>833.59</v>
          </cell>
          <cell r="ZE68">
            <v>833.59</v>
          </cell>
          <cell r="ZF68">
            <v>833.59</v>
          </cell>
          <cell r="ZG68">
            <v>833.59</v>
          </cell>
          <cell r="ZH68">
            <v>833.59</v>
          </cell>
          <cell r="ZI68">
            <v>833.59</v>
          </cell>
          <cell r="ZJ68">
            <v>833.59</v>
          </cell>
          <cell r="ZM68">
            <v>5630.8822690671477</v>
          </cell>
          <cell r="ZP68">
            <v>2666.9439953786427</v>
          </cell>
          <cell r="ZQ68">
            <v>2963.938273688505</v>
          </cell>
          <cell r="ZZ68">
            <v>-2685.0707309328536</v>
          </cell>
          <cell r="AAA68">
            <v>-2685.0707309328536</v>
          </cell>
          <cell r="AAB68">
            <v>0</v>
          </cell>
          <cell r="AAC68">
            <v>920.66100000000017</v>
          </cell>
          <cell r="AAD68">
            <v>91.941000000000003</v>
          </cell>
          <cell r="AAE68">
            <v>92.08</v>
          </cell>
          <cell r="AAF68">
            <v>92.08</v>
          </cell>
          <cell r="AAG68">
            <v>92.08</v>
          </cell>
          <cell r="AAH68">
            <v>92.08</v>
          </cell>
          <cell r="AAI68">
            <v>92.08</v>
          </cell>
          <cell r="AAJ68">
            <v>92.08</v>
          </cell>
          <cell r="AAK68">
            <v>92.08</v>
          </cell>
          <cell r="AAL68">
            <v>92.08</v>
          </cell>
          <cell r="AAM68">
            <v>92.08</v>
          </cell>
          <cell r="AAP68">
            <v>1229.1124586999999</v>
          </cell>
          <cell r="AAQ68">
            <v>104.24889405</v>
          </cell>
          <cell r="AAR68">
            <v>103.98109049999999</v>
          </cell>
          <cell r="AAS68">
            <v>127.558431</v>
          </cell>
          <cell r="AAT68">
            <v>130.20673049999999</v>
          </cell>
          <cell r="AAU68">
            <v>127.36234665000001</v>
          </cell>
          <cell r="AAV68">
            <v>129.7412655</v>
          </cell>
          <cell r="AAW68">
            <v>126.03556349999999</v>
          </cell>
          <cell r="AAX68">
            <v>126.59134950000001</v>
          </cell>
          <cell r="AAY68">
            <v>125.5319835</v>
          </cell>
          <cell r="AAZ68">
            <v>127.854804</v>
          </cell>
          <cell r="ABC68">
            <v>308.45145869999976</v>
          </cell>
          <cell r="ABD68">
            <v>0</v>
          </cell>
          <cell r="ABE68">
            <v>308.45145869999976</v>
          </cell>
          <cell r="ABF68">
            <v>203.97800000000004</v>
          </cell>
          <cell r="ABG68">
            <v>20.378</v>
          </cell>
          <cell r="ABH68">
            <v>20.399999999999999</v>
          </cell>
          <cell r="ABI68">
            <v>20.399999999999999</v>
          </cell>
          <cell r="ABJ68">
            <v>20.399999999999999</v>
          </cell>
          <cell r="ABK68">
            <v>20.399999999999999</v>
          </cell>
          <cell r="ABL68">
            <v>20.399999999999999</v>
          </cell>
          <cell r="ABM68">
            <v>20.399999999999999</v>
          </cell>
          <cell r="ABN68">
            <v>20.399999999999999</v>
          </cell>
          <cell r="ABO68">
            <v>20.399999999999999</v>
          </cell>
          <cell r="ABP68">
            <v>20.399999999999999</v>
          </cell>
          <cell r="ABS68">
            <v>0</v>
          </cell>
          <cell r="ABT68">
            <v>0</v>
          </cell>
          <cell r="ACA68">
            <v>0</v>
          </cell>
          <cell r="ACB68">
            <v>0</v>
          </cell>
          <cell r="ACC68">
            <v>0</v>
          </cell>
          <cell r="ACF68">
            <v>-203.97800000000004</v>
          </cell>
          <cell r="ACG68">
            <v>-203.97800000000004</v>
          </cell>
          <cell r="ACH68">
            <v>0</v>
          </cell>
          <cell r="ACI68">
            <v>22854.023999999998</v>
          </cell>
          <cell r="ACJ68">
            <v>13149.387926856001</v>
          </cell>
          <cell r="ACK68">
            <v>-9704.6360731439963</v>
          </cell>
          <cell r="ACL68">
            <v>-9704.6360731439963</v>
          </cell>
          <cell r="ACM68">
            <v>0</v>
          </cell>
          <cell r="ACN68">
            <v>22854.023999999998</v>
          </cell>
          <cell r="ACO68">
            <v>2156.8139999999999</v>
          </cell>
          <cell r="ACP68">
            <v>2299.69</v>
          </cell>
          <cell r="ACQ68">
            <v>2299.69</v>
          </cell>
          <cell r="ACR68">
            <v>2299.69</v>
          </cell>
          <cell r="ACS68">
            <v>2299.69</v>
          </cell>
          <cell r="ACT68">
            <v>2299.69</v>
          </cell>
          <cell r="ACU68">
            <v>2299.69</v>
          </cell>
          <cell r="ACV68">
            <v>2299.69</v>
          </cell>
          <cell r="ACW68">
            <v>2299.69</v>
          </cell>
          <cell r="ACX68">
            <v>2299.69</v>
          </cell>
          <cell r="ADA68">
            <v>13149.387926856001</v>
          </cell>
          <cell r="ADB68">
            <v>2319.2896809600002</v>
          </cell>
          <cell r="ADC68">
            <v>2083.5829944000002</v>
          </cell>
          <cell r="ADD68">
            <v>906.49301385600006</v>
          </cell>
          <cell r="ADE68">
            <v>2577.0786659999999</v>
          </cell>
          <cell r="ADF68">
            <v>1123.43514084</v>
          </cell>
          <cell r="ADG68">
            <v>845.17167239999992</v>
          </cell>
          <cell r="ADH68">
            <v>899.59929479999994</v>
          </cell>
          <cell r="ADI68">
            <v>662.87833920000003</v>
          </cell>
          <cell r="ADJ68">
            <v>950.78250360000004</v>
          </cell>
          <cell r="ADK68">
            <v>781.0766208</v>
          </cell>
          <cell r="ADN68">
            <v>-9704.6360731439963</v>
          </cell>
          <cell r="ADO68">
            <v>-9704.6360731439963</v>
          </cell>
          <cell r="ADP68">
            <v>0</v>
          </cell>
          <cell r="ADQ68">
            <v>0</v>
          </cell>
          <cell r="ADR68">
            <v>0</v>
          </cell>
          <cell r="ADS68">
            <v>0</v>
          </cell>
          <cell r="ADT68">
            <v>0</v>
          </cell>
          <cell r="ADU68">
            <v>0</v>
          </cell>
          <cell r="ADV68">
            <v>0</v>
          </cell>
          <cell r="ADW68">
            <v>0</v>
          </cell>
          <cell r="ADX68">
            <v>0</v>
          </cell>
          <cell r="ADY68">
            <v>0</v>
          </cell>
          <cell r="ADZ68">
            <v>0</v>
          </cell>
          <cell r="AEA68">
            <v>0</v>
          </cell>
          <cell r="AED68">
            <v>0</v>
          </cell>
          <cell r="AEE68">
            <v>0</v>
          </cell>
          <cell r="AEF68">
            <v>0</v>
          </cell>
          <cell r="AEG68">
            <v>0</v>
          </cell>
          <cell r="AEH68">
            <v>0</v>
          </cell>
          <cell r="AEI68">
            <v>0</v>
          </cell>
          <cell r="AEJ68">
            <v>0</v>
          </cell>
          <cell r="AEK68">
            <v>0</v>
          </cell>
          <cell r="AEL68">
            <v>0</v>
          </cell>
          <cell r="AEM68">
            <v>0</v>
          </cell>
          <cell r="AEN68">
            <v>0</v>
          </cell>
          <cell r="AEQ68">
            <v>0</v>
          </cell>
          <cell r="AER68">
            <v>0</v>
          </cell>
          <cell r="AES68">
            <v>0</v>
          </cell>
          <cell r="AET68">
            <v>0</v>
          </cell>
          <cell r="AEU68">
            <v>0</v>
          </cell>
          <cell r="AEV68">
            <v>0</v>
          </cell>
          <cell r="AEW68">
            <v>0</v>
          </cell>
          <cell r="AEX68">
            <v>0</v>
          </cell>
          <cell r="AEY68">
            <v>0</v>
          </cell>
          <cell r="AFG68">
            <v>0</v>
          </cell>
          <cell r="AFT68">
            <v>0</v>
          </cell>
          <cell r="AFU68">
            <v>0</v>
          </cell>
          <cell r="AFV68">
            <v>0</v>
          </cell>
          <cell r="AFW68">
            <v>155880.76800000001</v>
          </cell>
          <cell r="AFX68">
            <v>112415.41095212204</v>
          </cell>
          <cell r="AFY68">
            <v>-43465.357047877973</v>
          </cell>
          <cell r="AFZ68">
            <v>-43465.357047877973</v>
          </cell>
          <cell r="AGA68">
            <v>0</v>
          </cell>
          <cell r="AGB68">
            <v>187056.9216</v>
          </cell>
          <cell r="AGC68">
            <v>134898.49314254645</v>
          </cell>
          <cell r="AGD68">
            <v>-52158.428457453556</v>
          </cell>
          <cell r="AGE68">
            <v>-52158.428457453556</v>
          </cell>
          <cell r="AGF68">
            <v>0</v>
          </cell>
          <cell r="AGG68">
            <v>9352.8460800000012</v>
          </cell>
          <cell r="AGH68">
            <v>6744.9246571273225</v>
          </cell>
          <cell r="AGI68">
            <v>-2607.9214228726787</v>
          </cell>
          <cell r="AGJ68">
            <v>-2607.9214228726787</v>
          </cell>
          <cell r="AGK68">
            <v>0</v>
          </cell>
          <cell r="AGL68">
            <v>196409.76767999999</v>
          </cell>
        </row>
        <row r="69">
          <cell r="C69" t="str">
            <v>Текстильникiв, ВУЛ, 31</v>
          </cell>
          <cell r="D69">
            <v>2</v>
          </cell>
          <cell r="E69">
            <v>423.2</v>
          </cell>
          <cell r="F69">
            <v>5109.6570000000011</v>
          </cell>
          <cell r="G69">
            <v>4080.2210612562176</v>
          </cell>
          <cell r="H69">
            <v>-1029.4359387437835</v>
          </cell>
          <cell r="I69">
            <v>-1029.4359387437835</v>
          </cell>
          <cell r="J69">
            <v>0</v>
          </cell>
          <cell r="K69">
            <v>1771.3340000000001</v>
          </cell>
          <cell r="L69">
            <v>173.92399999999998</v>
          </cell>
          <cell r="M69">
            <v>177.49</v>
          </cell>
          <cell r="N69">
            <v>177.49</v>
          </cell>
          <cell r="O69">
            <v>177.49</v>
          </cell>
          <cell r="P69">
            <v>177.49</v>
          </cell>
          <cell r="Q69">
            <v>177.49</v>
          </cell>
          <cell r="R69">
            <v>177.49</v>
          </cell>
          <cell r="S69">
            <v>177.49</v>
          </cell>
          <cell r="T69">
            <v>177.49</v>
          </cell>
          <cell r="U69">
            <v>177.49</v>
          </cell>
          <cell r="X69">
            <v>968.12668380076116</v>
          </cell>
          <cell r="Y69">
            <v>968.12668380076116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L69">
            <v>0</v>
          </cell>
          <cell r="AM69">
            <v>0</v>
          </cell>
          <cell r="AN69">
            <v>316.76400000000001</v>
          </cell>
          <cell r="AO69">
            <v>31.104000000000003</v>
          </cell>
          <cell r="AP69">
            <v>31.74</v>
          </cell>
          <cell r="AQ69">
            <v>31.74</v>
          </cell>
          <cell r="AR69">
            <v>31.74</v>
          </cell>
          <cell r="AS69">
            <v>31.74</v>
          </cell>
          <cell r="AT69">
            <v>31.74</v>
          </cell>
          <cell r="AU69">
            <v>31.74</v>
          </cell>
          <cell r="AV69">
            <v>31.74</v>
          </cell>
          <cell r="AW69">
            <v>31.74</v>
          </cell>
          <cell r="AX69">
            <v>31.74</v>
          </cell>
          <cell r="BA69">
            <v>346.85840634532383</v>
          </cell>
          <cell r="BB69">
            <v>173.65938150267232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173.19902484265151</v>
          </cell>
          <cell r="BI69">
            <v>0</v>
          </cell>
          <cell r="BJ69">
            <v>0</v>
          </cell>
          <cell r="BK69">
            <v>0</v>
          </cell>
          <cell r="BO69">
            <v>0</v>
          </cell>
          <cell r="BP69">
            <v>0</v>
          </cell>
          <cell r="BQ69">
            <v>275.87</v>
          </cell>
          <cell r="BR69">
            <v>27.56</v>
          </cell>
          <cell r="BS69">
            <v>27.59</v>
          </cell>
          <cell r="BT69">
            <v>27.59</v>
          </cell>
          <cell r="BU69">
            <v>27.59</v>
          </cell>
          <cell r="BV69">
            <v>27.59</v>
          </cell>
          <cell r="BW69">
            <v>27.59</v>
          </cell>
          <cell r="BX69">
            <v>27.59</v>
          </cell>
          <cell r="BY69">
            <v>27.59</v>
          </cell>
          <cell r="BZ69">
            <v>27.59</v>
          </cell>
          <cell r="CA69">
            <v>27.59</v>
          </cell>
          <cell r="CD69">
            <v>299.61158574208002</v>
          </cell>
          <cell r="CE69">
            <v>27.821768337999998</v>
          </cell>
          <cell r="CF69">
            <v>27.750297379999999</v>
          </cell>
          <cell r="CG69">
            <v>30.492534471079999</v>
          </cell>
          <cell r="CH69">
            <v>31.12560891</v>
          </cell>
          <cell r="CI69">
            <v>30.445665722999998</v>
          </cell>
          <cell r="CJ69">
            <v>31.014340609999998</v>
          </cell>
          <cell r="CK69">
            <v>30.128501369999999</v>
          </cell>
          <cell r="CL69">
            <v>30.26136069</v>
          </cell>
          <cell r="CM69">
            <v>30.008121769999999</v>
          </cell>
          <cell r="CN69">
            <v>30.563386479999998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905.07200000000012</v>
          </cell>
          <cell r="FB69">
            <v>88.862000000000009</v>
          </cell>
          <cell r="FC69">
            <v>90.69</v>
          </cell>
          <cell r="FD69">
            <v>90.69</v>
          </cell>
          <cell r="FE69">
            <v>90.69</v>
          </cell>
          <cell r="FF69">
            <v>90.69</v>
          </cell>
          <cell r="FG69">
            <v>90.69</v>
          </cell>
          <cell r="FH69">
            <v>90.69</v>
          </cell>
          <cell r="FI69">
            <v>90.69</v>
          </cell>
          <cell r="FJ69">
            <v>90.69</v>
          </cell>
          <cell r="FK69">
            <v>90.69</v>
          </cell>
          <cell r="FN69">
            <v>992.47354626309811</v>
          </cell>
          <cell r="FO69">
            <v>498.90276568455022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493.5707805785479</v>
          </cell>
          <cell r="FV69">
            <v>0</v>
          </cell>
          <cell r="FW69">
            <v>0</v>
          </cell>
          <cell r="FX69">
            <v>0</v>
          </cell>
          <cell r="GA69">
            <v>87.401546263097998</v>
          </cell>
          <cell r="GB69">
            <v>0</v>
          </cell>
          <cell r="GC69">
            <v>87.401546263097998</v>
          </cell>
          <cell r="GD69">
            <v>3.5520000000000005</v>
          </cell>
          <cell r="GE69">
            <v>3.5520000000000005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-3.5520000000000005</v>
          </cell>
          <cell r="GW69">
            <v>-3.5520000000000005</v>
          </cell>
          <cell r="GX69">
            <v>0</v>
          </cell>
          <cell r="GY69">
            <v>1837.0650000000005</v>
          </cell>
          <cell r="GZ69">
            <v>179.44500000000002</v>
          </cell>
          <cell r="HA69">
            <v>184.18</v>
          </cell>
          <cell r="HB69">
            <v>184.18</v>
          </cell>
          <cell r="HC69">
            <v>184.18</v>
          </cell>
          <cell r="HD69">
            <v>184.18</v>
          </cell>
          <cell r="HE69">
            <v>184.18</v>
          </cell>
          <cell r="HF69">
            <v>184.18</v>
          </cell>
          <cell r="HG69">
            <v>184.18</v>
          </cell>
          <cell r="HH69">
            <v>184.18</v>
          </cell>
          <cell r="HI69">
            <v>184.18</v>
          </cell>
          <cell r="HL69">
            <v>1473.1508391049549</v>
          </cell>
          <cell r="HM69">
            <v>140.69397707098074</v>
          </cell>
          <cell r="HN69">
            <v>129.35006893051334</v>
          </cell>
          <cell r="HO69">
            <v>148.66914594089153</v>
          </cell>
          <cell r="HP69">
            <v>160.25344771672914</v>
          </cell>
          <cell r="HQ69">
            <v>167.6426006736761</v>
          </cell>
          <cell r="HR69">
            <v>145.42021456390091</v>
          </cell>
          <cell r="HS69">
            <v>132.18897358493592</v>
          </cell>
          <cell r="HT69">
            <v>174.85904064622216</v>
          </cell>
          <cell r="HU69">
            <v>132.12472214857854</v>
          </cell>
          <cell r="HV69">
            <v>141.94864782852645</v>
          </cell>
          <cell r="HY69">
            <v>-363.9141608950456</v>
          </cell>
          <cell r="HZ69">
            <v>-363.9141608950456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1580.0119999999997</v>
          </cell>
          <cell r="KI69">
            <v>155.13200000000001</v>
          </cell>
          <cell r="KJ69">
            <v>158.32</v>
          </cell>
          <cell r="KK69">
            <v>158.32</v>
          </cell>
          <cell r="KL69">
            <v>158.32</v>
          </cell>
          <cell r="KM69">
            <v>158.32</v>
          </cell>
          <cell r="KN69">
            <v>158.32</v>
          </cell>
          <cell r="KO69">
            <v>158.32</v>
          </cell>
          <cell r="KP69">
            <v>158.32</v>
          </cell>
          <cell r="KQ69">
            <v>158.32</v>
          </cell>
          <cell r="KR69">
            <v>158.32</v>
          </cell>
          <cell r="KU69">
            <v>1319.9591611277765</v>
          </cell>
          <cell r="KV69">
            <v>183.76716669271272</v>
          </cell>
          <cell r="KW69">
            <v>139.278137246207</v>
          </cell>
          <cell r="KX69">
            <v>205.32545076896017</v>
          </cell>
          <cell r="KY69">
            <v>182.09550495213898</v>
          </cell>
          <cell r="KZ69">
            <v>196.11723559680991</v>
          </cell>
          <cell r="LA69">
            <v>38.857275803231779</v>
          </cell>
          <cell r="LB69">
            <v>2.1530688898504837</v>
          </cell>
          <cell r="LD69">
            <v>216.93436459677037</v>
          </cell>
          <cell r="LE69">
            <v>155.43095658109499</v>
          </cell>
          <cell r="LH69">
            <v>-260.05283887222322</v>
          </cell>
          <cell r="LI69">
            <v>-260.05283887222322</v>
          </cell>
          <cell r="LJ69">
            <v>0</v>
          </cell>
          <cell r="LK69">
            <v>0</v>
          </cell>
          <cell r="LX69">
            <v>0</v>
          </cell>
          <cell r="MJ69">
            <v>0</v>
          </cell>
          <cell r="ML69">
            <v>0</v>
          </cell>
          <cell r="MM69">
            <v>0</v>
          </cell>
          <cell r="MN69">
            <v>3524.2880000000005</v>
          </cell>
          <cell r="MO69">
            <v>335.94799999999992</v>
          </cell>
          <cell r="MP69">
            <v>354.26</v>
          </cell>
          <cell r="MQ69">
            <v>354.26</v>
          </cell>
          <cell r="MR69">
            <v>354.26</v>
          </cell>
          <cell r="MS69">
            <v>354.26</v>
          </cell>
          <cell r="MT69">
            <v>354.26</v>
          </cell>
          <cell r="MU69">
            <v>354.26</v>
          </cell>
          <cell r="MV69">
            <v>354.26</v>
          </cell>
          <cell r="MW69">
            <v>354.26</v>
          </cell>
          <cell r="MX69">
            <v>354.26</v>
          </cell>
          <cell r="NA69">
            <v>9685.6299785790052</v>
          </cell>
          <cell r="NB69">
            <v>0</v>
          </cell>
          <cell r="NC69">
            <v>0</v>
          </cell>
          <cell r="ND69">
            <v>0</v>
          </cell>
          <cell r="NE69">
            <v>0</v>
          </cell>
          <cell r="NF69">
            <v>0</v>
          </cell>
          <cell r="NG69">
            <v>0</v>
          </cell>
          <cell r="NH69">
            <v>0</v>
          </cell>
          <cell r="NI69">
            <v>0</v>
          </cell>
          <cell r="NJ69">
            <v>9538.6723004423129</v>
          </cell>
          <cell r="NK69">
            <v>146.9576781366919</v>
          </cell>
          <cell r="NN69">
            <v>6161.3419785790047</v>
          </cell>
          <cell r="NO69">
            <v>0</v>
          </cell>
          <cell r="NP69">
            <v>6161.3419785790047</v>
          </cell>
          <cell r="NQ69">
            <v>1593.5840000000003</v>
          </cell>
          <cell r="NR69">
            <v>0</v>
          </cell>
          <cell r="NS69">
            <v>-1593.5840000000003</v>
          </cell>
          <cell r="NT69">
            <v>-1593.5840000000003</v>
          </cell>
          <cell r="NU69">
            <v>0</v>
          </cell>
          <cell r="NV69">
            <v>565.41000000000008</v>
          </cell>
          <cell r="NW69">
            <v>54.3</v>
          </cell>
          <cell r="NX69">
            <v>56.79</v>
          </cell>
          <cell r="NY69">
            <v>56.79</v>
          </cell>
          <cell r="NZ69">
            <v>56.79</v>
          </cell>
          <cell r="OA69">
            <v>56.79</v>
          </cell>
          <cell r="OB69">
            <v>56.79</v>
          </cell>
          <cell r="OC69">
            <v>56.79</v>
          </cell>
          <cell r="OD69">
            <v>56.79</v>
          </cell>
          <cell r="OE69">
            <v>56.79</v>
          </cell>
          <cell r="OF69">
            <v>56.79</v>
          </cell>
          <cell r="OI69">
            <v>0</v>
          </cell>
          <cell r="OJ69">
            <v>0</v>
          </cell>
          <cell r="OK69">
            <v>0</v>
          </cell>
          <cell r="OL69">
            <v>0</v>
          </cell>
          <cell r="OM69">
            <v>0</v>
          </cell>
          <cell r="ON69">
            <v>0</v>
          </cell>
          <cell r="OO69">
            <v>0</v>
          </cell>
          <cell r="OP69">
            <v>0</v>
          </cell>
          <cell r="OQ69">
            <v>0</v>
          </cell>
          <cell r="OR69">
            <v>0</v>
          </cell>
          <cell r="OS69">
            <v>0</v>
          </cell>
          <cell r="OV69">
            <v>-565.41000000000008</v>
          </cell>
          <cell r="OW69">
            <v>-565.41000000000008</v>
          </cell>
          <cell r="OX69">
            <v>0</v>
          </cell>
          <cell r="OY69">
            <v>814.93900000000008</v>
          </cell>
          <cell r="OZ69">
            <v>76.038999999999987</v>
          </cell>
          <cell r="PA69">
            <v>82.1</v>
          </cell>
          <cell r="PB69">
            <v>82.1</v>
          </cell>
          <cell r="PC69">
            <v>82.1</v>
          </cell>
          <cell r="PD69">
            <v>82.1</v>
          </cell>
          <cell r="PE69">
            <v>82.1</v>
          </cell>
          <cell r="PF69">
            <v>82.1</v>
          </cell>
          <cell r="PG69">
            <v>82.1</v>
          </cell>
          <cell r="PH69">
            <v>82.1</v>
          </cell>
          <cell r="PI69">
            <v>82.1</v>
          </cell>
          <cell r="PL69">
            <v>0</v>
          </cell>
          <cell r="PM69">
            <v>0</v>
          </cell>
          <cell r="PN69">
            <v>0</v>
          </cell>
          <cell r="PO69">
            <v>0</v>
          </cell>
          <cell r="PP69">
            <v>0</v>
          </cell>
          <cell r="PQ69">
            <v>0</v>
          </cell>
          <cell r="PR69">
            <v>0</v>
          </cell>
          <cell r="PS69">
            <v>0</v>
          </cell>
          <cell r="PT69">
            <v>0</v>
          </cell>
          <cell r="PU69">
            <v>0</v>
          </cell>
          <cell r="PV69">
            <v>0</v>
          </cell>
          <cell r="PY69">
            <v>-814.93900000000008</v>
          </cell>
          <cell r="PZ69">
            <v>-814.93900000000008</v>
          </cell>
          <cell r="QA69">
            <v>0</v>
          </cell>
          <cell r="QB69">
            <v>134.29300000000003</v>
          </cell>
          <cell r="QC69">
            <v>13.153</v>
          </cell>
          <cell r="QD69">
            <v>13.46</v>
          </cell>
          <cell r="QE69">
            <v>13.46</v>
          </cell>
          <cell r="QF69">
            <v>13.46</v>
          </cell>
          <cell r="QG69">
            <v>13.46</v>
          </cell>
          <cell r="QH69">
            <v>13.46</v>
          </cell>
          <cell r="QI69">
            <v>13.46</v>
          </cell>
          <cell r="QJ69">
            <v>13.46</v>
          </cell>
          <cell r="QK69">
            <v>13.46</v>
          </cell>
          <cell r="QL69">
            <v>13.46</v>
          </cell>
          <cell r="QO69">
            <v>0</v>
          </cell>
          <cell r="QP69">
            <v>0</v>
          </cell>
          <cell r="QQ69">
            <v>0</v>
          </cell>
          <cell r="QS69">
            <v>0</v>
          </cell>
          <cell r="QT69">
            <v>0</v>
          </cell>
          <cell r="QU69">
            <v>0</v>
          </cell>
          <cell r="QW69">
            <v>0</v>
          </cell>
          <cell r="RB69">
            <v>-134.29300000000003</v>
          </cell>
          <cell r="RC69">
            <v>-134.29300000000003</v>
          </cell>
          <cell r="RD69">
            <v>0</v>
          </cell>
          <cell r="RE69">
            <v>0</v>
          </cell>
          <cell r="RF69">
            <v>0</v>
          </cell>
          <cell r="RG69">
            <v>0</v>
          </cell>
          <cell r="RH69">
            <v>0</v>
          </cell>
          <cell r="RI69">
            <v>0</v>
          </cell>
          <cell r="RJ69">
            <v>0</v>
          </cell>
          <cell r="RK69">
            <v>0</v>
          </cell>
          <cell r="RL69">
            <v>0</v>
          </cell>
          <cell r="RM69">
            <v>0</v>
          </cell>
          <cell r="RN69">
            <v>0</v>
          </cell>
          <cell r="RO69">
            <v>0</v>
          </cell>
          <cell r="RR69">
            <v>0</v>
          </cell>
          <cell r="RS69">
            <v>0</v>
          </cell>
          <cell r="RT69">
            <v>0</v>
          </cell>
          <cell r="RV69">
            <v>0</v>
          </cell>
          <cell r="RY69">
            <v>0</v>
          </cell>
          <cell r="RZ69">
            <v>0</v>
          </cell>
          <cell r="SE69">
            <v>0</v>
          </cell>
          <cell r="SF69">
            <v>0</v>
          </cell>
          <cell r="SG69">
            <v>0</v>
          </cell>
          <cell r="SH69">
            <v>0</v>
          </cell>
          <cell r="SI69">
            <v>0</v>
          </cell>
          <cell r="SJ69">
            <v>0</v>
          </cell>
          <cell r="SK69">
            <v>0</v>
          </cell>
          <cell r="SL69">
            <v>0</v>
          </cell>
          <cell r="SM69">
            <v>0</v>
          </cell>
          <cell r="SN69">
            <v>0</v>
          </cell>
          <cell r="SO69">
            <v>0</v>
          </cell>
          <cell r="SP69">
            <v>0</v>
          </cell>
          <cell r="SQ69">
            <v>0</v>
          </cell>
          <cell r="SR69">
            <v>0</v>
          </cell>
          <cell r="SU69">
            <v>0</v>
          </cell>
          <cell r="SV69">
            <v>0</v>
          </cell>
          <cell r="SW69">
            <v>0</v>
          </cell>
          <cell r="SX69">
            <v>0</v>
          </cell>
          <cell r="SY69">
            <v>0</v>
          </cell>
          <cell r="SZ69">
            <v>0</v>
          </cell>
          <cell r="TA69">
            <v>0</v>
          </cell>
          <cell r="TB69">
            <v>0</v>
          </cell>
          <cell r="TC69">
            <v>0</v>
          </cell>
          <cell r="TD69">
            <v>0</v>
          </cell>
          <cell r="TH69">
            <v>0</v>
          </cell>
          <cell r="TI69">
            <v>0</v>
          </cell>
          <cell r="TJ69">
            <v>0</v>
          </cell>
          <cell r="TK69">
            <v>65.866</v>
          </cell>
          <cell r="TL69">
            <v>6.4660000000000002</v>
          </cell>
          <cell r="TM69">
            <v>6.6</v>
          </cell>
          <cell r="TN69">
            <v>6.6</v>
          </cell>
          <cell r="TO69">
            <v>6.6</v>
          </cell>
          <cell r="TP69">
            <v>6.6</v>
          </cell>
          <cell r="TQ69">
            <v>6.6</v>
          </cell>
          <cell r="TR69">
            <v>6.6</v>
          </cell>
          <cell r="TS69">
            <v>6.6</v>
          </cell>
          <cell r="TT69">
            <v>6.6</v>
          </cell>
          <cell r="TU69">
            <v>6.6</v>
          </cell>
          <cell r="TX69">
            <v>0</v>
          </cell>
          <cell r="TY69">
            <v>0</v>
          </cell>
          <cell r="TZ69">
            <v>0</v>
          </cell>
          <cell r="UA69">
            <v>0</v>
          </cell>
          <cell r="UB69">
            <v>0</v>
          </cell>
          <cell r="UC69">
            <v>0</v>
          </cell>
          <cell r="UD69">
            <v>0</v>
          </cell>
          <cell r="UE69">
            <v>0</v>
          </cell>
          <cell r="UF69">
            <v>0</v>
          </cell>
          <cell r="UG69">
            <v>0</v>
          </cell>
          <cell r="UH69">
            <v>0</v>
          </cell>
          <cell r="UK69">
            <v>-65.866</v>
          </cell>
          <cell r="UL69">
            <v>-65.866</v>
          </cell>
          <cell r="UM69">
            <v>0</v>
          </cell>
          <cell r="UN69">
            <v>13.076000000000002</v>
          </cell>
          <cell r="UO69">
            <v>1.286</v>
          </cell>
          <cell r="UP69">
            <v>1.31</v>
          </cell>
          <cell r="UQ69">
            <v>1.31</v>
          </cell>
          <cell r="UR69">
            <v>1.31</v>
          </cell>
          <cell r="US69">
            <v>1.31</v>
          </cell>
          <cell r="UT69">
            <v>1.31</v>
          </cell>
          <cell r="UU69">
            <v>1.31</v>
          </cell>
          <cell r="UV69">
            <v>1.31</v>
          </cell>
          <cell r="UW69">
            <v>1.31</v>
          </cell>
          <cell r="UX69">
            <v>1.31</v>
          </cell>
          <cell r="VA69">
            <v>0</v>
          </cell>
          <cell r="VN69">
            <v>-13.076000000000002</v>
          </cell>
          <cell r="VO69">
            <v>-13.076000000000002</v>
          </cell>
          <cell r="VP69">
            <v>0</v>
          </cell>
          <cell r="VQ69">
            <v>0</v>
          </cell>
          <cell r="WD69">
            <v>0</v>
          </cell>
          <cell r="WQ69">
            <v>0</v>
          </cell>
          <cell r="WR69">
            <v>0</v>
          </cell>
          <cell r="WS69">
            <v>0</v>
          </cell>
          <cell r="WT69">
            <v>10987.991999999998</v>
          </cell>
          <cell r="WU69">
            <v>1081.3319999999999</v>
          </cell>
          <cell r="WV69">
            <v>1100.74</v>
          </cell>
          <cell r="WW69">
            <v>1100.74</v>
          </cell>
          <cell r="WX69">
            <v>1100.74</v>
          </cell>
          <cell r="WY69">
            <v>1100.74</v>
          </cell>
          <cell r="WZ69">
            <v>1100.74</v>
          </cell>
          <cell r="XA69">
            <v>1100.74</v>
          </cell>
          <cell r="XB69">
            <v>1100.74</v>
          </cell>
          <cell r="XC69">
            <v>1100.74</v>
          </cell>
          <cell r="XD69">
            <v>1100.74</v>
          </cell>
          <cell r="XG69">
            <v>15118.309864235071</v>
          </cell>
          <cell r="XH69">
            <v>1271.3745221115078</v>
          </cell>
          <cell r="XI69">
            <v>1011.4142771113959</v>
          </cell>
          <cell r="XJ69">
            <v>609.57313851114577</v>
          </cell>
          <cell r="XK69">
            <v>551.109421233636</v>
          </cell>
          <cell r="XL69">
            <v>1382.4609725773969</v>
          </cell>
          <cell r="XM69">
            <v>1329.5612399161648</v>
          </cell>
          <cell r="XN69">
            <v>1135.4216622139379</v>
          </cell>
          <cell r="XO69">
            <v>3367.8580146436016</v>
          </cell>
          <cell r="XP69">
            <v>3175.809043029265</v>
          </cell>
          <cell r="XQ69">
            <v>1283.7275728870197</v>
          </cell>
          <cell r="XT69">
            <v>4130.3178642350722</v>
          </cell>
          <cell r="XU69">
            <v>0</v>
          </cell>
          <cell r="XV69">
            <v>4130.3178642350722</v>
          </cell>
          <cell r="XW69">
            <v>2487.8630000000003</v>
          </cell>
          <cell r="XX69">
            <v>237.59299999999999</v>
          </cell>
          <cell r="XY69">
            <v>250.03</v>
          </cell>
          <cell r="XZ69">
            <v>250.03</v>
          </cell>
          <cell r="YA69">
            <v>250.03</v>
          </cell>
          <cell r="YB69">
            <v>250.03</v>
          </cell>
          <cell r="YC69">
            <v>250.03</v>
          </cell>
          <cell r="YD69">
            <v>250.03</v>
          </cell>
          <cell r="YE69">
            <v>250.03</v>
          </cell>
          <cell r="YF69">
            <v>250.03</v>
          </cell>
          <cell r="YG69">
            <v>250.03</v>
          </cell>
          <cell r="YJ69">
            <v>1749.444630593056</v>
          </cell>
          <cell r="YK69">
            <v>160.21300526599734</v>
          </cell>
          <cell r="YL69">
            <v>114.52460410472077</v>
          </cell>
          <cell r="YM69">
            <v>160.92996598666042</v>
          </cell>
          <cell r="YN69">
            <v>171.92422744614319</v>
          </cell>
          <cell r="YO69">
            <v>235.58575712495718</v>
          </cell>
          <cell r="YP69">
            <v>164.26703356650023</v>
          </cell>
          <cell r="YQ69">
            <v>156.66231255339147</v>
          </cell>
          <cell r="YR69">
            <v>174.27823311803002</v>
          </cell>
          <cell r="YS69">
            <v>237.48717348619303</v>
          </cell>
          <cell r="YT69">
            <v>173.57231794046226</v>
          </cell>
          <cell r="YW69">
            <v>-738.41836940694429</v>
          </cell>
          <cell r="YX69">
            <v>-738.41836940694429</v>
          </cell>
          <cell r="YY69">
            <v>0</v>
          </cell>
          <cell r="YZ69">
            <v>2203.8180000000002</v>
          </cell>
          <cell r="ZA69">
            <v>215.62799999999999</v>
          </cell>
          <cell r="ZB69">
            <v>220.91</v>
          </cell>
          <cell r="ZC69">
            <v>220.91</v>
          </cell>
          <cell r="ZD69">
            <v>220.91</v>
          </cell>
          <cell r="ZE69">
            <v>220.91</v>
          </cell>
          <cell r="ZF69">
            <v>220.91</v>
          </cell>
          <cell r="ZG69">
            <v>220.91</v>
          </cell>
          <cell r="ZH69">
            <v>220.91</v>
          </cell>
          <cell r="ZI69">
            <v>220.91</v>
          </cell>
          <cell r="ZJ69">
            <v>220.91</v>
          </cell>
          <cell r="ZM69">
            <v>1587.7498999699355</v>
          </cell>
          <cell r="ZP69">
            <v>786.07725196759475</v>
          </cell>
          <cell r="ZQ69">
            <v>801.67264800234068</v>
          </cell>
          <cell r="ZZ69">
            <v>-616.06810003006467</v>
          </cell>
          <cell r="AAA69">
            <v>-616.06810003006467</v>
          </cell>
          <cell r="AAB69">
            <v>0</v>
          </cell>
          <cell r="AAC69">
            <v>0</v>
          </cell>
          <cell r="AAD69">
            <v>0</v>
          </cell>
          <cell r="AAE69">
            <v>0</v>
          </cell>
          <cell r="AAF69">
            <v>0</v>
          </cell>
          <cell r="AAG69">
            <v>0</v>
          </cell>
          <cell r="AAH69">
            <v>0</v>
          </cell>
          <cell r="AAI69">
            <v>0</v>
          </cell>
          <cell r="AAJ69">
            <v>0</v>
          </cell>
          <cell r="AAK69">
            <v>0</v>
          </cell>
          <cell r="AAL69">
            <v>0</v>
          </cell>
          <cell r="AAM69">
            <v>0</v>
          </cell>
          <cell r="AAP69">
            <v>0</v>
          </cell>
          <cell r="AAQ69">
            <v>0</v>
          </cell>
          <cell r="AAR69">
            <v>0</v>
          </cell>
          <cell r="AAS69">
            <v>0</v>
          </cell>
          <cell r="AAT69">
            <v>0</v>
          </cell>
          <cell r="AAU69">
            <v>0</v>
          </cell>
          <cell r="AAV69">
            <v>0</v>
          </cell>
          <cell r="AAW69">
            <v>0</v>
          </cell>
          <cell r="AAX69">
            <v>0</v>
          </cell>
          <cell r="AAY69">
            <v>0</v>
          </cell>
          <cell r="AAZ69">
            <v>0</v>
          </cell>
          <cell r="ABC69">
            <v>0</v>
          </cell>
          <cell r="ABD69">
            <v>0</v>
          </cell>
          <cell r="ABE69">
            <v>0</v>
          </cell>
          <cell r="ABF69">
            <v>0</v>
          </cell>
          <cell r="ABG69">
            <v>0</v>
          </cell>
          <cell r="ABH69">
            <v>0</v>
          </cell>
          <cell r="ABI69">
            <v>0</v>
          </cell>
          <cell r="ABJ69">
            <v>0</v>
          </cell>
          <cell r="ABK69">
            <v>0</v>
          </cell>
          <cell r="ABL69">
            <v>0</v>
          </cell>
          <cell r="ABM69">
            <v>0</v>
          </cell>
          <cell r="ABN69">
            <v>0</v>
          </cell>
          <cell r="ABO69">
            <v>0</v>
          </cell>
          <cell r="ABP69">
            <v>0</v>
          </cell>
          <cell r="ABS69">
            <v>0</v>
          </cell>
          <cell r="ABT69">
            <v>0</v>
          </cell>
          <cell r="ACA69">
            <v>0</v>
          </cell>
          <cell r="ACB69">
            <v>0</v>
          </cell>
          <cell r="ACC69">
            <v>0</v>
          </cell>
          <cell r="ACF69">
            <v>0</v>
          </cell>
          <cell r="ACG69">
            <v>0</v>
          </cell>
          <cell r="ACH69">
            <v>0</v>
          </cell>
          <cell r="ACI69">
            <v>318.28100000000001</v>
          </cell>
          <cell r="ACJ69">
            <v>302.28529636800005</v>
          </cell>
          <cell r="ACK69">
            <v>-15.995703631999959</v>
          </cell>
          <cell r="ACL69">
            <v>-15.995703631999959</v>
          </cell>
          <cell r="ACM69">
            <v>0</v>
          </cell>
          <cell r="ACN69">
            <v>318.28100000000001</v>
          </cell>
          <cell r="ACO69">
            <v>33.340999999999994</v>
          </cell>
          <cell r="ACP69">
            <v>31.66</v>
          </cell>
          <cell r="ACQ69">
            <v>31.66</v>
          </cell>
          <cell r="ACR69">
            <v>31.66</v>
          </cell>
          <cell r="ACS69">
            <v>31.66</v>
          </cell>
          <cell r="ACT69">
            <v>31.66</v>
          </cell>
          <cell r="ACU69">
            <v>31.66</v>
          </cell>
          <cell r="ACV69">
            <v>31.66</v>
          </cell>
          <cell r="ACW69">
            <v>31.66</v>
          </cell>
          <cell r="ACX69">
            <v>31.66</v>
          </cell>
          <cell r="ADA69">
            <v>302.28529636800005</v>
          </cell>
          <cell r="ADB69">
            <v>35.742477960000002</v>
          </cell>
          <cell r="ADC69">
            <v>35.650659599999997</v>
          </cell>
          <cell r="ADD69">
            <v>35.782618968000001</v>
          </cell>
          <cell r="ADE69">
            <v>40.583916000000002</v>
          </cell>
          <cell r="ADF69">
            <v>31.757883840000002</v>
          </cell>
          <cell r="ADG69">
            <v>24.263301600000002</v>
          </cell>
          <cell r="ADH69">
            <v>23.570287200000003</v>
          </cell>
          <cell r="ADI69">
            <v>27.619930799999999</v>
          </cell>
          <cell r="ADJ69">
            <v>27.3887964</v>
          </cell>
          <cell r="ADK69">
            <v>19.925424</v>
          </cell>
          <cell r="ADN69">
            <v>-15.995703631999959</v>
          </cell>
          <cell r="ADO69">
            <v>-15.995703631999959</v>
          </cell>
          <cell r="ADP69">
            <v>0</v>
          </cell>
          <cell r="ADQ69">
            <v>0</v>
          </cell>
          <cell r="ADR69">
            <v>0</v>
          </cell>
          <cell r="ADS69">
            <v>0</v>
          </cell>
          <cell r="ADT69">
            <v>0</v>
          </cell>
          <cell r="ADU69">
            <v>0</v>
          </cell>
          <cell r="ADV69">
            <v>0</v>
          </cell>
          <cell r="ADW69">
            <v>0</v>
          </cell>
          <cell r="ADX69">
            <v>0</v>
          </cell>
          <cell r="ADY69">
            <v>0</v>
          </cell>
          <cell r="ADZ69">
            <v>0</v>
          </cell>
          <cell r="AEA69">
            <v>0</v>
          </cell>
          <cell r="AED69">
            <v>0</v>
          </cell>
          <cell r="AEE69">
            <v>0</v>
          </cell>
          <cell r="AEF69">
            <v>0</v>
          </cell>
          <cell r="AEG69">
            <v>0</v>
          </cell>
          <cell r="AEH69">
            <v>0</v>
          </cell>
          <cell r="AEI69">
            <v>0</v>
          </cell>
          <cell r="AEJ69">
            <v>0</v>
          </cell>
          <cell r="AEK69">
            <v>0</v>
          </cell>
          <cell r="AEL69">
            <v>0</v>
          </cell>
          <cell r="AEM69">
            <v>0</v>
          </cell>
          <cell r="AEN69">
            <v>0</v>
          </cell>
          <cell r="AEQ69">
            <v>0</v>
          </cell>
          <cell r="AER69">
            <v>0</v>
          </cell>
          <cell r="AES69">
            <v>0</v>
          </cell>
          <cell r="AET69">
            <v>0</v>
          </cell>
          <cell r="AEU69">
            <v>0</v>
          </cell>
          <cell r="AEV69">
            <v>0</v>
          </cell>
          <cell r="AEW69">
            <v>0</v>
          </cell>
          <cell r="AEX69">
            <v>0</v>
          </cell>
          <cell r="AEY69">
            <v>0</v>
          </cell>
          <cell r="AFG69">
            <v>0</v>
          </cell>
          <cell r="AFT69">
            <v>0</v>
          </cell>
          <cell r="AFU69">
            <v>0</v>
          </cell>
          <cell r="AFV69">
            <v>0</v>
          </cell>
          <cell r="AFW69">
            <v>27805.495000000003</v>
          </cell>
          <cell r="AFX69">
            <v>33843.599892129059</v>
          </cell>
          <cell r="AFY69">
            <v>6038.1048921290567</v>
          </cell>
          <cell r="AFZ69">
            <v>0</v>
          </cell>
          <cell r="AGA69">
            <v>6038.1048921290567</v>
          </cell>
          <cell r="AGB69">
            <v>33366.594000000005</v>
          </cell>
          <cell r="AGC69">
            <v>40612.319870554871</v>
          </cell>
          <cell r="AGD69">
            <v>7245.7258705548666</v>
          </cell>
          <cell r="AGE69">
            <v>0</v>
          </cell>
          <cell r="AGF69">
            <v>7245.7258705548666</v>
          </cell>
          <cell r="AGG69">
            <v>1668.3297000000002</v>
          </cell>
          <cell r="AGH69">
            <v>2030.6159935277437</v>
          </cell>
          <cell r="AGI69">
            <v>362.28629352774351</v>
          </cell>
          <cell r="AGJ69">
            <v>0</v>
          </cell>
          <cell r="AGK69">
            <v>362.28629352774351</v>
          </cell>
          <cell r="AGL69">
            <v>35034.923700000007</v>
          </cell>
        </row>
        <row r="70">
          <cell r="C70" t="str">
            <v>Текстильникiв, ВУЛ, 33</v>
          </cell>
          <cell r="D70">
            <v>2</v>
          </cell>
          <cell r="E70">
            <v>418.1</v>
          </cell>
          <cell r="F70">
            <v>4963.0680000000011</v>
          </cell>
          <cell r="G70">
            <v>5213.8287220066532</v>
          </cell>
          <cell r="H70">
            <v>250.76072200665203</v>
          </cell>
          <cell r="I70">
            <v>0</v>
          </cell>
          <cell r="J70">
            <v>250.76072200665203</v>
          </cell>
          <cell r="K70">
            <v>1770.0410000000006</v>
          </cell>
          <cell r="L70">
            <v>173.80100000000002</v>
          </cell>
          <cell r="M70">
            <v>177.36</v>
          </cell>
          <cell r="N70">
            <v>177.36</v>
          </cell>
          <cell r="O70">
            <v>177.36</v>
          </cell>
          <cell r="P70">
            <v>177.36</v>
          </cell>
          <cell r="Q70">
            <v>177.36</v>
          </cell>
          <cell r="R70">
            <v>177.36</v>
          </cell>
          <cell r="S70">
            <v>177.36</v>
          </cell>
          <cell r="T70">
            <v>177.36</v>
          </cell>
          <cell r="U70">
            <v>177.36</v>
          </cell>
          <cell r="X70">
            <v>2273.6309877046369</v>
          </cell>
          <cell r="Y70">
            <v>0</v>
          </cell>
          <cell r="Z70">
            <v>902.67106922030962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1370.9599184843275</v>
          </cell>
          <cell r="AG70">
            <v>0</v>
          </cell>
          <cell r="AH70">
            <v>0</v>
          </cell>
          <cell r="AL70">
            <v>0</v>
          </cell>
          <cell r="AM70">
            <v>0</v>
          </cell>
          <cell r="AN70">
            <v>317.15999999999997</v>
          </cell>
          <cell r="AO70">
            <v>31.140000000000004</v>
          </cell>
          <cell r="AP70">
            <v>31.78</v>
          </cell>
          <cell r="AQ70">
            <v>31.78</v>
          </cell>
          <cell r="AR70">
            <v>31.78</v>
          </cell>
          <cell r="AS70">
            <v>31.78</v>
          </cell>
          <cell r="AT70">
            <v>31.78</v>
          </cell>
          <cell r="AU70">
            <v>31.78</v>
          </cell>
          <cell r="AV70">
            <v>31.78</v>
          </cell>
          <cell r="AW70">
            <v>31.78</v>
          </cell>
          <cell r="AX70">
            <v>31.78</v>
          </cell>
          <cell r="BA70">
            <v>407.8777525594794</v>
          </cell>
          <cell r="BB70">
            <v>0</v>
          </cell>
          <cell r="BC70">
            <v>161.93456590145294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245.94318665802643</v>
          </cell>
          <cell r="BJ70">
            <v>0</v>
          </cell>
          <cell r="BK70">
            <v>0</v>
          </cell>
          <cell r="BO70">
            <v>0</v>
          </cell>
          <cell r="BP70">
            <v>0</v>
          </cell>
          <cell r="BQ70">
            <v>277.56899999999996</v>
          </cell>
          <cell r="BR70">
            <v>27.729000000000003</v>
          </cell>
          <cell r="BS70">
            <v>27.76</v>
          </cell>
          <cell r="BT70">
            <v>27.76</v>
          </cell>
          <cell r="BU70">
            <v>27.76</v>
          </cell>
          <cell r="BV70">
            <v>27.76</v>
          </cell>
          <cell r="BW70">
            <v>27.76</v>
          </cell>
          <cell r="BX70">
            <v>27.76</v>
          </cell>
          <cell r="BY70">
            <v>27.76</v>
          </cell>
          <cell r="BZ70">
            <v>27.76</v>
          </cell>
          <cell r="CA70">
            <v>27.76</v>
          </cell>
          <cell r="CD70">
            <v>301.35631898756003</v>
          </cell>
          <cell r="CE70">
            <v>27.987242773000002</v>
          </cell>
          <cell r="CF70">
            <v>27.915346730000003</v>
          </cell>
          <cell r="CG70">
            <v>30.669238763559999</v>
          </cell>
          <cell r="CH70">
            <v>31.30598187</v>
          </cell>
          <cell r="CI70">
            <v>30.622098411</v>
          </cell>
          <cell r="CJ70">
            <v>31.194068770000001</v>
          </cell>
          <cell r="CK70">
            <v>30.30309609</v>
          </cell>
          <cell r="CL70">
            <v>30.436725330000002</v>
          </cell>
          <cell r="CM70">
            <v>30.182018889999998</v>
          </cell>
          <cell r="CN70">
            <v>30.74050136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779.42900000000009</v>
          </cell>
          <cell r="FB70">
            <v>76.528999999999996</v>
          </cell>
          <cell r="FC70">
            <v>78.099999999999994</v>
          </cell>
          <cell r="FD70">
            <v>78.099999999999994</v>
          </cell>
          <cell r="FE70">
            <v>78.099999999999994</v>
          </cell>
          <cell r="FF70">
            <v>78.099999999999994</v>
          </cell>
          <cell r="FG70">
            <v>78.099999999999994</v>
          </cell>
          <cell r="FH70">
            <v>78.099999999999994</v>
          </cell>
          <cell r="FI70">
            <v>78.099999999999994</v>
          </cell>
          <cell r="FJ70">
            <v>78.099999999999994</v>
          </cell>
          <cell r="FK70">
            <v>78.099999999999994</v>
          </cell>
          <cell r="FN70">
            <v>775.56582289254357</v>
          </cell>
          <cell r="FO70">
            <v>0</v>
          </cell>
          <cell r="FP70">
            <v>308.64384656525579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466.92197632728778</v>
          </cell>
          <cell r="FW70">
            <v>0</v>
          </cell>
          <cell r="FX70">
            <v>0</v>
          </cell>
          <cell r="GA70">
            <v>-3.8631771074565222</v>
          </cell>
          <cell r="GB70">
            <v>-3.8631771074565222</v>
          </cell>
          <cell r="GC70">
            <v>0</v>
          </cell>
          <cell r="GD70">
            <v>3.5520000000000005</v>
          </cell>
          <cell r="GE70">
            <v>3.5520000000000005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-3.5520000000000005</v>
          </cell>
          <cell r="GW70">
            <v>-3.5520000000000005</v>
          </cell>
          <cell r="GX70">
            <v>0</v>
          </cell>
          <cell r="GY70">
            <v>1815.317</v>
          </cell>
          <cell r="GZ70">
            <v>177.31699999999998</v>
          </cell>
          <cell r="HA70">
            <v>182</v>
          </cell>
          <cell r="HB70">
            <v>182</v>
          </cell>
          <cell r="HC70">
            <v>182</v>
          </cell>
          <cell r="HD70">
            <v>182</v>
          </cell>
          <cell r="HE70">
            <v>182</v>
          </cell>
          <cell r="HF70">
            <v>182</v>
          </cell>
          <cell r="HG70">
            <v>182</v>
          </cell>
          <cell r="HH70">
            <v>182</v>
          </cell>
          <cell r="HI70">
            <v>182</v>
          </cell>
          <cell r="HL70">
            <v>1455.3978398624331</v>
          </cell>
          <cell r="HM70">
            <v>138.9984683680932</v>
          </cell>
          <cell r="HN70">
            <v>127.79126611495187</v>
          </cell>
          <cell r="HO70">
            <v>146.8775281613581</v>
          </cell>
          <cell r="HP70">
            <v>158.32222705662676</v>
          </cell>
          <cell r="HQ70">
            <v>165.62233303795836</v>
          </cell>
          <cell r="HR70">
            <v>143.6677497853662</v>
          </cell>
          <cell r="HS70">
            <v>130.59595901668646</v>
          </cell>
          <cell r="HT70">
            <v>172.75180740592035</v>
          </cell>
          <cell r="HU70">
            <v>130.53248187693927</v>
          </cell>
          <cell r="HV70">
            <v>140.2380190385324</v>
          </cell>
          <cell r="HY70">
            <v>-359.91916013756691</v>
          </cell>
          <cell r="HZ70">
            <v>-359.91916013756691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1579.7149999999997</v>
          </cell>
          <cell r="KI70">
            <v>155.10499999999999</v>
          </cell>
          <cell r="KJ70">
            <v>158.29</v>
          </cell>
          <cell r="KK70">
            <v>158.29</v>
          </cell>
          <cell r="KL70">
            <v>158.29</v>
          </cell>
          <cell r="KM70">
            <v>158.29</v>
          </cell>
          <cell r="KN70">
            <v>158.29</v>
          </cell>
          <cell r="KO70">
            <v>158.29</v>
          </cell>
          <cell r="KP70">
            <v>158.29</v>
          </cell>
          <cell r="KQ70">
            <v>158.29</v>
          </cell>
          <cell r="KR70">
            <v>158.29</v>
          </cell>
          <cell r="KU70">
            <v>1319.9591611277765</v>
          </cell>
          <cell r="KV70">
            <v>183.76716669271272</v>
          </cell>
          <cell r="KW70">
            <v>139.278137246207</v>
          </cell>
          <cell r="KX70">
            <v>205.32545076896017</v>
          </cell>
          <cell r="KY70">
            <v>182.09550495213898</v>
          </cell>
          <cell r="KZ70">
            <v>196.11723559680991</v>
          </cell>
          <cell r="LA70">
            <v>38.857275803231779</v>
          </cell>
          <cell r="LB70">
            <v>2.1530688898504837</v>
          </cell>
          <cell r="LD70">
            <v>216.93436459677037</v>
          </cell>
          <cell r="LE70">
            <v>155.43095658109499</v>
          </cell>
          <cell r="LH70">
            <v>-259.75583887222319</v>
          </cell>
          <cell r="LI70">
            <v>-259.75583887222319</v>
          </cell>
          <cell r="LJ70">
            <v>0</v>
          </cell>
          <cell r="LK70">
            <v>0</v>
          </cell>
          <cell r="LX70">
            <v>0</v>
          </cell>
          <cell r="MJ70">
            <v>0</v>
          </cell>
          <cell r="ML70">
            <v>0</v>
          </cell>
          <cell r="MM70">
            <v>0</v>
          </cell>
          <cell r="MN70">
            <v>3137.6239999999998</v>
          </cell>
          <cell r="MO70">
            <v>304.87400000000002</v>
          </cell>
          <cell r="MP70">
            <v>314.75</v>
          </cell>
          <cell r="MQ70">
            <v>314.75</v>
          </cell>
          <cell r="MR70">
            <v>314.75</v>
          </cell>
          <cell r="MS70">
            <v>314.75</v>
          </cell>
          <cell r="MT70">
            <v>314.75</v>
          </cell>
          <cell r="MU70">
            <v>314.75</v>
          </cell>
          <cell r="MV70">
            <v>314.75</v>
          </cell>
          <cell r="MW70">
            <v>314.75</v>
          </cell>
          <cell r="MX70">
            <v>314.75</v>
          </cell>
          <cell r="NA70">
            <v>3524.8141621908449</v>
          </cell>
          <cell r="NB70">
            <v>3377.856484054153</v>
          </cell>
          <cell r="NC70">
            <v>0</v>
          </cell>
          <cell r="ND70">
            <v>0</v>
          </cell>
          <cell r="NE70">
            <v>0</v>
          </cell>
          <cell r="NF70">
            <v>0</v>
          </cell>
          <cell r="NG70">
            <v>0</v>
          </cell>
          <cell r="NH70">
            <v>0</v>
          </cell>
          <cell r="NI70">
            <v>0</v>
          </cell>
          <cell r="NJ70">
            <v>0</v>
          </cell>
          <cell r="NK70">
            <v>146.9576781366919</v>
          </cell>
          <cell r="NN70">
            <v>387.19016219084506</v>
          </cell>
          <cell r="NO70">
            <v>0</v>
          </cell>
          <cell r="NP70">
            <v>387.19016219084506</v>
          </cell>
          <cell r="NQ70">
            <v>1591.9869999999996</v>
          </cell>
          <cell r="NR70">
            <v>0</v>
          </cell>
          <cell r="NS70">
            <v>-1591.9869999999996</v>
          </cell>
          <cell r="NT70">
            <v>-1591.9869999999996</v>
          </cell>
          <cell r="NU70">
            <v>0</v>
          </cell>
          <cell r="NV70">
            <v>565.31099999999992</v>
          </cell>
          <cell r="NW70">
            <v>54.291000000000004</v>
          </cell>
          <cell r="NX70">
            <v>56.78</v>
          </cell>
          <cell r="NY70">
            <v>56.78</v>
          </cell>
          <cell r="NZ70">
            <v>56.78</v>
          </cell>
          <cell r="OA70">
            <v>56.78</v>
          </cell>
          <cell r="OB70">
            <v>56.78</v>
          </cell>
          <cell r="OC70">
            <v>56.78</v>
          </cell>
          <cell r="OD70">
            <v>56.78</v>
          </cell>
          <cell r="OE70">
            <v>56.78</v>
          </cell>
          <cell r="OF70">
            <v>56.78</v>
          </cell>
          <cell r="OI70">
            <v>0</v>
          </cell>
          <cell r="OJ70">
            <v>0</v>
          </cell>
          <cell r="OK70">
            <v>0</v>
          </cell>
          <cell r="OL70">
            <v>0</v>
          </cell>
          <cell r="OM70">
            <v>0</v>
          </cell>
          <cell r="ON70">
            <v>0</v>
          </cell>
          <cell r="OO70">
            <v>0</v>
          </cell>
          <cell r="OP70">
            <v>0</v>
          </cell>
          <cell r="OQ70">
            <v>0</v>
          </cell>
          <cell r="OR70">
            <v>0</v>
          </cell>
          <cell r="OS70">
            <v>0</v>
          </cell>
          <cell r="OV70">
            <v>-565.31099999999992</v>
          </cell>
          <cell r="OW70">
            <v>-565.31099999999992</v>
          </cell>
          <cell r="OX70">
            <v>0</v>
          </cell>
          <cell r="OY70">
            <v>814.64199999999983</v>
          </cell>
          <cell r="OZ70">
            <v>76.012</v>
          </cell>
          <cell r="PA70">
            <v>82.07</v>
          </cell>
          <cell r="PB70">
            <v>82.07</v>
          </cell>
          <cell r="PC70">
            <v>82.07</v>
          </cell>
          <cell r="PD70">
            <v>82.07</v>
          </cell>
          <cell r="PE70">
            <v>82.07</v>
          </cell>
          <cell r="PF70">
            <v>82.07</v>
          </cell>
          <cell r="PG70">
            <v>82.07</v>
          </cell>
          <cell r="PH70">
            <v>82.07</v>
          </cell>
          <cell r="PI70">
            <v>82.07</v>
          </cell>
          <cell r="PL70">
            <v>0</v>
          </cell>
          <cell r="PM70">
            <v>0</v>
          </cell>
          <cell r="PN70">
            <v>0</v>
          </cell>
          <cell r="PO70">
            <v>0</v>
          </cell>
          <cell r="PP70">
            <v>0</v>
          </cell>
          <cell r="PQ70">
            <v>0</v>
          </cell>
          <cell r="PR70">
            <v>0</v>
          </cell>
          <cell r="PS70">
            <v>0</v>
          </cell>
          <cell r="PT70">
            <v>0</v>
          </cell>
          <cell r="PU70">
            <v>0</v>
          </cell>
          <cell r="PV70">
            <v>0</v>
          </cell>
          <cell r="PY70">
            <v>-814.64199999999983</v>
          </cell>
          <cell r="PZ70">
            <v>-814.64199999999983</v>
          </cell>
          <cell r="QA70">
            <v>0</v>
          </cell>
          <cell r="QB70">
            <v>132.696</v>
          </cell>
          <cell r="QC70">
            <v>12.996</v>
          </cell>
          <cell r="QD70">
            <v>13.3</v>
          </cell>
          <cell r="QE70">
            <v>13.3</v>
          </cell>
          <cell r="QF70">
            <v>13.3</v>
          </cell>
          <cell r="QG70">
            <v>13.3</v>
          </cell>
          <cell r="QH70">
            <v>13.3</v>
          </cell>
          <cell r="QI70">
            <v>13.3</v>
          </cell>
          <cell r="QJ70">
            <v>13.3</v>
          </cell>
          <cell r="QK70">
            <v>13.3</v>
          </cell>
          <cell r="QL70">
            <v>13.3</v>
          </cell>
          <cell r="QO70">
            <v>0</v>
          </cell>
          <cell r="QP70">
            <v>0</v>
          </cell>
          <cell r="QQ70">
            <v>0</v>
          </cell>
          <cell r="QS70">
            <v>0</v>
          </cell>
          <cell r="QT70">
            <v>0</v>
          </cell>
          <cell r="QU70">
            <v>0</v>
          </cell>
          <cell r="QW70">
            <v>0</v>
          </cell>
          <cell r="RB70">
            <v>-132.696</v>
          </cell>
          <cell r="RC70">
            <v>-132.696</v>
          </cell>
          <cell r="RD70">
            <v>0</v>
          </cell>
          <cell r="RE70">
            <v>0</v>
          </cell>
          <cell r="RF70">
            <v>0</v>
          </cell>
          <cell r="RG70">
            <v>0</v>
          </cell>
          <cell r="RH70">
            <v>0</v>
          </cell>
          <cell r="RI70">
            <v>0</v>
          </cell>
          <cell r="RJ70">
            <v>0</v>
          </cell>
          <cell r="RK70">
            <v>0</v>
          </cell>
          <cell r="RL70">
            <v>0</v>
          </cell>
          <cell r="RM70">
            <v>0</v>
          </cell>
          <cell r="RN70">
            <v>0</v>
          </cell>
          <cell r="RO70">
            <v>0</v>
          </cell>
          <cell r="RR70">
            <v>0</v>
          </cell>
          <cell r="RS70">
            <v>0</v>
          </cell>
          <cell r="RT70">
            <v>0</v>
          </cell>
          <cell r="RV70">
            <v>0</v>
          </cell>
          <cell r="RY70">
            <v>0</v>
          </cell>
          <cell r="RZ70">
            <v>0</v>
          </cell>
          <cell r="SE70">
            <v>0</v>
          </cell>
          <cell r="SF70">
            <v>0</v>
          </cell>
          <cell r="SG70">
            <v>0</v>
          </cell>
          <cell r="SH70">
            <v>0</v>
          </cell>
          <cell r="SI70">
            <v>0</v>
          </cell>
          <cell r="SJ70">
            <v>0</v>
          </cell>
          <cell r="SK70">
            <v>0</v>
          </cell>
          <cell r="SL70">
            <v>0</v>
          </cell>
          <cell r="SM70">
            <v>0</v>
          </cell>
          <cell r="SN70">
            <v>0</v>
          </cell>
          <cell r="SO70">
            <v>0</v>
          </cell>
          <cell r="SP70">
            <v>0</v>
          </cell>
          <cell r="SQ70">
            <v>0</v>
          </cell>
          <cell r="SR70">
            <v>0</v>
          </cell>
          <cell r="SU70">
            <v>0</v>
          </cell>
          <cell r="SV70">
            <v>0</v>
          </cell>
          <cell r="SW70">
            <v>0</v>
          </cell>
          <cell r="SX70">
            <v>0</v>
          </cell>
          <cell r="SY70">
            <v>0</v>
          </cell>
          <cell r="SZ70">
            <v>0</v>
          </cell>
          <cell r="TA70">
            <v>0</v>
          </cell>
          <cell r="TB70">
            <v>0</v>
          </cell>
          <cell r="TC70">
            <v>0</v>
          </cell>
          <cell r="TD70">
            <v>0</v>
          </cell>
          <cell r="TH70">
            <v>0</v>
          </cell>
          <cell r="TI70">
            <v>0</v>
          </cell>
          <cell r="TJ70">
            <v>0</v>
          </cell>
          <cell r="TK70">
            <v>65.965000000000003</v>
          </cell>
          <cell r="TL70">
            <v>6.4750000000000005</v>
          </cell>
          <cell r="TM70">
            <v>6.61</v>
          </cell>
          <cell r="TN70">
            <v>6.61</v>
          </cell>
          <cell r="TO70">
            <v>6.61</v>
          </cell>
          <cell r="TP70">
            <v>6.61</v>
          </cell>
          <cell r="TQ70">
            <v>6.61</v>
          </cell>
          <cell r="TR70">
            <v>6.61</v>
          </cell>
          <cell r="TS70">
            <v>6.61</v>
          </cell>
          <cell r="TT70">
            <v>6.61</v>
          </cell>
          <cell r="TU70">
            <v>6.61</v>
          </cell>
          <cell r="TX70">
            <v>0</v>
          </cell>
          <cell r="TY70">
            <v>0</v>
          </cell>
          <cell r="TZ70">
            <v>0</v>
          </cell>
          <cell r="UA70">
            <v>0</v>
          </cell>
          <cell r="UB70">
            <v>0</v>
          </cell>
          <cell r="UC70">
            <v>0</v>
          </cell>
          <cell r="UD70">
            <v>0</v>
          </cell>
          <cell r="UE70">
            <v>0</v>
          </cell>
          <cell r="UF70">
            <v>0</v>
          </cell>
          <cell r="UG70">
            <v>0</v>
          </cell>
          <cell r="UH70">
            <v>0</v>
          </cell>
          <cell r="UK70">
            <v>-65.965000000000003</v>
          </cell>
          <cell r="UL70">
            <v>-65.965000000000003</v>
          </cell>
          <cell r="UM70">
            <v>0</v>
          </cell>
          <cell r="UN70">
            <v>13.372999999999999</v>
          </cell>
          <cell r="UO70">
            <v>1.3129999999999999</v>
          </cell>
          <cell r="UP70">
            <v>1.34</v>
          </cell>
          <cell r="UQ70">
            <v>1.34</v>
          </cell>
          <cell r="UR70">
            <v>1.34</v>
          </cell>
          <cell r="US70">
            <v>1.34</v>
          </cell>
          <cell r="UT70">
            <v>1.34</v>
          </cell>
          <cell r="UU70">
            <v>1.34</v>
          </cell>
          <cell r="UV70">
            <v>1.34</v>
          </cell>
          <cell r="UW70">
            <v>1.34</v>
          </cell>
          <cell r="UX70">
            <v>1.34</v>
          </cell>
          <cell r="VA70">
            <v>0</v>
          </cell>
          <cell r="VN70">
            <v>-13.372999999999999</v>
          </cell>
          <cell r="VO70">
            <v>-13.372999999999999</v>
          </cell>
          <cell r="VP70">
            <v>0</v>
          </cell>
          <cell r="VQ70">
            <v>0</v>
          </cell>
          <cell r="WD70">
            <v>0</v>
          </cell>
          <cell r="WQ70">
            <v>0</v>
          </cell>
          <cell r="WR70">
            <v>0</v>
          </cell>
          <cell r="WS70">
            <v>0</v>
          </cell>
          <cell r="WT70">
            <v>10298.852999999999</v>
          </cell>
          <cell r="WU70">
            <v>1007.8829999999998</v>
          </cell>
          <cell r="WV70">
            <v>1032.33</v>
          </cell>
          <cell r="WW70">
            <v>1032.33</v>
          </cell>
          <cell r="WX70">
            <v>1032.33</v>
          </cell>
          <cell r="WY70">
            <v>1032.33</v>
          </cell>
          <cell r="WZ70">
            <v>1032.33</v>
          </cell>
          <cell r="XA70">
            <v>1032.33</v>
          </cell>
          <cell r="XB70">
            <v>1032.33</v>
          </cell>
          <cell r="XC70">
            <v>1032.33</v>
          </cell>
          <cell r="XD70">
            <v>1032.33</v>
          </cell>
          <cell r="XG70">
            <v>12504.866518924733</v>
          </cell>
          <cell r="XH70">
            <v>1107.6899283042567</v>
          </cell>
          <cell r="XI70">
            <v>887.76890417551681</v>
          </cell>
          <cell r="XJ70">
            <v>527.10241403262114</v>
          </cell>
          <cell r="XK70">
            <v>467.69831096189171</v>
          </cell>
          <cell r="XL70">
            <v>1210.8365351366019</v>
          </cell>
          <cell r="XM70">
            <v>1163.8677426303855</v>
          </cell>
          <cell r="XN70">
            <v>980.67400876303509</v>
          </cell>
          <cell r="XO70">
            <v>2599.6731620110008</v>
          </cell>
          <cell r="XP70">
            <v>2439.9468278140694</v>
          </cell>
          <cell r="XQ70">
            <v>1119.6086850953541</v>
          </cell>
          <cell r="XT70">
            <v>2206.0135189247339</v>
          </cell>
          <cell r="XU70">
            <v>0</v>
          </cell>
          <cell r="XV70">
            <v>2206.0135189247339</v>
          </cell>
          <cell r="XW70">
            <v>2568.6930000000002</v>
          </cell>
          <cell r="XX70">
            <v>245.52299999999997</v>
          </cell>
          <cell r="XY70">
            <v>258.13</v>
          </cell>
          <cell r="XZ70">
            <v>258.13</v>
          </cell>
          <cell r="YA70">
            <v>258.13</v>
          </cell>
          <cell r="YB70">
            <v>258.13</v>
          </cell>
          <cell r="YC70">
            <v>258.13</v>
          </cell>
          <cell r="YD70">
            <v>258.13</v>
          </cell>
          <cell r="YE70">
            <v>258.13</v>
          </cell>
          <cell r="YF70">
            <v>258.13</v>
          </cell>
          <cell r="YG70">
            <v>258.13</v>
          </cell>
          <cell r="YJ70">
            <v>1991.7974706135592</v>
          </cell>
          <cell r="YK70">
            <v>168.14687613380229</v>
          </cell>
          <cell r="YL70">
            <v>120.19595031437949</v>
          </cell>
          <cell r="YM70">
            <v>168.89934129909889</v>
          </cell>
          <cell r="YN70">
            <v>180.43804701615989</v>
          </cell>
          <cell r="YO70">
            <v>247.25403598570111</v>
          </cell>
          <cell r="YP70">
            <v>172.40166302426618</v>
          </cell>
          <cell r="YQ70">
            <v>324.13127605985591</v>
          </cell>
          <cell r="YR70">
            <v>182.90236277892799</v>
          </cell>
          <cell r="YS70">
            <v>245.27625939162647</v>
          </cell>
          <cell r="YT70">
            <v>182.15165860974088</v>
          </cell>
          <cell r="YW70">
            <v>-576.89552938644101</v>
          </cell>
          <cell r="YX70">
            <v>-576.89552938644101</v>
          </cell>
          <cell r="YY70">
            <v>0</v>
          </cell>
          <cell r="YZ70">
            <v>2196.0320000000006</v>
          </cell>
          <cell r="ZA70">
            <v>214.86199999999999</v>
          </cell>
          <cell r="ZB70">
            <v>220.13</v>
          </cell>
          <cell r="ZC70">
            <v>220.13</v>
          </cell>
          <cell r="ZD70">
            <v>220.13</v>
          </cell>
          <cell r="ZE70">
            <v>220.13</v>
          </cell>
          <cell r="ZF70">
            <v>220.13</v>
          </cell>
          <cell r="ZG70">
            <v>220.13</v>
          </cell>
          <cell r="ZH70">
            <v>220.13</v>
          </cell>
          <cell r="ZI70">
            <v>220.13</v>
          </cell>
          <cell r="ZJ70">
            <v>220.13</v>
          </cell>
          <cell r="ZM70">
            <v>1423.1736528670867</v>
          </cell>
          <cell r="ZP70">
            <v>704.66096354539673</v>
          </cell>
          <cell r="ZQ70">
            <v>718.51268932169</v>
          </cell>
          <cell r="ZZ70">
            <v>-772.85834713291388</v>
          </cell>
          <cell r="AAA70">
            <v>-772.85834713291388</v>
          </cell>
          <cell r="AAB70">
            <v>0</v>
          </cell>
          <cell r="AAC70">
            <v>0</v>
          </cell>
          <cell r="AAD70">
            <v>0</v>
          </cell>
          <cell r="AAE70">
            <v>0</v>
          </cell>
          <cell r="AAF70">
            <v>0</v>
          </cell>
          <cell r="AAG70">
            <v>0</v>
          </cell>
          <cell r="AAH70">
            <v>0</v>
          </cell>
          <cell r="AAI70">
            <v>0</v>
          </cell>
          <cell r="AAJ70">
            <v>0</v>
          </cell>
          <cell r="AAK70">
            <v>0</v>
          </cell>
          <cell r="AAL70">
            <v>0</v>
          </cell>
          <cell r="AAM70">
            <v>0</v>
          </cell>
          <cell r="AAP70">
            <v>0</v>
          </cell>
          <cell r="AAQ70">
            <v>0</v>
          </cell>
          <cell r="AAR70">
            <v>0</v>
          </cell>
          <cell r="AAS70">
            <v>0</v>
          </cell>
          <cell r="AAT70">
            <v>0</v>
          </cell>
          <cell r="AAU70">
            <v>0</v>
          </cell>
          <cell r="AAV70">
            <v>0</v>
          </cell>
          <cell r="AAW70">
            <v>0</v>
          </cell>
          <cell r="AAX70">
            <v>0</v>
          </cell>
          <cell r="AAY70">
            <v>0</v>
          </cell>
          <cell r="AAZ70">
            <v>0</v>
          </cell>
          <cell r="ABC70">
            <v>0</v>
          </cell>
          <cell r="ABD70">
            <v>0</v>
          </cell>
          <cell r="ABE70">
            <v>0</v>
          </cell>
          <cell r="ABF70">
            <v>0</v>
          </cell>
          <cell r="ABG70">
            <v>0</v>
          </cell>
          <cell r="ABH70">
            <v>0</v>
          </cell>
          <cell r="ABI70">
            <v>0</v>
          </cell>
          <cell r="ABJ70">
            <v>0</v>
          </cell>
          <cell r="ABK70">
            <v>0</v>
          </cell>
          <cell r="ABL70">
            <v>0</v>
          </cell>
          <cell r="ABM70">
            <v>0</v>
          </cell>
          <cell r="ABN70">
            <v>0</v>
          </cell>
          <cell r="ABO70">
            <v>0</v>
          </cell>
          <cell r="ABP70">
            <v>0</v>
          </cell>
          <cell r="ABS70">
            <v>0</v>
          </cell>
          <cell r="ABT70">
            <v>0</v>
          </cell>
          <cell r="ACA70">
            <v>0</v>
          </cell>
          <cell r="ACB70">
            <v>0</v>
          </cell>
          <cell r="ACC70">
            <v>0</v>
          </cell>
          <cell r="ACF70">
            <v>0</v>
          </cell>
          <cell r="ACG70">
            <v>0</v>
          </cell>
          <cell r="ACH70">
            <v>0</v>
          </cell>
          <cell r="ACI70">
            <v>436.45299999999997</v>
          </cell>
          <cell r="ACJ70">
            <v>704.64089916</v>
          </cell>
          <cell r="ACK70">
            <v>268.18789916000003</v>
          </cell>
          <cell r="ACL70">
            <v>0</v>
          </cell>
          <cell r="ACM70">
            <v>268.18789916000003</v>
          </cell>
          <cell r="ACN70">
            <v>436.45299999999997</v>
          </cell>
          <cell r="ACO70">
            <v>44.773000000000003</v>
          </cell>
          <cell r="ACP70">
            <v>43.52</v>
          </cell>
          <cell r="ACQ70">
            <v>43.52</v>
          </cell>
          <cell r="ACR70">
            <v>43.52</v>
          </cell>
          <cell r="ACS70">
            <v>43.52</v>
          </cell>
          <cell r="ACT70">
            <v>43.52</v>
          </cell>
          <cell r="ACU70">
            <v>43.52</v>
          </cell>
          <cell r="ACV70">
            <v>43.52</v>
          </cell>
          <cell r="ACW70">
            <v>43.52</v>
          </cell>
          <cell r="ACX70">
            <v>43.52</v>
          </cell>
          <cell r="ADA70">
            <v>704.64089916</v>
          </cell>
          <cell r="ADB70">
            <v>91.341888119999993</v>
          </cell>
          <cell r="ADC70">
            <v>67.340134800000001</v>
          </cell>
          <cell r="ADD70">
            <v>79.516931040000003</v>
          </cell>
          <cell r="ADE70">
            <v>97.401398400000005</v>
          </cell>
          <cell r="ADF70">
            <v>79.394709599999999</v>
          </cell>
          <cell r="ADG70">
            <v>88.965439200000006</v>
          </cell>
          <cell r="ADH70">
            <v>70.710861600000001</v>
          </cell>
          <cell r="ADI70">
            <v>67.076974800000002</v>
          </cell>
          <cell r="ADJ70">
            <v>46.952222400000004</v>
          </cell>
          <cell r="ADK70">
            <v>15.9403392</v>
          </cell>
          <cell r="ADN70">
            <v>268.18789916000003</v>
          </cell>
          <cell r="ADO70">
            <v>0</v>
          </cell>
          <cell r="ADP70">
            <v>268.18789916000003</v>
          </cell>
          <cell r="ADQ70">
            <v>0</v>
          </cell>
          <cell r="ADR70">
            <v>0</v>
          </cell>
          <cell r="ADS70">
            <v>0</v>
          </cell>
          <cell r="ADT70">
            <v>0</v>
          </cell>
          <cell r="ADU70">
            <v>0</v>
          </cell>
          <cell r="ADV70">
            <v>0</v>
          </cell>
          <cell r="ADW70">
            <v>0</v>
          </cell>
          <cell r="ADX70">
            <v>0</v>
          </cell>
          <cell r="ADY70">
            <v>0</v>
          </cell>
          <cell r="ADZ70">
            <v>0</v>
          </cell>
          <cell r="AEA70">
            <v>0</v>
          </cell>
          <cell r="AED70">
            <v>0</v>
          </cell>
          <cell r="AEE70">
            <v>0</v>
          </cell>
          <cell r="AEF70">
            <v>0</v>
          </cell>
          <cell r="AEG70">
            <v>0</v>
          </cell>
          <cell r="AEH70">
            <v>0</v>
          </cell>
          <cell r="AEI70">
            <v>0</v>
          </cell>
          <cell r="AEJ70">
            <v>0</v>
          </cell>
          <cell r="AEK70">
            <v>0</v>
          </cell>
          <cell r="AEL70">
            <v>0</v>
          </cell>
          <cell r="AEM70">
            <v>0</v>
          </cell>
          <cell r="AEN70">
            <v>0</v>
          </cell>
          <cell r="AEQ70">
            <v>0</v>
          </cell>
          <cell r="AER70">
            <v>0</v>
          </cell>
          <cell r="AES70">
            <v>0</v>
          </cell>
          <cell r="AET70">
            <v>0</v>
          </cell>
          <cell r="AEU70">
            <v>0</v>
          </cell>
          <cell r="AEV70">
            <v>0</v>
          </cell>
          <cell r="AEW70">
            <v>0</v>
          </cell>
          <cell r="AEX70">
            <v>0</v>
          </cell>
          <cell r="AEY70">
            <v>0</v>
          </cell>
          <cell r="AFG70">
            <v>0</v>
          </cell>
          <cell r="AFT70">
            <v>0</v>
          </cell>
          <cell r="AFU70">
            <v>0</v>
          </cell>
          <cell r="AFV70">
            <v>0</v>
          </cell>
          <cell r="AFW70">
            <v>26772.424999999999</v>
          </cell>
          <cell r="AFX70">
            <v>26683.080586890657</v>
          </cell>
          <cell r="AFY70">
            <v>-89.344413109341986</v>
          </cell>
          <cell r="AFZ70">
            <v>-89.344413109341986</v>
          </cell>
          <cell r="AGA70">
            <v>0</v>
          </cell>
          <cell r="AGB70">
            <v>32126.909999999996</v>
          </cell>
          <cell r="AGC70">
            <v>32019.696704268787</v>
          </cell>
          <cell r="AGD70">
            <v>-107.21329573120966</v>
          </cell>
          <cell r="AGE70">
            <v>-107.21329573120966</v>
          </cell>
          <cell r="AGF70">
            <v>0</v>
          </cell>
          <cell r="AGG70">
            <v>1606.3454999999999</v>
          </cell>
          <cell r="AGH70">
            <v>1600.9848352134395</v>
          </cell>
          <cell r="AGI70">
            <v>-5.3606647865603918</v>
          </cell>
          <cell r="AGJ70">
            <v>-5.3606647865603918</v>
          </cell>
          <cell r="AGK70">
            <v>0</v>
          </cell>
          <cell r="AGL70">
            <v>33733.255499999999</v>
          </cell>
        </row>
        <row r="71">
          <cell r="C71" t="str">
            <v>Текстильникiв, ВУЛ, 34</v>
          </cell>
          <cell r="D71">
            <v>5</v>
          </cell>
          <cell r="E71">
            <v>2907.66</v>
          </cell>
          <cell r="F71">
            <v>27824.014000000003</v>
          </cell>
          <cell r="G71">
            <v>27851.292872049915</v>
          </cell>
          <cell r="H71">
            <v>27.278872049912025</v>
          </cell>
          <cell r="I71">
            <v>0</v>
          </cell>
          <cell r="J71">
            <v>27.278872049912025</v>
          </cell>
          <cell r="K71">
            <v>5053.2269999999999</v>
          </cell>
          <cell r="L71">
            <v>495.447</v>
          </cell>
          <cell r="M71">
            <v>506.42</v>
          </cell>
          <cell r="N71">
            <v>506.42</v>
          </cell>
          <cell r="O71">
            <v>506.42</v>
          </cell>
          <cell r="P71">
            <v>506.42</v>
          </cell>
          <cell r="Q71">
            <v>506.42</v>
          </cell>
          <cell r="R71">
            <v>506.42</v>
          </cell>
          <cell r="S71">
            <v>506.42</v>
          </cell>
          <cell r="T71">
            <v>506.42</v>
          </cell>
          <cell r="U71">
            <v>506.42</v>
          </cell>
          <cell r="X71">
            <v>5232.7072639448852</v>
          </cell>
          <cell r="Y71">
            <v>0</v>
          </cell>
          <cell r="Z71">
            <v>0</v>
          </cell>
          <cell r="AA71">
            <v>2637.4706790896512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2595.2365848552345</v>
          </cell>
          <cell r="AH71">
            <v>0</v>
          </cell>
          <cell r="AL71">
            <v>0</v>
          </cell>
          <cell r="AM71">
            <v>0</v>
          </cell>
          <cell r="AN71">
            <v>1364.9459999999999</v>
          </cell>
          <cell r="AO71">
            <v>134.01599999999999</v>
          </cell>
          <cell r="AP71">
            <v>136.77000000000001</v>
          </cell>
          <cell r="AQ71">
            <v>136.77000000000001</v>
          </cell>
          <cell r="AR71">
            <v>136.77000000000001</v>
          </cell>
          <cell r="AS71">
            <v>136.77000000000001</v>
          </cell>
          <cell r="AT71">
            <v>136.77000000000001</v>
          </cell>
          <cell r="AU71">
            <v>136.77000000000001</v>
          </cell>
          <cell r="AV71">
            <v>136.77000000000001</v>
          </cell>
          <cell r="AW71">
            <v>136.77000000000001</v>
          </cell>
          <cell r="AX71">
            <v>136.77000000000001</v>
          </cell>
          <cell r="BA71">
            <v>1554.0305384803751</v>
          </cell>
          <cell r="BB71">
            <v>0</v>
          </cell>
          <cell r="BC71">
            <v>0</v>
          </cell>
          <cell r="BD71">
            <v>794.51261762581964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759.51792085455543</v>
          </cell>
          <cell r="BK71">
            <v>0</v>
          </cell>
          <cell r="BO71">
            <v>0</v>
          </cell>
          <cell r="BP71">
            <v>0</v>
          </cell>
          <cell r="BQ71">
            <v>1718.8150000000003</v>
          </cell>
          <cell r="BR71">
            <v>171.715</v>
          </cell>
          <cell r="BS71">
            <v>171.9</v>
          </cell>
          <cell r="BT71">
            <v>171.9</v>
          </cell>
          <cell r="BU71">
            <v>171.9</v>
          </cell>
          <cell r="BV71">
            <v>171.9</v>
          </cell>
          <cell r="BW71">
            <v>171.9</v>
          </cell>
          <cell r="BX71">
            <v>171.9</v>
          </cell>
          <cell r="BY71">
            <v>171.9</v>
          </cell>
          <cell r="BZ71">
            <v>171.9</v>
          </cell>
          <cell r="CA71">
            <v>171.9</v>
          </cell>
          <cell r="CD71">
            <v>1866.8411212938402</v>
          </cell>
          <cell r="CE71">
            <v>173.373081364</v>
          </cell>
          <cell r="CF71">
            <v>172.92770564</v>
          </cell>
          <cell r="CG71">
            <v>189.99024647083999</v>
          </cell>
          <cell r="CH71">
            <v>193.93475193</v>
          </cell>
          <cell r="CI71">
            <v>189.69822072900001</v>
          </cell>
          <cell r="CJ71">
            <v>193.24147103000001</v>
          </cell>
          <cell r="CK71">
            <v>187.72206051000001</v>
          </cell>
          <cell r="CL71">
            <v>188.54986887000001</v>
          </cell>
          <cell r="CM71">
            <v>186.97200971000001</v>
          </cell>
          <cell r="CN71">
            <v>190.43170504</v>
          </cell>
          <cell r="CR71">
            <v>0</v>
          </cell>
          <cell r="CS71">
            <v>0</v>
          </cell>
          <cell r="CT71">
            <v>345.45200000000006</v>
          </cell>
          <cell r="CU71">
            <v>34.501999999999995</v>
          </cell>
          <cell r="CV71">
            <v>34.549999999999997</v>
          </cell>
          <cell r="CW71">
            <v>34.549999999999997</v>
          </cell>
          <cell r="CX71">
            <v>34.549999999999997</v>
          </cell>
          <cell r="CY71">
            <v>34.549999999999997</v>
          </cell>
          <cell r="CZ71">
            <v>34.549999999999997</v>
          </cell>
          <cell r="DA71">
            <v>34.549999999999997</v>
          </cell>
          <cell r="DB71">
            <v>34.549999999999997</v>
          </cell>
          <cell r="DC71">
            <v>34.549999999999997</v>
          </cell>
          <cell r="DD71">
            <v>34.549999999999997</v>
          </cell>
          <cell r="DG71">
            <v>374.06157269315997</v>
          </cell>
          <cell r="DH71">
            <v>34.738599721</v>
          </cell>
          <cell r="DI71">
            <v>34.649360209999998</v>
          </cell>
          <cell r="DJ71">
            <v>38.068731011159997</v>
          </cell>
          <cell r="DK71">
            <v>38.859099569999998</v>
          </cell>
          <cell r="DL71">
            <v>38.010217220999998</v>
          </cell>
          <cell r="DM71">
            <v>38.72004759</v>
          </cell>
          <cell r="DN71">
            <v>37.614249989999998</v>
          </cell>
          <cell r="DO71">
            <v>37.780119630000002</v>
          </cell>
          <cell r="DP71">
            <v>37.463960790000002</v>
          </cell>
          <cell r="DQ71">
            <v>38.157186959999997</v>
          </cell>
          <cell r="DT71">
            <v>28.609572693159919</v>
          </cell>
          <cell r="DU71">
            <v>0</v>
          </cell>
          <cell r="DV71">
            <v>28.609572693159919</v>
          </cell>
          <cell r="DW71">
            <v>1141.8</v>
          </cell>
          <cell r="DX71">
            <v>112.11000000000001</v>
          </cell>
          <cell r="DY71">
            <v>114.41</v>
          </cell>
          <cell r="DZ71">
            <v>114.41</v>
          </cell>
          <cell r="EA71">
            <v>114.41</v>
          </cell>
          <cell r="EB71">
            <v>114.41</v>
          </cell>
          <cell r="EC71">
            <v>114.41</v>
          </cell>
          <cell r="ED71">
            <v>114.41</v>
          </cell>
          <cell r="EE71">
            <v>114.41</v>
          </cell>
          <cell r="EF71">
            <v>114.41</v>
          </cell>
          <cell r="EG71">
            <v>114.41</v>
          </cell>
          <cell r="EK71">
            <v>1297.7198121360207</v>
          </cell>
          <cell r="EL71">
            <v>0</v>
          </cell>
          <cell r="EM71">
            <v>0</v>
          </cell>
          <cell r="EN71">
            <v>663.47136645931312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634.24844567670755</v>
          </cell>
          <cell r="EU71">
            <v>0</v>
          </cell>
          <cell r="EX71">
            <v>155.91981213602071</v>
          </cell>
          <cell r="EY71">
            <v>0</v>
          </cell>
          <cell r="EZ71">
            <v>155.91981213602071</v>
          </cell>
          <cell r="FA71">
            <v>5735.030999999999</v>
          </cell>
          <cell r="FB71">
            <v>563.09100000000001</v>
          </cell>
          <cell r="FC71">
            <v>574.66</v>
          </cell>
          <cell r="FD71">
            <v>574.66</v>
          </cell>
          <cell r="FE71">
            <v>574.66</v>
          </cell>
          <cell r="FF71">
            <v>574.66</v>
          </cell>
          <cell r="FG71">
            <v>574.66</v>
          </cell>
          <cell r="FH71">
            <v>574.66</v>
          </cell>
          <cell r="FI71">
            <v>574.66</v>
          </cell>
          <cell r="FJ71">
            <v>574.66</v>
          </cell>
          <cell r="FK71">
            <v>574.66</v>
          </cell>
          <cell r="FN71">
            <v>6467.5775842886424</v>
          </cell>
          <cell r="FO71">
            <v>0</v>
          </cell>
          <cell r="FP71">
            <v>0</v>
          </cell>
          <cell r="FQ71">
            <v>3228.4196378820698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3239.1579464065726</v>
          </cell>
          <cell r="GA71">
            <v>732.54658428864332</v>
          </cell>
          <cell r="GB71">
            <v>0</v>
          </cell>
          <cell r="GC71">
            <v>732.54658428864332</v>
          </cell>
          <cell r="GD71">
            <v>9.418000000000001</v>
          </cell>
          <cell r="GE71">
            <v>9.418000000000001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-9.418000000000001</v>
          </cell>
          <cell r="GW71">
            <v>-9.418000000000001</v>
          </cell>
          <cell r="GX71">
            <v>0</v>
          </cell>
          <cell r="GY71">
            <v>12455.325000000004</v>
          </cell>
          <cell r="GZ71">
            <v>1217.655</v>
          </cell>
          <cell r="HA71">
            <v>1248.6300000000001</v>
          </cell>
          <cell r="HB71">
            <v>1248.6300000000001</v>
          </cell>
          <cell r="HC71">
            <v>1248.6300000000001</v>
          </cell>
          <cell r="HD71">
            <v>1248.6300000000001</v>
          </cell>
          <cell r="HE71">
            <v>1248.6300000000001</v>
          </cell>
          <cell r="HF71">
            <v>1248.6300000000001</v>
          </cell>
          <cell r="HG71">
            <v>1248.6300000000001</v>
          </cell>
          <cell r="HH71">
            <v>1248.6300000000001</v>
          </cell>
          <cell r="HI71">
            <v>1248.6300000000001</v>
          </cell>
          <cell r="HL71">
            <v>11058.354979212992</v>
          </cell>
          <cell r="HM71">
            <v>965.36946299426381</v>
          </cell>
          <cell r="HN71">
            <v>887.53341956296333</v>
          </cell>
          <cell r="HO71">
            <v>1020.0909560497212</v>
          </cell>
          <cell r="HP71">
            <v>1099.5764565474569</v>
          </cell>
          <cell r="HQ71">
            <v>1150.2770108322475</v>
          </cell>
          <cell r="HR71">
            <v>997.79846561050147</v>
          </cell>
          <cell r="HS71">
            <v>907.0125182336136</v>
          </cell>
          <cell r="HT71">
            <v>1199.792497749733</v>
          </cell>
          <cell r="HU71">
            <v>906.57165803544297</v>
          </cell>
          <cell r="HV71">
            <v>1924.3325335970478</v>
          </cell>
          <cell r="HY71">
            <v>-1396.9700207870119</v>
          </cell>
          <cell r="HZ71">
            <v>-1396.9700207870119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2596.5540000000001</v>
          </cell>
          <cell r="KI71">
            <v>254.93399999999997</v>
          </cell>
          <cell r="KJ71">
            <v>260.18</v>
          </cell>
          <cell r="KK71">
            <v>260.18</v>
          </cell>
          <cell r="KL71">
            <v>260.18</v>
          </cell>
          <cell r="KM71">
            <v>260.18</v>
          </cell>
          <cell r="KN71">
            <v>260.18</v>
          </cell>
          <cell r="KO71">
            <v>260.18</v>
          </cell>
          <cell r="KP71">
            <v>260.18</v>
          </cell>
          <cell r="KQ71">
            <v>260.18</v>
          </cell>
          <cell r="KR71">
            <v>260.18</v>
          </cell>
          <cell r="KU71">
            <v>2168.7982011625049</v>
          </cell>
          <cell r="KV71">
            <v>301.9215543652906</v>
          </cell>
          <cell r="KW71">
            <v>228.84785591509606</v>
          </cell>
          <cell r="KX71">
            <v>337.3701723926294</v>
          </cell>
          <cell r="KY71">
            <v>299.20105699294623</v>
          </cell>
          <cell r="KZ71">
            <v>322.24015744113478</v>
          </cell>
          <cell r="LA71">
            <v>63.846375533811973</v>
          </cell>
          <cell r="LB71">
            <v>3.5377066984229644</v>
          </cell>
          <cell r="LD71">
            <v>356.44477441937232</v>
          </cell>
          <cell r="LE71">
            <v>255.38854740380063</v>
          </cell>
          <cell r="LH71">
            <v>-427.75579883749515</v>
          </cell>
          <cell r="LI71">
            <v>-427.75579883749515</v>
          </cell>
          <cell r="LJ71">
            <v>0</v>
          </cell>
          <cell r="LK71">
            <v>0</v>
          </cell>
          <cell r="LX71">
            <v>0</v>
          </cell>
          <cell r="MJ71">
            <v>0</v>
          </cell>
          <cell r="ML71">
            <v>0</v>
          </cell>
          <cell r="MM71">
            <v>0</v>
          </cell>
          <cell r="MN71">
            <v>50144.347000000009</v>
          </cell>
          <cell r="MO71">
            <v>4869.7570000000005</v>
          </cell>
          <cell r="MP71">
            <v>5030.51</v>
          </cell>
          <cell r="MQ71">
            <v>5030.51</v>
          </cell>
          <cell r="MR71">
            <v>5030.51</v>
          </cell>
          <cell r="MS71">
            <v>5030.51</v>
          </cell>
          <cell r="MT71">
            <v>5030.51</v>
          </cell>
          <cell r="MU71">
            <v>5030.51</v>
          </cell>
          <cell r="MV71">
            <v>5030.51</v>
          </cell>
          <cell r="MW71">
            <v>5030.51</v>
          </cell>
          <cell r="MX71">
            <v>5030.51</v>
          </cell>
          <cell r="NA71">
            <v>1185.8355644799053</v>
          </cell>
          <cell r="NB71">
            <v>0</v>
          </cell>
          <cell r="NC71">
            <v>742.70023207091879</v>
          </cell>
          <cell r="ND71">
            <v>0</v>
          </cell>
          <cell r="NE71">
            <v>0</v>
          </cell>
          <cell r="NF71">
            <v>0</v>
          </cell>
          <cell r="NG71">
            <v>0</v>
          </cell>
          <cell r="NH71">
            <v>0</v>
          </cell>
          <cell r="NI71">
            <v>0</v>
          </cell>
          <cell r="NJ71">
            <v>0</v>
          </cell>
          <cell r="NK71">
            <v>443.13533240898664</v>
          </cell>
          <cell r="NN71">
            <v>-48958.5114355201</v>
          </cell>
          <cell r="NO71">
            <v>-48958.5114355201</v>
          </cell>
          <cell r="NP71">
            <v>0</v>
          </cell>
          <cell r="NQ71">
            <v>12638.262999999999</v>
          </cell>
          <cell r="NR71">
            <v>15038.64</v>
          </cell>
          <cell r="NS71">
            <v>2400.3770000000004</v>
          </cell>
          <cell r="NT71">
            <v>0</v>
          </cell>
          <cell r="NU71">
            <v>2400.3770000000004</v>
          </cell>
          <cell r="NV71">
            <v>2371.5039999999999</v>
          </cell>
          <cell r="NW71">
            <v>231.12400000000002</v>
          </cell>
          <cell r="NX71">
            <v>237.82</v>
          </cell>
          <cell r="NY71">
            <v>237.82</v>
          </cell>
          <cell r="NZ71">
            <v>237.82</v>
          </cell>
          <cell r="OA71">
            <v>237.82</v>
          </cell>
          <cell r="OB71">
            <v>237.82</v>
          </cell>
          <cell r="OC71">
            <v>237.82</v>
          </cell>
          <cell r="OD71">
            <v>237.82</v>
          </cell>
          <cell r="OE71">
            <v>237.82</v>
          </cell>
          <cell r="OF71">
            <v>237.82</v>
          </cell>
          <cell r="OI71">
            <v>3628.27</v>
          </cell>
          <cell r="OJ71">
            <v>0</v>
          </cell>
          <cell r="OK71">
            <v>0</v>
          </cell>
          <cell r="OL71">
            <v>899.19</v>
          </cell>
          <cell r="OM71">
            <v>0</v>
          </cell>
          <cell r="ON71">
            <v>0</v>
          </cell>
          <cell r="OO71">
            <v>2729.08</v>
          </cell>
          <cell r="OP71">
            <v>0</v>
          </cell>
          <cell r="OQ71">
            <v>0</v>
          </cell>
          <cell r="OR71">
            <v>0</v>
          </cell>
          <cell r="OS71">
            <v>0</v>
          </cell>
          <cell r="OV71">
            <v>1256.7660000000001</v>
          </cell>
          <cell r="OW71">
            <v>0</v>
          </cell>
          <cell r="OX71">
            <v>1256.7660000000001</v>
          </cell>
          <cell r="OY71">
            <v>3512.001999999999</v>
          </cell>
          <cell r="OZ71">
            <v>331.49199999999996</v>
          </cell>
          <cell r="PA71">
            <v>353.39</v>
          </cell>
          <cell r="PB71">
            <v>353.39</v>
          </cell>
          <cell r="PC71">
            <v>353.39</v>
          </cell>
          <cell r="PD71">
            <v>353.39</v>
          </cell>
          <cell r="PE71">
            <v>353.39</v>
          </cell>
          <cell r="PF71">
            <v>353.39</v>
          </cell>
          <cell r="PG71">
            <v>353.39</v>
          </cell>
          <cell r="PH71">
            <v>353.39</v>
          </cell>
          <cell r="PI71">
            <v>353.39</v>
          </cell>
          <cell r="PL71">
            <v>0</v>
          </cell>
          <cell r="PM71">
            <v>0</v>
          </cell>
          <cell r="PN71">
            <v>0</v>
          </cell>
          <cell r="PO71">
            <v>0</v>
          </cell>
          <cell r="PP71">
            <v>0</v>
          </cell>
          <cell r="PQ71">
            <v>0</v>
          </cell>
          <cell r="PR71">
            <v>0</v>
          </cell>
          <cell r="PS71">
            <v>0</v>
          </cell>
          <cell r="PT71">
            <v>0</v>
          </cell>
          <cell r="PU71">
            <v>0</v>
          </cell>
          <cell r="PV71">
            <v>0</v>
          </cell>
          <cell r="PY71">
            <v>-3512.001999999999</v>
          </cell>
          <cell r="PZ71">
            <v>-3512.001999999999</v>
          </cell>
          <cell r="QA71">
            <v>0</v>
          </cell>
          <cell r="QB71">
            <v>976.33900000000006</v>
          </cell>
          <cell r="QC71">
            <v>95.599000000000004</v>
          </cell>
          <cell r="QD71">
            <v>97.86</v>
          </cell>
          <cell r="QE71">
            <v>97.86</v>
          </cell>
          <cell r="QF71">
            <v>97.86</v>
          </cell>
          <cell r="QG71">
            <v>97.86</v>
          </cell>
          <cell r="QH71">
            <v>97.86</v>
          </cell>
          <cell r="QI71">
            <v>97.86</v>
          </cell>
          <cell r="QJ71">
            <v>97.86</v>
          </cell>
          <cell r="QK71">
            <v>97.86</v>
          </cell>
          <cell r="QL71">
            <v>97.86</v>
          </cell>
          <cell r="QO71">
            <v>3522.15</v>
          </cell>
          <cell r="QP71">
            <v>0</v>
          </cell>
          <cell r="QQ71">
            <v>3522.15</v>
          </cell>
          <cell r="QS71">
            <v>0</v>
          </cell>
          <cell r="QT71">
            <v>0</v>
          </cell>
          <cell r="QU71">
            <v>0</v>
          </cell>
          <cell r="QW71">
            <v>0</v>
          </cell>
          <cell r="RB71">
            <v>2545.8110000000001</v>
          </cell>
          <cell r="RC71">
            <v>0</v>
          </cell>
          <cell r="RD71">
            <v>2545.8110000000001</v>
          </cell>
          <cell r="RE71">
            <v>4277.3289999999997</v>
          </cell>
          <cell r="RF71">
            <v>417.31899999999996</v>
          </cell>
          <cell r="RG71">
            <v>428.89</v>
          </cell>
          <cell r="RH71">
            <v>428.89</v>
          </cell>
          <cell r="RI71">
            <v>428.89</v>
          </cell>
          <cell r="RJ71">
            <v>428.89</v>
          </cell>
          <cell r="RK71">
            <v>428.89</v>
          </cell>
          <cell r="RL71">
            <v>428.89</v>
          </cell>
          <cell r="RM71">
            <v>428.89</v>
          </cell>
          <cell r="RN71">
            <v>428.89</v>
          </cell>
          <cell r="RO71">
            <v>428.89</v>
          </cell>
          <cell r="RR71">
            <v>0</v>
          </cell>
          <cell r="RS71">
            <v>0</v>
          </cell>
          <cell r="RT71">
            <v>0</v>
          </cell>
          <cell r="RV71">
            <v>0</v>
          </cell>
          <cell r="RY71">
            <v>0</v>
          </cell>
          <cell r="RZ71">
            <v>0</v>
          </cell>
          <cell r="SE71">
            <v>-4277.3289999999997</v>
          </cell>
          <cell r="SF71">
            <v>-4277.3289999999997</v>
          </cell>
          <cell r="SG71">
            <v>0</v>
          </cell>
          <cell r="SH71">
            <v>0</v>
          </cell>
          <cell r="SI71">
            <v>0</v>
          </cell>
          <cell r="SJ71">
            <v>0</v>
          </cell>
          <cell r="SK71">
            <v>0</v>
          </cell>
          <cell r="SL71">
            <v>0</v>
          </cell>
          <cell r="SM71">
            <v>0</v>
          </cell>
          <cell r="SN71">
            <v>0</v>
          </cell>
          <cell r="SO71">
            <v>0</v>
          </cell>
          <cell r="SP71">
            <v>0</v>
          </cell>
          <cell r="SQ71">
            <v>0</v>
          </cell>
          <cell r="SR71">
            <v>0</v>
          </cell>
          <cell r="SU71">
            <v>7194.8799999999992</v>
          </cell>
          <cell r="SV71">
            <v>0</v>
          </cell>
          <cell r="SW71">
            <v>2811.52</v>
          </cell>
          <cell r="SX71">
            <v>0</v>
          </cell>
          <cell r="SY71">
            <v>352.68</v>
          </cell>
          <cell r="SZ71">
            <v>0</v>
          </cell>
          <cell r="TA71">
            <v>0</v>
          </cell>
          <cell r="TB71">
            <v>4030.68</v>
          </cell>
          <cell r="TC71">
            <v>0</v>
          </cell>
          <cell r="TD71">
            <v>0</v>
          </cell>
          <cell r="TH71">
            <v>7194.8799999999992</v>
          </cell>
          <cell r="TI71">
            <v>0</v>
          </cell>
          <cell r="TJ71">
            <v>7194.8799999999992</v>
          </cell>
          <cell r="TK71">
            <v>1454.682</v>
          </cell>
          <cell r="TL71">
            <v>142.75200000000001</v>
          </cell>
          <cell r="TM71">
            <v>145.77000000000001</v>
          </cell>
          <cell r="TN71">
            <v>145.77000000000001</v>
          </cell>
          <cell r="TO71">
            <v>145.77000000000001</v>
          </cell>
          <cell r="TP71">
            <v>145.77000000000001</v>
          </cell>
          <cell r="TQ71">
            <v>145.77000000000001</v>
          </cell>
          <cell r="TR71">
            <v>145.77000000000001</v>
          </cell>
          <cell r="TS71">
            <v>145.77000000000001</v>
          </cell>
          <cell r="TT71">
            <v>145.77000000000001</v>
          </cell>
          <cell r="TU71">
            <v>145.77000000000001</v>
          </cell>
          <cell r="TX71">
            <v>693.34</v>
          </cell>
          <cell r="TY71">
            <v>0</v>
          </cell>
          <cell r="TZ71">
            <v>0</v>
          </cell>
          <cell r="UA71">
            <v>0</v>
          </cell>
          <cell r="UB71">
            <v>0</v>
          </cell>
          <cell r="UC71">
            <v>0</v>
          </cell>
          <cell r="UD71">
            <v>693.34</v>
          </cell>
          <cell r="UE71">
            <v>0</v>
          </cell>
          <cell r="UF71">
            <v>0</v>
          </cell>
          <cell r="UG71">
            <v>0</v>
          </cell>
          <cell r="UH71">
            <v>0</v>
          </cell>
          <cell r="UK71">
            <v>-761.34199999999998</v>
          </cell>
          <cell r="UL71">
            <v>-761.34199999999998</v>
          </cell>
          <cell r="UM71">
            <v>0</v>
          </cell>
          <cell r="UN71">
            <v>46.406999999999996</v>
          </cell>
          <cell r="UO71">
            <v>4.5569999999999995</v>
          </cell>
          <cell r="UP71">
            <v>4.6500000000000004</v>
          </cell>
          <cell r="UQ71">
            <v>4.6500000000000004</v>
          </cell>
          <cell r="UR71">
            <v>4.6500000000000004</v>
          </cell>
          <cell r="US71">
            <v>4.6500000000000004</v>
          </cell>
          <cell r="UT71">
            <v>4.6500000000000004</v>
          </cell>
          <cell r="UU71">
            <v>4.6500000000000004</v>
          </cell>
          <cell r="UV71">
            <v>4.6500000000000004</v>
          </cell>
          <cell r="UW71">
            <v>4.6500000000000004</v>
          </cell>
          <cell r="UX71">
            <v>4.6500000000000004</v>
          </cell>
          <cell r="VA71">
            <v>0</v>
          </cell>
          <cell r="VN71">
            <v>-46.406999999999996</v>
          </cell>
          <cell r="VO71">
            <v>-46.406999999999996</v>
          </cell>
          <cell r="VP71">
            <v>0</v>
          </cell>
          <cell r="VQ71">
            <v>0</v>
          </cell>
          <cell r="WD71">
            <v>0</v>
          </cell>
          <cell r="WQ71">
            <v>0</v>
          </cell>
          <cell r="WR71">
            <v>0</v>
          </cell>
          <cell r="WS71">
            <v>0</v>
          </cell>
          <cell r="WT71">
            <v>39623.419000000002</v>
          </cell>
          <cell r="WU71">
            <v>3877.3089999999997</v>
          </cell>
          <cell r="WV71">
            <v>3971.79</v>
          </cell>
          <cell r="WW71">
            <v>3971.79</v>
          </cell>
          <cell r="WX71">
            <v>3971.79</v>
          </cell>
          <cell r="WY71">
            <v>3971.79</v>
          </cell>
          <cell r="WZ71">
            <v>3971.79</v>
          </cell>
          <cell r="XA71">
            <v>3971.79</v>
          </cell>
          <cell r="XB71">
            <v>3971.79</v>
          </cell>
          <cell r="XC71">
            <v>3971.79</v>
          </cell>
          <cell r="XD71">
            <v>3971.79</v>
          </cell>
          <cell r="XG71">
            <v>49355.688438157391</v>
          </cell>
          <cell r="XH71">
            <v>4867.5798509331898</v>
          </cell>
          <cell r="XI71">
            <v>4129.4954714516525</v>
          </cell>
          <cell r="XJ71">
            <v>2280.3321460790135</v>
          </cell>
          <cell r="XK71">
            <v>1863.3461966710713</v>
          </cell>
          <cell r="XL71">
            <v>5511.1450774284394</v>
          </cell>
          <cell r="XM71">
            <v>5286.0149861559976</v>
          </cell>
          <cell r="XN71">
            <v>4173.2285735007245</v>
          </cell>
          <cell r="XO71">
            <v>8180.7853991052079</v>
          </cell>
          <cell r="XP71">
            <v>8067.2815771413434</v>
          </cell>
          <cell r="XQ71">
            <v>4996.479159690748</v>
          </cell>
          <cell r="XT71">
            <v>9732.2694381573892</v>
          </cell>
          <cell r="XU71">
            <v>0</v>
          </cell>
          <cell r="XV71">
            <v>9732.2694381573892</v>
          </cell>
          <cell r="XW71">
            <v>11898.793</v>
          </cell>
          <cell r="XX71">
            <v>1165.5729999999999</v>
          </cell>
          <cell r="XY71">
            <v>1192.58</v>
          </cell>
          <cell r="XZ71">
            <v>1192.58</v>
          </cell>
          <cell r="YA71">
            <v>1192.58</v>
          </cell>
          <cell r="YB71">
            <v>1192.58</v>
          </cell>
          <cell r="YC71">
            <v>1192.58</v>
          </cell>
          <cell r="YD71">
            <v>1192.58</v>
          </cell>
          <cell r="YE71">
            <v>1192.58</v>
          </cell>
          <cell r="YF71">
            <v>1192.58</v>
          </cell>
          <cell r="YG71">
            <v>1192.58</v>
          </cell>
          <cell r="YJ71">
            <v>9364.6834073540558</v>
          </cell>
          <cell r="YK71">
            <v>829.75260046489439</v>
          </cell>
          <cell r="YL71">
            <v>593.12967705295637</v>
          </cell>
          <cell r="YM71">
            <v>833.46578230936268</v>
          </cell>
          <cell r="YN71">
            <v>890.40571063197876</v>
          </cell>
          <cell r="YO71">
            <v>1220.1122039162703</v>
          </cell>
          <cell r="YP71">
            <v>850.74865205955518</v>
          </cell>
          <cell r="YQ71">
            <v>1290.4961305498148</v>
          </cell>
          <cell r="YR71">
            <v>902.49873005614597</v>
          </cell>
          <cell r="YS71">
            <v>1055.2041421918027</v>
          </cell>
          <cell r="YT71">
            <v>898.86977812127543</v>
          </cell>
          <cell r="YW71">
            <v>-2534.1095926459438</v>
          </cell>
          <cell r="YX71">
            <v>-2534.1095926459438</v>
          </cell>
          <cell r="YY71">
            <v>0</v>
          </cell>
          <cell r="YZ71">
            <v>9484.2430000000004</v>
          </cell>
          <cell r="ZA71">
            <v>927.94299999999998</v>
          </cell>
          <cell r="ZB71">
            <v>950.7</v>
          </cell>
          <cell r="ZC71">
            <v>950.7</v>
          </cell>
          <cell r="ZD71">
            <v>950.7</v>
          </cell>
          <cell r="ZE71">
            <v>950.7</v>
          </cell>
          <cell r="ZF71">
            <v>950.7</v>
          </cell>
          <cell r="ZG71">
            <v>950.7</v>
          </cell>
          <cell r="ZH71">
            <v>950.7</v>
          </cell>
          <cell r="ZI71">
            <v>950.7</v>
          </cell>
          <cell r="ZJ71">
            <v>950.7</v>
          </cell>
          <cell r="ZM71">
            <v>7427.586115723474</v>
          </cell>
          <cell r="ZP71">
            <v>3527.9045189597809</v>
          </cell>
          <cell r="ZQ71">
            <v>3899.6815967636931</v>
          </cell>
          <cell r="ZZ71">
            <v>-2056.6568842765264</v>
          </cell>
          <cell r="AAA71">
            <v>-2056.6568842765264</v>
          </cell>
          <cell r="AAB71">
            <v>0</v>
          </cell>
          <cell r="AAC71">
            <v>11.586</v>
          </cell>
          <cell r="AAD71">
            <v>1.1459999999999999</v>
          </cell>
          <cell r="AAE71">
            <v>1.1599999999999999</v>
          </cell>
          <cell r="AAF71">
            <v>1.1599999999999999</v>
          </cell>
          <cell r="AAG71">
            <v>1.1599999999999999</v>
          </cell>
          <cell r="AAH71">
            <v>1.1599999999999999</v>
          </cell>
          <cell r="AAI71">
            <v>1.1599999999999999</v>
          </cell>
          <cell r="AAJ71">
            <v>1.1599999999999999</v>
          </cell>
          <cell r="AAK71">
            <v>1.1599999999999999</v>
          </cell>
          <cell r="AAL71">
            <v>1.1599999999999999</v>
          </cell>
          <cell r="AAM71">
            <v>1.1599999999999999</v>
          </cell>
          <cell r="AAP71">
            <v>11.705832940000001</v>
          </cell>
          <cell r="AAQ71">
            <v>0.99284660999999996</v>
          </cell>
          <cell r="AAR71">
            <v>0.9902960999999999</v>
          </cell>
          <cell r="AAS71">
            <v>1.2148422000000001</v>
          </cell>
          <cell r="AAT71">
            <v>1.2400641000000001</v>
          </cell>
          <cell r="AAU71">
            <v>1.21297473</v>
          </cell>
          <cell r="AAV71">
            <v>1.2356311</v>
          </cell>
          <cell r="AAW71">
            <v>1.2003387000000001</v>
          </cell>
          <cell r="AAX71">
            <v>1.2056319000000002</v>
          </cell>
          <cell r="AAY71">
            <v>1.1955427000000001</v>
          </cell>
          <cell r="AAZ71">
            <v>1.2176648000000001</v>
          </cell>
          <cell r="ABC71">
            <v>0.11983294000000022</v>
          </cell>
          <cell r="ABD71">
            <v>0</v>
          </cell>
          <cell r="ABE71">
            <v>0.11983294000000022</v>
          </cell>
          <cell r="ABF71">
            <v>2.3000000000000003</v>
          </cell>
          <cell r="ABG71">
            <v>0.23</v>
          </cell>
          <cell r="ABH71">
            <v>0.23</v>
          </cell>
          <cell r="ABI71">
            <v>0.23</v>
          </cell>
          <cell r="ABJ71">
            <v>0.23</v>
          </cell>
          <cell r="ABK71">
            <v>0.23</v>
          </cell>
          <cell r="ABL71">
            <v>0.23</v>
          </cell>
          <cell r="ABM71">
            <v>0.23</v>
          </cell>
          <cell r="ABN71">
            <v>0.23</v>
          </cell>
          <cell r="ABO71">
            <v>0.23</v>
          </cell>
          <cell r="ABP71">
            <v>0.23</v>
          </cell>
          <cell r="ABS71">
            <v>332.09039999999999</v>
          </cell>
          <cell r="ABT71">
            <v>0</v>
          </cell>
          <cell r="ACA71">
            <v>0</v>
          </cell>
          <cell r="ACB71">
            <v>0</v>
          </cell>
          <cell r="ACC71">
            <v>332.09039999999999</v>
          </cell>
          <cell r="ACF71">
            <v>329.79039999999998</v>
          </cell>
          <cell r="ACG71">
            <v>0</v>
          </cell>
          <cell r="ACH71">
            <v>329.79039999999998</v>
          </cell>
          <cell r="ACI71">
            <v>3202.0689999999995</v>
          </cell>
          <cell r="ACJ71">
            <v>1273.283645472</v>
          </cell>
          <cell r="ACK71">
            <v>-1928.7853545279995</v>
          </cell>
          <cell r="ACL71">
            <v>-1928.7853545279995</v>
          </cell>
          <cell r="ACM71">
            <v>0</v>
          </cell>
          <cell r="ACN71">
            <v>3202.0689999999995</v>
          </cell>
          <cell r="ACO71">
            <v>316.84899999999999</v>
          </cell>
          <cell r="ACP71">
            <v>320.58</v>
          </cell>
          <cell r="ACQ71">
            <v>320.58</v>
          </cell>
          <cell r="ACR71">
            <v>320.58</v>
          </cell>
          <cell r="ACS71">
            <v>320.58</v>
          </cell>
          <cell r="ACT71">
            <v>320.58</v>
          </cell>
          <cell r="ACU71">
            <v>320.58</v>
          </cell>
          <cell r="ACV71">
            <v>320.58</v>
          </cell>
          <cell r="ACW71">
            <v>320.58</v>
          </cell>
          <cell r="ACX71">
            <v>320.58</v>
          </cell>
          <cell r="ADA71">
            <v>1273.283645472</v>
          </cell>
          <cell r="ADB71">
            <v>59.570796600000001</v>
          </cell>
          <cell r="ADC71">
            <v>75.262503600000002</v>
          </cell>
          <cell r="ADD71">
            <v>83.49277759200001</v>
          </cell>
          <cell r="ADE71">
            <v>56.817482399999996</v>
          </cell>
          <cell r="ADF71">
            <v>222.30518688000001</v>
          </cell>
          <cell r="ADG71">
            <v>60.658253999999999</v>
          </cell>
          <cell r="ADH71">
            <v>663.89642279999998</v>
          </cell>
          <cell r="ADI71">
            <v>23.674226400000002</v>
          </cell>
          <cell r="ADJ71">
            <v>15.650740800000001</v>
          </cell>
          <cell r="ADK71">
            <v>11.955254400000001</v>
          </cell>
          <cell r="ADN71">
            <v>-1928.7853545279995</v>
          </cell>
          <cell r="ADO71">
            <v>-1928.7853545279995</v>
          </cell>
          <cell r="ADP71">
            <v>0</v>
          </cell>
          <cell r="ADQ71">
            <v>0</v>
          </cell>
          <cell r="ADR71">
            <v>0</v>
          </cell>
          <cell r="ADS71">
            <v>0</v>
          </cell>
          <cell r="ADT71">
            <v>0</v>
          </cell>
          <cell r="ADU71">
            <v>0</v>
          </cell>
          <cell r="ADV71">
            <v>0</v>
          </cell>
          <cell r="ADW71">
            <v>0</v>
          </cell>
          <cell r="ADX71">
            <v>0</v>
          </cell>
          <cell r="ADY71">
            <v>0</v>
          </cell>
          <cell r="ADZ71">
            <v>0</v>
          </cell>
          <cell r="AEA71">
            <v>0</v>
          </cell>
          <cell r="AED71">
            <v>0</v>
          </cell>
          <cell r="AEE71">
            <v>0</v>
          </cell>
          <cell r="AEF71">
            <v>0</v>
          </cell>
          <cell r="AEG71">
            <v>0</v>
          </cell>
          <cell r="AEH71">
            <v>0</v>
          </cell>
          <cell r="AEI71">
            <v>0</v>
          </cell>
          <cell r="AEJ71">
            <v>0</v>
          </cell>
          <cell r="AEK71">
            <v>0</v>
          </cell>
          <cell r="AEL71">
            <v>0</v>
          </cell>
          <cell r="AEM71">
            <v>0</v>
          </cell>
          <cell r="AEN71">
            <v>0</v>
          </cell>
          <cell r="AEQ71">
            <v>0</v>
          </cell>
          <cell r="AER71">
            <v>0</v>
          </cell>
          <cell r="AES71">
            <v>0</v>
          </cell>
          <cell r="AET71">
            <v>0</v>
          </cell>
          <cell r="AEU71">
            <v>0</v>
          </cell>
          <cell r="AEV71">
            <v>0</v>
          </cell>
          <cell r="AEW71">
            <v>0</v>
          </cell>
          <cell r="AEX71">
            <v>0</v>
          </cell>
          <cell r="AEY71">
            <v>0</v>
          </cell>
          <cell r="AFG71">
            <v>0</v>
          </cell>
          <cell r="AFT71">
            <v>0</v>
          </cell>
          <cell r="AFU71">
            <v>0</v>
          </cell>
          <cell r="AFV71">
            <v>0</v>
          </cell>
          <cell r="AFW71">
            <v>157425.58799999999</v>
          </cell>
          <cell r="AFX71">
            <v>114009.60447733924</v>
          </cell>
          <cell r="AFY71">
            <v>-43415.983522660754</v>
          </cell>
          <cell r="AFZ71">
            <v>-43415.983522660754</v>
          </cell>
          <cell r="AGA71">
            <v>0</v>
          </cell>
          <cell r="AGB71">
            <v>188910.70559999999</v>
          </cell>
          <cell r="AGC71">
            <v>136811.52537280708</v>
          </cell>
          <cell r="AGD71">
            <v>-52099.180227192905</v>
          </cell>
          <cell r="AGE71">
            <v>-52099.180227192905</v>
          </cell>
          <cell r="AGF71">
            <v>0</v>
          </cell>
          <cell r="AGG71">
            <v>9445.5352800000001</v>
          </cell>
          <cell r="AGH71">
            <v>6840.5762686403541</v>
          </cell>
          <cell r="AGI71">
            <v>-2604.959011359646</v>
          </cell>
          <cell r="AGJ71">
            <v>-2604.959011359646</v>
          </cell>
          <cell r="AGK71">
            <v>0</v>
          </cell>
          <cell r="AGL71">
            <v>198356.24088</v>
          </cell>
        </row>
        <row r="72">
          <cell r="C72" t="str">
            <v>Текстильникiв, ВУЛ, 39</v>
          </cell>
          <cell r="D72">
            <v>5</v>
          </cell>
          <cell r="E72">
            <v>2664.2</v>
          </cell>
          <cell r="F72">
            <v>34429.277000000002</v>
          </cell>
          <cell r="G72">
            <v>33348.673017561268</v>
          </cell>
          <cell r="H72">
            <v>-1080.6039824387335</v>
          </cell>
          <cell r="I72">
            <v>-1080.6039824387335</v>
          </cell>
          <cell r="J72">
            <v>0</v>
          </cell>
          <cell r="K72">
            <v>13154.495000000003</v>
          </cell>
          <cell r="L72">
            <v>1290.6950000000002</v>
          </cell>
          <cell r="M72">
            <v>1318.2</v>
          </cell>
          <cell r="N72">
            <v>1318.2</v>
          </cell>
          <cell r="O72">
            <v>1318.2</v>
          </cell>
          <cell r="P72">
            <v>1318.2</v>
          </cell>
          <cell r="Q72">
            <v>1318.2</v>
          </cell>
          <cell r="R72">
            <v>1318.2</v>
          </cell>
          <cell r="S72">
            <v>1318.2</v>
          </cell>
          <cell r="T72">
            <v>1318.2</v>
          </cell>
          <cell r="U72">
            <v>1318.2</v>
          </cell>
          <cell r="X72">
            <v>17509.402513857596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7263.9375253159387</v>
          </cell>
          <cell r="AD72">
            <v>0</v>
          </cell>
          <cell r="AE72">
            <v>10245.464988541658</v>
          </cell>
          <cell r="AF72">
            <v>0</v>
          </cell>
          <cell r="AG72">
            <v>0</v>
          </cell>
          <cell r="AH72">
            <v>0</v>
          </cell>
          <cell r="AL72">
            <v>0</v>
          </cell>
          <cell r="AM72">
            <v>0</v>
          </cell>
          <cell r="AN72">
            <v>2826.2010000000005</v>
          </cell>
          <cell r="AO72">
            <v>277.49099999999999</v>
          </cell>
          <cell r="AP72">
            <v>283.19</v>
          </cell>
          <cell r="AQ72">
            <v>283.19</v>
          </cell>
          <cell r="AR72">
            <v>283.19</v>
          </cell>
          <cell r="AS72">
            <v>283.19</v>
          </cell>
          <cell r="AT72">
            <v>283.19</v>
          </cell>
          <cell r="AU72">
            <v>283.19</v>
          </cell>
          <cell r="AV72">
            <v>283.19</v>
          </cell>
          <cell r="AW72">
            <v>283.19</v>
          </cell>
          <cell r="AX72">
            <v>283.19</v>
          </cell>
          <cell r="BA72">
            <v>1601.8038057980252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1601.8038057980252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O72">
            <v>0</v>
          </cell>
          <cell r="BP72">
            <v>0</v>
          </cell>
          <cell r="BQ72">
            <v>1441.1350000000002</v>
          </cell>
          <cell r="BR72">
            <v>143.96499999999997</v>
          </cell>
          <cell r="BS72">
            <v>144.13</v>
          </cell>
          <cell r="BT72">
            <v>144.13</v>
          </cell>
          <cell r="BU72">
            <v>144.13</v>
          </cell>
          <cell r="BV72">
            <v>144.13</v>
          </cell>
          <cell r="BW72">
            <v>144.13</v>
          </cell>
          <cell r="BX72">
            <v>144.13</v>
          </cell>
          <cell r="BY72">
            <v>144.13</v>
          </cell>
          <cell r="BZ72">
            <v>144.13</v>
          </cell>
          <cell r="CA72">
            <v>144.13</v>
          </cell>
          <cell r="CD72">
            <v>1564.1817611019201</v>
          </cell>
          <cell r="CE72">
            <v>145.26449067200002</v>
          </cell>
          <cell r="CF72">
            <v>144.89132272000001</v>
          </cell>
          <cell r="CG72">
            <v>159.18847948791998</v>
          </cell>
          <cell r="CH72">
            <v>162.49349033999999</v>
          </cell>
          <cell r="CI72">
            <v>158.94379780199998</v>
          </cell>
          <cell r="CJ72">
            <v>161.91260613999998</v>
          </cell>
          <cell r="CK72">
            <v>157.28801837999998</v>
          </cell>
          <cell r="CL72">
            <v>157.98162005999998</v>
          </cell>
          <cell r="CM72">
            <v>156.65956797999999</v>
          </cell>
          <cell r="CN72">
            <v>159.55836751999999</v>
          </cell>
          <cell r="CR72">
            <v>0</v>
          </cell>
          <cell r="CS72">
            <v>0</v>
          </cell>
          <cell r="CT72">
            <v>283.87299999999993</v>
          </cell>
          <cell r="CU72">
            <v>28.363000000000003</v>
          </cell>
          <cell r="CV72">
            <v>28.39</v>
          </cell>
          <cell r="CW72">
            <v>28.39</v>
          </cell>
          <cell r="CX72">
            <v>28.39</v>
          </cell>
          <cell r="CY72">
            <v>28.39</v>
          </cell>
          <cell r="CZ72">
            <v>28.39</v>
          </cell>
          <cell r="DA72">
            <v>28.39</v>
          </cell>
          <cell r="DB72">
            <v>28.39</v>
          </cell>
          <cell r="DC72">
            <v>28.39</v>
          </cell>
          <cell r="DD72">
            <v>28.39</v>
          </cell>
          <cell r="DG72">
            <v>308.73276037259996</v>
          </cell>
          <cell r="DH72">
            <v>28.671203770999998</v>
          </cell>
          <cell r="DI72">
            <v>28.59755071</v>
          </cell>
          <cell r="DJ72">
            <v>31.420232006599999</v>
          </cell>
          <cell r="DK72">
            <v>32.072566950000002</v>
          </cell>
          <cell r="DL72">
            <v>31.371937334999998</v>
          </cell>
          <cell r="DM72">
            <v>31.957799649999998</v>
          </cell>
          <cell r="DN72">
            <v>31.045123650000001</v>
          </cell>
          <cell r="DO72">
            <v>31.18202505</v>
          </cell>
          <cell r="DP72">
            <v>30.921081649999998</v>
          </cell>
          <cell r="DQ72">
            <v>31.493239599999999</v>
          </cell>
          <cell r="DT72">
            <v>24.859760372600022</v>
          </cell>
          <cell r="DU72">
            <v>0</v>
          </cell>
          <cell r="DV72">
            <v>24.859760372600022</v>
          </cell>
          <cell r="DW72">
            <v>818.94399999999996</v>
          </cell>
          <cell r="DX72">
            <v>80.404000000000011</v>
          </cell>
          <cell r="DY72">
            <v>82.06</v>
          </cell>
          <cell r="DZ72">
            <v>82.06</v>
          </cell>
          <cell r="EA72">
            <v>82.06</v>
          </cell>
          <cell r="EB72">
            <v>82.06</v>
          </cell>
          <cell r="EC72">
            <v>82.06</v>
          </cell>
          <cell r="ED72">
            <v>82.06</v>
          </cell>
          <cell r="EE72">
            <v>82.06</v>
          </cell>
          <cell r="EF72">
            <v>82.06</v>
          </cell>
          <cell r="EG72">
            <v>82.06</v>
          </cell>
          <cell r="EK72">
            <v>462.52905427039371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462.52905427039371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X72">
            <v>-356.41494572960625</v>
          </cell>
          <cell r="EY72">
            <v>-356.41494572960625</v>
          </cell>
          <cell r="EZ72">
            <v>0</v>
          </cell>
          <cell r="FA72">
            <v>4495.9210000000003</v>
          </cell>
          <cell r="FB72">
            <v>441.42100000000005</v>
          </cell>
          <cell r="FC72">
            <v>450.5</v>
          </cell>
          <cell r="FD72">
            <v>450.5</v>
          </cell>
          <cell r="FE72">
            <v>450.5</v>
          </cell>
          <cell r="FF72">
            <v>450.5</v>
          </cell>
          <cell r="FG72">
            <v>450.5</v>
          </cell>
          <cell r="FH72">
            <v>450.5</v>
          </cell>
          <cell r="FI72">
            <v>450.5</v>
          </cell>
          <cell r="FJ72">
            <v>450.5</v>
          </cell>
          <cell r="FK72">
            <v>450.5</v>
          </cell>
          <cell r="FN72">
            <v>2628.3436551013951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2628.3436551013951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GA72">
            <v>-1867.5773448986051</v>
          </cell>
          <cell r="GB72">
            <v>-1867.5773448986051</v>
          </cell>
          <cell r="GC72">
            <v>0</v>
          </cell>
          <cell r="GD72">
            <v>10.637</v>
          </cell>
          <cell r="GE72">
            <v>10.637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-10.637</v>
          </cell>
          <cell r="GW72">
            <v>-10.637</v>
          </cell>
          <cell r="GX72">
            <v>0</v>
          </cell>
          <cell r="GY72">
            <v>11398.071</v>
          </cell>
          <cell r="GZ72">
            <v>1114.3109999999999</v>
          </cell>
          <cell r="HA72">
            <v>1142.6400000000001</v>
          </cell>
          <cell r="HB72">
            <v>1142.6400000000001</v>
          </cell>
          <cell r="HC72">
            <v>1142.6400000000001</v>
          </cell>
          <cell r="HD72">
            <v>1142.6400000000001</v>
          </cell>
          <cell r="HE72">
            <v>1142.6400000000001</v>
          </cell>
          <cell r="HF72">
            <v>1142.6400000000001</v>
          </cell>
          <cell r="HG72">
            <v>1142.6400000000001</v>
          </cell>
          <cell r="HH72">
            <v>1142.6400000000001</v>
          </cell>
          <cell r="HI72">
            <v>1142.6400000000001</v>
          </cell>
          <cell r="HL72">
            <v>9273.6794670593335</v>
          </cell>
          <cell r="HM72">
            <v>885.68720301228677</v>
          </cell>
          <cell r="HN72">
            <v>814.2758001837916</v>
          </cell>
          <cell r="HO72">
            <v>935.89194636372656</v>
          </cell>
          <cell r="HP72">
            <v>1008.8166589369993</v>
          </cell>
          <cell r="HQ72">
            <v>1055.332354571693</v>
          </cell>
          <cell r="HR72">
            <v>915.43949343026554</v>
          </cell>
          <cell r="HS72">
            <v>832.14708064184265</v>
          </cell>
          <cell r="HT72">
            <v>1100.7607991153129</v>
          </cell>
          <cell r="HU72">
            <v>831.74260934789243</v>
          </cell>
          <cell r="HV72">
            <v>893.58552145552289</v>
          </cell>
          <cell r="HY72">
            <v>-2124.3915329406664</v>
          </cell>
          <cell r="HZ72">
            <v>-2124.3915329406664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3498.9399999999996</v>
          </cell>
          <cell r="KI72">
            <v>343.54</v>
          </cell>
          <cell r="KJ72">
            <v>350.6</v>
          </cell>
          <cell r="KK72">
            <v>350.6</v>
          </cell>
          <cell r="KL72">
            <v>350.6</v>
          </cell>
          <cell r="KM72">
            <v>350.6</v>
          </cell>
          <cell r="KN72">
            <v>350.6</v>
          </cell>
          <cell r="KO72">
            <v>350.6</v>
          </cell>
          <cell r="KP72">
            <v>350.6</v>
          </cell>
          <cell r="KQ72">
            <v>350.6</v>
          </cell>
          <cell r="KR72">
            <v>350.6</v>
          </cell>
          <cell r="KU72">
            <v>2922.9978819425451</v>
          </cell>
          <cell r="KV72">
            <v>406.94053987475752</v>
          </cell>
          <cell r="KW72">
            <v>308.42655248779982</v>
          </cell>
          <cell r="KX72">
            <v>454.68601297220789</v>
          </cell>
          <cell r="KY72">
            <v>403.24411229475146</v>
          </cell>
          <cell r="KZ72">
            <v>434.29474327069215</v>
          </cell>
          <cell r="LA72">
            <v>86.048075110831945</v>
          </cell>
          <cell r="LB72">
            <v>4.7678955799891964</v>
          </cell>
          <cell r="LD72">
            <v>480.39354568934993</v>
          </cell>
          <cell r="LE72">
            <v>344.19640466216498</v>
          </cell>
          <cell r="LH72">
            <v>-575.94211805745454</v>
          </cell>
          <cell r="LI72">
            <v>-575.94211805745454</v>
          </cell>
          <cell r="LJ72">
            <v>0</v>
          </cell>
          <cell r="LK72">
            <v>0</v>
          </cell>
          <cell r="LX72">
            <v>0</v>
          </cell>
          <cell r="MJ72">
            <v>0</v>
          </cell>
          <cell r="ML72">
            <v>0</v>
          </cell>
          <cell r="MM72">
            <v>0</v>
          </cell>
          <cell r="MN72">
            <v>26319.625239999994</v>
          </cell>
          <cell r="MO72">
            <v>2558.5452399999999</v>
          </cell>
          <cell r="MP72">
            <v>2640.12</v>
          </cell>
          <cell r="MQ72">
            <v>2640.12</v>
          </cell>
          <cell r="MR72">
            <v>2640.12</v>
          </cell>
          <cell r="MS72">
            <v>2640.12</v>
          </cell>
          <cell r="MT72">
            <v>2640.12</v>
          </cell>
          <cell r="MU72">
            <v>2640.12</v>
          </cell>
          <cell r="MV72">
            <v>2640.12</v>
          </cell>
          <cell r="MW72">
            <v>2640.12</v>
          </cell>
          <cell r="MX72">
            <v>2640.12</v>
          </cell>
          <cell r="NA72">
            <v>1717.1029553679962</v>
          </cell>
          <cell r="NB72">
            <v>0</v>
          </cell>
          <cell r="NC72">
            <v>0</v>
          </cell>
          <cell r="ND72">
            <v>0</v>
          </cell>
          <cell r="NE72">
            <v>0</v>
          </cell>
          <cell r="NF72">
            <v>0</v>
          </cell>
          <cell r="NG72">
            <v>0</v>
          </cell>
          <cell r="NH72">
            <v>1273.9676229590095</v>
          </cell>
          <cell r="NI72">
            <v>0</v>
          </cell>
          <cell r="NJ72">
            <v>0</v>
          </cell>
          <cell r="NK72">
            <v>443.13533240898664</v>
          </cell>
          <cell r="NN72">
            <v>-24602.522284631999</v>
          </cell>
          <cell r="NO72">
            <v>-24602.522284631999</v>
          </cell>
          <cell r="NP72">
            <v>0</v>
          </cell>
          <cell r="NQ72">
            <v>16481.621999999999</v>
          </cell>
          <cell r="NR72">
            <v>5504.2999999999993</v>
          </cell>
          <cell r="NS72">
            <v>-10977.322</v>
          </cell>
          <cell r="NT72">
            <v>-10977.322</v>
          </cell>
          <cell r="NU72">
            <v>0</v>
          </cell>
          <cell r="NV72">
            <v>4035.3090000000007</v>
          </cell>
          <cell r="NW72">
            <v>393.27900000000005</v>
          </cell>
          <cell r="NX72">
            <v>404.67</v>
          </cell>
          <cell r="NY72">
            <v>404.67</v>
          </cell>
          <cell r="NZ72">
            <v>404.67</v>
          </cell>
          <cell r="OA72">
            <v>404.67</v>
          </cell>
          <cell r="OB72">
            <v>404.67</v>
          </cell>
          <cell r="OC72">
            <v>404.67</v>
          </cell>
          <cell r="OD72">
            <v>404.67</v>
          </cell>
          <cell r="OE72">
            <v>404.67</v>
          </cell>
          <cell r="OF72">
            <v>404.67</v>
          </cell>
          <cell r="OI72">
            <v>0</v>
          </cell>
          <cell r="OJ72">
            <v>0</v>
          </cell>
          <cell r="OK72">
            <v>0</v>
          </cell>
          <cell r="OL72">
            <v>0</v>
          </cell>
          <cell r="OM72">
            <v>0</v>
          </cell>
          <cell r="ON72">
            <v>0</v>
          </cell>
          <cell r="OO72">
            <v>0</v>
          </cell>
          <cell r="OP72">
            <v>0</v>
          </cell>
          <cell r="OQ72">
            <v>0</v>
          </cell>
          <cell r="OR72">
            <v>0</v>
          </cell>
          <cell r="OS72">
            <v>0</v>
          </cell>
          <cell r="OV72">
            <v>-4035.3090000000007</v>
          </cell>
          <cell r="OW72">
            <v>-4035.3090000000007</v>
          </cell>
          <cell r="OX72">
            <v>0</v>
          </cell>
          <cell r="OY72">
            <v>7272.8499999999995</v>
          </cell>
          <cell r="OZ72">
            <v>686.47</v>
          </cell>
          <cell r="PA72">
            <v>731.82</v>
          </cell>
          <cell r="PB72">
            <v>731.82</v>
          </cell>
          <cell r="PC72">
            <v>731.82</v>
          </cell>
          <cell r="PD72">
            <v>731.82</v>
          </cell>
          <cell r="PE72">
            <v>731.82</v>
          </cell>
          <cell r="PF72">
            <v>731.82</v>
          </cell>
          <cell r="PG72">
            <v>731.82</v>
          </cell>
          <cell r="PH72">
            <v>731.82</v>
          </cell>
          <cell r="PI72">
            <v>731.82</v>
          </cell>
          <cell r="PL72">
            <v>2141.6</v>
          </cell>
          <cell r="PM72">
            <v>0</v>
          </cell>
          <cell r="PN72">
            <v>0</v>
          </cell>
          <cell r="PO72">
            <v>0</v>
          </cell>
          <cell r="PP72">
            <v>0</v>
          </cell>
          <cell r="PQ72">
            <v>0</v>
          </cell>
          <cell r="PR72">
            <v>0</v>
          </cell>
          <cell r="PS72">
            <v>2141.6</v>
          </cell>
          <cell r="PT72">
            <v>0</v>
          </cell>
          <cell r="PU72">
            <v>0</v>
          </cell>
          <cell r="PV72">
            <v>0</v>
          </cell>
          <cell r="PY72">
            <v>-5131.25</v>
          </cell>
          <cell r="PZ72">
            <v>-5131.25</v>
          </cell>
          <cell r="QA72">
            <v>0</v>
          </cell>
          <cell r="QB72">
            <v>746.83900000000006</v>
          </cell>
          <cell r="QC72">
            <v>73.09899999999999</v>
          </cell>
          <cell r="QD72">
            <v>74.86</v>
          </cell>
          <cell r="QE72">
            <v>74.86</v>
          </cell>
          <cell r="QF72">
            <v>74.86</v>
          </cell>
          <cell r="QG72">
            <v>74.86</v>
          </cell>
          <cell r="QH72">
            <v>74.86</v>
          </cell>
          <cell r="QI72">
            <v>74.86</v>
          </cell>
          <cell r="QJ72">
            <v>74.86</v>
          </cell>
          <cell r="QK72">
            <v>74.86</v>
          </cell>
          <cell r="QL72">
            <v>74.86</v>
          </cell>
          <cell r="QO72">
            <v>0</v>
          </cell>
          <cell r="QP72">
            <v>0</v>
          </cell>
          <cell r="QQ72">
            <v>0</v>
          </cell>
          <cell r="QS72">
            <v>0</v>
          </cell>
          <cell r="QT72">
            <v>0</v>
          </cell>
          <cell r="QU72">
            <v>0</v>
          </cell>
          <cell r="QW72">
            <v>0</v>
          </cell>
          <cell r="RB72">
            <v>-746.83900000000006</v>
          </cell>
          <cell r="RC72">
            <v>-746.83900000000006</v>
          </cell>
          <cell r="RD72">
            <v>0</v>
          </cell>
          <cell r="RE72">
            <v>3400.348</v>
          </cell>
          <cell r="RF72">
            <v>331.34800000000001</v>
          </cell>
          <cell r="RG72">
            <v>341</v>
          </cell>
          <cell r="RH72">
            <v>341</v>
          </cell>
          <cell r="RI72">
            <v>341</v>
          </cell>
          <cell r="RJ72">
            <v>341</v>
          </cell>
          <cell r="RK72">
            <v>341</v>
          </cell>
          <cell r="RL72">
            <v>341</v>
          </cell>
          <cell r="RM72">
            <v>341</v>
          </cell>
          <cell r="RN72">
            <v>341</v>
          </cell>
          <cell r="RO72">
            <v>341</v>
          </cell>
          <cell r="RR72">
            <v>0</v>
          </cell>
          <cell r="RS72">
            <v>0</v>
          </cell>
          <cell r="RT72">
            <v>0</v>
          </cell>
          <cell r="RV72">
            <v>0</v>
          </cell>
          <cell r="RY72">
            <v>0</v>
          </cell>
          <cell r="RZ72">
            <v>0</v>
          </cell>
          <cell r="SE72">
            <v>-3400.348</v>
          </cell>
          <cell r="SF72">
            <v>-3400.348</v>
          </cell>
          <cell r="SG72">
            <v>0</v>
          </cell>
          <cell r="SH72">
            <v>0</v>
          </cell>
          <cell r="SI72">
            <v>0</v>
          </cell>
          <cell r="SJ72">
            <v>0</v>
          </cell>
          <cell r="SK72">
            <v>0</v>
          </cell>
          <cell r="SL72">
            <v>0</v>
          </cell>
          <cell r="SM72">
            <v>0</v>
          </cell>
          <cell r="SN72">
            <v>0</v>
          </cell>
          <cell r="SO72">
            <v>0</v>
          </cell>
          <cell r="SP72">
            <v>0</v>
          </cell>
          <cell r="SQ72">
            <v>0</v>
          </cell>
          <cell r="SR72">
            <v>0</v>
          </cell>
          <cell r="SU72">
            <v>3362.7</v>
          </cell>
          <cell r="SV72">
            <v>0</v>
          </cell>
          <cell r="SW72">
            <v>0</v>
          </cell>
          <cell r="SX72">
            <v>0</v>
          </cell>
          <cell r="SY72">
            <v>1503.82</v>
          </cell>
          <cell r="SZ72">
            <v>0</v>
          </cell>
          <cell r="TA72">
            <v>1858.88</v>
          </cell>
          <cell r="TB72">
            <v>0</v>
          </cell>
          <cell r="TC72">
            <v>0</v>
          </cell>
          <cell r="TD72">
            <v>0</v>
          </cell>
          <cell r="TH72">
            <v>3362.7</v>
          </cell>
          <cell r="TI72">
            <v>0</v>
          </cell>
          <cell r="TJ72">
            <v>3362.7</v>
          </cell>
          <cell r="TK72">
            <v>989.05500000000006</v>
          </cell>
          <cell r="TL72">
            <v>97.064999999999998</v>
          </cell>
          <cell r="TM72">
            <v>99.11</v>
          </cell>
          <cell r="TN72">
            <v>99.11</v>
          </cell>
          <cell r="TO72">
            <v>99.11</v>
          </cell>
          <cell r="TP72">
            <v>99.11</v>
          </cell>
          <cell r="TQ72">
            <v>99.11</v>
          </cell>
          <cell r="TR72">
            <v>99.11</v>
          </cell>
          <cell r="TS72">
            <v>99.11</v>
          </cell>
          <cell r="TT72">
            <v>99.11</v>
          </cell>
          <cell r="TU72">
            <v>99.11</v>
          </cell>
          <cell r="TX72">
            <v>0</v>
          </cell>
          <cell r="TY72">
            <v>0</v>
          </cell>
          <cell r="TZ72">
            <v>0</v>
          </cell>
          <cell r="UA72">
            <v>0</v>
          </cell>
          <cell r="UB72">
            <v>0</v>
          </cell>
          <cell r="UC72">
            <v>0</v>
          </cell>
          <cell r="UD72">
            <v>0</v>
          </cell>
          <cell r="UE72">
            <v>0</v>
          </cell>
          <cell r="UF72">
            <v>0</v>
          </cell>
          <cell r="UG72">
            <v>0</v>
          </cell>
          <cell r="UH72">
            <v>0</v>
          </cell>
          <cell r="UK72">
            <v>-989.05500000000006</v>
          </cell>
          <cell r="UL72">
            <v>-989.05500000000006</v>
          </cell>
          <cell r="UM72">
            <v>0</v>
          </cell>
          <cell r="UN72">
            <v>37.220999999999997</v>
          </cell>
          <cell r="UO72">
            <v>3.6510000000000002</v>
          </cell>
          <cell r="UP72">
            <v>3.73</v>
          </cell>
          <cell r="UQ72">
            <v>3.73</v>
          </cell>
          <cell r="UR72">
            <v>3.73</v>
          </cell>
          <cell r="US72">
            <v>3.73</v>
          </cell>
          <cell r="UT72">
            <v>3.73</v>
          </cell>
          <cell r="UU72">
            <v>3.73</v>
          </cell>
          <cell r="UV72">
            <v>3.73</v>
          </cell>
          <cell r="UW72">
            <v>3.73</v>
          </cell>
          <cell r="UX72">
            <v>3.73</v>
          </cell>
          <cell r="VA72">
            <v>0</v>
          </cell>
          <cell r="VN72">
            <v>-37.220999999999997</v>
          </cell>
          <cell r="VO72">
            <v>-37.220999999999997</v>
          </cell>
          <cell r="VP72">
            <v>0</v>
          </cell>
          <cell r="VQ72">
            <v>0</v>
          </cell>
          <cell r="WD72">
            <v>0</v>
          </cell>
          <cell r="WQ72">
            <v>0</v>
          </cell>
          <cell r="WR72">
            <v>0</v>
          </cell>
          <cell r="WS72">
            <v>0</v>
          </cell>
          <cell r="WT72">
            <v>40504.539000000004</v>
          </cell>
          <cell r="WU72">
            <v>3963.7289999999998</v>
          </cell>
          <cell r="WV72">
            <v>4060.09</v>
          </cell>
          <cell r="WW72">
            <v>4060.09</v>
          </cell>
          <cell r="WX72">
            <v>4060.09</v>
          </cell>
          <cell r="WY72">
            <v>4060.09</v>
          </cell>
          <cell r="WZ72">
            <v>4060.09</v>
          </cell>
          <cell r="XA72">
            <v>4060.09</v>
          </cell>
          <cell r="XB72">
            <v>4060.09</v>
          </cell>
          <cell r="XC72">
            <v>4060.09</v>
          </cell>
          <cell r="XD72">
            <v>4060.09</v>
          </cell>
          <cell r="XG72">
            <v>45551.993468911598</v>
          </cell>
          <cell r="XH72">
            <v>4114.745377799044</v>
          </cell>
          <cell r="XI72">
            <v>3548.2732282130373</v>
          </cell>
          <cell r="XJ72">
            <v>1928.1897575669495</v>
          </cell>
          <cell r="XK72">
            <v>1539.2527237643851</v>
          </cell>
          <cell r="XL72">
            <v>4703.688771568517</v>
          </cell>
          <cell r="XM72">
            <v>4509.8835488699278</v>
          </cell>
          <cell r="XN72">
            <v>3508.5377522671943</v>
          </cell>
          <cell r="XO72">
            <v>8965.7308849431338</v>
          </cell>
          <cell r="XP72">
            <v>8487.3381813815267</v>
          </cell>
          <cell r="XQ72">
            <v>4246.3532425378817</v>
          </cell>
          <cell r="XT72">
            <v>5047.4544689115937</v>
          </cell>
          <cell r="XU72">
            <v>0</v>
          </cell>
          <cell r="XV72">
            <v>5047.4544689115937</v>
          </cell>
          <cell r="XW72">
            <v>14677.842999999997</v>
          </cell>
          <cell r="XX72">
            <v>1437.7629999999999</v>
          </cell>
          <cell r="XY72">
            <v>1471.12</v>
          </cell>
          <cell r="XZ72">
            <v>1471.12</v>
          </cell>
          <cell r="YA72">
            <v>1471.12</v>
          </cell>
          <cell r="YB72">
            <v>1471.12</v>
          </cell>
          <cell r="YC72">
            <v>1471.12</v>
          </cell>
          <cell r="YD72">
            <v>1471.12</v>
          </cell>
          <cell r="YE72">
            <v>1471.12</v>
          </cell>
          <cell r="YF72">
            <v>1471.12</v>
          </cell>
          <cell r="YG72">
            <v>1471.12</v>
          </cell>
          <cell r="YJ72">
            <v>11375.949530432905</v>
          </cell>
          <cell r="YK72">
            <v>1022.7946139258268</v>
          </cell>
          <cell r="YL72">
            <v>731.12134714544379</v>
          </cell>
          <cell r="YM72">
            <v>1027.3716678439723</v>
          </cell>
          <cell r="YN72">
            <v>1097.5586753605078</v>
          </cell>
          <cell r="YO72">
            <v>1503.9745397525935</v>
          </cell>
          <cell r="YP72">
            <v>1048.6753987196269</v>
          </cell>
          <cell r="YQ72">
            <v>1479.2598841448612</v>
          </cell>
          <cell r="YR72">
            <v>1112.4621448502085</v>
          </cell>
          <cell r="YS72">
            <v>1244.7461798554007</v>
          </cell>
          <cell r="YT72">
            <v>1107.9850788344634</v>
          </cell>
          <cell r="YW72">
            <v>-3301.8934695670923</v>
          </cell>
          <cell r="YX72">
            <v>-3301.8934695670923</v>
          </cell>
          <cell r="YY72">
            <v>0</v>
          </cell>
          <cell r="YZ72">
            <v>7579.804000000001</v>
          </cell>
          <cell r="ZA72">
            <v>741.60399999999993</v>
          </cell>
          <cell r="ZB72">
            <v>759.8</v>
          </cell>
          <cell r="ZC72">
            <v>759.8</v>
          </cell>
          <cell r="ZD72">
            <v>759.8</v>
          </cell>
          <cell r="ZE72">
            <v>759.8</v>
          </cell>
          <cell r="ZF72">
            <v>759.8</v>
          </cell>
          <cell r="ZG72">
            <v>759.8</v>
          </cell>
          <cell r="ZH72">
            <v>759.8</v>
          </cell>
          <cell r="ZI72">
            <v>759.8</v>
          </cell>
          <cell r="ZJ72">
            <v>759.8</v>
          </cell>
          <cell r="ZM72">
            <v>6491.8259242000167</v>
          </cell>
          <cell r="ZP72">
            <v>3067.0095461544256</v>
          </cell>
          <cell r="ZQ72">
            <v>3424.8163780455916</v>
          </cell>
          <cell r="ZZ72">
            <v>-1087.9780757999843</v>
          </cell>
          <cell r="AAA72">
            <v>-1087.9780757999843</v>
          </cell>
          <cell r="AAB72">
            <v>0</v>
          </cell>
          <cell r="AAC72">
            <v>596.59400000000005</v>
          </cell>
          <cell r="AAD72">
            <v>59.564</v>
          </cell>
          <cell r="AAE72">
            <v>59.67</v>
          </cell>
          <cell r="AAF72">
            <v>59.67</v>
          </cell>
          <cell r="AAG72">
            <v>59.67</v>
          </cell>
          <cell r="AAH72">
            <v>59.67</v>
          </cell>
          <cell r="AAI72">
            <v>59.67</v>
          </cell>
          <cell r="AAJ72">
            <v>59.67</v>
          </cell>
          <cell r="AAK72">
            <v>59.67</v>
          </cell>
          <cell r="AAL72">
            <v>59.67</v>
          </cell>
          <cell r="AAM72">
            <v>59.67</v>
          </cell>
          <cell r="AAP72">
            <v>674.25597734400003</v>
          </cell>
          <cell r="AAQ72">
            <v>57.187964735999998</v>
          </cell>
          <cell r="AAR72">
            <v>57.041055359999994</v>
          </cell>
          <cell r="AAS72">
            <v>69.974910719999997</v>
          </cell>
          <cell r="AAT72">
            <v>71.427692159999992</v>
          </cell>
          <cell r="AAU72">
            <v>69.867344447999997</v>
          </cell>
          <cell r="AAV72">
            <v>71.172351359999993</v>
          </cell>
          <cell r="AAW72">
            <v>69.13950912</v>
          </cell>
          <cell r="AAX72">
            <v>69.444397440000003</v>
          </cell>
          <cell r="AAY72">
            <v>68.86325952</v>
          </cell>
          <cell r="AAZ72">
            <v>70.137492479999992</v>
          </cell>
          <cell r="ABC72">
            <v>77.661977343999979</v>
          </cell>
          <cell r="ABD72">
            <v>0</v>
          </cell>
          <cell r="ABE72">
            <v>77.661977343999979</v>
          </cell>
          <cell r="ABF72">
            <v>131.98500000000001</v>
          </cell>
          <cell r="ABG72">
            <v>13.185</v>
          </cell>
          <cell r="ABH72">
            <v>13.2</v>
          </cell>
          <cell r="ABI72">
            <v>13.2</v>
          </cell>
          <cell r="ABJ72">
            <v>13.2</v>
          </cell>
          <cell r="ABK72">
            <v>13.2</v>
          </cell>
          <cell r="ABL72">
            <v>13.2</v>
          </cell>
          <cell r="ABM72">
            <v>13.2</v>
          </cell>
          <cell r="ABN72">
            <v>13.2</v>
          </cell>
          <cell r="ABO72">
            <v>13.2</v>
          </cell>
          <cell r="ABP72">
            <v>13.2</v>
          </cell>
          <cell r="ABS72">
            <v>0</v>
          </cell>
          <cell r="ABT72">
            <v>0</v>
          </cell>
          <cell r="ACA72">
            <v>0</v>
          </cell>
          <cell r="ACB72">
            <v>0</v>
          </cell>
          <cell r="ACC72">
            <v>0</v>
          </cell>
          <cell r="ACF72">
            <v>-131.98500000000001</v>
          </cell>
          <cell r="ACG72">
            <v>-131.98500000000001</v>
          </cell>
          <cell r="ACH72">
            <v>0</v>
          </cell>
          <cell r="ACI72">
            <v>3738.3630000000012</v>
          </cell>
          <cell r="ACJ72">
            <v>4157.9917506000011</v>
          </cell>
          <cell r="ACK72">
            <v>419.62875059999988</v>
          </cell>
          <cell r="ACL72">
            <v>0</v>
          </cell>
          <cell r="ACM72">
            <v>419.62875059999988</v>
          </cell>
          <cell r="ACN72">
            <v>3738.3630000000012</v>
          </cell>
          <cell r="ACO72">
            <v>352.3830000000001</v>
          </cell>
          <cell r="ACP72">
            <v>376.22</v>
          </cell>
          <cell r="ACQ72">
            <v>376.22</v>
          </cell>
          <cell r="ACR72">
            <v>376.22</v>
          </cell>
          <cell r="ACS72">
            <v>376.22</v>
          </cell>
          <cell r="ACT72">
            <v>376.22</v>
          </cell>
          <cell r="ACU72">
            <v>376.22</v>
          </cell>
          <cell r="ACV72">
            <v>376.22</v>
          </cell>
          <cell r="ACW72">
            <v>376.22</v>
          </cell>
          <cell r="ACX72">
            <v>376.22</v>
          </cell>
          <cell r="ADA72">
            <v>4157.9917506000011</v>
          </cell>
          <cell r="ADB72">
            <v>452.73805416000005</v>
          </cell>
          <cell r="ADC72">
            <v>471.38094360000002</v>
          </cell>
          <cell r="ADD72">
            <v>675.89391383999998</v>
          </cell>
          <cell r="ADE72">
            <v>560.05804080000007</v>
          </cell>
          <cell r="ADF72">
            <v>377.12487060000001</v>
          </cell>
          <cell r="ADG72">
            <v>351.81787320000001</v>
          </cell>
          <cell r="ADH72">
            <v>455.69221920000001</v>
          </cell>
          <cell r="ADI72">
            <v>228.85085520000001</v>
          </cell>
          <cell r="ADJ72">
            <v>289.53870480000006</v>
          </cell>
          <cell r="ADK72">
            <v>294.89627520000005</v>
          </cell>
          <cell r="ADN72">
            <v>419.62875059999988</v>
          </cell>
          <cell r="ADO72">
            <v>0</v>
          </cell>
          <cell r="ADP72">
            <v>419.62875059999988</v>
          </cell>
          <cell r="ADQ72">
            <v>0</v>
          </cell>
          <cell r="ADR72">
            <v>0</v>
          </cell>
          <cell r="ADS72">
            <v>0</v>
          </cell>
          <cell r="ADT72">
            <v>0</v>
          </cell>
          <cell r="ADU72">
            <v>0</v>
          </cell>
          <cell r="ADV72">
            <v>0</v>
          </cell>
          <cell r="ADW72">
            <v>0</v>
          </cell>
          <cell r="ADX72">
            <v>0</v>
          </cell>
          <cell r="ADY72">
            <v>0</v>
          </cell>
          <cell r="ADZ72">
            <v>0</v>
          </cell>
          <cell r="AEA72">
            <v>0</v>
          </cell>
          <cell r="AED72">
            <v>0</v>
          </cell>
          <cell r="AEE72">
            <v>0</v>
          </cell>
          <cell r="AEF72">
            <v>0</v>
          </cell>
          <cell r="AEG72">
            <v>0</v>
          </cell>
          <cell r="AEH72">
            <v>0</v>
          </cell>
          <cell r="AEI72">
            <v>0</v>
          </cell>
          <cell r="AEJ72">
            <v>0</v>
          </cell>
          <cell r="AEK72">
            <v>0</v>
          </cell>
          <cell r="AEL72">
            <v>0</v>
          </cell>
          <cell r="AEM72">
            <v>0</v>
          </cell>
          <cell r="AEN72">
            <v>0</v>
          </cell>
          <cell r="AEQ72">
            <v>0</v>
          </cell>
          <cell r="AER72">
            <v>0</v>
          </cell>
          <cell r="AES72">
            <v>0</v>
          </cell>
          <cell r="AET72">
            <v>0</v>
          </cell>
          <cell r="AEU72">
            <v>0</v>
          </cell>
          <cell r="AEV72">
            <v>0</v>
          </cell>
          <cell r="AEW72">
            <v>0</v>
          </cell>
          <cell r="AEX72">
            <v>0</v>
          </cell>
          <cell r="AEY72">
            <v>0</v>
          </cell>
          <cell r="AFG72">
            <v>0</v>
          </cell>
          <cell r="AFT72">
            <v>0</v>
          </cell>
          <cell r="AFU72">
            <v>0</v>
          </cell>
          <cell r="AFV72">
            <v>0</v>
          </cell>
          <cell r="AFW72">
            <v>147958.59224000003</v>
          </cell>
          <cell r="AFX72">
            <v>111745.09050636034</v>
          </cell>
          <cell r="AFY72">
            <v>-36213.501733639685</v>
          </cell>
          <cell r="AFZ72">
            <v>-36213.501733639685</v>
          </cell>
          <cell r="AGA72">
            <v>0</v>
          </cell>
          <cell r="AGB72">
            <v>177550.31068800003</v>
          </cell>
          <cell r="AGC72">
            <v>134094.1086076324</v>
          </cell>
          <cell r="AGD72">
            <v>-43456.202080367628</v>
          </cell>
          <cell r="AGE72">
            <v>-43456.202080367628</v>
          </cell>
          <cell r="AGF72">
            <v>0</v>
          </cell>
          <cell r="AGG72">
            <v>8877.5155344000013</v>
          </cell>
          <cell r="AGH72">
            <v>6704.7054303816203</v>
          </cell>
          <cell r="AGI72">
            <v>-2172.810104018381</v>
          </cell>
          <cell r="AGJ72">
            <v>-2172.810104018381</v>
          </cell>
          <cell r="AGK72">
            <v>0</v>
          </cell>
          <cell r="AGL72">
            <v>186427.82622240004</v>
          </cell>
        </row>
        <row r="73">
          <cell r="C73" t="str">
            <v>Текстильникiв, ВУЛ, 41</v>
          </cell>
          <cell r="D73">
            <v>5</v>
          </cell>
          <cell r="E73">
            <v>3716.3</v>
          </cell>
          <cell r="F73">
            <v>53382.292999999998</v>
          </cell>
          <cell r="G73">
            <v>47650.895859250115</v>
          </cell>
          <cell r="H73">
            <v>-5731.397140749883</v>
          </cell>
          <cell r="I73">
            <v>-5731.397140749883</v>
          </cell>
          <cell r="J73">
            <v>0</v>
          </cell>
          <cell r="K73">
            <v>19195.537</v>
          </cell>
          <cell r="L73">
            <v>1883.4970000000003</v>
          </cell>
          <cell r="M73">
            <v>1923.56</v>
          </cell>
          <cell r="N73">
            <v>1923.56</v>
          </cell>
          <cell r="O73">
            <v>1923.56</v>
          </cell>
          <cell r="P73">
            <v>1923.56</v>
          </cell>
          <cell r="Q73">
            <v>1923.56</v>
          </cell>
          <cell r="R73">
            <v>1923.56</v>
          </cell>
          <cell r="S73">
            <v>1923.56</v>
          </cell>
          <cell r="T73">
            <v>1923.56</v>
          </cell>
          <cell r="U73">
            <v>1923.56</v>
          </cell>
          <cell r="X73">
            <v>14677.233492453001</v>
          </cell>
          <cell r="Y73">
            <v>10272.697058969135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4404.5364334838659</v>
          </cell>
          <cell r="AF73">
            <v>0</v>
          </cell>
          <cell r="AG73">
            <v>0</v>
          </cell>
          <cell r="AH73">
            <v>0</v>
          </cell>
          <cell r="AL73">
            <v>0</v>
          </cell>
          <cell r="AM73">
            <v>0</v>
          </cell>
          <cell r="AN73">
            <v>4109.4310000000005</v>
          </cell>
          <cell r="AO73">
            <v>403.50099999999998</v>
          </cell>
          <cell r="AP73">
            <v>411.77</v>
          </cell>
          <cell r="AQ73">
            <v>411.77</v>
          </cell>
          <cell r="AR73">
            <v>411.77</v>
          </cell>
          <cell r="AS73">
            <v>411.77</v>
          </cell>
          <cell r="AT73">
            <v>411.77</v>
          </cell>
          <cell r="AU73">
            <v>411.77</v>
          </cell>
          <cell r="AV73">
            <v>411.77</v>
          </cell>
          <cell r="AW73">
            <v>411.77</v>
          </cell>
          <cell r="AX73">
            <v>411.77</v>
          </cell>
          <cell r="BA73">
            <v>4495.0332124226716</v>
          </cell>
          <cell r="BB73">
            <v>2250.4995503154687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2244.5336621072033</v>
          </cell>
          <cell r="BI73">
            <v>0</v>
          </cell>
          <cell r="BJ73">
            <v>0</v>
          </cell>
          <cell r="BK73">
            <v>0</v>
          </cell>
          <cell r="BO73">
            <v>0</v>
          </cell>
          <cell r="BP73">
            <v>0</v>
          </cell>
          <cell r="BQ73">
            <v>1921.1689999999994</v>
          </cell>
          <cell r="BR73">
            <v>191.90899999999999</v>
          </cell>
          <cell r="BS73">
            <v>192.14</v>
          </cell>
          <cell r="BT73">
            <v>192.14</v>
          </cell>
          <cell r="BU73">
            <v>192.14</v>
          </cell>
          <cell r="BV73">
            <v>192.14</v>
          </cell>
          <cell r="BW73">
            <v>192.14</v>
          </cell>
          <cell r="BX73">
            <v>192.14</v>
          </cell>
          <cell r="BY73">
            <v>192.14</v>
          </cell>
          <cell r="BZ73">
            <v>192.14</v>
          </cell>
          <cell r="CA73">
            <v>192.14</v>
          </cell>
          <cell r="CD73">
            <v>2083.9855238771202</v>
          </cell>
          <cell r="CE73">
            <v>193.538899176</v>
          </cell>
          <cell r="CF73">
            <v>193.04171976000001</v>
          </cell>
          <cell r="CG73">
            <v>212.08932704911999</v>
          </cell>
          <cell r="CH73">
            <v>216.49264524</v>
          </cell>
          <cell r="CI73">
            <v>211.76333377199998</v>
          </cell>
          <cell r="CJ73">
            <v>215.71872403999998</v>
          </cell>
          <cell r="CK73">
            <v>209.55731268</v>
          </cell>
          <cell r="CL73">
            <v>210.48140916</v>
          </cell>
          <cell r="CM73">
            <v>208.72001827999998</v>
          </cell>
          <cell r="CN73">
            <v>212.58213472</v>
          </cell>
          <cell r="CR73">
            <v>0</v>
          </cell>
          <cell r="CS73">
            <v>0</v>
          </cell>
          <cell r="CT73">
            <v>426.54699999999991</v>
          </cell>
          <cell r="CU73">
            <v>42.606999999999999</v>
          </cell>
          <cell r="CV73">
            <v>42.66</v>
          </cell>
          <cell r="CW73">
            <v>42.66</v>
          </cell>
          <cell r="CX73">
            <v>42.66</v>
          </cell>
          <cell r="CY73">
            <v>42.66</v>
          </cell>
          <cell r="CZ73">
            <v>42.66</v>
          </cell>
          <cell r="DA73">
            <v>42.66</v>
          </cell>
          <cell r="DB73">
            <v>42.66</v>
          </cell>
          <cell r="DC73">
            <v>42.66</v>
          </cell>
          <cell r="DD73">
            <v>42.66</v>
          </cell>
          <cell r="DG73">
            <v>462.51384914135991</v>
          </cell>
          <cell r="DH73">
            <v>42.957163326</v>
          </cell>
          <cell r="DI73">
            <v>42.846811259999996</v>
          </cell>
          <cell r="DJ73">
            <v>47.06960590936</v>
          </cell>
          <cell r="DK73">
            <v>48.046847219999997</v>
          </cell>
          <cell r="DL73">
            <v>46.997257265999998</v>
          </cell>
          <cell r="DM73">
            <v>47.874918139999998</v>
          </cell>
          <cell r="DN73">
            <v>46.507668539999997</v>
          </cell>
          <cell r="DO73">
            <v>46.712755979999997</v>
          </cell>
          <cell r="DP73">
            <v>46.321845339999996</v>
          </cell>
          <cell r="DQ73">
            <v>47.178976159999998</v>
          </cell>
          <cell r="DT73">
            <v>35.966849141360001</v>
          </cell>
          <cell r="DU73">
            <v>0</v>
          </cell>
          <cell r="DV73">
            <v>35.966849141360001</v>
          </cell>
          <cell r="DW73">
            <v>2429.3030000000003</v>
          </cell>
          <cell r="DX73">
            <v>238.52299999999997</v>
          </cell>
          <cell r="DY73">
            <v>243.42</v>
          </cell>
          <cell r="DZ73">
            <v>243.42</v>
          </cell>
          <cell r="EA73">
            <v>243.42</v>
          </cell>
          <cell r="EB73">
            <v>243.42</v>
          </cell>
          <cell r="EC73">
            <v>243.42</v>
          </cell>
          <cell r="ED73">
            <v>243.42</v>
          </cell>
          <cell r="EE73">
            <v>243.42</v>
          </cell>
          <cell r="EF73">
            <v>243.42</v>
          </cell>
          <cell r="EG73">
            <v>243.42</v>
          </cell>
          <cell r="EK73">
            <v>2648.6381374757138</v>
          </cell>
          <cell r="EL73">
            <v>1326.0767286132789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1322.5614088624347</v>
          </cell>
          <cell r="ES73">
            <v>0</v>
          </cell>
          <cell r="ET73">
            <v>0</v>
          </cell>
          <cell r="EU73">
            <v>0</v>
          </cell>
          <cell r="EX73">
            <v>219.33513747571351</v>
          </cell>
          <cell r="EY73">
            <v>0</v>
          </cell>
          <cell r="EZ73">
            <v>219.33513747571351</v>
          </cell>
          <cell r="FA73">
            <v>9413.023000000001</v>
          </cell>
          <cell r="FB73">
            <v>924.22299999999996</v>
          </cell>
          <cell r="FC73">
            <v>943.2</v>
          </cell>
          <cell r="FD73">
            <v>943.2</v>
          </cell>
          <cell r="FE73">
            <v>943.2</v>
          </cell>
          <cell r="FF73">
            <v>943.2</v>
          </cell>
          <cell r="FG73">
            <v>943.2</v>
          </cell>
          <cell r="FH73">
            <v>943.2</v>
          </cell>
          <cell r="FI73">
            <v>943.2</v>
          </cell>
          <cell r="FJ73">
            <v>943.2</v>
          </cell>
          <cell r="FK73">
            <v>943.2</v>
          </cell>
          <cell r="FN73">
            <v>10347.124764471595</v>
          </cell>
          <cell r="FO73">
            <v>5201.356934212442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5145.767830259153</v>
          </cell>
          <cell r="FV73">
            <v>0</v>
          </cell>
          <cell r="FW73">
            <v>0</v>
          </cell>
          <cell r="FX73">
            <v>0</v>
          </cell>
          <cell r="GA73">
            <v>934.10176447159392</v>
          </cell>
          <cell r="GB73">
            <v>0</v>
          </cell>
          <cell r="GC73">
            <v>934.10176447159392</v>
          </cell>
          <cell r="GD73">
            <v>9.5480000000000018</v>
          </cell>
          <cell r="GE73">
            <v>9.5480000000000018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-9.5480000000000018</v>
          </cell>
          <cell r="GW73">
            <v>-9.5480000000000018</v>
          </cell>
          <cell r="GX73">
            <v>0</v>
          </cell>
          <cell r="GY73">
            <v>15877.735000000002</v>
          </cell>
          <cell r="GZ73">
            <v>1509.0550000000003</v>
          </cell>
          <cell r="HA73">
            <v>1596.52</v>
          </cell>
          <cell r="HB73">
            <v>1596.52</v>
          </cell>
          <cell r="HC73">
            <v>1596.52</v>
          </cell>
          <cell r="HD73">
            <v>1596.52</v>
          </cell>
          <cell r="HE73">
            <v>1596.52</v>
          </cell>
          <cell r="HF73">
            <v>1596.52</v>
          </cell>
          <cell r="HG73">
            <v>1596.52</v>
          </cell>
          <cell r="HH73">
            <v>1596.52</v>
          </cell>
          <cell r="HI73">
            <v>1596.52</v>
          </cell>
          <cell r="HL73">
            <v>12936.366879408657</v>
          </cell>
          <cell r="HM73">
            <v>1235.4939201060627</v>
          </cell>
          <cell r="HN73">
            <v>1135.8782163668875</v>
          </cell>
          <cell r="HO73">
            <v>1305.5272851137411</v>
          </cell>
          <cell r="HP73">
            <v>1407.2539880663526</v>
          </cell>
          <cell r="HQ73">
            <v>1472.1412969838907</v>
          </cell>
          <cell r="HR73">
            <v>1276.9970306801156</v>
          </cell>
          <cell r="HS73">
            <v>1160.807850977546</v>
          </cell>
          <cell r="HT73">
            <v>1535.5119393987604</v>
          </cell>
          <cell r="HU73">
            <v>1160.2436316653177</v>
          </cell>
          <cell r="HV73">
            <v>1246.5117200499831</v>
          </cell>
          <cell r="HY73">
            <v>-2941.3681205913454</v>
          </cell>
          <cell r="HZ73">
            <v>-2941.3681205913454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3593.8470000000011</v>
          </cell>
          <cell r="KI73">
            <v>352.85700000000003</v>
          </cell>
          <cell r="KJ73">
            <v>360.11</v>
          </cell>
          <cell r="KK73">
            <v>360.11</v>
          </cell>
          <cell r="KL73">
            <v>360.11</v>
          </cell>
          <cell r="KM73">
            <v>360.11</v>
          </cell>
          <cell r="KN73">
            <v>360.11</v>
          </cell>
          <cell r="KO73">
            <v>360.11</v>
          </cell>
          <cell r="KP73">
            <v>360.11</v>
          </cell>
          <cell r="KQ73">
            <v>360.11</v>
          </cell>
          <cell r="KR73">
            <v>360.11</v>
          </cell>
          <cell r="KU73">
            <v>3002.4688258437764</v>
          </cell>
          <cell r="KV73">
            <v>417.98840868676268</v>
          </cell>
          <cell r="KW73">
            <v>316.81407721052341</v>
          </cell>
          <cell r="KX73">
            <v>467.05099952774088</v>
          </cell>
          <cell r="KY73">
            <v>414.21015893983974</v>
          </cell>
          <cell r="KZ73">
            <v>446.10519819666985</v>
          </cell>
          <cell r="LA73">
            <v>88.388114745919566</v>
          </cell>
          <cell r="LB73">
            <v>4.8975564075993807</v>
          </cell>
          <cell r="LD73">
            <v>493.45763731377536</v>
          </cell>
          <cell r="LE73">
            <v>353.55667481494538</v>
          </cell>
          <cell r="LH73">
            <v>-591.37817415622476</v>
          </cell>
          <cell r="LI73">
            <v>-591.37817415622476</v>
          </cell>
          <cell r="LJ73">
            <v>0</v>
          </cell>
          <cell r="LK73">
            <v>0</v>
          </cell>
          <cell r="LX73">
            <v>0</v>
          </cell>
          <cell r="MJ73">
            <v>0</v>
          </cell>
          <cell r="ML73">
            <v>0</v>
          </cell>
          <cell r="MM73">
            <v>0</v>
          </cell>
          <cell r="MN73">
            <v>23374.499750000003</v>
          </cell>
          <cell r="MO73">
            <v>2229.4497500000002</v>
          </cell>
          <cell r="MP73">
            <v>2349.4499999999998</v>
          </cell>
          <cell r="MQ73">
            <v>2349.4499999999998</v>
          </cell>
          <cell r="MR73">
            <v>2349.4499999999998</v>
          </cell>
          <cell r="MS73">
            <v>2349.4499999999998</v>
          </cell>
          <cell r="MT73">
            <v>2349.4499999999998</v>
          </cell>
          <cell r="MU73">
            <v>2349.4499999999998</v>
          </cell>
          <cell r="MV73">
            <v>2349.4499999999998</v>
          </cell>
          <cell r="MW73">
            <v>2349.4499999999998</v>
          </cell>
          <cell r="MX73">
            <v>2349.4499999999998</v>
          </cell>
          <cell r="NA73">
            <v>1381.3461393556343</v>
          </cell>
          <cell r="NB73">
            <v>0</v>
          </cell>
          <cell r="NC73">
            <v>0</v>
          </cell>
          <cell r="ND73">
            <v>0</v>
          </cell>
          <cell r="NE73">
            <v>0</v>
          </cell>
          <cell r="NF73">
            <v>0</v>
          </cell>
          <cell r="NG73">
            <v>0</v>
          </cell>
          <cell r="NH73">
            <v>1085.9225844163097</v>
          </cell>
          <cell r="NI73">
            <v>0</v>
          </cell>
          <cell r="NJ73">
            <v>0</v>
          </cell>
          <cell r="NK73">
            <v>295.42355493932445</v>
          </cell>
          <cell r="NN73">
            <v>-21993.153610644367</v>
          </cell>
          <cell r="NO73">
            <v>-21993.153610644367</v>
          </cell>
          <cell r="NP73">
            <v>0</v>
          </cell>
          <cell r="NQ73">
            <v>25369.993999999995</v>
          </cell>
          <cell r="NR73">
            <v>3100.53</v>
          </cell>
          <cell r="NS73">
            <v>-22269.463999999996</v>
          </cell>
          <cell r="NT73">
            <v>-22269.463999999996</v>
          </cell>
          <cell r="NU73">
            <v>0</v>
          </cell>
          <cell r="NV73">
            <v>5781.0749999999989</v>
          </cell>
          <cell r="NW73">
            <v>563.41499999999996</v>
          </cell>
          <cell r="NX73">
            <v>579.74</v>
          </cell>
          <cell r="NY73">
            <v>579.74</v>
          </cell>
          <cell r="NZ73">
            <v>579.74</v>
          </cell>
          <cell r="OA73">
            <v>579.74</v>
          </cell>
          <cell r="OB73">
            <v>579.74</v>
          </cell>
          <cell r="OC73">
            <v>579.74</v>
          </cell>
          <cell r="OD73">
            <v>579.74</v>
          </cell>
          <cell r="OE73">
            <v>579.74</v>
          </cell>
          <cell r="OF73">
            <v>579.74</v>
          </cell>
          <cell r="OI73">
            <v>0</v>
          </cell>
          <cell r="OJ73">
            <v>0</v>
          </cell>
          <cell r="OK73">
            <v>0</v>
          </cell>
          <cell r="OL73">
            <v>0</v>
          </cell>
          <cell r="OM73">
            <v>0</v>
          </cell>
          <cell r="ON73">
            <v>0</v>
          </cell>
          <cell r="OO73">
            <v>0</v>
          </cell>
          <cell r="OP73">
            <v>0</v>
          </cell>
          <cell r="OQ73">
            <v>0</v>
          </cell>
          <cell r="OR73">
            <v>0</v>
          </cell>
          <cell r="OS73">
            <v>0</v>
          </cell>
          <cell r="OV73">
            <v>-5781.0749999999989</v>
          </cell>
          <cell r="OW73">
            <v>-5781.0749999999989</v>
          </cell>
          <cell r="OX73">
            <v>0</v>
          </cell>
          <cell r="OY73">
            <v>10581.22</v>
          </cell>
          <cell r="OZ73">
            <v>998.74</v>
          </cell>
          <cell r="PA73">
            <v>1064.72</v>
          </cell>
          <cell r="PB73">
            <v>1064.72</v>
          </cell>
          <cell r="PC73">
            <v>1064.72</v>
          </cell>
          <cell r="PD73">
            <v>1064.72</v>
          </cell>
          <cell r="PE73">
            <v>1064.72</v>
          </cell>
          <cell r="PF73">
            <v>1064.72</v>
          </cell>
          <cell r="PG73">
            <v>1064.72</v>
          </cell>
          <cell r="PH73">
            <v>1064.72</v>
          </cell>
          <cell r="PI73">
            <v>1064.72</v>
          </cell>
          <cell r="PL73">
            <v>0</v>
          </cell>
          <cell r="PM73">
            <v>0</v>
          </cell>
          <cell r="PN73">
            <v>0</v>
          </cell>
          <cell r="PO73">
            <v>0</v>
          </cell>
          <cell r="PP73">
            <v>0</v>
          </cell>
          <cell r="PQ73">
            <v>0</v>
          </cell>
          <cell r="PR73">
            <v>0</v>
          </cell>
          <cell r="PS73">
            <v>0</v>
          </cell>
          <cell r="PT73">
            <v>0</v>
          </cell>
          <cell r="PU73">
            <v>0</v>
          </cell>
          <cell r="PV73">
            <v>0</v>
          </cell>
          <cell r="PY73">
            <v>-10581.22</v>
          </cell>
          <cell r="PZ73">
            <v>-10581.22</v>
          </cell>
          <cell r="QA73">
            <v>0</v>
          </cell>
          <cell r="QB73">
            <v>1323.4959999999999</v>
          </cell>
          <cell r="QC73">
            <v>129.46599999999998</v>
          </cell>
          <cell r="QD73">
            <v>132.66999999999999</v>
          </cell>
          <cell r="QE73">
            <v>132.66999999999999</v>
          </cell>
          <cell r="QF73">
            <v>132.66999999999999</v>
          </cell>
          <cell r="QG73">
            <v>132.66999999999999</v>
          </cell>
          <cell r="QH73">
            <v>132.66999999999999</v>
          </cell>
          <cell r="QI73">
            <v>132.66999999999999</v>
          </cell>
          <cell r="QJ73">
            <v>132.66999999999999</v>
          </cell>
          <cell r="QK73">
            <v>132.66999999999999</v>
          </cell>
          <cell r="QL73">
            <v>132.66999999999999</v>
          </cell>
          <cell r="QO73">
            <v>0</v>
          </cell>
          <cell r="QP73">
            <v>0</v>
          </cell>
          <cell r="QQ73">
            <v>0</v>
          </cell>
          <cell r="QS73">
            <v>0</v>
          </cell>
          <cell r="QT73">
            <v>0</v>
          </cell>
          <cell r="QU73">
            <v>0</v>
          </cell>
          <cell r="QW73">
            <v>0</v>
          </cell>
          <cell r="RB73">
            <v>-1323.4959999999999</v>
          </cell>
          <cell r="RC73">
            <v>-1323.4959999999999</v>
          </cell>
          <cell r="RD73">
            <v>0</v>
          </cell>
          <cell r="RE73">
            <v>5073.3230000000012</v>
          </cell>
          <cell r="RF73">
            <v>494.48299999999995</v>
          </cell>
          <cell r="RG73">
            <v>508.76</v>
          </cell>
          <cell r="RH73">
            <v>508.76</v>
          </cell>
          <cell r="RI73">
            <v>508.76</v>
          </cell>
          <cell r="RJ73">
            <v>508.76</v>
          </cell>
          <cell r="RK73">
            <v>508.76</v>
          </cell>
          <cell r="RL73">
            <v>508.76</v>
          </cell>
          <cell r="RM73">
            <v>508.76</v>
          </cell>
          <cell r="RN73">
            <v>508.76</v>
          </cell>
          <cell r="RO73">
            <v>508.76</v>
          </cell>
          <cell r="RR73">
            <v>0</v>
          </cell>
          <cell r="RS73">
            <v>0</v>
          </cell>
          <cell r="RT73">
            <v>0</v>
          </cell>
          <cell r="RV73">
            <v>0</v>
          </cell>
          <cell r="RY73">
            <v>0</v>
          </cell>
          <cell r="RZ73">
            <v>0</v>
          </cell>
          <cell r="SE73">
            <v>-5073.3230000000012</v>
          </cell>
          <cell r="SF73">
            <v>-5073.3230000000012</v>
          </cell>
          <cell r="SG73">
            <v>0</v>
          </cell>
          <cell r="SH73">
            <v>0</v>
          </cell>
          <cell r="SI73">
            <v>0</v>
          </cell>
          <cell r="SJ73">
            <v>0</v>
          </cell>
          <cell r="SK73">
            <v>0</v>
          </cell>
          <cell r="SL73">
            <v>0</v>
          </cell>
          <cell r="SM73">
            <v>0</v>
          </cell>
          <cell r="SN73">
            <v>0</v>
          </cell>
          <cell r="SO73">
            <v>0</v>
          </cell>
          <cell r="SP73">
            <v>0</v>
          </cell>
          <cell r="SQ73">
            <v>0</v>
          </cell>
          <cell r="SR73">
            <v>0</v>
          </cell>
          <cell r="SU73">
            <v>3100.53</v>
          </cell>
          <cell r="SV73">
            <v>0</v>
          </cell>
          <cell r="SW73">
            <v>0</v>
          </cell>
          <cell r="SX73">
            <v>0</v>
          </cell>
          <cell r="SY73">
            <v>0</v>
          </cell>
          <cell r="SZ73">
            <v>0</v>
          </cell>
          <cell r="TA73">
            <v>0</v>
          </cell>
          <cell r="TB73">
            <v>3100.53</v>
          </cell>
          <cell r="TC73">
            <v>0</v>
          </cell>
          <cell r="TD73">
            <v>0</v>
          </cell>
          <cell r="TH73">
            <v>3100.53</v>
          </cell>
          <cell r="TI73">
            <v>0</v>
          </cell>
          <cell r="TJ73">
            <v>3100.53</v>
          </cell>
          <cell r="TK73">
            <v>2577.4389999999994</v>
          </cell>
          <cell r="TL73">
            <v>252.91899999999998</v>
          </cell>
          <cell r="TM73">
            <v>258.27999999999997</v>
          </cell>
          <cell r="TN73">
            <v>258.27999999999997</v>
          </cell>
          <cell r="TO73">
            <v>258.27999999999997</v>
          </cell>
          <cell r="TP73">
            <v>258.27999999999997</v>
          </cell>
          <cell r="TQ73">
            <v>258.27999999999997</v>
          </cell>
          <cell r="TR73">
            <v>258.27999999999997</v>
          </cell>
          <cell r="TS73">
            <v>258.27999999999997</v>
          </cell>
          <cell r="TT73">
            <v>258.27999999999997</v>
          </cell>
          <cell r="TU73">
            <v>258.27999999999997</v>
          </cell>
          <cell r="TX73">
            <v>0</v>
          </cell>
          <cell r="TY73">
            <v>0</v>
          </cell>
          <cell r="TZ73">
            <v>0</v>
          </cell>
          <cell r="UA73">
            <v>0</v>
          </cell>
          <cell r="UB73">
            <v>0</v>
          </cell>
          <cell r="UC73">
            <v>0</v>
          </cell>
          <cell r="UD73">
            <v>0</v>
          </cell>
          <cell r="UE73">
            <v>0</v>
          </cell>
          <cell r="UF73">
            <v>0</v>
          </cell>
          <cell r="UG73">
            <v>0</v>
          </cell>
          <cell r="UH73">
            <v>0</v>
          </cell>
          <cell r="UK73">
            <v>-2577.4389999999994</v>
          </cell>
          <cell r="UL73">
            <v>-2577.4389999999994</v>
          </cell>
          <cell r="UM73">
            <v>0</v>
          </cell>
          <cell r="UN73">
            <v>33.441000000000003</v>
          </cell>
          <cell r="UO73">
            <v>3.2910000000000004</v>
          </cell>
          <cell r="UP73">
            <v>3.35</v>
          </cell>
          <cell r="UQ73">
            <v>3.35</v>
          </cell>
          <cell r="UR73">
            <v>3.35</v>
          </cell>
          <cell r="US73">
            <v>3.35</v>
          </cell>
          <cell r="UT73">
            <v>3.35</v>
          </cell>
          <cell r="UU73">
            <v>3.35</v>
          </cell>
          <cell r="UV73">
            <v>3.35</v>
          </cell>
          <cell r="UW73">
            <v>3.35</v>
          </cell>
          <cell r="UX73">
            <v>3.35</v>
          </cell>
          <cell r="VA73">
            <v>0</v>
          </cell>
          <cell r="VN73">
            <v>-33.441000000000003</v>
          </cell>
          <cell r="VO73">
            <v>-33.441000000000003</v>
          </cell>
          <cell r="VP73">
            <v>0</v>
          </cell>
          <cell r="VQ73">
            <v>0</v>
          </cell>
          <cell r="WD73">
            <v>0</v>
          </cell>
          <cell r="WQ73">
            <v>0</v>
          </cell>
          <cell r="WR73">
            <v>0</v>
          </cell>
          <cell r="WS73">
            <v>0</v>
          </cell>
          <cell r="WT73">
            <v>48884.666000000005</v>
          </cell>
          <cell r="WU73">
            <v>4842.0859999999993</v>
          </cell>
          <cell r="WV73">
            <v>4893.62</v>
          </cell>
          <cell r="WW73">
            <v>4893.62</v>
          </cell>
          <cell r="WX73">
            <v>4893.62</v>
          </cell>
          <cell r="WY73">
            <v>4893.62</v>
          </cell>
          <cell r="WZ73">
            <v>4893.62</v>
          </cell>
          <cell r="XA73">
            <v>4893.62</v>
          </cell>
          <cell r="XB73">
            <v>4893.62</v>
          </cell>
          <cell r="XC73">
            <v>4893.62</v>
          </cell>
          <cell r="XD73">
            <v>4893.62</v>
          </cell>
          <cell r="XG73">
            <v>60764.165926796893</v>
          </cell>
          <cell r="XH73">
            <v>6144.5569859759489</v>
          </cell>
          <cell r="XI73">
            <v>5237.297638151822</v>
          </cell>
          <cell r="XJ73">
            <v>2885.2014770392334</v>
          </cell>
          <cell r="XK73">
            <v>2350.1588072272311</v>
          </cell>
          <cell r="XL73">
            <v>6975.5777247582892</v>
          </cell>
          <cell r="XM73">
            <v>6690.55422749638</v>
          </cell>
          <cell r="XN73">
            <v>5270.9104197514798</v>
          </cell>
          <cell r="XO73">
            <v>9570.7852420030613</v>
          </cell>
          <cell r="XP73">
            <v>9318.6833038258883</v>
          </cell>
          <cell r="XQ73">
            <v>6320.44010056756</v>
          </cell>
          <cell r="XT73">
            <v>11879.499926796889</v>
          </cell>
          <cell r="XU73">
            <v>0</v>
          </cell>
          <cell r="XV73">
            <v>11879.499926796889</v>
          </cell>
          <cell r="XW73">
            <v>11676.412</v>
          </cell>
          <cell r="XX73">
            <v>1166.5719999999999</v>
          </cell>
          <cell r="XY73">
            <v>1167.76</v>
          </cell>
          <cell r="XZ73">
            <v>1167.76</v>
          </cell>
          <cell r="YA73">
            <v>1167.76</v>
          </cell>
          <cell r="YB73">
            <v>1167.76</v>
          </cell>
          <cell r="YC73">
            <v>1167.76</v>
          </cell>
          <cell r="YD73">
            <v>1167.76</v>
          </cell>
          <cell r="YE73">
            <v>1167.76</v>
          </cell>
          <cell r="YF73">
            <v>1167.76</v>
          </cell>
          <cell r="YG73">
            <v>1167.76</v>
          </cell>
          <cell r="YJ73">
            <v>10986.094505349902</v>
          </cell>
          <cell r="YK73">
            <v>1039.0578858806525</v>
          </cell>
          <cell r="YL73">
            <v>742.74677529955363</v>
          </cell>
          <cell r="YM73">
            <v>1043.7077187043665</v>
          </cell>
          <cell r="YN73">
            <v>1115.0107571184012</v>
          </cell>
          <cell r="YO73">
            <v>1527.8784767844345</v>
          </cell>
          <cell r="YP73">
            <v>1065.3501963471294</v>
          </cell>
          <cell r="YQ73">
            <v>1016.0299471858712</v>
          </cell>
          <cell r="YR73">
            <v>1130.1656368227264</v>
          </cell>
          <cell r="YS73">
            <v>1180.5376153974144</v>
          </cell>
          <cell r="YT73">
            <v>1125.6094958093529</v>
          </cell>
          <cell r="YW73">
            <v>-690.31749465009852</v>
          </cell>
          <cell r="YX73">
            <v>-690.31749465009852</v>
          </cell>
          <cell r="YY73">
            <v>0</v>
          </cell>
          <cell r="YZ73">
            <v>5397.9960000000001</v>
          </cell>
          <cell r="ZA73">
            <v>501.36600000000004</v>
          </cell>
          <cell r="ZB73">
            <v>544.07000000000005</v>
          </cell>
          <cell r="ZC73">
            <v>544.07000000000005</v>
          </cell>
          <cell r="ZD73">
            <v>544.07000000000005</v>
          </cell>
          <cell r="ZE73">
            <v>544.07000000000005</v>
          </cell>
          <cell r="ZF73">
            <v>544.07000000000005</v>
          </cell>
          <cell r="ZG73">
            <v>544.07000000000005</v>
          </cell>
          <cell r="ZH73">
            <v>544.07000000000005</v>
          </cell>
          <cell r="ZI73">
            <v>544.07000000000005</v>
          </cell>
          <cell r="ZJ73">
            <v>544.07000000000005</v>
          </cell>
          <cell r="ZM73">
            <v>8283.1913582297311</v>
          </cell>
          <cell r="ZP73">
            <v>3411.3542659347322</v>
          </cell>
          <cell r="ZQ73">
            <v>4871.8370922949998</v>
          </cell>
          <cell r="ZZ73">
            <v>2885.195358229731</v>
          </cell>
          <cell r="AAA73">
            <v>0</v>
          </cell>
          <cell r="AAB73">
            <v>2885.195358229731</v>
          </cell>
          <cell r="AAC73">
            <v>1166.8210000000001</v>
          </cell>
          <cell r="AAD73">
            <v>116.521</v>
          </cell>
          <cell r="AAE73">
            <v>116.7</v>
          </cell>
          <cell r="AAF73">
            <v>116.7</v>
          </cell>
          <cell r="AAG73">
            <v>116.7</v>
          </cell>
          <cell r="AAH73">
            <v>116.7</v>
          </cell>
          <cell r="AAI73">
            <v>116.7</v>
          </cell>
          <cell r="AAJ73">
            <v>116.7</v>
          </cell>
          <cell r="AAK73">
            <v>116.7</v>
          </cell>
          <cell r="AAL73">
            <v>116.7</v>
          </cell>
          <cell r="AAM73">
            <v>116.7</v>
          </cell>
          <cell r="AAP73">
            <v>1507.7112826719999</v>
          </cell>
          <cell r="AAQ73">
            <v>127.878643368</v>
          </cell>
          <cell r="AAR73">
            <v>127.55013768000001</v>
          </cell>
          <cell r="AAS73">
            <v>156.47167536000001</v>
          </cell>
          <cell r="AAT73">
            <v>159.72025608000001</v>
          </cell>
          <cell r="AAU73">
            <v>156.23114522400002</v>
          </cell>
          <cell r="AAV73">
            <v>159.14928567999999</v>
          </cell>
          <cell r="AAW73">
            <v>154.60362456000001</v>
          </cell>
          <cell r="AAX73">
            <v>155.28538872000001</v>
          </cell>
          <cell r="AAY73">
            <v>153.98589976</v>
          </cell>
          <cell r="AAZ73">
            <v>156.83522624</v>
          </cell>
          <cell r="ABC73">
            <v>340.89028267199978</v>
          </cell>
          <cell r="ABD73">
            <v>0</v>
          </cell>
          <cell r="ABE73">
            <v>340.89028267199978</v>
          </cell>
          <cell r="ABF73">
            <v>258.56500000000005</v>
          </cell>
          <cell r="ABG73">
            <v>25.825000000000003</v>
          </cell>
          <cell r="ABH73">
            <v>25.86</v>
          </cell>
          <cell r="ABI73">
            <v>25.86</v>
          </cell>
          <cell r="ABJ73">
            <v>25.86</v>
          </cell>
          <cell r="ABK73">
            <v>25.86</v>
          </cell>
          <cell r="ABL73">
            <v>25.86</v>
          </cell>
          <cell r="ABM73">
            <v>25.86</v>
          </cell>
          <cell r="ABN73">
            <v>25.86</v>
          </cell>
          <cell r="ABO73">
            <v>25.86</v>
          </cell>
          <cell r="ABP73">
            <v>25.86</v>
          </cell>
          <cell r="ABS73">
            <v>0</v>
          </cell>
          <cell r="ABT73">
            <v>0</v>
          </cell>
          <cell r="ACA73">
            <v>0</v>
          </cell>
          <cell r="ACB73">
            <v>0</v>
          </cell>
          <cell r="ACC73">
            <v>0</v>
          </cell>
          <cell r="ACF73">
            <v>-258.56500000000005</v>
          </cell>
          <cell r="ACG73">
            <v>-258.56500000000005</v>
          </cell>
          <cell r="ACH73">
            <v>0</v>
          </cell>
          <cell r="ACI73">
            <v>10197.703</v>
          </cell>
          <cell r="ACJ73">
            <v>9179.4360197520018</v>
          </cell>
          <cell r="ACK73">
            <v>-1018.2669802479977</v>
          </cell>
          <cell r="ACL73">
            <v>-1018.2669802479977</v>
          </cell>
          <cell r="ACM73">
            <v>0</v>
          </cell>
          <cell r="ACN73">
            <v>10197.703</v>
          </cell>
          <cell r="ACO73">
            <v>1005.2829999999999</v>
          </cell>
          <cell r="ACP73">
            <v>1021.38</v>
          </cell>
          <cell r="ACQ73">
            <v>1021.38</v>
          </cell>
          <cell r="ACR73">
            <v>1021.38</v>
          </cell>
          <cell r="ACS73">
            <v>1021.38</v>
          </cell>
          <cell r="ACT73">
            <v>1021.38</v>
          </cell>
          <cell r="ACU73">
            <v>1021.38</v>
          </cell>
          <cell r="ACV73">
            <v>1021.38</v>
          </cell>
          <cell r="ACW73">
            <v>1021.38</v>
          </cell>
          <cell r="ACX73">
            <v>1021.38</v>
          </cell>
          <cell r="ADA73">
            <v>9179.4360197520018</v>
          </cell>
          <cell r="ADB73">
            <v>714.84955920000004</v>
          </cell>
          <cell r="ADC73">
            <v>1267.5790079999999</v>
          </cell>
          <cell r="ADD73">
            <v>997.937484552</v>
          </cell>
          <cell r="ADE73">
            <v>1002.4227252000001</v>
          </cell>
          <cell r="ADF73">
            <v>952.73651519999999</v>
          </cell>
          <cell r="ADG73">
            <v>816.86448719999999</v>
          </cell>
          <cell r="ADH73">
            <v>1261.0103652000003</v>
          </cell>
          <cell r="ADI73">
            <v>469.53882360000006</v>
          </cell>
          <cell r="ADJ73">
            <v>708.19602120000002</v>
          </cell>
          <cell r="ADK73">
            <v>988.30103040000006</v>
          </cell>
          <cell r="ADN73">
            <v>-1018.2669802479977</v>
          </cell>
          <cell r="ADO73">
            <v>-1018.2669802479977</v>
          </cell>
          <cell r="ADP73">
            <v>0</v>
          </cell>
          <cell r="ADQ73">
            <v>0</v>
          </cell>
          <cell r="ADR73">
            <v>0</v>
          </cell>
          <cell r="ADS73">
            <v>0</v>
          </cell>
          <cell r="ADT73">
            <v>0</v>
          </cell>
          <cell r="ADU73">
            <v>0</v>
          </cell>
          <cell r="ADV73">
            <v>0</v>
          </cell>
          <cell r="ADW73">
            <v>0</v>
          </cell>
          <cell r="ADX73">
            <v>0</v>
          </cell>
          <cell r="ADY73">
            <v>0</v>
          </cell>
          <cell r="ADZ73">
            <v>0</v>
          </cell>
          <cell r="AEA73">
            <v>0</v>
          </cell>
          <cell r="AED73">
            <v>0</v>
          </cell>
          <cell r="AEE73">
            <v>0</v>
          </cell>
          <cell r="AEF73">
            <v>0</v>
          </cell>
          <cell r="AEG73">
            <v>0</v>
          </cell>
          <cell r="AEH73">
            <v>0</v>
          </cell>
          <cell r="AEI73">
            <v>0</v>
          </cell>
          <cell r="AEJ73">
            <v>0</v>
          </cell>
          <cell r="AEK73">
            <v>0</v>
          </cell>
          <cell r="AEL73">
            <v>0</v>
          </cell>
          <cell r="AEM73">
            <v>0</v>
          </cell>
          <cell r="AEN73">
            <v>0</v>
          </cell>
          <cell r="AEQ73">
            <v>0</v>
          </cell>
          <cell r="AER73">
            <v>0</v>
          </cell>
          <cell r="AES73">
            <v>0</v>
          </cell>
          <cell r="AET73">
            <v>0</v>
          </cell>
          <cell r="AEU73">
            <v>0</v>
          </cell>
          <cell r="AEV73">
            <v>0</v>
          </cell>
          <cell r="AEW73">
            <v>0</v>
          </cell>
          <cell r="AEX73">
            <v>0</v>
          </cell>
          <cell r="AEY73">
            <v>0</v>
          </cell>
          <cell r="AFG73">
            <v>0</v>
          </cell>
          <cell r="AFT73">
            <v>0</v>
          </cell>
          <cell r="AFU73">
            <v>0</v>
          </cell>
          <cell r="AFV73">
            <v>0</v>
          </cell>
          <cell r="AFW73">
            <v>183302.79675000004</v>
          </cell>
          <cell r="AFX73">
            <v>145855.83991725006</v>
          </cell>
          <cell r="AFY73">
            <v>-37446.956832749973</v>
          </cell>
          <cell r="AFZ73">
            <v>-37446.956832749973</v>
          </cell>
          <cell r="AGA73">
            <v>0</v>
          </cell>
          <cell r="AGB73">
            <v>219963.35610000003</v>
          </cell>
          <cell r="AGC73">
            <v>175027.00790070006</v>
          </cell>
          <cell r="AGD73">
            <v>-44936.348199299973</v>
          </cell>
          <cell r="AGE73">
            <v>-44936.348199299973</v>
          </cell>
          <cell r="AGF73">
            <v>0</v>
          </cell>
          <cell r="AGG73">
            <v>10998.167805000003</v>
          </cell>
          <cell r="AGH73">
            <v>8751.3503950350041</v>
          </cell>
          <cell r="AGI73">
            <v>-2246.8174099649987</v>
          </cell>
          <cell r="AGJ73">
            <v>-2246.8174099649987</v>
          </cell>
          <cell r="AGK73">
            <v>0</v>
          </cell>
          <cell r="AGL73">
            <v>230961.52390500004</v>
          </cell>
        </row>
        <row r="74">
          <cell r="C74" t="str">
            <v>Харкiвська, ВУЛ, 2</v>
          </cell>
          <cell r="D74">
            <v>10</v>
          </cell>
          <cell r="E74">
            <v>2377.5</v>
          </cell>
          <cell r="F74">
            <v>26191.598000000005</v>
          </cell>
          <cell r="G74">
            <v>21148.803324942783</v>
          </cell>
          <cell r="H74">
            <v>-5042.7946750572228</v>
          </cell>
          <cell r="I74">
            <v>-5042.7946750572228</v>
          </cell>
          <cell r="J74">
            <v>0</v>
          </cell>
          <cell r="K74">
            <v>8263.6890000000003</v>
          </cell>
          <cell r="L74">
            <v>810.87900000000002</v>
          </cell>
          <cell r="M74">
            <v>828.09</v>
          </cell>
          <cell r="N74">
            <v>828.09</v>
          </cell>
          <cell r="O74">
            <v>828.09</v>
          </cell>
          <cell r="P74">
            <v>828.09</v>
          </cell>
          <cell r="Q74">
            <v>828.09</v>
          </cell>
          <cell r="R74">
            <v>828.09</v>
          </cell>
          <cell r="S74">
            <v>828.09</v>
          </cell>
          <cell r="T74">
            <v>828.09</v>
          </cell>
          <cell r="U74">
            <v>828.09</v>
          </cell>
          <cell r="X74">
            <v>4416.2435298910232</v>
          </cell>
          <cell r="Y74">
            <v>4416.2435298910232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L74">
            <v>0</v>
          </cell>
          <cell r="AM74">
            <v>0</v>
          </cell>
          <cell r="AN74">
            <v>1492.3999999999999</v>
          </cell>
          <cell r="AO74">
            <v>146.54</v>
          </cell>
          <cell r="AP74">
            <v>149.54</v>
          </cell>
          <cell r="AQ74">
            <v>149.54</v>
          </cell>
          <cell r="AR74">
            <v>149.54</v>
          </cell>
          <cell r="AS74">
            <v>149.54</v>
          </cell>
          <cell r="AT74">
            <v>149.54</v>
          </cell>
          <cell r="AU74">
            <v>149.54</v>
          </cell>
          <cell r="AV74">
            <v>149.54</v>
          </cell>
          <cell r="AW74">
            <v>149.54</v>
          </cell>
          <cell r="AX74">
            <v>149.54</v>
          </cell>
          <cell r="BA74">
            <v>1645.2344040955982</v>
          </cell>
          <cell r="BB74">
            <v>823.70899426238168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821.52540983321637</v>
          </cell>
          <cell r="BI74">
            <v>0</v>
          </cell>
          <cell r="BJ74">
            <v>0</v>
          </cell>
          <cell r="BK74">
            <v>0</v>
          </cell>
          <cell r="BO74">
            <v>0</v>
          </cell>
          <cell r="BP74">
            <v>0</v>
          </cell>
          <cell r="BQ74">
            <v>1121.8520000000001</v>
          </cell>
          <cell r="BR74">
            <v>111.872</v>
          </cell>
          <cell r="BS74">
            <v>112.22</v>
          </cell>
          <cell r="BT74">
            <v>112.22</v>
          </cell>
          <cell r="BU74">
            <v>112.22</v>
          </cell>
          <cell r="BV74">
            <v>112.22</v>
          </cell>
          <cell r="BW74">
            <v>112.22</v>
          </cell>
          <cell r="BX74">
            <v>112.22</v>
          </cell>
          <cell r="BY74">
            <v>112.22</v>
          </cell>
          <cell r="BZ74">
            <v>112.22</v>
          </cell>
          <cell r="CA74">
            <v>112.22</v>
          </cell>
          <cell r="CD74">
            <v>1213.2537082028798</v>
          </cell>
          <cell r="CE74">
            <v>110.86787145</v>
          </cell>
          <cell r="CF74">
            <v>110.58306450000001</v>
          </cell>
          <cell r="CG74">
            <v>123.92492911987999</v>
          </cell>
          <cell r="CH74">
            <v>126.49781150999999</v>
          </cell>
          <cell r="CI74">
            <v>123.73444950299999</v>
          </cell>
          <cell r="CJ74">
            <v>126.04560520999999</v>
          </cell>
          <cell r="CK74">
            <v>122.44545957</v>
          </cell>
          <cell r="CL74">
            <v>122.98541408999999</v>
          </cell>
          <cell r="CM74">
            <v>121.95622397</v>
          </cell>
          <cell r="CN74">
            <v>124.21287928</v>
          </cell>
          <cell r="CR74">
            <v>0</v>
          </cell>
          <cell r="CS74">
            <v>0</v>
          </cell>
          <cell r="CT74">
            <v>346.52100000000002</v>
          </cell>
          <cell r="CU74">
            <v>34.131</v>
          </cell>
          <cell r="CV74">
            <v>34.71</v>
          </cell>
          <cell r="CW74">
            <v>34.71</v>
          </cell>
          <cell r="CX74">
            <v>34.71</v>
          </cell>
          <cell r="CY74">
            <v>34.71</v>
          </cell>
          <cell r="CZ74">
            <v>34.71</v>
          </cell>
          <cell r="DA74">
            <v>34.71</v>
          </cell>
          <cell r="DB74">
            <v>34.71</v>
          </cell>
          <cell r="DC74">
            <v>34.71</v>
          </cell>
          <cell r="DD74">
            <v>34.71</v>
          </cell>
          <cell r="DG74">
            <v>365.87104058243995</v>
          </cell>
          <cell r="DH74">
            <v>29.487544317000001</v>
          </cell>
          <cell r="DI74">
            <v>29.41179417</v>
          </cell>
          <cell r="DJ74">
            <v>38.355875486439999</v>
          </cell>
          <cell r="DK74">
            <v>39.152205629999997</v>
          </cell>
          <cell r="DL74">
            <v>38.296920338999996</v>
          </cell>
          <cell r="DM74">
            <v>39.012104809999997</v>
          </cell>
          <cell r="DN74">
            <v>37.897966409999995</v>
          </cell>
          <cell r="DO74">
            <v>38.065087169999998</v>
          </cell>
          <cell r="DP74">
            <v>37.746543609999996</v>
          </cell>
          <cell r="DQ74">
            <v>38.444998639999994</v>
          </cell>
          <cell r="DT74">
            <v>19.350040582439931</v>
          </cell>
          <cell r="DU74">
            <v>0</v>
          </cell>
          <cell r="DV74">
            <v>19.350040582439931</v>
          </cell>
          <cell r="DW74">
            <v>801.97800000000007</v>
          </cell>
          <cell r="DX74">
            <v>78.738</v>
          </cell>
          <cell r="DY74">
            <v>80.36</v>
          </cell>
          <cell r="DZ74">
            <v>80.36</v>
          </cell>
          <cell r="EA74">
            <v>80.36</v>
          </cell>
          <cell r="EB74">
            <v>80.36</v>
          </cell>
          <cell r="EC74">
            <v>80.36</v>
          </cell>
          <cell r="ED74">
            <v>80.36</v>
          </cell>
          <cell r="EE74">
            <v>80.36</v>
          </cell>
          <cell r="EF74">
            <v>80.36</v>
          </cell>
          <cell r="EG74">
            <v>80.36</v>
          </cell>
          <cell r="EK74">
            <v>880.45715039455285</v>
          </cell>
          <cell r="EL74">
            <v>440.82417335628094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439.63297703827197</v>
          </cell>
          <cell r="ES74">
            <v>0</v>
          </cell>
          <cell r="ET74">
            <v>0</v>
          </cell>
          <cell r="EU74">
            <v>0</v>
          </cell>
          <cell r="EX74">
            <v>78.479150394552789</v>
          </cell>
          <cell r="EY74">
            <v>0</v>
          </cell>
          <cell r="EZ74">
            <v>78.479150394552789</v>
          </cell>
          <cell r="FA74">
            <v>3960.1109999999999</v>
          </cell>
          <cell r="FB74">
            <v>388.82100000000003</v>
          </cell>
          <cell r="FC74">
            <v>396.81</v>
          </cell>
          <cell r="FD74">
            <v>396.81</v>
          </cell>
          <cell r="FE74">
            <v>396.81</v>
          </cell>
          <cell r="FF74">
            <v>396.81</v>
          </cell>
          <cell r="FG74">
            <v>396.81</v>
          </cell>
          <cell r="FH74">
            <v>396.81</v>
          </cell>
          <cell r="FI74">
            <v>396.81</v>
          </cell>
          <cell r="FJ74">
            <v>396.81</v>
          </cell>
          <cell r="FK74">
            <v>396.81</v>
          </cell>
          <cell r="FN74">
            <v>4351.7129625418147</v>
          </cell>
          <cell r="FO74">
            <v>2187.5460969736309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2164.1668655681833</v>
          </cell>
          <cell r="FV74">
            <v>0</v>
          </cell>
          <cell r="FW74">
            <v>0</v>
          </cell>
          <cell r="FX74">
            <v>0</v>
          </cell>
          <cell r="GA74">
            <v>391.60196254181483</v>
          </cell>
          <cell r="GB74">
            <v>0</v>
          </cell>
          <cell r="GC74">
            <v>391.60196254181483</v>
          </cell>
          <cell r="GD74">
            <v>7.1069999999999993</v>
          </cell>
          <cell r="GE74">
            <v>7.1069999999999993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-7.1069999999999993</v>
          </cell>
          <cell r="GW74">
            <v>-7.1069999999999993</v>
          </cell>
          <cell r="GX74">
            <v>0</v>
          </cell>
          <cell r="GY74">
            <v>10197.94</v>
          </cell>
          <cell r="GZ74">
            <v>996.97</v>
          </cell>
          <cell r="HA74">
            <v>1022.33</v>
          </cell>
          <cell r="HB74">
            <v>1022.33</v>
          </cell>
          <cell r="HC74">
            <v>1022.33</v>
          </cell>
          <cell r="HD74">
            <v>1022.33</v>
          </cell>
          <cell r="HE74">
            <v>1022.33</v>
          </cell>
          <cell r="HF74">
            <v>1022.33</v>
          </cell>
          <cell r="HG74">
            <v>1022.33</v>
          </cell>
          <cell r="HH74">
            <v>1022.33</v>
          </cell>
          <cell r="HI74">
            <v>1022.33</v>
          </cell>
          <cell r="HL74">
            <v>8276.0305292344747</v>
          </cell>
          <cell r="HM74">
            <v>790.40626296374444</v>
          </cell>
          <cell r="HN74">
            <v>726.67719490145441</v>
          </cell>
          <cell r="HO74">
            <v>835.21005310602459</v>
          </cell>
          <cell r="HP74">
            <v>900.28963125359996</v>
          </cell>
          <cell r="HQ74">
            <v>941.80123606253517</v>
          </cell>
          <cell r="HR74">
            <v>816.95784528751039</v>
          </cell>
          <cell r="HS74">
            <v>742.62590902217664</v>
          </cell>
          <cell r="HT74">
            <v>982.34255467011621</v>
          </cell>
          <cell r="HU74">
            <v>742.26495016126069</v>
          </cell>
          <cell r="HV74">
            <v>797.45489180605307</v>
          </cell>
          <cell r="HY74">
            <v>-1921.9094707655258</v>
          </cell>
          <cell r="HZ74">
            <v>-1921.9094707655258</v>
          </cell>
          <cell r="IA74">
            <v>0</v>
          </cell>
          <cell r="IB74">
            <v>19558.330999999998</v>
          </cell>
          <cell r="IC74">
            <v>1925.0810000000001</v>
          </cell>
          <cell r="ID74">
            <v>1959.25</v>
          </cell>
          <cell r="IE74">
            <v>1959.25</v>
          </cell>
          <cell r="IF74">
            <v>1959.25</v>
          </cell>
          <cell r="IG74">
            <v>1959.25</v>
          </cell>
          <cell r="IH74">
            <v>1959.25</v>
          </cell>
          <cell r="II74">
            <v>1959.25</v>
          </cell>
          <cell r="IJ74">
            <v>1959.25</v>
          </cell>
          <cell r="IK74">
            <v>1959.25</v>
          </cell>
          <cell r="IL74">
            <v>1959.25</v>
          </cell>
          <cell r="IO74">
            <v>19264.311041807483</v>
          </cell>
          <cell r="IP74">
            <v>1308.1501660512617</v>
          </cell>
          <cell r="IQ74">
            <v>1503.4044055832589</v>
          </cell>
          <cell r="IR74">
            <v>2017.4909637707747</v>
          </cell>
          <cell r="IS74">
            <v>1943.5505731140804</v>
          </cell>
          <cell r="IT74">
            <v>2248.3917043054439</v>
          </cell>
          <cell r="IU74">
            <v>1853.1055450484369</v>
          </cell>
          <cell r="IV74">
            <v>1823.0198165723109</v>
          </cell>
          <cell r="IW74">
            <v>2032.431889260168</v>
          </cell>
          <cell r="IX74">
            <v>2322.5765888389542</v>
          </cell>
          <cell r="IY74">
            <v>2212.1893892627963</v>
          </cell>
          <cell r="JB74">
            <v>-294.01995819251533</v>
          </cell>
          <cell r="JC74">
            <v>-294.01995819251533</v>
          </cell>
          <cell r="JD74">
            <v>0</v>
          </cell>
          <cell r="JE74">
            <v>1438.8709999999999</v>
          </cell>
          <cell r="JF74">
            <v>142.42100000000002</v>
          </cell>
          <cell r="JG74">
            <v>144.05000000000001</v>
          </cell>
          <cell r="JH74">
            <v>144.05000000000001</v>
          </cell>
          <cell r="JI74">
            <v>144.05000000000001</v>
          </cell>
          <cell r="JJ74">
            <v>144.05000000000001</v>
          </cell>
          <cell r="JK74">
            <v>144.05000000000001</v>
          </cell>
          <cell r="JL74">
            <v>144.05000000000001</v>
          </cell>
          <cell r="JM74">
            <v>144.05000000000001</v>
          </cell>
          <cell r="JN74">
            <v>144.05000000000001</v>
          </cell>
          <cell r="JO74">
            <v>144.05000000000001</v>
          </cell>
          <cell r="JR74">
            <v>1264.1256646667348</v>
          </cell>
          <cell r="JS74">
            <v>116.09121198214703</v>
          </cell>
          <cell r="JT74">
            <v>127.5773978908434</v>
          </cell>
          <cell r="JU74">
            <v>134.7880693520116</v>
          </cell>
          <cell r="JV74">
            <v>137.56373905203719</v>
          </cell>
          <cell r="JW74">
            <v>156.00635747482121</v>
          </cell>
          <cell r="JX74">
            <v>107.8775120928978</v>
          </cell>
          <cell r="JY74">
            <v>100.44806073792749</v>
          </cell>
          <cell r="JZ74">
            <v>115.60921176208733</v>
          </cell>
          <cell r="KA74">
            <v>137.3503362690571</v>
          </cell>
          <cell r="KB74">
            <v>130.81376805290449</v>
          </cell>
          <cell r="KE74">
            <v>-174.74533533326507</v>
          </cell>
          <cell r="KF74">
            <v>-174.74533533326507</v>
          </cell>
          <cell r="KG74">
            <v>0</v>
          </cell>
          <cell r="KH74">
            <v>2467.607</v>
          </cell>
          <cell r="KI74">
            <v>242.26699999999997</v>
          </cell>
          <cell r="KJ74">
            <v>247.26</v>
          </cell>
          <cell r="KK74">
            <v>247.26</v>
          </cell>
          <cell r="KL74">
            <v>247.26</v>
          </cell>
          <cell r="KM74">
            <v>247.26</v>
          </cell>
          <cell r="KN74">
            <v>247.26</v>
          </cell>
          <cell r="KO74">
            <v>247.26</v>
          </cell>
          <cell r="KP74">
            <v>247.26</v>
          </cell>
          <cell r="KQ74">
            <v>247.26</v>
          </cell>
          <cell r="KR74">
            <v>247.26</v>
          </cell>
          <cell r="KU74">
            <v>2061.4596166341348</v>
          </cell>
          <cell r="KV74">
            <v>286.98766193045805</v>
          </cell>
          <cell r="KW74">
            <v>217.52058600769243</v>
          </cell>
          <cell r="KX74">
            <v>320.67137927474056</v>
          </cell>
          <cell r="KY74">
            <v>284.3915185090159</v>
          </cell>
          <cell r="KZ74">
            <v>306.29025385237577</v>
          </cell>
          <cell r="LA74">
            <v>60.686174948191209</v>
          </cell>
          <cell r="LB74">
            <v>3.3626010219199958</v>
          </cell>
          <cell r="LD74">
            <v>338.80184675991552</v>
          </cell>
          <cell r="LE74">
            <v>242.74759432982526</v>
          </cell>
          <cell r="LH74">
            <v>-406.14738336586515</v>
          </cell>
          <cell r="LI74">
            <v>-406.14738336586515</v>
          </cell>
          <cell r="LJ74">
            <v>0</v>
          </cell>
          <cell r="LK74">
            <v>0</v>
          </cell>
          <cell r="LX74">
            <v>0</v>
          </cell>
          <cell r="MJ74">
            <v>0</v>
          </cell>
          <cell r="ML74">
            <v>0</v>
          </cell>
          <cell r="MM74">
            <v>0</v>
          </cell>
          <cell r="MN74">
            <v>44828.498000000007</v>
          </cell>
          <cell r="MO74">
            <v>4387.2680000000009</v>
          </cell>
          <cell r="MP74">
            <v>4493.47</v>
          </cell>
          <cell r="MQ74">
            <v>4493.47</v>
          </cell>
          <cell r="MR74">
            <v>4493.47</v>
          </cell>
          <cell r="MS74">
            <v>4493.47</v>
          </cell>
          <cell r="MT74">
            <v>4493.47</v>
          </cell>
          <cell r="MU74">
            <v>4493.47</v>
          </cell>
          <cell r="MV74">
            <v>4493.47</v>
          </cell>
          <cell r="MW74">
            <v>4493.47</v>
          </cell>
          <cell r="MX74">
            <v>4493.47</v>
          </cell>
          <cell r="NA74">
            <v>1816.46358372849</v>
          </cell>
          <cell r="NB74">
            <v>0</v>
          </cell>
          <cell r="NC74">
            <v>0</v>
          </cell>
          <cell r="ND74">
            <v>151.83271219545662</v>
          </cell>
          <cell r="NE74">
            <v>0</v>
          </cell>
          <cell r="NF74">
            <v>0</v>
          </cell>
          <cell r="NG74">
            <v>0</v>
          </cell>
          <cell r="NH74">
            <v>0</v>
          </cell>
          <cell r="NI74">
            <v>1516.9190940633712</v>
          </cell>
          <cell r="NJ74">
            <v>0</v>
          </cell>
          <cell r="NK74">
            <v>147.71177746966222</v>
          </cell>
          <cell r="NN74">
            <v>-43012.034416271519</v>
          </cell>
          <cell r="NO74">
            <v>-43012.034416271519</v>
          </cell>
          <cell r="NP74">
            <v>0</v>
          </cell>
          <cell r="NQ74">
            <v>14373.520000000002</v>
          </cell>
          <cell r="NR74">
            <v>3653.7</v>
          </cell>
          <cell r="NS74">
            <v>-10719.820000000003</v>
          </cell>
          <cell r="NT74">
            <v>-10719.820000000003</v>
          </cell>
          <cell r="NU74">
            <v>0</v>
          </cell>
          <cell r="NV74">
            <v>2785.5889999999995</v>
          </cell>
          <cell r="NW74">
            <v>271.43900000000002</v>
          </cell>
          <cell r="NX74">
            <v>279.35000000000002</v>
          </cell>
          <cell r="NY74">
            <v>279.35000000000002</v>
          </cell>
          <cell r="NZ74">
            <v>279.35000000000002</v>
          </cell>
          <cell r="OA74">
            <v>279.35000000000002</v>
          </cell>
          <cell r="OB74">
            <v>279.35000000000002</v>
          </cell>
          <cell r="OC74">
            <v>279.35000000000002</v>
          </cell>
          <cell r="OD74">
            <v>279.35000000000002</v>
          </cell>
          <cell r="OE74">
            <v>279.35000000000002</v>
          </cell>
          <cell r="OF74">
            <v>279.35000000000002</v>
          </cell>
          <cell r="OI74">
            <v>1630.57</v>
          </cell>
          <cell r="OJ74">
            <v>0</v>
          </cell>
          <cell r="OK74">
            <v>0</v>
          </cell>
          <cell r="OL74">
            <v>1630.57</v>
          </cell>
          <cell r="OM74">
            <v>0</v>
          </cell>
          <cell r="ON74">
            <v>0</v>
          </cell>
          <cell r="OO74">
            <v>0</v>
          </cell>
          <cell r="OP74">
            <v>0</v>
          </cell>
          <cell r="OQ74">
            <v>0</v>
          </cell>
          <cell r="OR74">
            <v>0</v>
          </cell>
          <cell r="OS74">
            <v>0</v>
          </cell>
          <cell r="OV74">
            <v>-1155.0189999999996</v>
          </cell>
          <cell r="OW74">
            <v>-1155.0189999999996</v>
          </cell>
          <cell r="OX74">
            <v>0</v>
          </cell>
          <cell r="OY74">
            <v>3903.2200000000012</v>
          </cell>
          <cell r="OZ74">
            <v>368.38000000000005</v>
          </cell>
          <cell r="PA74">
            <v>392.76</v>
          </cell>
          <cell r="PB74">
            <v>392.76</v>
          </cell>
          <cell r="PC74">
            <v>392.76</v>
          </cell>
          <cell r="PD74">
            <v>392.76</v>
          </cell>
          <cell r="PE74">
            <v>392.76</v>
          </cell>
          <cell r="PF74">
            <v>392.76</v>
          </cell>
          <cell r="PG74">
            <v>392.76</v>
          </cell>
          <cell r="PH74">
            <v>392.76</v>
          </cell>
          <cell r="PI74">
            <v>392.76</v>
          </cell>
          <cell r="PL74">
            <v>0</v>
          </cell>
          <cell r="PM74">
            <v>0</v>
          </cell>
          <cell r="PN74">
            <v>0</v>
          </cell>
          <cell r="PO74">
            <v>0</v>
          </cell>
          <cell r="PP74">
            <v>0</v>
          </cell>
          <cell r="PQ74">
            <v>0</v>
          </cell>
          <cell r="PR74">
            <v>0</v>
          </cell>
          <cell r="PS74">
            <v>0</v>
          </cell>
          <cell r="PT74">
            <v>0</v>
          </cell>
          <cell r="PU74">
            <v>0</v>
          </cell>
          <cell r="PV74">
            <v>0</v>
          </cell>
          <cell r="PY74">
            <v>-3903.2200000000012</v>
          </cell>
          <cell r="PZ74">
            <v>-3903.2200000000012</v>
          </cell>
          <cell r="QA74">
            <v>0</v>
          </cell>
          <cell r="QB74">
            <v>557.40700000000004</v>
          </cell>
          <cell r="QC74">
            <v>54.576999999999998</v>
          </cell>
          <cell r="QD74">
            <v>55.87</v>
          </cell>
          <cell r="QE74">
            <v>55.87</v>
          </cell>
          <cell r="QF74">
            <v>55.87</v>
          </cell>
          <cell r="QG74">
            <v>55.87</v>
          </cell>
          <cell r="QH74">
            <v>55.87</v>
          </cell>
          <cell r="QI74">
            <v>55.87</v>
          </cell>
          <cell r="QJ74">
            <v>55.87</v>
          </cell>
          <cell r="QK74">
            <v>55.87</v>
          </cell>
          <cell r="QL74">
            <v>55.87</v>
          </cell>
          <cell r="QO74">
            <v>0</v>
          </cell>
          <cell r="QP74">
            <v>0</v>
          </cell>
          <cell r="QQ74">
            <v>0</v>
          </cell>
          <cell r="QS74">
            <v>0</v>
          </cell>
          <cell r="QT74">
            <v>0</v>
          </cell>
          <cell r="QU74">
            <v>0</v>
          </cell>
          <cell r="QW74">
            <v>0</v>
          </cell>
          <cell r="RB74">
            <v>-557.40700000000004</v>
          </cell>
          <cell r="RC74">
            <v>-557.40700000000004</v>
          </cell>
          <cell r="RD74">
            <v>0</v>
          </cell>
          <cell r="RE74">
            <v>3615.8950000000004</v>
          </cell>
          <cell r="RF74">
            <v>352.76499999999999</v>
          </cell>
          <cell r="RG74">
            <v>362.57</v>
          </cell>
          <cell r="RH74">
            <v>362.57</v>
          </cell>
          <cell r="RI74">
            <v>362.57</v>
          </cell>
          <cell r="RJ74">
            <v>362.57</v>
          </cell>
          <cell r="RK74">
            <v>362.57</v>
          </cell>
          <cell r="RL74">
            <v>362.57</v>
          </cell>
          <cell r="RM74">
            <v>362.57</v>
          </cell>
          <cell r="RN74">
            <v>362.57</v>
          </cell>
          <cell r="RO74">
            <v>362.57</v>
          </cell>
          <cell r="RR74">
            <v>0</v>
          </cell>
          <cell r="RS74">
            <v>0</v>
          </cell>
          <cell r="RT74">
            <v>0</v>
          </cell>
          <cell r="RV74">
            <v>0</v>
          </cell>
          <cell r="RY74">
            <v>0</v>
          </cell>
          <cell r="RZ74">
            <v>0</v>
          </cell>
          <cell r="SE74">
            <v>-3615.8950000000004</v>
          </cell>
          <cell r="SF74">
            <v>-3615.8950000000004</v>
          </cell>
          <cell r="SG74">
            <v>0</v>
          </cell>
          <cell r="SH74">
            <v>2939.6910000000007</v>
          </cell>
          <cell r="SI74">
            <v>277.851</v>
          </cell>
          <cell r="SJ74">
            <v>295.76</v>
          </cell>
          <cell r="SK74">
            <v>295.76</v>
          </cell>
          <cell r="SL74">
            <v>295.76</v>
          </cell>
          <cell r="SM74">
            <v>295.76</v>
          </cell>
          <cell r="SN74">
            <v>295.76</v>
          </cell>
          <cell r="SO74">
            <v>295.76</v>
          </cell>
          <cell r="SP74">
            <v>295.76</v>
          </cell>
          <cell r="SQ74">
            <v>295.76</v>
          </cell>
          <cell r="SR74">
            <v>295.76</v>
          </cell>
          <cell r="SU74">
            <v>0</v>
          </cell>
          <cell r="SV74">
            <v>0</v>
          </cell>
          <cell r="SW74">
            <v>0</v>
          </cell>
          <cell r="SX74">
            <v>0</v>
          </cell>
          <cell r="SY74">
            <v>0</v>
          </cell>
          <cell r="SZ74">
            <v>0</v>
          </cell>
          <cell r="TA74">
            <v>0</v>
          </cell>
          <cell r="TB74">
            <v>0</v>
          </cell>
          <cell r="TC74">
            <v>0</v>
          </cell>
          <cell r="TD74">
            <v>0</v>
          </cell>
          <cell r="TH74">
            <v>-2939.6910000000007</v>
          </cell>
          <cell r="TI74">
            <v>-2939.6910000000007</v>
          </cell>
          <cell r="TJ74">
            <v>0</v>
          </cell>
          <cell r="TK74">
            <v>548.06500000000005</v>
          </cell>
          <cell r="TL74">
            <v>53.784999999999997</v>
          </cell>
          <cell r="TM74">
            <v>54.92</v>
          </cell>
          <cell r="TN74">
            <v>54.92</v>
          </cell>
          <cell r="TO74">
            <v>54.92</v>
          </cell>
          <cell r="TP74">
            <v>54.92</v>
          </cell>
          <cell r="TQ74">
            <v>54.92</v>
          </cell>
          <cell r="TR74">
            <v>54.92</v>
          </cell>
          <cell r="TS74">
            <v>54.92</v>
          </cell>
          <cell r="TT74">
            <v>54.92</v>
          </cell>
          <cell r="TU74">
            <v>54.92</v>
          </cell>
          <cell r="TX74">
            <v>2023.13</v>
          </cell>
          <cell r="TY74">
            <v>0</v>
          </cell>
          <cell r="TZ74">
            <v>2023.13</v>
          </cell>
          <cell r="UA74">
            <v>0</v>
          </cell>
          <cell r="UB74">
            <v>0</v>
          </cell>
          <cell r="UC74">
            <v>0</v>
          </cell>
          <cell r="UD74">
            <v>0</v>
          </cell>
          <cell r="UE74">
            <v>0</v>
          </cell>
          <cell r="UF74">
            <v>0</v>
          </cell>
          <cell r="UG74">
            <v>0</v>
          </cell>
          <cell r="UH74">
            <v>0</v>
          </cell>
          <cell r="UK74">
            <v>1475.0650000000001</v>
          </cell>
          <cell r="UL74">
            <v>0</v>
          </cell>
          <cell r="UM74">
            <v>1475.0650000000001</v>
          </cell>
          <cell r="UN74">
            <v>23.653000000000006</v>
          </cell>
          <cell r="UO74">
            <v>2.323</v>
          </cell>
          <cell r="UP74">
            <v>2.37</v>
          </cell>
          <cell r="UQ74">
            <v>2.37</v>
          </cell>
          <cell r="UR74">
            <v>2.37</v>
          </cell>
          <cell r="US74">
            <v>2.37</v>
          </cell>
          <cell r="UT74">
            <v>2.37</v>
          </cell>
          <cell r="UU74">
            <v>2.37</v>
          </cell>
          <cell r="UV74">
            <v>2.37</v>
          </cell>
          <cell r="UW74">
            <v>2.37</v>
          </cell>
          <cell r="UX74">
            <v>2.37</v>
          </cell>
          <cell r="VA74">
            <v>0</v>
          </cell>
          <cell r="VN74">
            <v>-23.653000000000006</v>
          </cell>
          <cell r="VO74">
            <v>-23.653000000000006</v>
          </cell>
          <cell r="VP74">
            <v>0</v>
          </cell>
          <cell r="VQ74">
            <v>0</v>
          </cell>
          <cell r="WD74">
            <v>0</v>
          </cell>
          <cell r="WQ74">
            <v>0</v>
          </cell>
          <cell r="WR74">
            <v>0</v>
          </cell>
          <cell r="WS74">
            <v>0</v>
          </cell>
          <cell r="WT74">
            <v>37319.72800000001</v>
          </cell>
          <cell r="WU74">
            <v>3652.8879999999999</v>
          </cell>
          <cell r="WV74">
            <v>3740.76</v>
          </cell>
          <cell r="WW74">
            <v>3740.76</v>
          </cell>
          <cell r="WX74">
            <v>3740.76</v>
          </cell>
          <cell r="WY74">
            <v>3740.76</v>
          </cell>
          <cell r="WZ74">
            <v>3740.76</v>
          </cell>
          <cell r="XA74">
            <v>3740.76</v>
          </cell>
          <cell r="XB74">
            <v>3740.76</v>
          </cell>
          <cell r="XC74">
            <v>3740.76</v>
          </cell>
          <cell r="XD74">
            <v>3740.76</v>
          </cell>
          <cell r="XG74">
            <v>33453.565506015846</v>
          </cell>
          <cell r="XH74">
            <v>3580.9911250831688</v>
          </cell>
          <cell r="XI74">
            <v>2561.3333322123581</v>
          </cell>
          <cell r="XJ74">
            <v>1967.8604072020223</v>
          </cell>
          <cell r="XK74">
            <v>1770.2008804140269</v>
          </cell>
          <cell r="XL74">
            <v>3661.9862280475268</v>
          </cell>
          <cell r="XM74">
            <v>3780.0978712791994</v>
          </cell>
          <cell r="XN74">
            <v>3330.883649877971</v>
          </cell>
          <cell r="XO74">
            <v>4954.7460813752241</v>
          </cell>
          <cell r="XP74">
            <v>4334.7302365050309</v>
          </cell>
          <cell r="XQ74">
            <v>3510.7356940193195</v>
          </cell>
          <cell r="XT74">
            <v>-3866.162493984164</v>
          </cell>
          <cell r="XU74">
            <v>-3866.162493984164</v>
          </cell>
          <cell r="XV74">
            <v>0</v>
          </cell>
          <cell r="XW74">
            <v>23116.067000000006</v>
          </cell>
          <cell r="XX74">
            <v>2264.1470000000004</v>
          </cell>
          <cell r="XY74">
            <v>2316.88</v>
          </cell>
          <cell r="XZ74">
            <v>2316.88</v>
          </cell>
          <cell r="YA74">
            <v>2316.88</v>
          </cell>
          <cell r="YB74">
            <v>2316.88</v>
          </cell>
          <cell r="YC74">
            <v>2316.88</v>
          </cell>
          <cell r="YD74">
            <v>2316.88</v>
          </cell>
          <cell r="YE74">
            <v>2316.88</v>
          </cell>
          <cell r="YF74">
            <v>2316.88</v>
          </cell>
          <cell r="YG74">
            <v>2316.88</v>
          </cell>
          <cell r="YJ74">
            <v>22485.242448822803</v>
          </cell>
          <cell r="YK74">
            <v>2088.3762909774405</v>
          </cell>
          <cell r="YL74">
            <v>1492.8280481898973</v>
          </cell>
          <cell r="YM74">
            <v>2425.8451262633412</v>
          </cell>
          <cell r="YN74">
            <v>2241.0320550883489</v>
          </cell>
          <cell r="YO74">
            <v>3070.8541769574003</v>
          </cell>
          <cell r="YP74">
            <v>2141.2205439871468</v>
          </cell>
          <cell r="YQ74">
            <v>2361.5148679537442</v>
          </cell>
          <cell r="YR74">
            <v>2271.4844735881388</v>
          </cell>
          <cell r="YS74">
            <v>2130.6462026012418</v>
          </cell>
          <cell r="YT74">
            <v>2261.4406632161035</v>
          </cell>
          <cell r="YW74">
            <v>-630.82455117720383</v>
          </cell>
          <cell r="YX74">
            <v>-630.82455117720383</v>
          </cell>
          <cell r="YY74">
            <v>0</v>
          </cell>
          <cell r="YZ74">
            <v>1027.0270000000003</v>
          </cell>
          <cell r="ZA74">
            <v>100.477</v>
          </cell>
          <cell r="ZB74">
            <v>102.95</v>
          </cell>
          <cell r="ZC74">
            <v>102.95</v>
          </cell>
          <cell r="ZD74">
            <v>102.95</v>
          </cell>
          <cell r="ZE74">
            <v>102.95</v>
          </cell>
          <cell r="ZF74">
            <v>102.95</v>
          </cell>
          <cell r="ZG74">
            <v>102.95</v>
          </cell>
          <cell r="ZH74">
            <v>102.95</v>
          </cell>
          <cell r="ZI74">
            <v>102.95</v>
          </cell>
          <cell r="ZJ74">
            <v>102.95</v>
          </cell>
          <cell r="ZM74">
            <v>3494.1819472047887</v>
          </cell>
          <cell r="ZP74">
            <v>1732.1864128470406</v>
          </cell>
          <cell r="ZQ74">
            <v>1761.9955343577481</v>
          </cell>
          <cell r="ZZ74">
            <v>2467.1549472047882</v>
          </cell>
          <cell r="AAA74">
            <v>0</v>
          </cell>
          <cell r="AAB74">
            <v>2467.1549472047882</v>
          </cell>
          <cell r="AAC74">
            <v>420.7519999999999</v>
          </cell>
          <cell r="AAD74">
            <v>42.031999999999996</v>
          </cell>
          <cell r="AAE74">
            <v>42.08</v>
          </cell>
          <cell r="AAF74">
            <v>42.08</v>
          </cell>
          <cell r="AAG74">
            <v>42.08</v>
          </cell>
          <cell r="AAH74">
            <v>42.08</v>
          </cell>
          <cell r="AAI74">
            <v>42.08</v>
          </cell>
          <cell r="AAJ74">
            <v>42.08</v>
          </cell>
          <cell r="AAK74">
            <v>42.08</v>
          </cell>
          <cell r="AAL74">
            <v>42.08</v>
          </cell>
          <cell r="AAM74">
            <v>42.08</v>
          </cell>
          <cell r="AAP74">
            <v>468.23331760000002</v>
          </cell>
          <cell r="AAQ74">
            <v>39.713864399999999</v>
          </cell>
          <cell r="AAR74">
            <v>39.611843999999998</v>
          </cell>
          <cell r="AAS74">
            <v>48.593688</v>
          </cell>
          <cell r="AAT74">
            <v>49.602564000000001</v>
          </cell>
          <cell r="AAU74">
            <v>48.5189892</v>
          </cell>
          <cell r="AAV74">
            <v>49.425243999999999</v>
          </cell>
          <cell r="AAW74">
            <v>48.013548</v>
          </cell>
          <cell r="AAX74">
            <v>48.225276000000001</v>
          </cell>
          <cell r="AAY74">
            <v>47.821708000000001</v>
          </cell>
          <cell r="AAZ74">
            <v>48.706592000000001</v>
          </cell>
          <cell r="ABC74">
            <v>47.481317600000125</v>
          </cell>
          <cell r="ABD74">
            <v>0</v>
          </cell>
          <cell r="ABE74">
            <v>47.481317600000125</v>
          </cell>
          <cell r="ABF74">
            <v>91.687000000000012</v>
          </cell>
          <cell r="ABG74">
            <v>9.157</v>
          </cell>
          <cell r="ABH74">
            <v>9.17</v>
          </cell>
          <cell r="ABI74">
            <v>9.17</v>
          </cell>
          <cell r="ABJ74">
            <v>9.17</v>
          </cell>
          <cell r="ABK74">
            <v>9.17</v>
          </cell>
          <cell r="ABL74">
            <v>9.17</v>
          </cell>
          <cell r="ABM74">
            <v>9.17</v>
          </cell>
          <cell r="ABN74">
            <v>9.17</v>
          </cell>
          <cell r="ABO74">
            <v>9.17</v>
          </cell>
          <cell r="ABP74">
            <v>9.17</v>
          </cell>
          <cell r="ABS74">
            <v>0</v>
          </cell>
          <cell r="ABT74">
            <v>0</v>
          </cell>
          <cell r="ACA74">
            <v>0</v>
          </cell>
          <cell r="ACB74">
            <v>0</v>
          </cell>
          <cell r="ACC74">
            <v>0</v>
          </cell>
          <cell r="ACF74">
            <v>-91.687000000000012</v>
          </cell>
          <cell r="ACG74">
            <v>-91.687000000000012</v>
          </cell>
          <cell r="ACH74">
            <v>0</v>
          </cell>
          <cell r="ACI74">
            <v>20188.033000000003</v>
          </cell>
          <cell r="ACJ74">
            <v>18297.888590232</v>
          </cell>
          <cell r="ACK74">
            <v>-1890.1444097680032</v>
          </cell>
          <cell r="ACL74">
            <v>-1890.1444097680032</v>
          </cell>
          <cell r="ACM74">
            <v>0</v>
          </cell>
          <cell r="ACN74">
            <v>7787.8419999999996</v>
          </cell>
          <cell r="ACO74">
            <v>735.26200000000006</v>
          </cell>
          <cell r="ACP74">
            <v>783.62</v>
          </cell>
          <cell r="ACQ74">
            <v>783.62</v>
          </cell>
          <cell r="ACR74">
            <v>783.62</v>
          </cell>
          <cell r="ACS74">
            <v>783.62</v>
          </cell>
          <cell r="ACT74">
            <v>783.62</v>
          </cell>
          <cell r="ACU74">
            <v>783.62</v>
          </cell>
          <cell r="ACV74">
            <v>783.62</v>
          </cell>
          <cell r="ACW74">
            <v>783.62</v>
          </cell>
          <cell r="ACX74">
            <v>783.62</v>
          </cell>
          <cell r="ADA74">
            <v>8128.1462216400005</v>
          </cell>
          <cell r="ADB74">
            <v>818.10560664000002</v>
          </cell>
          <cell r="ADC74">
            <v>736.78029839999999</v>
          </cell>
          <cell r="ADD74">
            <v>1053.59933628</v>
          </cell>
          <cell r="ADE74">
            <v>746.74405439999998</v>
          </cell>
          <cell r="ADF74">
            <v>571.64190911999992</v>
          </cell>
          <cell r="ADG74">
            <v>80.877672000000004</v>
          </cell>
          <cell r="ADH74">
            <v>1571.35248</v>
          </cell>
          <cell r="ADI74">
            <v>824.65221959999997</v>
          </cell>
          <cell r="ADJ74">
            <v>708.19602120000002</v>
          </cell>
          <cell r="ADK74">
            <v>1016.196624</v>
          </cell>
          <cell r="ADN74">
            <v>340.30422164000083</v>
          </cell>
          <cell r="ADO74">
            <v>0</v>
          </cell>
          <cell r="ADP74">
            <v>340.30422164000083</v>
          </cell>
          <cell r="ADQ74">
            <v>12400.191000000003</v>
          </cell>
          <cell r="ADR74">
            <v>1177.8210000000001</v>
          </cell>
          <cell r="ADS74">
            <v>1246.93</v>
          </cell>
          <cell r="ADT74">
            <v>1246.93</v>
          </cell>
          <cell r="ADU74">
            <v>1246.93</v>
          </cell>
          <cell r="ADV74">
            <v>1246.93</v>
          </cell>
          <cell r="ADW74">
            <v>1246.93</v>
          </cell>
          <cell r="ADX74">
            <v>1246.93</v>
          </cell>
          <cell r="ADY74">
            <v>1246.93</v>
          </cell>
          <cell r="ADZ74">
            <v>1246.93</v>
          </cell>
          <cell r="AEA74">
            <v>1246.93</v>
          </cell>
          <cell r="AED74">
            <v>10169.742368592</v>
          </cell>
          <cell r="AEE74">
            <v>1096.10265744</v>
          </cell>
          <cell r="AEF74">
            <v>962.56780920000006</v>
          </cell>
          <cell r="AEG74">
            <v>1395.5221397520002</v>
          </cell>
          <cell r="AEH74">
            <v>974.01398399999994</v>
          </cell>
          <cell r="AEI74">
            <v>774.09841860000006</v>
          </cell>
          <cell r="AEJ74">
            <v>796.64506920000008</v>
          </cell>
          <cell r="AEK74">
            <v>1437.7875192000001</v>
          </cell>
          <cell r="AEL74">
            <v>1108.7429364</v>
          </cell>
          <cell r="AEM74">
            <v>950.78250360000004</v>
          </cell>
          <cell r="AEN74">
            <v>673.47933119999993</v>
          </cell>
          <cell r="AEQ74">
            <v>-2230.4486314080023</v>
          </cell>
          <cell r="AER74">
            <v>-2230.4486314080023</v>
          </cell>
          <cell r="AES74">
            <v>0</v>
          </cell>
          <cell r="AET74">
            <v>0</v>
          </cell>
          <cell r="AEU74">
            <v>0</v>
          </cell>
          <cell r="AEV74">
            <v>0</v>
          </cell>
          <cell r="AEW74">
            <v>0</v>
          </cell>
          <cell r="AEX74">
            <v>0</v>
          </cell>
          <cell r="AEY74">
            <v>0</v>
          </cell>
          <cell r="AFG74">
            <v>0</v>
          </cell>
          <cell r="AFT74">
            <v>0</v>
          </cell>
          <cell r="AFU74">
            <v>0</v>
          </cell>
          <cell r="AFV74">
            <v>0</v>
          </cell>
          <cell r="AFW74">
            <v>191021.71900000004</v>
          </cell>
          <cell r="AFX74">
            <v>127407.97504165505</v>
          </cell>
          <cell r="AFY74">
            <v>-63613.743958344989</v>
          </cell>
          <cell r="AFZ74">
            <v>-63613.743958344989</v>
          </cell>
          <cell r="AGA74">
            <v>0</v>
          </cell>
          <cell r="AGB74">
            <v>229226.06280000004</v>
          </cell>
          <cell r="AGC74">
            <v>152889.57004998607</v>
          </cell>
          <cell r="AGD74">
            <v>-76336.492750013975</v>
          </cell>
          <cell r="AGE74">
            <v>-76336.492750013975</v>
          </cell>
          <cell r="AGF74">
            <v>0</v>
          </cell>
          <cell r="AGG74">
            <v>11461.303140000004</v>
          </cell>
          <cell r="AGH74">
            <v>7644.4785024993034</v>
          </cell>
          <cell r="AGI74">
            <v>-3816.8246375007002</v>
          </cell>
          <cell r="AGJ74">
            <v>-3816.8246375007002</v>
          </cell>
          <cell r="AGK74">
            <v>0</v>
          </cell>
          <cell r="AGL74">
            <v>240687.36594000005</v>
          </cell>
        </row>
        <row r="75">
          <cell r="C75" t="str">
            <v>Харкiвська, ВУЛ, 6</v>
          </cell>
          <cell r="D75">
            <v>9</v>
          </cell>
          <cell r="E75">
            <v>2136</v>
          </cell>
          <cell r="F75">
            <v>27356.128000000001</v>
          </cell>
          <cell r="G75">
            <v>25314.253338672024</v>
          </cell>
          <cell r="H75">
            <v>-2041.8746613279764</v>
          </cell>
          <cell r="I75">
            <v>-2041.8746613279764</v>
          </cell>
          <cell r="J75">
            <v>0</v>
          </cell>
          <cell r="K75">
            <v>11282.404</v>
          </cell>
          <cell r="L75">
            <v>1107.0940000000001</v>
          </cell>
          <cell r="M75">
            <v>1130.5899999999999</v>
          </cell>
          <cell r="N75">
            <v>1130.5899999999999</v>
          </cell>
          <cell r="O75">
            <v>1130.5899999999999</v>
          </cell>
          <cell r="P75">
            <v>1130.5899999999999</v>
          </cell>
          <cell r="Q75">
            <v>1130.5899999999999</v>
          </cell>
          <cell r="R75">
            <v>1130.5899999999999</v>
          </cell>
          <cell r="S75">
            <v>1130.5899999999999</v>
          </cell>
          <cell r="T75">
            <v>1130.5899999999999</v>
          </cell>
          <cell r="U75">
            <v>1130.5899999999999</v>
          </cell>
          <cell r="X75">
            <v>10909.714115303203</v>
          </cell>
          <cell r="Y75">
            <v>0</v>
          </cell>
          <cell r="Z75">
            <v>4337.8219809967713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6571.8921343064303</v>
          </cell>
          <cell r="AG75">
            <v>0</v>
          </cell>
          <cell r="AH75">
            <v>0</v>
          </cell>
          <cell r="AL75">
            <v>0</v>
          </cell>
          <cell r="AM75">
            <v>0</v>
          </cell>
          <cell r="AN75">
            <v>1617.9319999999998</v>
          </cell>
          <cell r="AO75">
            <v>158.85199999999998</v>
          </cell>
          <cell r="AP75">
            <v>162.12</v>
          </cell>
          <cell r="AQ75">
            <v>162.12</v>
          </cell>
          <cell r="AR75">
            <v>162.12</v>
          </cell>
          <cell r="AS75">
            <v>162.12</v>
          </cell>
          <cell r="AT75">
            <v>162.12</v>
          </cell>
          <cell r="AU75">
            <v>162.12</v>
          </cell>
          <cell r="AV75">
            <v>162.12</v>
          </cell>
          <cell r="AW75">
            <v>162.12</v>
          </cell>
          <cell r="AX75">
            <v>162.12</v>
          </cell>
          <cell r="BA75">
            <v>1751.3487891117438</v>
          </cell>
          <cell r="BB75">
            <v>0</v>
          </cell>
          <cell r="BC75">
            <v>778.1372628959756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973.21152621576823</v>
          </cell>
          <cell r="BJ75">
            <v>0</v>
          </cell>
          <cell r="BK75">
            <v>0</v>
          </cell>
          <cell r="BO75">
            <v>0</v>
          </cell>
          <cell r="BP75">
            <v>0</v>
          </cell>
          <cell r="BQ75">
            <v>952.59299999999985</v>
          </cell>
          <cell r="BR75">
            <v>95.162999999999997</v>
          </cell>
          <cell r="BS75">
            <v>95.27</v>
          </cell>
          <cell r="BT75">
            <v>95.27</v>
          </cell>
          <cell r="BU75">
            <v>95.27</v>
          </cell>
          <cell r="BV75">
            <v>95.27</v>
          </cell>
          <cell r="BW75">
            <v>95.27</v>
          </cell>
          <cell r="BX75">
            <v>95.27</v>
          </cell>
          <cell r="BY75">
            <v>95.27</v>
          </cell>
          <cell r="BZ75">
            <v>95.27</v>
          </cell>
          <cell r="CA75">
            <v>95.27</v>
          </cell>
          <cell r="CD75">
            <v>1031.4790505512801</v>
          </cell>
          <cell r="CE75">
            <v>95.975172299999997</v>
          </cell>
          <cell r="CF75">
            <v>95.728622999999999</v>
          </cell>
          <cell r="CG75">
            <v>104.92921767828001</v>
          </cell>
          <cell r="CH75">
            <v>107.10771831000001</v>
          </cell>
          <cell r="CI75">
            <v>104.76793554300001</v>
          </cell>
          <cell r="CJ75">
            <v>106.72482801000001</v>
          </cell>
          <cell r="CK75">
            <v>103.67652717000001</v>
          </cell>
          <cell r="CL75">
            <v>104.13371529000001</v>
          </cell>
          <cell r="CM75">
            <v>103.26228357000001</v>
          </cell>
          <cell r="CN75">
            <v>105.17302968</v>
          </cell>
          <cell r="CR75">
            <v>0</v>
          </cell>
          <cell r="CS75">
            <v>0</v>
          </cell>
          <cell r="CT75">
            <v>304.82400000000001</v>
          </cell>
          <cell r="CU75">
            <v>29.964000000000002</v>
          </cell>
          <cell r="CV75">
            <v>30.54</v>
          </cell>
          <cell r="CW75">
            <v>30.54</v>
          </cell>
          <cell r="CX75">
            <v>30.54</v>
          </cell>
          <cell r="CY75">
            <v>30.54</v>
          </cell>
          <cell r="CZ75">
            <v>30.54</v>
          </cell>
          <cell r="DA75">
            <v>30.54</v>
          </cell>
          <cell r="DB75">
            <v>30.54</v>
          </cell>
          <cell r="DC75">
            <v>30.54</v>
          </cell>
          <cell r="DD75">
            <v>30.54</v>
          </cell>
          <cell r="DG75">
            <v>320.61791905967999</v>
          </cell>
          <cell r="DH75">
            <v>25.284493668000003</v>
          </cell>
          <cell r="DI75">
            <v>25.219540680000001</v>
          </cell>
          <cell r="DJ75">
            <v>33.750519863679997</v>
          </cell>
          <cell r="DK75">
            <v>34.451235359999998</v>
          </cell>
          <cell r="DL75">
            <v>33.698643407999995</v>
          </cell>
          <cell r="DM75">
            <v>34.327956319999998</v>
          </cell>
          <cell r="DN75">
            <v>33.347591520000002</v>
          </cell>
          <cell r="DO75">
            <v>33.494646240000002</v>
          </cell>
          <cell r="DP75">
            <v>33.214349919999997</v>
          </cell>
          <cell r="DQ75">
            <v>33.828942079999997</v>
          </cell>
          <cell r="DT75">
            <v>15.793919059679979</v>
          </cell>
          <cell r="DU75">
            <v>0</v>
          </cell>
          <cell r="DV75">
            <v>15.793919059679979</v>
          </cell>
          <cell r="DW75">
            <v>375.15300000000013</v>
          </cell>
          <cell r="DX75">
            <v>36.843000000000004</v>
          </cell>
          <cell r="DY75">
            <v>37.590000000000003</v>
          </cell>
          <cell r="DZ75">
            <v>37.590000000000003</v>
          </cell>
          <cell r="EA75">
            <v>37.590000000000003</v>
          </cell>
          <cell r="EB75">
            <v>37.590000000000003</v>
          </cell>
          <cell r="EC75">
            <v>37.590000000000003</v>
          </cell>
          <cell r="ED75">
            <v>37.590000000000003</v>
          </cell>
          <cell r="EE75">
            <v>37.590000000000003</v>
          </cell>
          <cell r="EF75">
            <v>37.590000000000003</v>
          </cell>
          <cell r="EG75">
            <v>37.590000000000003</v>
          </cell>
          <cell r="EK75">
            <v>224.91944881989679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224.91944881989679</v>
          </cell>
          <cell r="ET75">
            <v>0</v>
          </cell>
          <cell r="EU75">
            <v>0</v>
          </cell>
          <cell r="EX75">
            <v>-150.23355118010335</v>
          </cell>
          <cell r="EY75">
            <v>-150.23355118010335</v>
          </cell>
          <cell r="EZ75">
            <v>0</v>
          </cell>
          <cell r="FA75">
            <v>3658.0299999999997</v>
          </cell>
          <cell r="FB75">
            <v>359.17</v>
          </cell>
          <cell r="FC75">
            <v>366.54</v>
          </cell>
          <cell r="FD75">
            <v>366.54</v>
          </cell>
          <cell r="FE75">
            <v>366.54</v>
          </cell>
          <cell r="FF75">
            <v>366.54</v>
          </cell>
          <cell r="FG75">
            <v>366.54</v>
          </cell>
          <cell r="FH75">
            <v>366.54</v>
          </cell>
          <cell r="FI75">
            <v>366.54</v>
          </cell>
          <cell r="FJ75">
            <v>366.54</v>
          </cell>
          <cell r="FK75">
            <v>366.54</v>
          </cell>
          <cell r="FN75">
            <v>3640.8002154288138</v>
          </cell>
          <cell r="FO75">
            <v>0</v>
          </cell>
          <cell r="FP75">
            <v>1448.8913125059844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2191.9089029228294</v>
          </cell>
          <cell r="FW75">
            <v>0</v>
          </cell>
          <cell r="FX75">
            <v>0</v>
          </cell>
          <cell r="GA75">
            <v>-17.229784571185974</v>
          </cell>
          <cell r="GB75">
            <v>-17.229784571185974</v>
          </cell>
          <cell r="GC75">
            <v>0</v>
          </cell>
          <cell r="GD75">
            <v>3.1829999999999998</v>
          </cell>
          <cell r="GE75">
            <v>3.1829999999999998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-3.1829999999999998</v>
          </cell>
          <cell r="GW75">
            <v>-3.1829999999999998</v>
          </cell>
          <cell r="GX75">
            <v>0</v>
          </cell>
          <cell r="GY75">
            <v>9162.0089999999982</v>
          </cell>
          <cell r="GZ75">
            <v>895.68899999999996</v>
          </cell>
          <cell r="HA75">
            <v>918.48</v>
          </cell>
          <cell r="HB75">
            <v>918.48</v>
          </cell>
          <cell r="HC75">
            <v>918.48</v>
          </cell>
          <cell r="HD75">
            <v>918.48</v>
          </cell>
          <cell r="HE75">
            <v>918.48</v>
          </cell>
          <cell r="HF75">
            <v>918.48</v>
          </cell>
          <cell r="HG75">
            <v>918.48</v>
          </cell>
          <cell r="HH75">
            <v>918.48</v>
          </cell>
          <cell r="HI75">
            <v>918.48</v>
          </cell>
          <cell r="HL75">
            <v>7435.3738003974086</v>
          </cell>
          <cell r="HM75">
            <v>710.11893909171749</v>
          </cell>
          <cell r="HN75">
            <v>652.86329687045486</v>
          </cell>
          <cell r="HO75">
            <v>750.37168178105935</v>
          </cell>
          <cell r="HP75">
            <v>808.84065293698814</v>
          </cell>
          <cell r="HQ75">
            <v>846.13562154766566</v>
          </cell>
          <cell r="HR75">
            <v>733.97348371571911</v>
          </cell>
          <cell r="HS75">
            <v>667.19198387859899</v>
          </cell>
          <cell r="HT75">
            <v>882.55886299700023</v>
          </cell>
          <cell r="HU75">
            <v>666.86769023951751</v>
          </cell>
          <cell r="HV75">
            <v>716.45158733868732</v>
          </cell>
          <cell r="HY75">
            <v>-1726.6351996025896</v>
          </cell>
          <cell r="HZ75">
            <v>-1726.6351996025896</v>
          </cell>
          <cell r="IA75">
            <v>0</v>
          </cell>
          <cell r="IB75">
            <v>28113.219000000005</v>
          </cell>
          <cell r="IC75">
            <v>2699.9189999999994</v>
          </cell>
          <cell r="ID75">
            <v>2823.7</v>
          </cell>
          <cell r="IE75">
            <v>2823.7</v>
          </cell>
          <cell r="IF75">
            <v>2823.7</v>
          </cell>
          <cell r="IG75">
            <v>2823.7</v>
          </cell>
          <cell r="IH75">
            <v>2823.7</v>
          </cell>
          <cell r="II75">
            <v>2823.7</v>
          </cell>
          <cell r="IJ75">
            <v>2823.7</v>
          </cell>
          <cell r="IK75">
            <v>2823.7</v>
          </cell>
          <cell r="IL75">
            <v>2823.7</v>
          </cell>
          <cell r="IO75">
            <v>27713.35969877593</v>
          </cell>
          <cell r="IP75">
            <v>1834.6757815255332</v>
          </cell>
          <cell r="IQ75">
            <v>2166.72860535687</v>
          </cell>
          <cell r="IR75">
            <v>2907.6377360722399</v>
          </cell>
          <cell r="IS75">
            <v>2801.0737543969517</v>
          </cell>
          <cell r="IT75">
            <v>3240.4152892419456</v>
          </cell>
          <cell r="IU75">
            <v>2670.7230458355348</v>
          </cell>
          <cell r="IV75">
            <v>2627.3630501749308</v>
          </cell>
          <cell r="IW75">
            <v>2929.1708182743068</v>
          </cell>
          <cell r="IX75">
            <v>3347.3316390989175</v>
          </cell>
          <cell r="IY75">
            <v>3188.2399787987024</v>
          </cell>
          <cell r="JB75">
            <v>-399.85930122407444</v>
          </cell>
          <cell r="JC75">
            <v>-399.85930122407444</v>
          </cell>
          <cell r="JD75">
            <v>0</v>
          </cell>
          <cell r="JE75">
            <v>12.773000000000001</v>
          </cell>
          <cell r="JF75">
            <v>12.773000000000001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R75">
            <v>10.411618024364133</v>
          </cell>
          <cell r="JS75">
            <v>10.411618024364133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E75">
            <v>-2.3613819756358687</v>
          </cell>
          <cell r="KF75">
            <v>-2.3613819756358687</v>
          </cell>
          <cell r="KG75">
            <v>0</v>
          </cell>
          <cell r="KH75">
            <v>2197.7580000000003</v>
          </cell>
          <cell r="KI75">
            <v>215.77800000000002</v>
          </cell>
          <cell r="KJ75">
            <v>220.22</v>
          </cell>
          <cell r="KK75">
            <v>220.22</v>
          </cell>
          <cell r="KL75">
            <v>220.22</v>
          </cell>
          <cell r="KM75">
            <v>220.22</v>
          </cell>
          <cell r="KN75">
            <v>220.22</v>
          </cell>
          <cell r="KO75">
            <v>220.22</v>
          </cell>
          <cell r="KP75">
            <v>220.22</v>
          </cell>
          <cell r="KQ75">
            <v>220.22</v>
          </cell>
          <cell r="KR75">
            <v>220.22</v>
          </cell>
          <cell r="KU75">
            <v>1835.0823198693324</v>
          </cell>
          <cell r="KV75">
            <v>255.48196627761791</v>
          </cell>
          <cell r="KW75">
            <v>193.63258667483743</v>
          </cell>
          <cell r="KX75">
            <v>285.45541266314916</v>
          </cell>
          <cell r="KY75">
            <v>253.15978762275975</v>
          </cell>
          <cell r="KZ75">
            <v>272.65361506809631</v>
          </cell>
          <cell r="LA75">
            <v>54.021650301201483</v>
          </cell>
          <cell r="LB75">
            <v>2.9933219001478535</v>
          </cell>
          <cell r="LD75">
            <v>301.59480149623323</v>
          </cell>
          <cell r="LE75">
            <v>216.08917786528912</v>
          </cell>
          <cell r="LH75">
            <v>-362.67568013066784</v>
          </cell>
          <cell r="LI75">
            <v>-362.67568013066784</v>
          </cell>
          <cell r="LJ75">
            <v>0</v>
          </cell>
          <cell r="LK75">
            <v>0</v>
          </cell>
          <cell r="LX75">
            <v>0</v>
          </cell>
          <cell r="MJ75">
            <v>0</v>
          </cell>
          <cell r="ML75">
            <v>0</v>
          </cell>
          <cell r="MM75">
            <v>0</v>
          </cell>
          <cell r="MN75">
            <v>22968.485999999997</v>
          </cell>
          <cell r="MO75">
            <v>2314.2959999999998</v>
          </cell>
          <cell r="MP75">
            <v>2294.91</v>
          </cell>
          <cell r="MQ75">
            <v>2294.91</v>
          </cell>
          <cell r="MR75">
            <v>2294.91</v>
          </cell>
          <cell r="MS75">
            <v>2294.91</v>
          </cell>
          <cell r="MT75">
            <v>2294.91</v>
          </cell>
          <cell r="MU75">
            <v>2294.91</v>
          </cell>
          <cell r="MV75">
            <v>2294.91</v>
          </cell>
          <cell r="MW75">
            <v>2294.91</v>
          </cell>
          <cell r="MX75">
            <v>2294.91</v>
          </cell>
          <cell r="NA75">
            <v>6539.4839513850302</v>
          </cell>
          <cell r="NB75">
            <v>6391.7721739153676</v>
          </cell>
          <cell r="NC75">
            <v>0</v>
          </cell>
          <cell r="ND75">
            <v>0</v>
          </cell>
          <cell r="NE75">
            <v>0</v>
          </cell>
          <cell r="NF75">
            <v>0</v>
          </cell>
          <cell r="NG75">
            <v>0</v>
          </cell>
          <cell r="NH75">
            <v>0</v>
          </cell>
          <cell r="NI75">
            <v>0</v>
          </cell>
          <cell r="NJ75">
            <v>0</v>
          </cell>
          <cell r="NK75">
            <v>147.71177746966222</v>
          </cell>
          <cell r="NN75">
            <v>-16429.002048614966</v>
          </cell>
          <cell r="NO75">
            <v>-16429.002048614966</v>
          </cell>
          <cell r="NP75">
            <v>0</v>
          </cell>
          <cell r="NQ75">
            <v>12294.997000000003</v>
          </cell>
          <cell r="NR75">
            <v>13382.810000000001</v>
          </cell>
          <cell r="NS75">
            <v>1087.8129999999983</v>
          </cell>
          <cell r="NT75">
            <v>0</v>
          </cell>
          <cell r="NU75">
            <v>1087.8129999999983</v>
          </cell>
          <cell r="NV75">
            <v>3814.2990000000009</v>
          </cell>
          <cell r="NW75">
            <v>355.95899999999995</v>
          </cell>
          <cell r="NX75">
            <v>384.26</v>
          </cell>
          <cell r="NY75">
            <v>384.26</v>
          </cell>
          <cell r="NZ75">
            <v>384.26</v>
          </cell>
          <cell r="OA75">
            <v>384.26</v>
          </cell>
          <cell r="OB75">
            <v>384.26</v>
          </cell>
          <cell r="OC75">
            <v>384.26</v>
          </cell>
          <cell r="OD75">
            <v>384.26</v>
          </cell>
          <cell r="OE75">
            <v>384.26</v>
          </cell>
          <cell r="OF75">
            <v>384.26</v>
          </cell>
          <cell r="OI75">
            <v>8865.8100000000013</v>
          </cell>
          <cell r="OJ75">
            <v>0</v>
          </cell>
          <cell r="OK75">
            <v>0</v>
          </cell>
          <cell r="OL75">
            <v>0</v>
          </cell>
          <cell r="OM75">
            <v>0</v>
          </cell>
          <cell r="ON75">
            <v>0</v>
          </cell>
          <cell r="OO75">
            <v>0</v>
          </cell>
          <cell r="OP75">
            <v>0</v>
          </cell>
          <cell r="OQ75">
            <v>4305.0200000000004</v>
          </cell>
          <cell r="OR75">
            <v>4560.79</v>
          </cell>
          <cell r="OS75">
            <v>0</v>
          </cell>
          <cell r="OV75">
            <v>5051.5110000000004</v>
          </cell>
          <cell r="OW75">
            <v>0</v>
          </cell>
          <cell r="OX75">
            <v>5051.5110000000004</v>
          </cell>
          <cell r="OY75">
            <v>2768.8520000000008</v>
          </cell>
          <cell r="OZ75">
            <v>258.12200000000001</v>
          </cell>
          <cell r="PA75">
            <v>278.97000000000003</v>
          </cell>
          <cell r="PB75">
            <v>278.97000000000003</v>
          </cell>
          <cell r="PC75">
            <v>278.97000000000003</v>
          </cell>
          <cell r="PD75">
            <v>278.97000000000003</v>
          </cell>
          <cell r="PE75">
            <v>278.97000000000003</v>
          </cell>
          <cell r="PF75">
            <v>278.97000000000003</v>
          </cell>
          <cell r="PG75">
            <v>278.97000000000003</v>
          </cell>
          <cell r="PH75">
            <v>278.97000000000003</v>
          </cell>
          <cell r="PI75">
            <v>278.97000000000003</v>
          </cell>
          <cell r="PL75">
            <v>4517</v>
          </cell>
          <cell r="PM75">
            <v>0</v>
          </cell>
          <cell r="PN75">
            <v>0</v>
          </cell>
          <cell r="PO75">
            <v>0</v>
          </cell>
          <cell r="PP75">
            <v>0</v>
          </cell>
          <cell r="PQ75">
            <v>0</v>
          </cell>
          <cell r="PR75">
            <v>0</v>
          </cell>
          <cell r="PS75">
            <v>0</v>
          </cell>
          <cell r="PT75">
            <v>4517</v>
          </cell>
          <cell r="PU75">
            <v>0</v>
          </cell>
          <cell r="PV75">
            <v>0</v>
          </cell>
          <cell r="PY75">
            <v>1748.1479999999992</v>
          </cell>
          <cell r="PZ75">
            <v>0</v>
          </cell>
          <cell r="QA75">
            <v>1748.1479999999992</v>
          </cell>
          <cell r="QB75">
            <v>650.00499999999988</v>
          </cell>
          <cell r="QC75">
            <v>63.655000000000001</v>
          </cell>
          <cell r="QD75">
            <v>65.150000000000006</v>
          </cell>
          <cell r="QE75">
            <v>65.150000000000006</v>
          </cell>
          <cell r="QF75">
            <v>65.150000000000006</v>
          </cell>
          <cell r="QG75">
            <v>65.150000000000006</v>
          </cell>
          <cell r="QH75">
            <v>65.150000000000006</v>
          </cell>
          <cell r="QI75">
            <v>65.150000000000006</v>
          </cell>
          <cell r="QJ75">
            <v>65.150000000000006</v>
          </cell>
          <cell r="QK75">
            <v>65.150000000000006</v>
          </cell>
          <cell r="QL75">
            <v>65.150000000000006</v>
          </cell>
          <cell r="QO75">
            <v>0</v>
          </cell>
          <cell r="QP75">
            <v>0</v>
          </cell>
          <cell r="QQ75">
            <v>0</v>
          </cell>
          <cell r="QS75">
            <v>0</v>
          </cell>
          <cell r="QT75">
            <v>0</v>
          </cell>
          <cell r="QU75">
            <v>0</v>
          </cell>
          <cell r="QW75">
            <v>0</v>
          </cell>
          <cell r="RB75">
            <v>-650.00499999999988</v>
          </cell>
          <cell r="RC75">
            <v>-650.00499999999988</v>
          </cell>
          <cell r="RD75">
            <v>0</v>
          </cell>
          <cell r="RE75">
            <v>3183.0600000000004</v>
          </cell>
          <cell r="RF75">
            <v>301.34999999999997</v>
          </cell>
          <cell r="RG75">
            <v>320.19</v>
          </cell>
          <cell r="RH75">
            <v>320.19</v>
          </cell>
          <cell r="RI75">
            <v>320.19</v>
          </cell>
          <cell r="RJ75">
            <v>320.19</v>
          </cell>
          <cell r="RK75">
            <v>320.19</v>
          </cell>
          <cell r="RL75">
            <v>320.19</v>
          </cell>
          <cell r="RM75">
            <v>320.19</v>
          </cell>
          <cell r="RN75">
            <v>320.19</v>
          </cell>
          <cell r="RO75">
            <v>320.19</v>
          </cell>
          <cell r="RR75">
            <v>0</v>
          </cell>
          <cell r="RS75">
            <v>0</v>
          </cell>
          <cell r="RT75">
            <v>0</v>
          </cell>
          <cell r="RV75">
            <v>0</v>
          </cell>
          <cell r="RY75">
            <v>0</v>
          </cell>
          <cell r="RZ75">
            <v>0</v>
          </cell>
          <cell r="SE75">
            <v>-3183.0600000000004</v>
          </cell>
          <cell r="SF75">
            <v>-3183.0600000000004</v>
          </cell>
          <cell r="SG75">
            <v>0</v>
          </cell>
          <cell r="SH75">
            <v>1375.7280000000001</v>
          </cell>
          <cell r="SI75">
            <v>130.03799999999998</v>
          </cell>
          <cell r="SJ75">
            <v>138.41</v>
          </cell>
          <cell r="SK75">
            <v>138.41</v>
          </cell>
          <cell r="SL75">
            <v>138.41</v>
          </cell>
          <cell r="SM75">
            <v>138.41</v>
          </cell>
          <cell r="SN75">
            <v>138.41</v>
          </cell>
          <cell r="SO75">
            <v>138.41</v>
          </cell>
          <cell r="SP75">
            <v>138.41</v>
          </cell>
          <cell r="SQ75">
            <v>138.41</v>
          </cell>
          <cell r="SR75">
            <v>138.41</v>
          </cell>
          <cell r="SU75">
            <v>0</v>
          </cell>
          <cell r="SV75">
            <v>0</v>
          </cell>
          <cell r="SW75">
            <v>0</v>
          </cell>
          <cell r="SX75">
            <v>0</v>
          </cell>
          <cell r="SY75">
            <v>0</v>
          </cell>
          <cell r="SZ75">
            <v>0</v>
          </cell>
          <cell r="TA75">
            <v>0</v>
          </cell>
          <cell r="TB75">
            <v>0</v>
          </cell>
          <cell r="TC75">
            <v>0</v>
          </cell>
          <cell r="TD75">
            <v>0</v>
          </cell>
          <cell r="TH75">
            <v>-1375.7280000000001</v>
          </cell>
          <cell r="TI75">
            <v>-1375.7280000000001</v>
          </cell>
          <cell r="TJ75">
            <v>0</v>
          </cell>
          <cell r="TK75">
            <v>503.05299999999988</v>
          </cell>
          <cell r="TL75">
            <v>49.363</v>
          </cell>
          <cell r="TM75">
            <v>50.41</v>
          </cell>
          <cell r="TN75">
            <v>50.41</v>
          </cell>
          <cell r="TO75">
            <v>50.41</v>
          </cell>
          <cell r="TP75">
            <v>50.41</v>
          </cell>
          <cell r="TQ75">
            <v>50.41</v>
          </cell>
          <cell r="TR75">
            <v>50.41</v>
          </cell>
          <cell r="TS75">
            <v>50.41</v>
          </cell>
          <cell r="TT75">
            <v>50.41</v>
          </cell>
          <cell r="TU75">
            <v>50.41</v>
          </cell>
          <cell r="TX75">
            <v>0</v>
          </cell>
          <cell r="TY75">
            <v>0</v>
          </cell>
          <cell r="TZ75">
            <v>0</v>
          </cell>
          <cell r="UA75">
            <v>0</v>
          </cell>
          <cell r="UB75">
            <v>0</v>
          </cell>
          <cell r="UC75">
            <v>0</v>
          </cell>
          <cell r="UD75">
            <v>0</v>
          </cell>
          <cell r="UE75">
            <v>0</v>
          </cell>
          <cell r="UF75">
            <v>0</v>
          </cell>
          <cell r="UG75">
            <v>0</v>
          </cell>
          <cell r="UH75">
            <v>0</v>
          </cell>
          <cell r="UK75">
            <v>-503.05299999999988</v>
          </cell>
          <cell r="UL75">
            <v>-503.05299999999988</v>
          </cell>
          <cell r="UM75">
            <v>0</v>
          </cell>
          <cell r="UN75">
            <v>0</v>
          </cell>
          <cell r="UO75">
            <v>0</v>
          </cell>
          <cell r="UP75">
            <v>0</v>
          </cell>
          <cell r="UQ75">
            <v>0</v>
          </cell>
          <cell r="UR75">
            <v>0</v>
          </cell>
          <cell r="US75">
            <v>0</v>
          </cell>
          <cell r="UT75">
            <v>0</v>
          </cell>
          <cell r="UU75">
            <v>0</v>
          </cell>
          <cell r="UV75">
            <v>0</v>
          </cell>
          <cell r="UW75">
            <v>0</v>
          </cell>
          <cell r="UX75">
            <v>0</v>
          </cell>
          <cell r="VA75">
            <v>0</v>
          </cell>
          <cell r="VN75">
            <v>0</v>
          </cell>
          <cell r="VO75">
            <v>0</v>
          </cell>
          <cell r="VP75">
            <v>0</v>
          </cell>
          <cell r="VQ75">
            <v>0</v>
          </cell>
          <cell r="WD75">
            <v>0</v>
          </cell>
          <cell r="WQ75">
            <v>0</v>
          </cell>
          <cell r="WR75">
            <v>0</v>
          </cell>
          <cell r="WS75">
            <v>0</v>
          </cell>
          <cell r="WT75">
            <v>18883.388000000003</v>
          </cell>
          <cell r="WU75">
            <v>1929.7280000000001</v>
          </cell>
          <cell r="WV75">
            <v>1883.74</v>
          </cell>
          <cell r="WW75">
            <v>1883.74</v>
          </cell>
          <cell r="WX75">
            <v>1883.74</v>
          </cell>
          <cell r="WY75">
            <v>1883.74</v>
          </cell>
          <cell r="WZ75">
            <v>1883.74</v>
          </cell>
          <cell r="XA75">
            <v>1883.74</v>
          </cell>
          <cell r="XB75">
            <v>1883.74</v>
          </cell>
          <cell r="XC75">
            <v>1883.74</v>
          </cell>
          <cell r="XD75">
            <v>1883.74</v>
          </cell>
          <cell r="XG75">
            <v>28838.426692597357</v>
          </cell>
          <cell r="XH75">
            <v>3110.2977156877832</v>
          </cell>
          <cell r="XI75">
            <v>2225.4144435485578</v>
          </cell>
          <cell r="XJ75">
            <v>1509.5597106634432</v>
          </cell>
          <cell r="XK75">
            <v>1539.3403474882396</v>
          </cell>
          <cell r="XL75">
            <v>3181.0967095583601</v>
          </cell>
          <cell r="XM75">
            <v>3069.4219880780465</v>
          </cell>
          <cell r="XN75">
            <v>2893.5106626806805</v>
          </cell>
          <cell r="XO75">
            <v>4289.2580229244541</v>
          </cell>
          <cell r="XP75">
            <v>3750.8527922413236</v>
          </cell>
          <cell r="XQ75">
            <v>3269.6742997264682</v>
          </cell>
          <cell r="XT75">
            <v>9955.0386925973544</v>
          </cell>
          <cell r="XU75">
            <v>0</v>
          </cell>
          <cell r="XV75">
            <v>9955.0386925973544</v>
          </cell>
          <cell r="XW75">
            <v>17723.936999999998</v>
          </cell>
          <cell r="XX75">
            <v>1716.087</v>
          </cell>
          <cell r="XY75">
            <v>1778.65</v>
          </cell>
          <cell r="XZ75">
            <v>1778.65</v>
          </cell>
          <cell r="YA75">
            <v>1778.65</v>
          </cell>
          <cell r="YB75">
            <v>1778.65</v>
          </cell>
          <cell r="YC75">
            <v>1778.65</v>
          </cell>
          <cell r="YD75">
            <v>1778.65</v>
          </cell>
          <cell r="YE75">
            <v>1778.65</v>
          </cell>
          <cell r="YF75">
            <v>1778.65</v>
          </cell>
          <cell r="YG75">
            <v>1778.65</v>
          </cell>
          <cell r="YJ75">
            <v>14168.51346213008</v>
          </cell>
          <cell r="YK75">
            <v>1278.3536685063839</v>
          </cell>
          <cell r="YL75">
            <v>913.80189484893697</v>
          </cell>
          <cell r="YM75">
            <v>1284.0743611924297</v>
          </cell>
          <cell r="YN75">
            <v>1371.7985409237428</v>
          </cell>
          <cell r="YO75">
            <v>1879.7523238661504</v>
          </cell>
          <cell r="YP75">
            <v>1310.7011170894261</v>
          </cell>
          <cell r="YQ75">
            <v>1562.6189769702496</v>
          </cell>
          <cell r="YR75">
            <v>1390.4322595215576</v>
          </cell>
          <cell r="YS75">
            <v>1792.1521731800731</v>
          </cell>
          <cell r="YT75">
            <v>1384.8281460311282</v>
          </cell>
          <cell r="YW75">
            <v>-3555.4235378699177</v>
          </cell>
          <cell r="YX75">
            <v>-3555.4235378699177</v>
          </cell>
          <cell r="YY75">
            <v>0</v>
          </cell>
          <cell r="YZ75">
            <v>1069.6380000000001</v>
          </cell>
          <cell r="ZA75">
            <v>104.65799999999999</v>
          </cell>
          <cell r="ZB75">
            <v>107.22</v>
          </cell>
          <cell r="ZC75">
            <v>107.22</v>
          </cell>
          <cell r="ZD75">
            <v>107.22</v>
          </cell>
          <cell r="ZE75">
            <v>107.22</v>
          </cell>
          <cell r="ZF75">
            <v>107.22</v>
          </cell>
          <cell r="ZG75">
            <v>107.22</v>
          </cell>
          <cell r="ZH75">
            <v>107.22</v>
          </cell>
          <cell r="ZI75">
            <v>107.22</v>
          </cell>
          <cell r="ZJ75">
            <v>107.22</v>
          </cell>
          <cell r="ZM75">
            <v>3036.2712430511669</v>
          </cell>
          <cell r="ZP75">
            <v>1504.516121482839</v>
          </cell>
          <cell r="ZQ75">
            <v>1531.7551215683279</v>
          </cell>
          <cell r="ZZ75">
            <v>1966.6332430511668</v>
          </cell>
          <cell r="AAA75">
            <v>0</v>
          </cell>
          <cell r="AAB75">
            <v>1966.6332430511668</v>
          </cell>
          <cell r="AAC75">
            <v>420.73599999999988</v>
          </cell>
          <cell r="AAD75">
            <v>42.015999999999991</v>
          </cell>
          <cell r="AAE75">
            <v>42.08</v>
          </cell>
          <cell r="AAF75">
            <v>42.08</v>
          </cell>
          <cell r="AAG75">
            <v>42.08</v>
          </cell>
          <cell r="AAH75">
            <v>42.08</v>
          </cell>
          <cell r="AAI75">
            <v>42.08</v>
          </cell>
          <cell r="AAJ75">
            <v>42.08</v>
          </cell>
          <cell r="AAK75">
            <v>42.08</v>
          </cell>
          <cell r="AAL75">
            <v>42.08</v>
          </cell>
          <cell r="AAM75">
            <v>42.08</v>
          </cell>
          <cell r="AAP75">
            <v>468.23331760000002</v>
          </cell>
          <cell r="AAQ75">
            <v>39.713864399999999</v>
          </cell>
          <cell r="AAR75">
            <v>39.611843999999998</v>
          </cell>
          <cell r="AAS75">
            <v>48.593688</v>
          </cell>
          <cell r="AAT75">
            <v>49.602564000000001</v>
          </cell>
          <cell r="AAU75">
            <v>48.5189892</v>
          </cell>
          <cell r="AAV75">
            <v>49.425243999999999</v>
          </cell>
          <cell r="AAW75">
            <v>48.013548</v>
          </cell>
          <cell r="AAX75">
            <v>48.225276000000001</v>
          </cell>
          <cell r="AAY75">
            <v>47.821708000000001</v>
          </cell>
          <cell r="AAZ75">
            <v>48.706592000000001</v>
          </cell>
          <cell r="ABC75">
            <v>47.497317600000144</v>
          </cell>
          <cell r="ABD75">
            <v>0</v>
          </cell>
          <cell r="ABE75">
            <v>47.497317600000144</v>
          </cell>
          <cell r="ABF75">
            <v>91.68</v>
          </cell>
          <cell r="ABG75">
            <v>9.15</v>
          </cell>
          <cell r="ABH75">
            <v>9.17</v>
          </cell>
          <cell r="ABI75">
            <v>9.17</v>
          </cell>
          <cell r="ABJ75">
            <v>9.17</v>
          </cell>
          <cell r="ABK75">
            <v>9.17</v>
          </cell>
          <cell r="ABL75">
            <v>9.17</v>
          </cell>
          <cell r="ABM75">
            <v>9.17</v>
          </cell>
          <cell r="ABN75">
            <v>9.17</v>
          </cell>
          <cell r="ABO75">
            <v>9.17</v>
          </cell>
          <cell r="ABP75">
            <v>9.17</v>
          </cell>
          <cell r="ABS75">
            <v>0</v>
          </cell>
          <cell r="ABT75">
            <v>0</v>
          </cell>
          <cell r="ACA75">
            <v>0</v>
          </cell>
          <cell r="ACB75">
            <v>0</v>
          </cell>
          <cell r="ACC75">
            <v>0</v>
          </cell>
          <cell r="ACF75">
            <v>-91.68</v>
          </cell>
          <cell r="ACG75">
            <v>-91.68</v>
          </cell>
          <cell r="ACH75">
            <v>0</v>
          </cell>
          <cell r="ACI75">
            <v>30035.592000000001</v>
          </cell>
          <cell r="ACJ75">
            <v>12700.211690015998</v>
          </cell>
          <cell r="ACK75">
            <v>-17335.380309984001</v>
          </cell>
          <cell r="ACL75">
            <v>-17335.380309984001</v>
          </cell>
          <cell r="ACM75">
            <v>0</v>
          </cell>
          <cell r="ACN75">
            <v>2977.43</v>
          </cell>
          <cell r="ACO75">
            <v>305.24</v>
          </cell>
          <cell r="ACP75">
            <v>296.91000000000003</v>
          </cell>
          <cell r="ACQ75">
            <v>296.91000000000003</v>
          </cell>
          <cell r="ACR75">
            <v>296.91000000000003</v>
          </cell>
          <cell r="ACS75">
            <v>296.91000000000003</v>
          </cell>
          <cell r="ACT75">
            <v>296.91000000000003</v>
          </cell>
          <cell r="ACU75">
            <v>296.91000000000003</v>
          </cell>
          <cell r="ACV75">
            <v>296.91000000000003</v>
          </cell>
          <cell r="ACW75">
            <v>296.91000000000003</v>
          </cell>
          <cell r="ACX75">
            <v>296.91000000000003</v>
          </cell>
          <cell r="ADA75">
            <v>2552.0847907679999</v>
          </cell>
          <cell r="ADB75">
            <v>274.02566436000001</v>
          </cell>
          <cell r="ADC75">
            <v>243.6128406</v>
          </cell>
          <cell r="ADD75">
            <v>343.91072674800006</v>
          </cell>
          <cell r="ADE75">
            <v>253.649475</v>
          </cell>
          <cell r="ADF75">
            <v>176.65322886000001</v>
          </cell>
          <cell r="ADG75">
            <v>264.8743758</v>
          </cell>
          <cell r="ADH75">
            <v>225.88191900000001</v>
          </cell>
          <cell r="ADI75">
            <v>240.68796839999999</v>
          </cell>
          <cell r="ADJ75">
            <v>281.71333440000001</v>
          </cell>
          <cell r="ADK75">
            <v>247.07525760000001</v>
          </cell>
          <cell r="ADN75">
            <v>-425.34520923199989</v>
          </cell>
          <cell r="ADO75">
            <v>-425.34520923199989</v>
          </cell>
          <cell r="ADP75">
            <v>0</v>
          </cell>
          <cell r="ADQ75">
            <v>27058.162</v>
          </cell>
          <cell r="ADR75">
            <v>2469.8920000000003</v>
          </cell>
          <cell r="ADS75">
            <v>2732.03</v>
          </cell>
          <cell r="ADT75">
            <v>2732.03</v>
          </cell>
          <cell r="ADU75">
            <v>2732.03</v>
          </cell>
          <cell r="ADV75">
            <v>2732.03</v>
          </cell>
          <cell r="ADW75">
            <v>2732.03</v>
          </cell>
          <cell r="ADX75">
            <v>2732.03</v>
          </cell>
          <cell r="ADY75">
            <v>2732.03</v>
          </cell>
          <cell r="ADZ75">
            <v>2732.03</v>
          </cell>
          <cell r="AEA75">
            <v>2732.03</v>
          </cell>
          <cell r="AED75">
            <v>10148.126899247998</v>
          </cell>
          <cell r="AEE75">
            <v>1016.6749286400001</v>
          </cell>
          <cell r="AEF75">
            <v>907.11122760000001</v>
          </cell>
          <cell r="AEG75">
            <v>1317.9931319880002</v>
          </cell>
          <cell r="AEH75">
            <v>949.66363439999998</v>
          </cell>
          <cell r="AEI75">
            <v>700.65831221999997</v>
          </cell>
          <cell r="AEJ75">
            <v>1124.1996408</v>
          </cell>
          <cell r="AEK75">
            <v>1011.558159</v>
          </cell>
          <cell r="AEL75">
            <v>1012.0731786</v>
          </cell>
          <cell r="AEM75">
            <v>856.87805879999996</v>
          </cell>
          <cell r="AEN75">
            <v>1251.3166272000001</v>
          </cell>
          <cell r="AEQ75">
            <v>-16910.035100752</v>
          </cell>
          <cell r="AER75">
            <v>-16910.035100752</v>
          </cell>
          <cell r="AES75">
            <v>0</v>
          </cell>
          <cell r="AET75">
            <v>0</v>
          </cell>
          <cell r="AEU75">
            <v>0</v>
          </cell>
          <cell r="AEV75">
            <v>0</v>
          </cell>
          <cell r="AEW75">
            <v>0</v>
          </cell>
          <cell r="AEX75">
            <v>0</v>
          </cell>
          <cell r="AEY75">
            <v>0</v>
          </cell>
          <cell r="AFG75">
            <v>0</v>
          </cell>
          <cell r="AFT75">
            <v>0</v>
          </cell>
          <cell r="AFU75">
            <v>0</v>
          </cell>
          <cell r="AFV75">
            <v>0</v>
          </cell>
          <cell r="AFW75">
            <v>161168.33200000002</v>
          </cell>
          <cell r="AFX75">
            <v>134007.05733212127</v>
          </cell>
          <cell r="AFY75">
            <v>-27161.274667878752</v>
          </cell>
          <cell r="AFZ75">
            <v>-27161.274667878752</v>
          </cell>
          <cell r="AGA75">
            <v>0</v>
          </cell>
          <cell r="AGB75">
            <v>193401.99840000001</v>
          </cell>
          <cell r="AGC75">
            <v>160808.46879854551</v>
          </cell>
          <cell r="AGD75">
            <v>-32593.529601454502</v>
          </cell>
          <cell r="AGE75">
            <v>-32593.529601454502</v>
          </cell>
          <cell r="AGF75">
            <v>0</v>
          </cell>
          <cell r="AGG75">
            <v>9670.0999200000006</v>
          </cell>
          <cell r="AGH75">
            <v>8040.4234399272755</v>
          </cell>
          <cell r="AGI75">
            <v>-1629.6764800727251</v>
          </cell>
          <cell r="AGJ75">
            <v>-1629.6764800727251</v>
          </cell>
          <cell r="AGK75">
            <v>0</v>
          </cell>
          <cell r="AGL75">
            <v>203072.09832000002</v>
          </cell>
        </row>
        <row r="76">
          <cell r="C76" t="str">
            <v>Харкiвська, ВУЛ, 8</v>
          </cell>
          <cell r="D76">
            <v>9</v>
          </cell>
          <cell r="E76">
            <v>2001.1</v>
          </cell>
          <cell r="F76">
            <v>24151.188999999998</v>
          </cell>
          <cell r="G76">
            <v>23989.829234993987</v>
          </cell>
          <cell r="H76">
            <v>-161.359765006011</v>
          </cell>
          <cell r="I76">
            <v>-161.359765006011</v>
          </cell>
          <cell r="J76">
            <v>0</v>
          </cell>
          <cell r="K76">
            <v>9134.2870000000003</v>
          </cell>
          <cell r="L76">
            <v>896.31700000000001</v>
          </cell>
          <cell r="M76">
            <v>915.33</v>
          </cell>
          <cell r="N76">
            <v>915.33</v>
          </cell>
          <cell r="O76">
            <v>915.33</v>
          </cell>
          <cell r="P76">
            <v>915.33</v>
          </cell>
          <cell r="Q76">
            <v>915.33</v>
          </cell>
          <cell r="R76">
            <v>915.33</v>
          </cell>
          <cell r="S76">
            <v>915.33</v>
          </cell>
          <cell r="T76">
            <v>915.33</v>
          </cell>
          <cell r="U76">
            <v>915.33</v>
          </cell>
          <cell r="X76">
            <v>9851.5385418529077</v>
          </cell>
          <cell r="Y76">
            <v>0</v>
          </cell>
          <cell r="Z76">
            <v>0</v>
          </cell>
          <cell r="AA76">
            <v>4998.8912806250519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4852.6472612278549</v>
          </cell>
          <cell r="AH76">
            <v>0</v>
          </cell>
          <cell r="AL76">
            <v>0</v>
          </cell>
          <cell r="AM76">
            <v>0</v>
          </cell>
          <cell r="AN76">
            <v>1618.6280000000004</v>
          </cell>
          <cell r="AO76">
            <v>158.91800000000001</v>
          </cell>
          <cell r="AP76">
            <v>162.19</v>
          </cell>
          <cell r="AQ76">
            <v>162.19</v>
          </cell>
          <cell r="AR76">
            <v>162.19</v>
          </cell>
          <cell r="AS76">
            <v>162.19</v>
          </cell>
          <cell r="AT76">
            <v>162.19</v>
          </cell>
          <cell r="AU76">
            <v>162.19</v>
          </cell>
          <cell r="AV76">
            <v>162.19</v>
          </cell>
          <cell r="AW76">
            <v>162.19</v>
          </cell>
          <cell r="AX76">
            <v>162.19</v>
          </cell>
          <cell r="BA76">
            <v>1769.5645583608548</v>
          </cell>
          <cell r="BB76">
            <v>0</v>
          </cell>
          <cell r="BC76">
            <v>0</v>
          </cell>
          <cell r="BD76">
            <v>904.70639701583616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864.85816134501852</v>
          </cell>
          <cell r="BK76">
            <v>0</v>
          </cell>
          <cell r="BO76">
            <v>0</v>
          </cell>
          <cell r="BP76">
            <v>0</v>
          </cell>
          <cell r="BQ76">
            <v>819.6070000000002</v>
          </cell>
          <cell r="BR76">
            <v>81.87700000000001</v>
          </cell>
          <cell r="BS76">
            <v>81.97</v>
          </cell>
          <cell r="BT76">
            <v>81.97</v>
          </cell>
          <cell r="BU76">
            <v>81.97</v>
          </cell>
          <cell r="BV76">
            <v>81.97</v>
          </cell>
          <cell r="BW76">
            <v>81.97</v>
          </cell>
          <cell r="BX76">
            <v>81.97</v>
          </cell>
          <cell r="BY76">
            <v>81.97</v>
          </cell>
          <cell r="BZ76">
            <v>81.97</v>
          </cell>
          <cell r="CA76">
            <v>81.97</v>
          </cell>
          <cell r="CD76">
            <v>890.61888779695994</v>
          </cell>
          <cell r="CE76">
            <v>82.715154242000011</v>
          </cell>
          <cell r="CF76">
            <v>82.502668420000006</v>
          </cell>
          <cell r="CG76">
            <v>90.638258023959992</v>
          </cell>
          <cell r="CH76">
            <v>92.520055169999992</v>
          </cell>
          <cell r="CI76">
            <v>90.498941900999995</v>
          </cell>
          <cell r="CJ76">
            <v>92.189313069999997</v>
          </cell>
          <cell r="CK76">
            <v>89.556179189999995</v>
          </cell>
          <cell r="CL76">
            <v>89.951100029999992</v>
          </cell>
          <cell r="CM76">
            <v>89.198353989999987</v>
          </cell>
          <cell r="CN76">
            <v>90.848863759999986</v>
          </cell>
          <cell r="CR76">
            <v>0</v>
          </cell>
          <cell r="CS76">
            <v>0</v>
          </cell>
          <cell r="CT76">
            <v>266.37299999999999</v>
          </cell>
          <cell r="CU76">
            <v>26.163</v>
          </cell>
          <cell r="CV76">
            <v>26.69</v>
          </cell>
          <cell r="CW76">
            <v>26.69</v>
          </cell>
          <cell r="CX76">
            <v>26.69</v>
          </cell>
          <cell r="CY76">
            <v>26.69</v>
          </cell>
          <cell r="CZ76">
            <v>26.69</v>
          </cell>
          <cell r="DA76">
            <v>26.69</v>
          </cell>
          <cell r="DB76">
            <v>26.69</v>
          </cell>
          <cell r="DC76">
            <v>26.69</v>
          </cell>
          <cell r="DD76">
            <v>26.69</v>
          </cell>
          <cell r="DG76">
            <v>283.82354478576002</v>
          </cell>
          <cell r="DH76">
            <v>21.864688678</v>
          </cell>
          <cell r="DI76">
            <v>21.808520780000002</v>
          </cell>
          <cell r="DJ76">
            <v>30.006597666760001</v>
          </cell>
          <cell r="DK76">
            <v>30.629583270000001</v>
          </cell>
          <cell r="DL76">
            <v>29.960475831000004</v>
          </cell>
          <cell r="DM76">
            <v>30.519979490000001</v>
          </cell>
          <cell r="DN76">
            <v>29.648365890000001</v>
          </cell>
          <cell r="DO76">
            <v>29.779107930000002</v>
          </cell>
          <cell r="DP76">
            <v>29.529904690000002</v>
          </cell>
          <cell r="DQ76">
            <v>30.076320560000003</v>
          </cell>
          <cell r="DT76">
            <v>17.45054478576003</v>
          </cell>
          <cell r="DU76">
            <v>0</v>
          </cell>
          <cell r="DV76">
            <v>17.45054478576003</v>
          </cell>
          <cell r="DW76">
            <v>374.74700000000007</v>
          </cell>
          <cell r="DX76">
            <v>36.796999999999997</v>
          </cell>
          <cell r="DY76">
            <v>37.549999999999997</v>
          </cell>
          <cell r="DZ76">
            <v>37.549999999999997</v>
          </cell>
          <cell r="EA76">
            <v>37.549999999999997</v>
          </cell>
          <cell r="EB76">
            <v>37.549999999999997</v>
          </cell>
          <cell r="EC76">
            <v>37.549999999999997</v>
          </cell>
          <cell r="ED76">
            <v>37.549999999999997</v>
          </cell>
          <cell r="EE76">
            <v>37.549999999999997</v>
          </cell>
          <cell r="EF76">
            <v>37.549999999999997</v>
          </cell>
          <cell r="EG76">
            <v>37.549999999999997</v>
          </cell>
          <cell r="EK76">
            <v>408.94114478056247</v>
          </cell>
          <cell r="EL76">
            <v>0</v>
          </cell>
          <cell r="EM76">
            <v>0</v>
          </cell>
          <cell r="EN76">
            <v>209.07497719589185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199.86616758467062</v>
          </cell>
          <cell r="EU76">
            <v>0</v>
          </cell>
          <cell r="EX76">
            <v>34.194144780562397</v>
          </cell>
          <cell r="EY76">
            <v>0</v>
          </cell>
          <cell r="EZ76">
            <v>34.194144780562397</v>
          </cell>
          <cell r="FA76">
            <v>3376.5019999999995</v>
          </cell>
          <cell r="FB76">
            <v>331.53200000000004</v>
          </cell>
          <cell r="FC76">
            <v>338.33</v>
          </cell>
          <cell r="FD76">
            <v>338.33</v>
          </cell>
          <cell r="FE76">
            <v>338.33</v>
          </cell>
          <cell r="FF76">
            <v>338.33</v>
          </cell>
          <cell r="FG76">
            <v>338.33</v>
          </cell>
          <cell r="FH76">
            <v>338.33</v>
          </cell>
          <cell r="FI76">
            <v>338.33</v>
          </cell>
          <cell r="FJ76">
            <v>338.33</v>
          </cell>
          <cell r="FK76">
            <v>338.33</v>
          </cell>
          <cell r="FN76">
            <v>3819.5529918854563</v>
          </cell>
          <cell r="FO76">
            <v>0</v>
          </cell>
          <cell r="FP76">
            <v>0</v>
          </cell>
          <cell r="FQ76">
            <v>1901.2394650872093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1918.3135267982468</v>
          </cell>
          <cell r="GA76">
            <v>443.05099188545682</v>
          </cell>
          <cell r="GB76">
            <v>0</v>
          </cell>
          <cell r="GC76">
            <v>443.05099188545682</v>
          </cell>
          <cell r="GD76">
            <v>3.1819999999999999</v>
          </cell>
          <cell r="GE76">
            <v>3.1819999999999999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-3.1819999999999999</v>
          </cell>
          <cell r="GW76">
            <v>-3.1819999999999999</v>
          </cell>
          <cell r="GX76">
            <v>0</v>
          </cell>
          <cell r="GY76">
            <v>8557.8629999999994</v>
          </cell>
          <cell r="GZ76">
            <v>836.58299999999997</v>
          </cell>
          <cell r="HA76">
            <v>857.92</v>
          </cell>
          <cell r="HB76">
            <v>857.92</v>
          </cell>
          <cell r="HC76">
            <v>857.92</v>
          </cell>
          <cell r="HD76">
            <v>857.92</v>
          </cell>
          <cell r="HE76">
            <v>857.92</v>
          </cell>
          <cell r="HF76">
            <v>857.92</v>
          </cell>
          <cell r="HG76">
            <v>857.92</v>
          </cell>
          <cell r="HH76">
            <v>857.92</v>
          </cell>
          <cell r="HI76">
            <v>857.92</v>
          </cell>
          <cell r="HL76">
            <v>6965.7895655314869</v>
          </cell>
          <cell r="HM76">
            <v>665.27107163690823</v>
          </cell>
          <cell r="HN76">
            <v>611.63143416079936</v>
          </cell>
          <cell r="HO76">
            <v>702.98163502438103</v>
          </cell>
          <cell r="HP76">
            <v>757.75797312369241</v>
          </cell>
          <cell r="HQ76">
            <v>792.69756192838656</v>
          </cell>
          <cell r="HR76">
            <v>687.6190722207516</v>
          </cell>
          <cell r="HS76">
            <v>625.05518676941222</v>
          </cell>
          <cell r="HT76">
            <v>826.82047787607542</v>
          </cell>
          <cell r="HU76">
            <v>624.75137403478379</v>
          </cell>
          <cell r="HV76">
            <v>671.20377875629549</v>
          </cell>
          <cell r="HY76">
            <v>-1592.0734344685125</v>
          </cell>
          <cell r="HZ76">
            <v>-1592.0734344685125</v>
          </cell>
          <cell r="IA76">
            <v>0</v>
          </cell>
          <cell r="IB76">
            <v>28113.999999999996</v>
          </cell>
          <cell r="IC76">
            <v>2699.98</v>
          </cell>
          <cell r="ID76">
            <v>2823.78</v>
          </cell>
          <cell r="IE76">
            <v>2823.78</v>
          </cell>
          <cell r="IF76">
            <v>2823.78</v>
          </cell>
          <cell r="IG76">
            <v>2823.78</v>
          </cell>
          <cell r="IH76">
            <v>2823.78</v>
          </cell>
          <cell r="II76">
            <v>2823.78</v>
          </cell>
          <cell r="IJ76">
            <v>2823.78</v>
          </cell>
          <cell r="IK76">
            <v>2823.78</v>
          </cell>
          <cell r="IL76">
            <v>2823.78</v>
          </cell>
          <cell r="IO76">
            <v>27714.134335183004</v>
          </cell>
          <cell r="IP76">
            <v>1834.7172328515451</v>
          </cell>
          <cell r="IQ76">
            <v>2166.789992291895</v>
          </cell>
          <cell r="IR76">
            <v>2907.7201141644196</v>
          </cell>
          <cell r="IS76">
            <v>2801.1531133587232</v>
          </cell>
          <cell r="IT76">
            <v>3240.5070954618486</v>
          </cell>
          <cell r="IU76">
            <v>2670.7987117503512</v>
          </cell>
          <cell r="IV76">
            <v>2627.437487630757</v>
          </cell>
          <cell r="IW76">
            <v>2929.253806433624</v>
          </cell>
          <cell r="IX76">
            <v>3347.4264744323914</v>
          </cell>
          <cell r="IY76">
            <v>3188.330306807452</v>
          </cell>
          <cell r="JB76">
            <v>-399.86566481699265</v>
          </cell>
          <cell r="JC76">
            <v>-399.86566481699265</v>
          </cell>
          <cell r="JD76">
            <v>0</v>
          </cell>
          <cell r="JE76">
            <v>12.776</v>
          </cell>
          <cell r="JF76">
            <v>12.776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R76">
            <v>10.41406340556456</v>
          </cell>
          <cell r="JS76">
            <v>10.41406340556456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E76">
            <v>-2.3619365944354396</v>
          </cell>
          <cell r="KF76">
            <v>-2.3619365944354396</v>
          </cell>
          <cell r="KG76">
            <v>0</v>
          </cell>
          <cell r="KH76">
            <v>3095.9520000000011</v>
          </cell>
          <cell r="KI76">
            <v>303.97200000000004</v>
          </cell>
          <cell r="KJ76">
            <v>310.22000000000003</v>
          </cell>
          <cell r="KK76">
            <v>310.22000000000003</v>
          </cell>
          <cell r="KL76">
            <v>310.22000000000003</v>
          </cell>
          <cell r="KM76">
            <v>310.22000000000003</v>
          </cell>
          <cell r="KN76">
            <v>310.22000000000003</v>
          </cell>
          <cell r="KO76">
            <v>310.22000000000003</v>
          </cell>
          <cell r="KP76">
            <v>310.22000000000003</v>
          </cell>
          <cell r="KQ76">
            <v>310.22000000000003</v>
          </cell>
          <cell r="KR76">
            <v>310.22000000000003</v>
          </cell>
          <cell r="KU76">
            <v>2586.1170043370967</v>
          </cell>
          <cell r="KV76">
            <v>360.01921332144519</v>
          </cell>
          <cell r="KW76">
            <v>272.88236070939502</v>
          </cell>
          <cell r="KX76">
            <v>402.2863518091774</v>
          </cell>
          <cell r="KY76">
            <v>356.77280187965948</v>
          </cell>
          <cell r="KZ76">
            <v>384.24504580251732</v>
          </cell>
          <cell r="LA76">
            <v>76.131583618021921</v>
          </cell>
          <cell r="LB76">
            <v>4.2184260433764322</v>
          </cell>
          <cell r="LD76">
            <v>425.03125544760599</v>
          </cell>
          <cell r="LE76">
            <v>304.52996570589744</v>
          </cell>
          <cell r="LH76">
            <v>-509.83499566290448</v>
          </cell>
          <cell r="LI76">
            <v>-509.83499566290448</v>
          </cell>
          <cell r="LJ76">
            <v>0</v>
          </cell>
          <cell r="LK76">
            <v>0</v>
          </cell>
          <cell r="LX76">
            <v>0</v>
          </cell>
          <cell r="MJ76">
            <v>0</v>
          </cell>
          <cell r="ML76">
            <v>0</v>
          </cell>
          <cell r="MM76">
            <v>0</v>
          </cell>
          <cell r="MN76">
            <v>22966.739003000002</v>
          </cell>
          <cell r="MO76">
            <v>2310.1190029999998</v>
          </cell>
          <cell r="MP76">
            <v>2295.1799999999998</v>
          </cell>
          <cell r="MQ76">
            <v>2295.1799999999998</v>
          </cell>
          <cell r="MR76">
            <v>2295.1799999999998</v>
          </cell>
          <cell r="MS76">
            <v>2295.1799999999998</v>
          </cell>
          <cell r="MT76">
            <v>2295.1799999999998</v>
          </cell>
          <cell r="MU76">
            <v>2295.1799999999998</v>
          </cell>
          <cell r="MV76">
            <v>2295.1799999999998</v>
          </cell>
          <cell r="MW76">
            <v>2295.1799999999998</v>
          </cell>
          <cell r="MX76">
            <v>2295.1799999999998</v>
          </cell>
          <cell r="NA76">
            <v>5186.1455166979094</v>
          </cell>
          <cell r="NB76">
            <v>0</v>
          </cell>
          <cell r="NC76">
            <v>0</v>
          </cell>
          <cell r="ND76">
            <v>0</v>
          </cell>
          <cell r="NE76">
            <v>0</v>
          </cell>
          <cell r="NF76">
            <v>1340.5794558577907</v>
          </cell>
          <cell r="NG76">
            <v>0</v>
          </cell>
          <cell r="NH76">
            <v>0</v>
          </cell>
          <cell r="NI76">
            <v>2202.8629624853552</v>
          </cell>
          <cell r="NJ76">
            <v>0</v>
          </cell>
          <cell r="NK76">
            <v>1642.7030983547636</v>
          </cell>
          <cell r="NN76">
            <v>-17780.593486302092</v>
          </cell>
          <cell r="NO76">
            <v>-17780.593486302092</v>
          </cell>
          <cell r="NP76">
            <v>0</v>
          </cell>
          <cell r="NQ76">
            <v>10204.606000000002</v>
          </cell>
          <cell r="NR76">
            <v>0</v>
          </cell>
          <cell r="NS76">
            <v>-10204.606000000002</v>
          </cell>
          <cell r="NT76">
            <v>-10204.606000000002</v>
          </cell>
          <cell r="NU76">
            <v>0</v>
          </cell>
          <cell r="NV76">
            <v>2390.5620000000004</v>
          </cell>
          <cell r="NW76">
            <v>224.89199999999997</v>
          </cell>
          <cell r="NX76">
            <v>240.63</v>
          </cell>
          <cell r="NY76">
            <v>240.63</v>
          </cell>
          <cell r="NZ76">
            <v>240.63</v>
          </cell>
          <cell r="OA76">
            <v>240.63</v>
          </cell>
          <cell r="OB76">
            <v>240.63</v>
          </cell>
          <cell r="OC76">
            <v>240.63</v>
          </cell>
          <cell r="OD76">
            <v>240.63</v>
          </cell>
          <cell r="OE76">
            <v>240.63</v>
          </cell>
          <cell r="OF76">
            <v>240.63</v>
          </cell>
          <cell r="OI76">
            <v>0</v>
          </cell>
          <cell r="OJ76">
            <v>0</v>
          </cell>
          <cell r="OK76">
            <v>0</v>
          </cell>
          <cell r="OL76">
            <v>0</v>
          </cell>
          <cell r="OM76">
            <v>0</v>
          </cell>
          <cell r="ON76">
            <v>0</v>
          </cell>
          <cell r="OO76">
            <v>0</v>
          </cell>
          <cell r="OP76">
            <v>0</v>
          </cell>
          <cell r="OQ76">
            <v>0</v>
          </cell>
          <cell r="OR76">
            <v>0</v>
          </cell>
          <cell r="OS76">
            <v>0</v>
          </cell>
          <cell r="OV76">
            <v>-2390.5620000000004</v>
          </cell>
          <cell r="OW76">
            <v>-2390.5620000000004</v>
          </cell>
          <cell r="OX76">
            <v>0</v>
          </cell>
          <cell r="OY76">
            <v>2767.9460000000008</v>
          </cell>
          <cell r="OZ76">
            <v>257.21600000000001</v>
          </cell>
          <cell r="PA76">
            <v>278.97000000000003</v>
          </cell>
          <cell r="PB76">
            <v>278.97000000000003</v>
          </cell>
          <cell r="PC76">
            <v>278.97000000000003</v>
          </cell>
          <cell r="PD76">
            <v>278.97000000000003</v>
          </cell>
          <cell r="PE76">
            <v>278.97000000000003</v>
          </cell>
          <cell r="PF76">
            <v>278.97000000000003</v>
          </cell>
          <cell r="PG76">
            <v>278.97000000000003</v>
          </cell>
          <cell r="PH76">
            <v>278.97000000000003</v>
          </cell>
          <cell r="PI76">
            <v>278.97000000000003</v>
          </cell>
          <cell r="PL76">
            <v>0</v>
          </cell>
          <cell r="PM76">
            <v>0</v>
          </cell>
          <cell r="PN76">
            <v>0</v>
          </cell>
          <cell r="PO76">
            <v>0</v>
          </cell>
          <cell r="PP76">
            <v>0</v>
          </cell>
          <cell r="PQ76">
            <v>0</v>
          </cell>
          <cell r="PR76">
            <v>0</v>
          </cell>
          <cell r="PS76">
            <v>0</v>
          </cell>
          <cell r="PT76">
            <v>0</v>
          </cell>
          <cell r="PU76">
            <v>0</v>
          </cell>
          <cell r="PV76">
            <v>0</v>
          </cell>
          <cell r="PY76">
            <v>-2767.9460000000008</v>
          </cell>
          <cell r="PZ76">
            <v>-2767.9460000000008</v>
          </cell>
          <cell r="QA76">
            <v>0</v>
          </cell>
          <cell r="QB76">
            <v>527.57400000000007</v>
          </cell>
          <cell r="QC76">
            <v>51.654000000000003</v>
          </cell>
          <cell r="QD76">
            <v>52.88</v>
          </cell>
          <cell r="QE76">
            <v>52.88</v>
          </cell>
          <cell r="QF76">
            <v>52.88</v>
          </cell>
          <cell r="QG76">
            <v>52.88</v>
          </cell>
          <cell r="QH76">
            <v>52.88</v>
          </cell>
          <cell r="QI76">
            <v>52.88</v>
          </cell>
          <cell r="QJ76">
            <v>52.88</v>
          </cell>
          <cell r="QK76">
            <v>52.88</v>
          </cell>
          <cell r="QL76">
            <v>52.88</v>
          </cell>
          <cell r="QO76">
            <v>0</v>
          </cell>
          <cell r="QP76">
            <v>0</v>
          </cell>
          <cell r="QQ76">
            <v>0</v>
          </cell>
          <cell r="QS76">
            <v>0</v>
          </cell>
          <cell r="QT76">
            <v>0</v>
          </cell>
          <cell r="QU76">
            <v>0</v>
          </cell>
          <cell r="QW76">
            <v>0</v>
          </cell>
          <cell r="RB76">
            <v>-527.57400000000007</v>
          </cell>
          <cell r="RC76">
            <v>-527.57400000000007</v>
          </cell>
          <cell r="RD76">
            <v>0</v>
          </cell>
          <cell r="RE76">
            <v>2685.8379999999997</v>
          </cell>
          <cell r="RF76">
            <v>260.15800000000002</v>
          </cell>
          <cell r="RG76">
            <v>269.52</v>
          </cell>
          <cell r="RH76">
            <v>269.52</v>
          </cell>
          <cell r="RI76">
            <v>269.52</v>
          </cell>
          <cell r="RJ76">
            <v>269.52</v>
          </cell>
          <cell r="RK76">
            <v>269.52</v>
          </cell>
          <cell r="RL76">
            <v>269.52</v>
          </cell>
          <cell r="RM76">
            <v>269.52</v>
          </cell>
          <cell r="RN76">
            <v>269.52</v>
          </cell>
          <cell r="RO76">
            <v>269.52</v>
          </cell>
          <cell r="RR76">
            <v>0</v>
          </cell>
          <cell r="RS76">
            <v>0</v>
          </cell>
          <cell r="RT76">
            <v>0</v>
          </cell>
          <cell r="RV76">
            <v>0</v>
          </cell>
          <cell r="RY76">
            <v>0</v>
          </cell>
          <cell r="RZ76">
            <v>0</v>
          </cell>
          <cell r="SE76">
            <v>-2685.8379999999997</v>
          </cell>
          <cell r="SF76">
            <v>-2685.8379999999997</v>
          </cell>
          <cell r="SG76">
            <v>0</v>
          </cell>
          <cell r="SH76">
            <v>1375.623</v>
          </cell>
          <cell r="SI76">
            <v>130.023</v>
          </cell>
          <cell r="SJ76">
            <v>138.4</v>
          </cell>
          <cell r="SK76">
            <v>138.4</v>
          </cell>
          <cell r="SL76">
            <v>138.4</v>
          </cell>
          <cell r="SM76">
            <v>138.4</v>
          </cell>
          <cell r="SN76">
            <v>138.4</v>
          </cell>
          <cell r="SO76">
            <v>138.4</v>
          </cell>
          <cell r="SP76">
            <v>138.4</v>
          </cell>
          <cell r="SQ76">
            <v>138.4</v>
          </cell>
          <cell r="SR76">
            <v>138.4</v>
          </cell>
          <cell r="SU76">
            <v>0</v>
          </cell>
          <cell r="SV76">
            <v>0</v>
          </cell>
          <cell r="SW76">
            <v>0</v>
          </cell>
          <cell r="SX76">
            <v>0</v>
          </cell>
          <cell r="SY76">
            <v>0</v>
          </cell>
          <cell r="SZ76">
            <v>0</v>
          </cell>
          <cell r="TA76">
            <v>0</v>
          </cell>
          <cell r="TB76">
            <v>0</v>
          </cell>
          <cell r="TC76">
            <v>0</v>
          </cell>
          <cell r="TD76">
            <v>0</v>
          </cell>
          <cell r="TH76">
            <v>-1375.623</v>
          </cell>
          <cell r="TI76">
            <v>-1375.623</v>
          </cell>
          <cell r="TJ76">
            <v>0</v>
          </cell>
          <cell r="TK76">
            <v>398.27099999999984</v>
          </cell>
          <cell r="TL76">
            <v>39.080999999999996</v>
          </cell>
          <cell r="TM76">
            <v>39.909999999999997</v>
          </cell>
          <cell r="TN76">
            <v>39.909999999999997</v>
          </cell>
          <cell r="TO76">
            <v>39.909999999999997</v>
          </cell>
          <cell r="TP76">
            <v>39.909999999999997</v>
          </cell>
          <cell r="TQ76">
            <v>39.909999999999997</v>
          </cell>
          <cell r="TR76">
            <v>39.909999999999997</v>
          </cell>
          <cell r="TS76">
            <v>39.909999999999997</v>
          </cell>
          <cell r="TT76">
            <v>39.909999999999997</v>
          </cell>
          <cell r="TU76">
            <v>39.909999999999997</v>
          </cell>
          <cell r="TX76">
            <v>0</v>
          </cell>
          <cell r="TY76">
            <v>0</v>
          </cell>
          <cell r="TZ76">
            <v>0</v>
          </cell>
          <cell r="UA76">
            <v>0</v>
          </cell>
          <cell r="UB76">
            <v>0</v>
          </cell>
          <cell r="UC76">
            <v>0</v>
          </cell>
          <cell r="UD76">
            <v>0</v>
          </cell>
          <cell r="UE76">
            <v>0</v>
          </cell>
          <cell r="UF76">
            <v>0</v>
          </cell>
          <cell r="UG76">
            <v>0</v>
          </cell>
          <cell r="UH76">
            <v>0</v>
          </cell>
          <cell r="UK76">
            <v>-398.27099999999984</v>
          </cell>
          <cell r="UL76">
            <v>-398.27099999999984</v>
          </cell>
          <cell r="UM76">
            <v>0</v>
          </cell>
          <cell r="UN76">
            <v>58.792000000000002</v>
          </cell>
          <cell r="UO76">
            <v>5.782</v>
          </cell>
          <cell r="UP76">
            <v>5.89</v>
          </cell>
          <cell r="UQ76">
            <v>5.89</v>
          </cell>
          <cell r="UR76">
            <v>5.89</v>
          </cell>
          <cell r="US76">
            <v>5.89</v>
          </cell>
          <cell r="UT76">
            <v>5.89</v>
          </cell>
          <cell r="UU76">
            <v>5.89</v>
          </cell>
          <cell r="UV76">
            <v>5.89</v>
          </cell>
          <cell r="UW76">
            <v>5.89</v>
          </cell>
          <cell r="UX76">
            <v>5.89</v>
          </cell>
          <cell r="VA76">
            <v>0</v>
          </cell>
          <cell r="VN76">
            <v>-58.792000000000002</v>
          </cell>
          <cell r="VO76">
            <v>-58.792000000000002</v>
          </cell>
          <cell r="VP76">
            <v>0</v>
          </cell>
          <cell r="VQ76">
            <v>0</v>
          </cell>
          <cell r="WD76">
            <v>0</v>
          </cell>
          <cell r="WQ76">
            <v>0</v>
          </cell>
          <cell r="WR76">
            <v>0</v>
          </cell>
          <cell r="WS76">
            <v>0</v>
          </cell>
          <cell r="WT76">
            <v>6912.6259999999984</v>
          </cell>
          <cell r="WU76">
            <v>808.55600000000004</v>
          </cell>
          <cell r="WV76">
            <v>678.23</v>
          </cell>
          <cell r="WW76">
            <v>678.23</v>
          </cell>
          <cell r="WX76">
            <v>678.23</v>
          </cell>
          <cell r="WY76">
            <v>678.23</v>
          </cell>
          <cell r="WZ76">
            <v>678.23</v>
          </cell>
          <cell r="XA76">
            <v>678.23</v>
          </cell>
          <cell r="XB76">
            <v>678.23</v>
          </cell>
          <cell r="XC76">
            <v>678.23</v>
          </cell>
          <cell r="XD76">
            <v>678.23</v>
          </cell>
          <cell r="XG76">
            <v>25214.531942850219</v>
          </cell>
          <cell r="XH76">
            <v>2695.3974359021549</v>
          </cell>
          <cell r="XI76">
            <v>1927.9003079033166</v>
          </cell>
          <cell r="XJ76">
            <v>1307.7990223152738</v>
          </cell>
          <cell r="XK76">
            <v>1333.6023371253395</v>
          </cell>
          <cell r="XL76">
            <v>2756.3591975558234</v>
          </cell>
          <cell r="XM76">
            <v>2659.5740618210275</v>
          </cell>
          <cell r="XN76">
            <v>2507.1396635027131</v>
          </cell>
          <cell r="XO76">
            <v>3815.8517075345148</v>
          </cell>
          <cell r="XP76">
            <v>3348.4493761299145</v>
          </cell>
          <cell r="XQ76">
            <v>2862.4588330601418</v>
          </cell>
          <cell r="XT76">
            <v>18301.905942850222</v>
          </cell>
          <cell r="XU76">
            <v>0</v>
          </cell>
          <cell r="XV76">
            <v>18301.905942850222</v>
          </cell>
          <cell r="XW76">
            <v>15057.761000000002</v>
          </cell>
          <cell r="XX76">
            <v>1459.211</v>
          </cell>
          <cell r="XY76">
            <v>1510.95</v>
          </cell>
          <cell r="XZ76">
            <v>1510.95</v>
          </cell>
          <cell r="YA76">
            <v>1510.95</v>
          </cell>
          <cell r="YB76">
            <v>1510.95</v>
          </cell>
          <cell r="YC76">
            <v>1510.95</v>
          </cell>
          <cell r="YD76">
            <v>1510.95</v>
          </cell>
          <cell r="YE76">
            <v>1510.95</v>
          </cell>
          <cell r="YF76">
            <v>1510.95</v>
          </cell>
          <cell r="YG76">
            <v>1510.95</v>
          </cell>
          <cell r="YJ76">
            <v>13203.802399601112</v>
          </cell>
          <cell r="YK76">
            <v>1185.1016027053211</v>
          </cell>
          <cell r="YL76">
            <v>847.14278749318316</v>
          </cell>
          <cell r="YM76">
            <v>1190.4049880186662</v>
          </cell>
          <cell r="YN76">
            <v>1271.7299519600281</v>
          </cell>
          <cell r="YO76">
            <v>1742.6438800859924</v>
          </cell>
          <cell r="YP76">
            <v>1215.0894019377365</v>
          </cell>
          <cell r="YQ76">
            <v>1478.2588470039448</v>
          </cell>
          <cell r="YR76">
            <v>1289.0165412218478</v>
          </cell>
          <cell r="YS76">
            <v>1700.6018614235411</v>
          </cell>
          <cell r="YT76">
            <v>1283.8125377508502</v>
          </cell>
          <cell r="YW76">
            <v>-1853.9586003988898</v>
          </cell>
          <cell r="YX76">
            <v>-1853.9586003988898</v>
          </cell>
          <cell r="YY76">
            <v>0</v>
          </cell>
          <cell r="YZ76">
            <v>1221.877</v>
          </cell>
          <cell r="ZA76">
            <v>119.557</v>
          </cell>
          <cell r="ZB76">
            <v>122.48</v>
          </cell>
          <cell r="ZC76">
            <v>122.48</v>
          </cell>
          <cell r="ZD76">
            <v>122.48</v>
          </cell>
          <cell r="ZE76">
            <v>122.48</v>
          </cell>
          <cell r="ZF76">
            <v>122.48</v>
          </cell>
          <cell r="ZG76">
            <v>122.48</v>
          </cell>
          <cell r="ZH76">
            <v>122.48</v>
          </cell>
          <cell r="ZI76">
            <v>122.48</v>
          </cell>
          <cell r="ZJ76">
            <v>122.48</v>
          </cell>
          <cell r="ZM76">
            <v>2631.2524699490946</v>
          </cell>
          <cell r="ZP76">
            <v>1303.8217879233243</v>
          </cell>
          <cell r="ZQ76">
            <v>1327.4306820257702</v>
          </cell>
          <cell r="ZZ76">
            <v>1409.3754699490946</v>
          </cell>
          <cell r="AAA76">
            <v>0</v>
          </cell>
          <cell r="AAB76">
            <v>1409.3754699490946</v>
          </cell>
          <cell r="AAC76">
            <v>420.63499999999999</v>
          </cell>
          <cell r="AAD76">
            <v>42.005000000000003</v>
          </cell>
          <cell r="AAE76">
            <v>42.07</v>
          </cell>
          <cell r="AAF76">
            <v>42.07</v>
          </cell>
          <cell r="AAG76">
            <v>42.07</v>
          </cell>
          <cell r="AAH76">
            <v>42.07</v>
          </cell>
          <cell r="AAI76">
            <v>42.07</v>
          </cell>
          <cell r="AAJ76">
            <v>42.07</v>
          </cell>
          <cell r="AAK76">
            <v>42.07</v>
          </cell>
          <cell r="AAL76">
            <v>42.07</v>
          </cell>
          <cell r="AAM76">
            <v>42.07</v>
          </cell>
          <cell r="AAP76">
            <v>468.23331760000002</v>
          </cell>
          <cell r="AAQ76">
            <v>39.713864399999999</v>
          </cell>
          <cell r="AAR76">
            <v>39.611843999999998</v>
          </cell>
          <cell r="AAS76">
            <v>48.593688</v>
          </cell>
          <cell r="AAT76">
            <v>49.602564000000001</v>
          </cell>
          <cell r="AAU76">
            <v>48.5189892</v>
          </cell>
          <cell r="AAV76">
            <v>49.425243999999999</v>
          </cell>
          <cell r="AAW76">
            <v>48.013548</v>
          </cell>
          <cell r="AAX76">
            <v>48.225276000000001</v>
          </cell>
          <cell r="AAY76">
            <v>47.821708000000001</v>
          </cell>
          <cell r="AAZ76">
            <v>48.706592000000001</v>
          </cell>
          <cell r="ABC76">
            <v>47.59831760000003</v>
          </cell>
          <cell r="ABD76">
            <v>0</v>
          </cell>
          <cell r="ABE76">
            <v>47.59831760000003</v>
          </cell>
          <cell r="ABF76">
            <v>91.683000000000007</v>
          </cell>
          <cell r="ABG76">
            <v>9.1530000000000005</v>
          </cell>
          <cell r="ABH76">
            <v>9.17</v>
          </cell>
          <cell r="ABI76">
            <v>9.17</v>
          </cell>
          <cell r="ABJ76">
            <v>9.17</v>
          </cell>
          <cell r="ABK76">
            <v>9.17</v>
          </cell>
          <cell r="ABL76">
            <v>9.17</v>
          </cell>
          <cell r="ABM76">
            <v>9.17</v>
          </cell>
          <cell r="ABN76">
            <v>9.17</v>
          </cell>
          <cell r="ABO76">
            <v>9.17</v>
          </cell>
          <cell r="ABP76">
            <v>9.17</v>
          </cell>
          <cell r="ABS76">
            <v>0</v>
          </cell>
          <cell r="ABT76">
            <v>0</v>
          </cell>
          <cell r="ACA76">
            <v>0</v>
          </cell>
          <cell r="ACB76">
            <v>0</v>
          </cell>
          <cell r="ACC76">
            <v>0</v>
          </cell>
          <cell r="ACF76">
            <v>-91.683000000000007</v>
          </cell>
          <cell r="ACG76">
            <v>-91.683000000000007</v>
          </cell>
          <cell r="ACH76">
            <v>0</v>
          </cell>
          <cell r="ACI76">
            <v>33244.616999999998</v>
          </cell>
          <cell r="ACJ76">
            <v>12700.211690015998</v>
          </cell>
          <cell r="ACK76">
            <v>-20544.405309984002</v>
          </cell>
          <cell r="ACL76">
            <v>-20544.405309984002</v>
          </cell>
          <cell r="ACM76">
            <v>0</v>
          </cell>
          <cell r="ACN76">
            <v>2922.2780000000002</v>
          </cell>
          <cell r="ACO76">
            <v>299.678</v>
          </cell>
          <cell r="ACP76">
            <v>291.39999999999998</v>
          </cell>
          <cell r="ACQ76">
            <v>291.39999999999998</v>
          </cell>
          <cell r="ACR76">
            <v>291.39999999999998</v>
          </cell>
          <cell r="ACS76">
            <v>291.39999999999998</v>
          </cell>
          <cell r="ACT76">
            <v>291.39999999999998</v>
          </cell>
          <cell r="ACU76">
            <v>291.39999999999998</v>
          </cell>
          <cell r="ACV76">
            <v>291.39999999999998</v>
          </cell>
          <cell r="ACW76">
            <v>291.39999999999998</v>
          </cell>
          <cell r="ACX76">
            <v>291.39999999999998</v>
          </cell>
          <cell r="ADA76">
            <v>2552.0847907679999</v>
          </cell>
          <cell r="ADB76">
            <v>274.02566436000001</v>
          </cell>
          <cell r="ADC76">
            <v>243.6128406</v>
          </cell>
          <cell r="ADD76">
            <v>343.91072674800006</v>
          </cell>
          <cell r="ADE76">
            <v>253.649475</v>
          </cell>
          <cell r="ADF76">
            <v>176.65322886000001</v>
          </cell>
          <cell r="ADG76">
            <v>264.8743758</v>
          </cell>
          <cell r="ADH76">
            <v>225.88191900000001</v>
          </cell>
          <cell r="ADI76">
            <v>240.68796839999999</v>
          </cell>
          <cell r="ADJ76">
            <v>281.71333440000001</v>
          </cell>
          <cell r="ADK76">
            <v>247.07525760000001</v>
          </cell>
          <cell r="ADN76">
            <v>-370.1932092320003</v>
          </cell>
          <cell r="ADO76">
            <v>-370.1932092320003</v>
          </cell>
          <cell r="ADP76">
            <v>0</v>
          </cell>
          <cell r="ADQ76">
            <v>30322.338999999996</v>
          </cell>
          <cell r="ADR76">
            <v>2766.7689999999998</v>
          </cell>
          <cell r="ADS76">
            <v>3061.73</v>
          </cell>
          <cell r="ADT76">
            <v>3061.73</v>
          </cell>
          <cell r="ADU76">
            <v>3061.73</v>
          </cell>
          <cell r="ADV76">
            <v>3061.73</v>
          </cell>
          <cell r="ADW76">
            <v>3061.73</v>
          </cell>
          <cell r="ADX76">
            <v>3061.73</v>
          </cell>
          <cell r="ADY76">
            <v>3061.73</v>
          </cell>
          <cell r="ADZ76">
            <v>3061.73</v>
          </cell>
          <cell r="AEA76">
            <v>3061.73</v>
          </cell>
          <cell r="AED76">
            <v>10148.126899247998</v>
          </cell>
          <cell r="AEE76">
            <v>1016.6749286400001</v>
          </cell>
          <cell r="AEF76">
            <v>907.11122760000001</v>
          </cell>
          <cell r="AEG76">
            <v>1317.9931319880002</v>
          </cell>
          <cell r="AEH76">
            <v>949.66363439999998</v>
          </cell>
          <cell r="AEI76">
            <v>700.65831221999997</v>
          </cell>
          <cell r="AEJ76">
            <v>1124.1996408</v>
          </cell>
          <cell r="AEK76">
            <v>1011.558159</v>
          </cell>
          <cell r="AEL76">
            <v>1012.0731786</v>
          </cell>
          <cell r="AEM76">
            <v>856.87805879999996</v>
          </cell>
          <cell r="AEN76">
            <v>1251.3166272000001</v>
          </cell>
          <cell r="AEQ76">
            <v>-20174.212100751996</v>
          </cell>
          <cell r="AER76">
            <v>-20174.212100751996</v>
          </cell>
          <cell r="AES76">
            <v>0</v>
          </cell>
          <cell r="AET76">
            <v>0</v>
          </cell>
          <cell r="AEU76">
            <v>0</v>
          </cell>
          <cell r="AEV76">
            <v>0</v>
          </cell>
          <cell r="AEW76">
            <v>0</v>
          </cell>
          <cell r="AEX76">
            <v>0</v>
          </cell>
          <cell r="AEY76">
            <v>0</v>
          </cell>
          <cell r="AFG76">
            <v>0</v>
          </cell>
          <cell r="AFT76">
            <v>0</v>
          </cell>
          <cell r="AFU76">
            <v>0</v>
          </cell>
          <cell r="AFV76">
            <v>0</v>
          </cell>
          <cell r="AFW76">
            <v>145494.461003</v>
          </cell>
          <cell r="AFX76">
            <v>113704.67197463398</v>
          </cell>
          <cell r="AFY76">
            <v>-31789.789028366024</v>
          </cell>
          <cell r="AFZ76">
            <v>-31789.789028366024</v>
          </cell>
          <cell r="AGA76">
            <v>0</v>
          </cell>
          <cell r="AGB76">
            <v>174593.35320360001</v>
          </cell>
          <cell r="AGC76">
            <v>136445.60636956076</v>
          </cell>
          <cell r="AGD76">
            <v>-38147.746834039252</v>
          </cell>
          <cell r="AGE76">
            <v>-38147.746834039252</v>
          </cell>
          <cell r="AGF76">
            <v>0</v>
          </cell>
          <cell r="AGG76">
            <v>8729.6676601800009</v>
          </cell>
          <cell r="AGH76">
            <v>6822.2803184780387</v>
          </cell>
          <cell r="AGI76">
            <v>-1907.3873417019622</v>
          </cell>
          <cell r="AGJ76">
            <v>-1907.3873417019622</v>
          </cell>
          <cell r="AGK76">
            <v>0</v>
          </cell>
          <cell r="AGL76">
            <v>183323.02086378002</v>
          </cell>
        </row>
        <row r="77">
          <cell r="C77" t="str">
            <v>Харкiвська, ВУЛ, 10</v>
          </cell>
          <cell r="D77">
            <v>9</v>
          </cell>
          <cell r="E77">
            <v>2009</v>
          </cell>
          <cell r="F77">
            <v>23400.526000000005</v>
          </cell>
          <cell r="G77">
            <v>15844.362439620985</v>
          </cell>
          <cell r="H77">
            <v>-7556.1635603790201</v>
          </cell>
          <cell r="I77">
            <v>-7556.1635603790201</v>
          </cell>
          <cell r="J77">
            <v>0</v>
          </cell>
          <cell r="K77">
            <v>8512.3780000000024</v>
          </cell>
          <cell r="L77">
            <v>835.19800000000009</v>
          </cell>
          <cell r="M77">
            <v>853.02</v>
          </cell>
          <cell r="N77">
            <v>853.02</v>
          </cell>
          <cell r="O77">
            <v>853.02</v>
          </cell>
          <cell r="P77">
            <v>853.02</v>
          </cell>
          <cell r="Q77">
            <v>853.02</v>
          </cell>
          <cell r="R77">
            <v>853.02</v>
          </cell>
          <cell r="S77">
            <v>853.02</v>
          </cell>
          <cell r="T77">
            <v>853.02</v>
          </cell>
          <cell r="U77">
            <v>853.02</v>
          </cell>
          <cell r="X77">
            <v>4663.3095995267131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4663.3095995267131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L77">
            <v>0</v>
          </cell>
          <cell r="AM77">
            <v>0</v>
          </cell>
          <cell r="AN77">
            <v>1000.485</v>
          </cell>
          <cell r="AO77">
            <v>98.235000000000014</v>
          </cell>
          <cell r="AP77">
            <v>100.25</v>
          </cell>
          <cell r="AQ77">
            <v>100.25</v>
          </cell>
          <cell r="AR77">
            <v>100.25</v>
          </cell>
          <cell r="AS77">
            <v>100.25</v>
          </cell>
          <cell r="AT77">
            <v>100.25</v>
          </cell>
          <cell r="AU77">
            <v>100.25</v>
          </cell>
          <cell r="AV77">
            <v>100.25</v>
          </cell>
          <cell r="AW77">
            <v>100.25</v>
          </cell>
          <cell r="AX77">
            <v>100.25</v>
          </cell>
          <cell r="BA77">
            <v>572.02475603248831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572.02475603248831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O77">
            <v>0</v>
          </cell>
          <cell r="BP77">
            <v>0</v>
          </cell>
          <cell r="BQ77">
            <v>938.08299999999963</v>
          </cell>
          <cell r="BR77">
            <v>93.702999999999989</v>
          </cell>
          <cell r="BS77">
            <v>93.82</v>
          </cell>
          <cell r="BT77">
            <v>93.82</v>
          </cell>
          <cell r="BU77">
            <v>93.82</v>
          </cell>
          <cell r="BV77">
            <v>93.82</v>
          </cell>
          <cell r="BW77">
            <v>93.82</v>
          </cell>
          <cell r="BX77">
            <v>93.82</v>
          </cell>
          <cell r="BY77">
            <v>93.82</v>
          </cell>
          <cell r="BZ77">
            <v>93.82</v>
          </cell>
          <cell r="CA77">
            <v>93.82</v>
          </cell>
          <cell r="CD77">
            <v>1017.14659096444</v>
          </cell>
          <cell r="CE77">
            <v>94.463839127</v>
          </cell>
          <cell r="CF77">
            <v>94.221172269999997</v>
          </cell>
          <cell r="CG77">
            <v>103.51558333844001</v>
          </cell>
          <cell r="CH77">
            <v>105.66473463</v>
          </cell>
          <cell r="CI77">
            <v>103.35647403900001</v>
          </cell>
          <cell r="CJ77">
            <v>105.28700273000001</v>
          </cell>
          <cell r="CK77">
            <v>102.27976941</v>
          </cell>
          <cell r="CL77">
            <v>102.73079817</v>
          </cell>
          <cell r="CM77">
            <v>101.87110661</v>
          </cell>
          <cell r="CN77">
            <v>103.75611064</v>
          </cell>
          <cell r="CR77">
            <v>0</v>
          </cell>
          <cell r="CS77">
            <v>0</v>
          </cell>
          <cell r="CT77">
            <v>282.63399999999996</v>
          </cell>
          <cell r="CU77">
            <v>27.754000000000005</v>
          </cell>
          <cell r="CV77">
            <v>28.32</v>
          </cell>
          <cell r="CW77">
            <v>28.32</v>
          </cell>
          <cell r="CX77">
            <v>28.32</v>
          </cell>
          <cell r="CY77">
            <v>28.32</v>
          </cell>
          <cell r="CZ77">
            <v>28.32</v>
          </cell>
          <cell r="DA77">
            <v>28.32</v>
          </cell>
          <cell r="DB77">
            <v>28.32</v>
          </cell>
          <cell r="DC77">
            <v>28.32</v>
          </cell>
          <cell r="DD77">
            <v>28.32</v>
          </cell>
          <cell r="DG77">
            <v>297.07479796991998</v>
          </cell>
          <cell r="DH77">
            <v>23.100231126000001</v>
          </cell>
          <cell r="DI77">
            <v>23.04088926</v>
          </cell>
          <cell r="DJ77">
            <v>31.35396789692</v>
          </cell>
          <cell r="DK77">
            <v>32.004927090000002</v>
          </cell>
          <cell r="DL77">
            <v>31.305775077</v>
          </cell>
          <cell r="DM77">
            <v>31.890401830000002</v>
          </cell>
          <cell r="DN77">
            <v>30.979650630000002</v>
          </cell>
          <cell r="DO77">
            <v>31.116263310000001</v>
          </cell>
          <cell r="DP77">
            <v>30.855870230000001</v>
          </cell>
          <cell r="DQ77">
            <v>31.426821520000001</v>
          </cell>
          <cell r="DT77">
            <v>14.440797969920027</v>
          </cell>
          <cell r="DU77">
            <v>0</v>
          </cell>
          <cell r="DV77">
            <v>14.440797969920027</v>
          </cell>
          <cell r="DW77">
            <v>374.84700000000004</v>
          </cell>
          <cell r="DX77">
            <v>36.807000000000002</v>
          </cell>
          <cell r="DY77">
            <v>37.56</v>
          </cell>
          <cell r="DZ77">
            <v>37.56</v>
          </cell>
          <cell r="EA77">
            <v>37.56</v>
          </cell>
          <cell r="EB77">
            <v>37.56</v>
          </cell>
          <cell r="EC77">
            <v>37.56</v>
          </cell>
          <cell r="ED77">
            <v>37.56</v>
          </cell>
          <cell r="EE77">
            <v>37.56</v>
          </cell>
          <cell r="EF77">
            <v>37.56</v>
          </cell>
          <cell r="EG77">
            <v>37.56</v>
          </cell>
          <cell r="EK77">
            <v>212.46757781437034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212.46757781437034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X77">
            <v>-162.37942218562969</v>
          </cell>
          <cell r="EY77">
            <v>-162.37942218562969</v>
          </cell>
          <cell r="EZ77">
            <v>0</v>
          </cell>
          <cell r="FA77">
            <v>3657.0270000000005</v>
          </cell>
          <cell r="FB77">
            <v>359.06700000000001</v>
          </cell>
          <cell r="FC77">
            <v>366.44</v>
          </cell>
          <cell r="FD77">
            <v>366.44</v>
          </cell>
          <cell r="FE77">
            <v>366.44</v>
          </cell>
          <cell r="FF77">
            <v>366.44</v>
          </cell>
          <cell r="FG77">
            <v>366.44</v>
          </cell>
          <cell r="FH77">
            <v>366.44</v>
          </cell>
          <cell r="FI77">
            <v>366.44</v>
          </cell>
          <cell r="FJ77">
            <v>366.44</v>
          </cell>
          <cell r="FK77">
            <v>366.44</v>
          </cell>
          <cell r="FN77">
            <v>2089.0498078568771</v>
          </cell>
          <cell r="FO77">
            <v>0</v>
          </cell>
          <cell r="FP77">
            <v>0</v>
          </cell>
          <cell r="FQ77">
            <v>0</v>
          </cell>
          <cell r="FR77">
            <v>2089.0498078568771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GA77">
            <v>-1567.9771921431234</v>
          </cell>
          <cell r="GB77">
            <v>-1567.9771921431234</v>
          </cell>
          <cell r="GC77">
            <v>0</v>
          </cell>
          <cell r="GD77">
            <v>5.923</v>
          </cell>
          <cell r="GE77">
            <v>5.923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-5.923</v>
          </cell>
          <cell r="GW77">
            <v>-5.923</v>
          </cell>
          <cell r="GX77">
            <v>0</v>
          </cell>
          <cell r="GY77">
            <v>8629.1489999999994</v>
          </cell>
          <cell r="GZ77">
            <v>843.51900000000012</v>
          </cell>
          <cell r="HA77">
            <v>865.07</v>
          </cell>
          <cell r="HB77">
            <v>865.07</v>
          </cell>
          <cell r="HC77">
            <v>865.07</v>
          </cell>
          <cell r="HD77">
            <v>865.07</v>
          </cell>
          <cell r="HE77">
            <v>865.07</v>
          </cell>
          <cell r="HF77">
            <v>865.07</v>
          </cell>
          <cell r="HG77">
            <v>865.07</v>
          </cell>
          <cell r="HH77">
            <v>865.07</v>
          </cell>
          <cell r="HI77">
            <v>865.07</v>
          </cell>
          <cell r="HL77">
            <v>6993.2893094561769</v>
          </cell>
          <cell r="HM77">
            <v>667.89744786294966</v>
          </cell>
          <cell r="HN77">
            <v>614.04605028686512</v>
          </cell>
          <cell r="HO77">
            <v>705.75688609463862</v>
          </cell>
          <cell r="HP77">
            <v>760.74947179326284</v>
          </cell>
          <cell r="HQ77">
            <v>795.82699610920429</v>
          </cell>
          <cell r="HR77">
            <v>690.33367452475636</v>
          </cell>
          <cell r="HS77">
            <v>627.5227975712105</v>
          </cell>
          <cell r="HT77">
            <v>830.08462348360194</v>
          </cell>
          <cell r="HU77">
            <v>627.21778543595065</v>
          </cell>
          <cell r="HV77">
            <v>673.85357629373732</v>
          </cell>
          <cell r="HY77">
            <v>-1635.8596905438226</v>
          </cell>
          <cell r="HZ77">
            <v>-1635.8596905438226</v>
          </cell>
          <cell r="IA77">
            <v>0</v>
          </cell>
          <cell r="IB77">
            <v>28113.801000000007</v>
          </cell>
          <cell r="IC77">
            <v>2699.9610000000002</v>
          </cell>
          <cell r="ID77">
            <v>2823.76</v>
          </cell>
          <cell r="IE77">
            <v>2823.76</v>
          </cell>
          <cell r="IF77">
            <v>2823.76</v>
          </cell>
          <cell r="IG77">
            <v>2823.76</v>
          </cell>
          <cell r="IH77">
            <v>2823.76</v>
          </cell>
          <cell r="II77">
            <v>2823.76</v>
          </cell>
          <cell r="IJ77">
            <v>2823.76</v>
          </cell>
          <cell r="IK77">
            <v>2823.76</v>
          </cell>
          <cell r="IL77">
            <v>2823.76</v>
          </cell>
          <cell r="IO77">
            <v>27713.93812784398</v>
          </cell>
          <cell r="IP77">
            <v>1834.7043217827875</v>
          </cell>
          <cell r="IQ77">
            <v>2166.7746455581387</v>
          </cell>
          <cell r="IR77">
            <v>2907.6995196413745</v>
          </cell>
          <cell r="IS77">
            <v>2801.1332736182803</v>
          </cell>
          <cell r="IT77">
            <v>3240.4841439068728</v>
          </cell>
          <cell r="IU77">
            <v>2670.7797952716473</v>
          </cell>
          <cell r="IV77">
            <v>2627.4188782668002</v>
          </cell>
          <cell r="IW77">
            <v>2929.2330593937945</v>
          </cell>
          <cell r="IX77">
            <v>3347.4027655990226</v>
          </cell>
          <cell r="IY77">
            <v>3188.3077248052646</v>
          </cell>
          <cell r="JB77">
            <v>-399.86287215602715</v>
          </cell>
          <cell r="JC77">
            <v>-399.86287215602715</v>
          </cell>
          <cell r="JD77">
            <v>0</v>
          </cell>
          <cell r="JE77">
            <v>12.773000000000001</v>
          </cell>
          <cell r="JF77">
            <v>12.773000000000001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R77">
            <v>10.411618024364133</v>
          </cell>
          <cell r="JS77">
            <v>10.411618024364133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E77">
            <v>-2.3613819756358687</v>
          </cell>
          <cell r="KF77">
            <v>-2.3613819756358687</v>
          </cell>
          <cell r="KG77">
            <v>0</v>
          </cell>
          <cell r="KH77">
            <v>3296.1299999999992</v>
          </cell>
          <cell r="KI77">
            <v>323.60999999999996</v>
          </cell>
          <cell r="KJ77">
            <v>330.28</v>
          </cell>
          <cell r="KK77">
            <v>330.28</v>
          </cell>
          <cell r="KL77">
            <v>330.28</v>
          </cell>
          <cell r="KM77">
            <v>330.28</v>
          </cell>
          <cell r="KN77">
            <v>330.28</v>
          </cell>
          <cell r="KO77">
            <v>330.28</v>
          </cell>
          <cell r="KP77">
            <v>330.28</v>
          </cell>
          <cell r="KQ77">
            <v>330.28</v>
          </cell>
          <cell r="KR77">
            <v>330.28</v>
          </cell>
          <cell r="KU77">
            <v>2752.691273662851</v>
          </cell>
          <cell r="KV77">
            <v>383.20689146757223</v>
          </cell>
          <cell r="KW77">
            <v>290.45915884157318</v>
          </cell>
          <cell r="KX77">
            <v>428.19827216452217</v>
          </cell>
          <cell r="KY77">
            <v>379.75312021679281</v>
          </cell>
          <cell r="KZ77">
            <v>408.99489619886754</v>
          </cell>
          <cell r="LA77">
            <v>81.03534314743348</v>
          </cell>
          <cell r="LB77">
            <v>4.4901417482948309</v>
          </cell>
          <cell r="LD77">
            <v>452.40821216055622</v>
          </cell>
          <cell r="LE77">
            <v>324.14523771723856</v>
          </cell>
          <cell r="LH77">
            <v>-543.43872633714818</v>
          </cell>
          <cell r="LI77">
            <v>-543.43872633714818</v>
          </cell>
          <cell r="LJ77">
            <v>0</v>
          </cell>
          <cell r="LK77">
            <v>0</v>
          </cell>
          <cell r="LX77">
            <v>0</v>
          </cell>
          <cell r="MJ77">
            <v>0</v>
          </cell>
          <cell r="ML77">
            <v>0</v>
          </cell>
          <cell r="MM77">
            <v>0</v>
          </cell>
          <cell r="MN77">
            <v>32919.277000000009</v>
          </cell>
          <cell r="MO77">
            <v>3223.0570000000002</v>
          </cell>
          <cell r="MP77">
            <v>3299.58</v>
          </cell>
          <cell r="MQ77">
            <v>3299.58</v>
          </cell>
          <cell r="MR77">
            <v>3299.58</v>
          </cell>
          <cell r="MS77">
            <v>3299.58</v>
          </cell>
          <cell r="MT77">
            <v>3299.58</v>
          </cell>
          <cell r="MU77">
            <v>3299.58</v>
          </cell>
          <cell r="MV77">
            <v>3299.58</v>
          </cell>
          <cell r="MW77">
            <v>3299.58</v>
          </cell>
          <cell r="MX77">
            <v>3299.58</v>
          </cell>
          <cell r="NA77">
            <v>44225.61786061553</v>
          </cell>
          <cell r="NB77">
            <v>0</v>
          </cell>
          <cell r="NC77">
            <v>0</v>
          </cell>
          <cell r="ND77">
            <v>19118.540050616652</v>
          </cell>
          <cell r="NE77">
            <v>11274.735817910936</v>
          </cell>
          <cell r="NF77">
            <v>4171.7155931446914</v>
          </cell>
          <cell r="NG77">
            <v>0</v>
          </cell>
          <cell r="NH77">
            <v>4854.6680099609703</v>
          </cell>
          <cell r="NI77">
            <v>2266.144605227355</v>
          </cell>
          <cell r="NJ77">
            <v>0</v>
          </cell>
          <cell r="NK77">
            <v>2539.8137837549225</v>
          </cell>
          <cell r="NN77">
            <v>11306.340860615521</v>
          </cell>
          <cell r="NO77">
            <v>0</v>
          </cell>
          <cell r="NP77">
            <v>11306.340860615521</v>
          </cell>
          <cell r="NQ77">
            <v>11211.77</v>
          </cell>
          <cell r="NR77">
            <v>3669.71</v>
          </cell>
          <cell r="NS77">
            <v>-7542.06</v>
          </cell>
          <cell r="NT77">
            <v>-7542.06</v>
          </cell>
          <cell r="NU77">
            <v>0</v>
          </cell>
          <cell r="NV77">
            <v>3158.7959999999998</v>
          </cell>
          <cell r="NW77">
            <v>305.61599999999999</v>
          </cell>
          <cell r="NX77">
            <v>317.02</v>
          </cell>
          <cell r="NY77">
            <v>317.02</v>
          </cell>
          <cell r="NZ77">
            <v>317.02</v>
          </cell>
          <cell r="OA77">
            <v>317.02</v>
          </cell>
          <cell r="OB77">
            <v>317.02</v>
          </cell>
          <cell r="OC77">
            <v>317.02</v>
          </cell>
          <cell r="OD77">
            <v>317.02</v>
          </cell>
          <cell r="OE77">
            <v>317.02</v>
          </cell>
          <cell r="OF77">
            <v>317.02</v>
          </cell>
          <cell r="OI77">
            <v>3669.71</v>
          </cell>
          <cell r="OJ77">
            <v>0</v>
          </cell>
          <cell r="OK77">
            <v>0</v>
          </cell>
          <cell r="OL77">
            <v>0</v>
          </cell>
          <cell r="OM77">
            <v>0</v>
          </cell>
          <cell r="ON77">
            <v>0</v>
          </cell>
          <cell r="OO77">
            <v>0</v>
          </cell>
          <cell r="OP77">
            <v>1955.74</v>
          </cell>
          <cell r="OQ77">
            <v>0</v>
          </cell>
          <cell r="OR77">
            <v>0</v>
          </cell>
          <cell r="OS77">
            <v>1713.97</v>
          </cell>
          <cell r="OV77">
            <v>510.91400000000021</v>
          </cell>
          <cell r="OW77">
            <v>0</v>
          </cell>
          <cell r="OX77">
            <v>510.91400000000021</v>
          </cell>
          <cell r="OY77">
            <v>2633.4459999999999</v>
          </cell>
          <cell r="OZ77">
            <v>248.536</v>
          </cell>
          <cell r="PA77">
            <v>264.99</v>
          </cell>
          <cell r="PB77">
            <v>264.99</v>
          </cell>
          <cell r="PC77">
            <v>264.99</v>
          </cell>
          <cell r="PD77">
            <v>264.99</v>
          </cell>
          <cell r="PE77">
            <v>264.99</v>
          </cell>
          <cell r="PF77">
            <v>264.99</v>
          </cell>
          <cell r="PG77">
            <v>264.99</v>
          </cell>
          <cell r="PH77">
            <v>264.99</v>
          </cell>
          <cell r="PI77">
            <v>264.99</v>
          </cell>
          <cell r="PL77">
            <v>0</v>
          </cell>
          <cell r="PM77">
            <v>0</v>
          </cell>
          <cell r="PN77">
            <v>0</v>
          </cell>
          <cell r="PO77">
            <v>0</v>
          </cell>
          <cell r="PP77">
            <v>0</v>
          </cell>
          <cell r="PQ77">
            <v>0</v>
          </cell>
          <cell r="PR77">
            <v>0</v>
          </cell>
          <cell r="PS77">
            <v>0</v>
          </cell>
          <cell r="PT77">
            <v>0</v>
          </cell>
          <cell r="PU77">
            <v>0</v>
          </cell>
          <cell r="PV77">
            <v>0</v>
          </cell>
          <cell r="PY77">
            <v>-2633.4459999999999</v>
          </cell>
          <cell r="PZ77">
            <v>-2633.4459999999999</v>
          </cell>
          <cell r="QA77">
            <v>0</v>
          </cell>
          <cell r="QB77">
            <v>491.06000000000006</v>
          </cell>
          <cell r="QC77">
            <v>48.08</v>
          </cell>
          <cell r="QD77">
            <v>49.22</v>
          </cell>
          <cell r="QE77">
            <v>49.22</v>
          </cell>
          <cell r="QF77">
            <v>49.22</v>
          </cell>
          <cell r="QG77">
            <v>49.22</v>
          </cell>
          <cell r="QH77">
            <v>49.22</v>
          </cell>
          <cell r="QI77">
            <v>49.22</v>
          </cell>
          <cell r="QJ77">
            <v>49.22</v>
          </cell>
          <cell r="QK77">
            <v>49.22</v>
          </cell>
          <cell r="QL77">
            <v>49.22</v>
          </cell>
          <cell r="QO77">
            <v>0</v>
          </cell>
          <cell r="QP77">
            <v>0</v>
          </cell>
          <cell r="QQ77">
            <v>0</v>
          </cell>
          <cell r="QS77">
            <v>0</v>
          </cell>
          <cell r="QT77">
            <v>0</v>
          </cell>
          <cell r="QU77">
            <v>0</v>
          </cell>
          <cell r="QW77">
            <v>0</v>
          </cell>
          <cell r="RB77">
            <v>-491.06000000000006</v>
          </cell>
          <cell r="RC77">
            <v>-491.06000000000006</v>
          </cell>
          <cell r="RD77">
            <v>0</v>
          </cell>
          <cell r="RE77">
            <v>3015.2469999999998</v>
          </cell>
          <cell r="RF77">
            <v>294.09700000000009</v>
          </cell>
          <cell r="RG77">
            <v>302.35000000000002</v>
          </cell>
          <cell r="RH77">
            <v>302.35000000000002</v>
          </cell>
          <cell r="RI77">
            <v>302.35000000000002</v>
          </cell>
          <cell r="RJ77">
            <v>302.35000000000002</v>
          </cell>
          <cell r="RK77">
            <v>302.35000000000002</v>
          </cell>
          <cell r="RL77">
            <v>302.35000000000002</v>
          </cell>
          <cell r="RM77">
            <v>302.35000000000002</v>
          </cell>
          <cell r="RN77">
            <v>302.35000000000002</v>
          </cell>
          <cell r="RO77">
            <v>302.35000000000002</v>
          </cell>
          <cell r="RR77">
            <v>0</v>
          </cell>
          <cell r="RS77">
            <v>0</v>
          </cell>
          <cell r="RT77">
            <v>0</v>
          </cell>
          <cell r="RV77">
            <v>0</v>
          </cell>
          <cell r="RY77">
            <v>0</v>
          </cell>
          <cell r="RZ77">
            <v>0</v>
          </cell>
          <cell r="SE77">
            <v>-3015.2469999999998</v>
          </cell>
          <cell r="SF77">
            <v>-3015.2469999999998</v>
          </cell>
          <cell r="SG77">
            <v>0</v>
          </cell>
          <cell r="SH77">
            <v>1375.819</v>
          </cell>
          <cell r="SI77">
            <v>130.03900000000002</v>
          </cell>
          <cell r="SJ77">
            <v>138.41999999999999</v>
          </cell>
          <cell r="SK77">
            <v>138.41999999999999</v>
          </cell>
          <cell r="SL77">
            <v>138.41999999999999</v>
          </cell>
          <cell r="SM77">
            <v>138.41999999999999</v>
          </cell>
          <cell r="SN77">
            <v>138.41999999999999</v>
          </cell>
          <cell r="SO77">
            <v>138.41999999999999</v>
          </cell>
          <cell r="SP77">
            <v>138.41999999999999</v>
          </cell>
          <cell r="SQ77">
            <v>138.41999999999999</v>
          </cell>
          <cell r="SR77">
            <v>138.41999999999999</v>
          </cell>
          <cell r="SU77">
            <v>0</v>
          </cell>
          <cell r="SV77">
            <v>0</v>
          </cell>
          <cell r="SW77">
            <v>0</v>
          </cell>
          <cell r="SX77">
            <v>0</v>
          </cell>
          <cell r="SY77">
            <v>0</v>
          </cell>
          <cell r="SZ77">
            <v>0</v>
          </cell>
          <cell r="TA77">
            <v>0</v>
          </cell>
          <cell r="TB77">
            <v>0</v>
          </cell>
          <cell r="TC77">
            <v>0</v>
          </cell>
          <cell r="TD77">
            <v>0</v>
          </cell>
          <cell r="TH77">
            <v>-1375.819</v>
          </cell>
          <cell r="TI77">
            <v>-1375.819</v>
          </cell>
          <cell r="TJ77">
            <v>0</v>
          </cell>
          <cell r="TK77">
            <v>501.27600000000007</v>
          </cell>
          <cell r="TL77">
            <v>49.205999999999996</v>
          </cell>
          <cell r="TM77">
            <v>50.23</v>
          </cell>
          <cell r="TN77">
            <v>50.23</v>
          </cell>
          <cell r="TO77">
            <v>50.23</v>
          </cell>
          <cell r="TP77">
            <v>50.23</v>
          </cell>
          <cell r="TQ77">
            <v>50.23</v>
          </cell>
          <cell r="TR77">
            <v>50.23</v>
          </cell>
          <cell r="TS77">
            <v>50.23</v>
          </cell>
          <cell r="TT77">
            <v>50.23</v>
          </cell>
          <cell r="TU77">
            <v>50.23</v>
          </cell>
          <cell r="TX77">
            <v>0</v>
          </cell>
          <cell r="TY77">
            <v>0</v>
          </cell>
          <cell r="TZ77">
            <v>0</v>
          </cell>
          <cell r="UA77">
            <v>0</v>
          </cell>
          <cell r="UB77">
            <v>0</v>
          </cell>
          <cell r="UC77">
            <v>0</v>
          </cell>
          <cell r="UD77">
            <v>0</v>
          </cell>
          <cell r="UE77">
            <v>0</v>
          </cell>
          <cell r="UF77">
            <v>0</v>
          </cell>
          <cell r="UG77">
            <v>0</v>
          </cell>
          <cell r="UH77">
            <v>0</v>
          </cell>
          <cell r="UK77">
            <v>-501.27600000000007</v>
          </cell>
          <cell r="UL77">
            <v>-501.27600000000007</v>
          </cell>
          <cell r="UM77">
            <v>0</v>
          </cell>
          <cell r="UN77">
            <v>36.126000000000005</v>
          </cell>
          <cell r="UO77">
            <v>3.5460000000000003</v>
          </cell>
          <cell r="UP77">
            <v>3.62</v>
          </cell>
          <cell r="UQ77">
            <v>3.62</v>
          </cell>
          <cell r="UR77">
            <v>3.62</v>
          </cell>
          <cell r="US77">
            <v>3.62</v>
          </cell>
          <cell r="UT77">
            <v>3.62</v>
          </cell>
          <cell r="UU77">
            <v>3.62</v>
          </cell>
          <cell r="UV77">
            <v>3.62</v>
          </cell>
          <cell r="UW77">
            <v>3.62</v>
          </cell>
          <cell r="UX77">
            <v>3.62</v>
          </cell>
          <cell r="VA77">
            <v>0</v>
          </cell>
          <cell r="VN77">
            <v>-36.126000000000005</v>
          </cell>
          <cell r="VO77">
            <v>-36.126000000000005</v>
          </cell>
          <cell r="VP77">
            <v>0</v>
          </cell>
          <cell r="VQ77">
            <v>0</v>
          </cell>
          <cell r="WD77">
            <v>0</v>
          </cell>
          <cell r="WQ77">
            <v>0</v>
          </cell>
          <cell r="WR77">
            <v>0</v>
          </cell>
          <cell r="WS77">
            <v>0</v>
          </cell>
          <cell r="WT77">
            <v>31349.053999999993</v>
          </cell>
          <cell r="WU77">
            <v>3025.154</v>
          </cell>
          <cell r="WV77">
            <v>3147.1</v>
          </cell>
          <cell r="WW77">
            <v>3147.1</v>
          </cell>
          <cell r="WX77">
            <v>3147.1</v>
          </cell>
          <cell r="WY77">
            <v>3147.1</v>
          </cell>
          <cell r="WZ77">
            <v>3147.1</v>
          </cell>
          <cell r="XA77">
            <v>3147.1</v>
          </cell>
          <cell r="XB77">
            <v>3147.1</v>
          </cell>
          <cell r="XC77">
            <v>3147.1</v>
          </cell>
          <cell r="XD77">
            <v>3147.1</v>
          </cell>
          <cell r="XG77">
            <v>25956.909052304825</v>
          </cell>
          <cell r="XH77">
            <v>2830.6801029783942</v>
          </cell>
          <cell r="XI77">
            <v>2023.1342278091597</v>
          </cell>
          <cell r="XJ77">
            <v>1372.5048923198449</v>
          </cell>
          <cell r="XK77">
            <v>1399.6034891805466</v>
          </cell>
          <cell r="XL77">
            <v>2893.7827791595228</v>
          </cell>
          <cell r="XM77">
            <v>2792.1228122753482</v>
          </cell>
          <cell r="XN77">
            <v>2632.063684577221</v>
          </cell>
          <cell r="XO77">
            <v>3864.2299366511661</v>
          </cell>
          <cell r="XP77">
            <v>3374.5682701639093</v>
          </cell>
          <cell r="XQ77">
            <v>2774.2188571897118</v>
          </cell>
          <cell r="XT77">
            <v>-5392.1449476951675</v>
          </cell>
          <cell r="XU77">
            <v>-5392.1449476951675</v>
          </cell>
          <cell r="XV77">
            <v>0</v>
          </cell>
          <cell r="XW77">
            <v>17457.692999999999</v>
          </cell>
          <cell r="XX77">
            <v>1700.1329999999998</v>
          </cell>
          <cell r="XY77">
            <v>1750.84</v>
          </cell>
          <cell r="XZ77">
            <v>1750.84</v>
          </cell>
          <cell r="YA77">
            <v>1750.84</v>
          </cell>
          <cell r="YB77">
            <v>1750.84</v>
          </cell>
          <cell r="YC77">
            <v>1750.84</v>
          </cell>
          <cell r="YD77">
            <v>1750.84</v>
          </cell>
          <cell r="YE77">
            <v>1750.84</v>
          </cell>
          <cell r="YF77">
            <v>1750.84</v>
          </cell>
          <cell r="YG77">
            <v>1750.84</v>
          </cell>
          <cell r="YJ77">
            <v>16667.294738091066</v>
          </cell>
          <cell r="YK77">
            <v>1485.3788385407786</v>
          </cell>
          <cell r="YL77">
            <v>1061.7891047420251</v>
          </cell>
          <cell r="YM77">
            <v>1492.0259785826859</v>
          </cell>
          <cell r="YN77">
            <v>1593.956800554266</v>
          </cell>
          <cell r="YO77">
            <v>2184.1883268691972</v>
          </cell>
          <cell r="YP77">
            <v>1857.8921156297081</v>
          </cell>
          <cell r="YQ77">
            <v>1771.881241109967</v>
          </cell>
          <cell r="YR77">
            <v>1615.6206774119858</v>
          </cell>
          <cell r="YS77">
            <v>1995.4450311224716</v>
          </cell>
          <cell r="YT77">
            <v>1609.1166235279827</v>
          </cell>
          <cell r="YW77">
            <v>-790.39826190893291</v>
          </cell>
          <cell r="YX77">
            <v>-790.39826190893291</v>
          </cell>
          <cell r="YY77">
            <v>0</v>
          </cell>
          <cell r="YZ77">
            <v>2007.3149999999996</v>
          </cell>
          <cell r="ZA77">
            <v>195.61499999999998</v>
          </cell>
          <cell r="ZB77">
            <v>201.3</v>
          </cell>
          <cell r="ZC77">
            <v>201.3</v>
          </cell>
          <cell r="ZD77">
            <v>201.3</v>
          </cell>
          <cell r="ZE77">
            <v>201.3</v>
          </cell>
          <cell r="ZF77">
            <v>201.3</v>
          </cell>
          <cell r="ZG77">
            <v>201.3</v>
          </cell>
          <cell r="ZH77">
            <v>201.3</v>
          </cell>
          <cell r="ZI77">
            <v>201.3</v>
          </cell>
          <cell r="ZJ77">
            <v>201.3</v>
          </cell>
          <cell r="ZM77">
            <v>2763.3095650411633</v>
          </cell>
          <cell r="ZP77">
            <v>1369.2481891816356</v>
          </cell>
          <cell r="ZQ77">
            <v>1394.061375859528</v>
          </cell>
          <cell r="ZZ77">
            <v>755.9945650411637</v>
          </cell>
          <cell r="AAA77">
            <v>0</v>
          </cell>
          <cell r="AAB77">
            <v>755.9945650411637</v>
          </cell>
          <cell r="AAC77">
            <v>421.81899999999996</v>
          </cell>
          <cell r="AAD77">
            <v>42.108999999999995</v>
          </cell>
          <cell r="AAE77">
            <v>42.19</v>
          </cell>
          <cell r="AAF77">
            <v>42.19</v>
          </cell>
          <cell r="AAG77">
            <v>42.19</v>
          </cell>
          <cell r="AAH77">
            <v>42.19</v>
          </cell>
          <cell r="AAI77">
            <v>42.19</v>
          </cell>
          <cell r="AAJ77">
            <v>42.19</v>
          </cell>
          <cell r="AAK77">
            <v>42.19</v>
          </cell>
          <cell r="AAL77">
            <v>42.19</v>
          </cell>
          <cell r="AAM77">
            <v>42.19</v>
          </cell>
          <cell r="AAP77">
            <v>468.23331760000002</v>
          </cell>
          <cell r="AAQ77">
            <v>39.713864399999999</v>
          </cell>
          <cell r="AAR77">
            <v>39.611843999999998</v>
          </cell>
          <cell r="AAS77">
            <v>48.593688</v>
          </cell>
          <cell r="AAT77">
            <v>49.602564000000001</v>
          </cell>
          <cell r="AAU77">
            <v>48.5189892</v>
          </cell>
          <cell r="AAV77">
            <v>49.425243999999999</v>
          </cell>
          <cell r="AAW77">
            <v>48.013548</v>
          </cell>
          <cell r="AAX77">
            <v>48.225276000000001</v>
          </cell>
          <cell r="AAY77">
            <v>47.821708000000001</v>
          </cell>
          <cell r="AAZ77">
            <v>48.706592000000001</v>
          </cell>
          <cell r="ABC77">
            <v>46.414317600000061</v>
          </cell>
          <cell r="ABD77">
            <v>0</v>
          </cell>
          <cell r="ABE77">
            <v>46.414317600000061</v>
          </cell>
          <cell r="ABF77">
            <v>91.687000000000012</v>
          </cell>
          <cell r="ABG77">
            <v>9.157</v>
          </cell>
          <cell r="ABH77">
            <v>9.17</v>
          </cell>
          <cell r="ABI77">
            <v>9.17</v>
          </cell>
          <cell r="ABJ77">
            <v>9.17</v>
          </cell>
          <cell r="ABK77">
            <v>9.17</v>
          </cell>
          <cell r="ABL77">
            <v>9.17</v>
          </cell>
          <cell r="ABM77">
            <v>9.17</v>
          </cell>
          <cell r="ABN77">
            <v>9.17</v>
          </cell>
          <cell r="ABO77">
            <v>9.17</v>
          </cell>
          <cell r="ABP77">
            <v>9.17</v>
          </cell>
          <cell r="ABS77">
            <v>0</v>
          </cell>
          <cell r="ABT77">
            <v>0</v>
          </cell>
          <cell r="ACA77">
            <v>0</v>
          </cell>
          <cell r="ACB77">
            <v>0</v>
          </cell>
          <cell r="ACC77">
            <v>0</v>
          </cell>
          <cell r="ACF77">
            <v>-91.687000000000012</v>
          </cell>
          <cell r="ACG77">
            <v>-91.687000000000012</v>
          </cell>
          <cell r="ACH77">
            <v>0</v>
          </cell>
          <cell r="ACI77">
            <v>23778.585000000003</v>
          </cell>
          <cell r="ACJ77">
            <v>15416.187337404001</v>
          </cell>
          <cell r="ACK77">
            <v>-8362.3976625960022</v>
          </cell>
          <cell r="ACL77">
            <v>-8362.3976625960022</v>
          </cell>
          <cell r="ACM77">
            <v>0</v>
          </cell>
          <cell r="ACN77">
            <v>3618.2289999999994</v>
          </cell>
          <cell r="ACO77">
            <v>363.649</v>
          </cell>
          <cell r="ACP77">
            <v>361.62</v>
          </cell>
          <cell r="ACQ77">
            <v>361.62</v>
          </cell>
          <cell r="ACR77">
            <v>361.62</v>
          </cell>
          <cell r="ACS77">
            <v>361.62</v>
          </cell>
          <cell r="ACT77">
            <v>361.62</v>
          </cell>
          <cell r="ACU77">
            <v>361.62</v>
          </cell>
          <cell r="ACV77">
            <v>361.62</v>
          </cell>
          <cell r="ACW77">
            <v>361.62</v>
          </cell>
          <cell r="ACX77">
            <v>361.62</v>
          </cell>
          <cell r="ADA77">
            <v>5808.0648071159994</v>
          </cell>
          <cell r="ADB77">
            <v>611.59351175999996</v>
          </cell>
          <cell r="ADC77">
            <v>562.4881848</v>
          </cell>
          <cell r="ADD77">
            <v>807.09685005600011</v>
          </cell>
          <cell r="ADE77">
            <v>551.94125759999997</v>
          </cell>
          <cell r="ADF77">
            <v>426.7465641</v>
          </cell>
          <cell r="ADG77">
            <v>616.69224899999995</v>
          </cell>
          <cell r="ADH77">
            <v>538.18822439999997</v>
          </cell>
          <cell r="ADI77">
            <v>641.176965</v>
          </cell>
          <cell r="ADJ77">
            <v>426.48268680000001</v>
          </cell>
          <cell r="ADK77">
            <v>625.65831360000004</v>
          </cell>
          <cell r="ADN77">
            <v>2189.8358071160001</v>
          </cell>
          <cell r="ADO77">
            <v>0</v>
          </cell>
          <cell r="ADP77">
            <v>2189.8358071160001</v>
          </cell>
          <cell r="ADQ77">
            <v>20160.356000000003</v>
          </cell>
          <cell r="ADR77">
            <v>1959.7459999999999</v>
          </cell>
          <cell r="ADS77">
            <v>2022.29</v>
          </cell>
          <cell r="ADT77">
            <v>2022.29</v>
          </cell>
          <cell r="ADU77">
            <v>2022.29</v>
          </cell>
          <cell r="ADV77">
            <v>2022.29</v>
          </cell>
          <cell r="ADW77">
            <v>2022.29</v>
          </cell>
          <cell r="ADX77">
            <v>2022.29</v>
          </cell>
          <cell r="ADY77">
            <v>2022.29</v>
          </cell>
          <cell r="ADZ77">
            <v>2022.29</v>
          </cell>
          <cell r="AEA77">
            <v>2022.29</v>
          </cell>
          <cell r="AED77">
            <v>9608.1225302880011</v>
          </cell>
          <cell r="AEE77">
            <v>974.97537102000013</v>
          </cell>
          <cell r="AEF77">
            <v>877.40234459999999</v>
          </cell>
          <cell r="AEG77">
            <v>1288.1742828480001</v>
          </cell>
          <cell r="AEH77">
            <v>905.02132680000011</v>
          </cell>
          <cell r="AEI77">
            <v>680.80963481999993</v>
          </cell>
          <cell r="AEJ77">
            <v>1069.6072122</v>
          </cell>
          <cell r="AEK77">
            <v>946.73986920000004</v>
          </cell>
          <cell r="AEL77">
            <v>911.45771639999998</v>
          </cell>
          <cell r="AEM77">
            <v>794.2750956000001</v>
          </cell>
          <cell r="AEN77">
            <v>1159.6596768000002</v>
          </cell>
          <cell r="AEQ77">
            <v>-10552.233469712002</v>
          </cell>
          <cell r="AER77">
            <v>-10552.233469712002</v>
          </cell>
          <cell r="AES77">
            <v>0</v>
          </cell>
          <cell r="AET77">
            <v>0</v>
          </cell>
          <cell r="AEU77">
            <v>0</v>
          </cell>
          <cell r="AEV77">
            <v>0</v>
          </cell>
          <cell r="AEW77">
            <v>0</v>
          </cell>
          <cell r="AEX77">
            <v>0</v>
          </cell>
          <cell r="AEY77">
            <v>0</v>
          </cell>
          <cell r="AFG77">
            <v>0</v>
          </cell>
          <cell r="AFT77">
            <v>0</v>
          </cell>
          <cell r="AFU77">
            <v>0</v>
          </cell>
          <cell r="AFV77">
            <v>0</v>
          </cell>
          <cell r="AFW77">
            <v>174060.43</v>
          </cell>
          <cell r="AFX77">
            <v>155488.66533020878</v>
          </cell>
          <cell r="AFY77">
            <v>-18571.764669791213</v>
          </cell>
          <cell r="AFZ77">
            <v>-18571.764669791213</v>
          </cell>
          <cell r="AGA77">
            <v>0</v>
          </cell>
          <cell r="AGB77">
            <v>208872.51599999997</v>
          </cell>
          <cell r="AGC77">
            <v>186586.39839625053</v>
          </cell>
          <cell r="AGD77">
            <v>-22286.117603749444</v>
          </cell>
          <cell r="AGE77">
            <v>-22286.117603749444</v>
          </cell>
          <cell r="AGF77">
            <v>0</v>
          </cell>
          <cell r="AGG77">
            <v>10443.6258</v>
          </cell>
          <cell r="AGH77">
            <v>9329.3199198125276</v>
          </cell>
          <cell r="AGI77">
            <v>-1114.3058801874722</v>
          </cell>
          <cell r="AGJ77">
            <v>-1114.3058801874722</v>
          </cell>
          <cell r="AGK77">
            <v>0</v>
          </cell>
          <cell r="AGL77">
            <v>219316.14179999998</v>
          </cell>
        </row>
        <row r="78">
          <cell r="C78" t="str">
            <v>Харкiвська, ВУЛ, 12</v>
          </cell>
          <cell r="D78">
            <v>9</v>
          </cell>
          <cell r="E78">
            <v>1999.1</v>
          </cell>
          <cell r="F78">
            <v>18293.736000000004</v>
          </cell>
          <cell r="G78">
            <v>16476.664833417111</v>
          </cell>
          <cell r="H78">
            <v>-1817.0711665828931</v>
          </cell>
          <cell r="I78">
            <v>-1817.0711665828931</v>
          </cell>
          <cell r="J78">
            <v>0</v>
          </cell>
          <cell r="K78">
            <v>9443.0200000000023</v>
          </cell>
          <cell r="L78">
            <v>926.58999999999992</v>
          </cell>
          <cell r="M78">
            <v>946.27</v>
          </cell>
          <cell r="N78">
            <v>946.27</v>
          </cell>
          <cell r="O78">
            <v>946.27</v>
          </cell>
          <cell r="P78">
            <v>946.27</v>
          </cell>
          <cell r="Q78">
            <v>946.27</v>
          </cell>
          <cell r="R78">
            <v>946.27</v>
          </cell>
          <cell r="S78">
            <v>946.27</v>
          </cell>
          <cell r="T78">
            <v>946.27</v>
          </cell>
          <cell r="U78">
            <v>946.27</v>
          </cell>
          <cell r="X78">
            <v>5059.4109473457811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5059.4109473457811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L78">
            <v>0</v>
          </cell>
          <cell r="AM78">
            <v>0</v>
          </cell>
          <cell r="AN78">
            <v>1618.1319999999996</v>
          </cell>
          <cell r="AO78">
            <v>158.87199999999999</v>
          </cell>
          <cell r="AP78">
            <v>162.13999999999999</v>
          </cell>
          <cell r="AQ78">
            <v>162.13999999999999</v>
          </cell>
          <cell r="AR78">
            <v>162.13999999999999</v>
          </cell>
          <cell r="AS78">
            <v>162.13999999999999</v>
          </cell>
          <cell r="AT78">
            <v>162.13999999999999</v>
          </cell>
          <cell r="AU78">
            <v>162.13999999999999</v>
          </cell>
          <cell r="AV78">
            <v>162.13999999999999</v>
          </cell>
          <cell r="AW78">
            <v>162.13999999999999</v>
          </cell>
          <cell r="AX78">
            <v>162.13999999999999</v>
          </cell>
          <cell r="BA78">
            <v>891.79868312927692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891.79868312927692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O78">
            <v>0</v>
          </cell>
          <cell r="BP78">
            <v>0</v>
          </cell>
          <cell r="BQ78">
            <v>927.58999999999992</v>
          </cell>
          <cell r="BR78">
            <v>92.66</v>
          </cell>
          <cell r="BS78">
            <v>92.77</v>
          </cell>
          <cell r="BT78">
            <v>92.77</v>
          </cell>
          <cell r="BU78">
            <v>92.77</v>
          </cell>
          <cell r="BV78">
            <v>92.77</v>
          </cell>
          <cell r="BW78">
            <v>92.77</v>
          </cell>
          <cell r="BX78">
            <v>92.77</v>
          </cell>
          <cell r="BY78">
            <v>92.77</v>
          </cell>
          <cell r="BZ78">
            <v>92.77</v>
          </cell>
          <cell r="CA78">
            <v>92.77</v>
          </cell>
          <cell r="CD78">
            <v>1006.30260420744</v>
          </cell>
          <cell r="CE78">
            <v>93.459960887999998</v>
          </cell>
          <cell r="CF78">
            <v>93.219872879999997</v>
          </cell>
          <cell r="CG78">
            <v>102.41118151044</v>
          </cell>
          <cell r="CH78">
            <v>104.53740363</v>
          </cell>
          <cell r="CI78">
            <v>102.25376973900001</v>
          </cell>
          <cell r="CJ78">
            <v>104.16370173</v>
          </cell>
          <cell r="CK78">
            <v>101.18855241</v>
          </cell>
          <cell r="CL78">
            <v>101.63476917</v>
          </cell>
          <cell r="CM78">
            <v>100.78424961</v>
          </cell>
          <cell r="CN78">
            <v>102.64914264000001</v>
          </cell>
          <cell r="CR78">
            <v>0</v>
          </cell>
          <cell r="CS78">
            <v>0</v>
          </cell>
          <cell r="CT78">
            <v>293.32499999999993</v>
          </cell>
          <cell r="CU78">
            <v>28.815000000000001</v>
          </cell>
          <cell r="CV78">
            <v>29.39</v>
          </cell>
          <cell r="CW78">
            <v>29.39</v>
          </cell>
          <cell r="CX78">
            <v>29.39</v>
          </cell>
          <cell r="CY78">
            <v>29.39</v>
          </cell>
          <cell r="CZ78">
            <v>29.39</v>
          </cell>
          <cell r="DA78">
            <v>29.39</v>
          </cell>
          <cell r="DB78">
            <v>29.39</v>
          </cell>
          <cell r="DC78">
            <v>29.39</v>
          </cell>
          <cell r="DD78">
            <v>29.39</v>
          </cell>
          <cell r="DG78">
            <v>307.91878072692009</v>
          </cell>
          <cell r="DH78">
            <v>24.104109365000003</v>
          </cell>
          <cell r="DI78">
            <v>24.04218865</v>
          </cell>
          <cell r="DJ78">
            <v>32.458369724920004</v>
          </cell>
          <cell r="DK78">
            <v>33.132258090000001</v>
          </cell>
          <cell r="DL78">
            <v>32.408479376999999</v>
          </cell>
          <cell r="DM78">
            <v>33.013698830000003</v>
          </cell>
          <cell r="DN78">
            <v>32.070867630000002</v>
          </cell>
          <cell r="DO78">
            <v>32.212292310000002</v>
          </cell>
          <cell r="DP78">
            <v>31.942727230000003</v>
          </cell>
          <cell r="DQ78">
            <v>32.533789519999999</v>
          </cell>
          <cell r="DT78">
            <v>14.593780726920158</v>
          </cell>
          <cell r="DU78">
            <v>0</v>
          </cell>
          <cell r="DV78">
            <v>14.593780726920158</v>
          </cell>
          <cell r="DW78">
            <v>375.0449999999999</v>
          </cell>
          <cell r="DX78">
            <v>36.824999999999996</v>
          </cell>
          <cell r="DY78">
            <v>37.58</v>
          </cell>
          <cell r="DZ78">
            <v>37.58</v>
          </cell>
          <cell r="EA78">
            <v>37.58</v>
          </cell>
          <cell r="EB78">
            <v>37.58</v>
          </cell>
          <cell r="EC78">
            <v>37.58</v>
          </cell>
          <cell r="ED78">
            <v>37.58</v>
          </cell>
          <cell r="EE78">
            <v>37.58</v>
          </cell>
          <cell r="EF78">
            <v>37.58</v>
          </cell>
          <cell r="EG78">
            <v>37.58</v>
          </cell>
          <cell r="EK78">
            <v>206.17879837895265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206.17879837895265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X78">
            <v>-168.86620162104725</v>
          </cell>
          <cell r="EY78">
            <v>-168.86620162104725</v>
          </cell>
          <cell r="EZ78">
            <v>0</v>
          </cell>
          <cell r="FA78">
            <v>3497.7490000000003</v>
          </cell>
          <cell r="FB78">
            <v>343.42900000000003</v>
          </cell>
          <cell r="FC78">
            <v>350.48</v>
          </cell>
          <cell r="FD78">
            <v>350.48</v>
          </cell>
          <cell r="FE78">
            <v>350.48</v>
          </cell>
          <cell r="FF78">
            <v>350.48</v>
          </cell>
          <cell r="FG78">
            <v>350.48</v>
          </cell>
          <cell r="FH78">
            <v>350.48</v>
          </cell>
          <cell r="FI78">
            <v>350.48</v>
          </cell>
          <cell r="FJ78">
            <v>350.48</v>
          </cell>
          <cell r="FK78">
            <v>350.48</v>
          </cell>
          <cell r="FN78">
            <v>2045.5312185357936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2045.5312185357936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GA78">
            <v>-1452.2177814642066</v>
          </cell>
          <cell r="GB78">
            <v>-1452.2177814642066</v>
          </cell>
          <cell r="GC78">
            <v>0</v>
          </cell>
          <cell r="GD78">
            <v>5.923</v>
          </cell>
          <cell r="GE78">
            <v>5.923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-5.923</v>
          </cell>
          <cell r="GW78">
            <v>-5.923</v>
          </cell>
          <cell r="GX78">
            <v>0</v>
          </cell>
          <cell r="GY78">
            <v>2132.9520000000002</v>
          </cell>
          <cell r="GZ78">
            <v>252.672</v>
          </cell>
          <cell r="HA78">
            <v>208.92</v>
          </cell>
          <cell r="HB78">
            <v>208.92</v>
          </cell>
          <cell r="HC78">
            <v>208.92</v>
          </cell>
          <cell r="HD78">
            <v>208.92</v>
          </cell>
          <cell r="HE78">
            <v>208.92</v>
          </cell>
          <cell r="HF78">
            <v>208.92</v>
          </cell>
          <cell r="HG78">
            <v>208.92</v>
          </cell>
          <cell r="HH78">
            <v>208.92</v>
          </cell>
          <cell r="HI78">
            <v>208.92</v>
          </cell>
          <cell r="HL78">
            <v>6959.5238010929488</v>
          </cell>
          <cell r="HM78">
            <v>664.67265680059495</v>
          </cell>
          <cell r="HN78">
            <v>611.08126846118932</v>
          </cell>
          <cell r="HO78">
            <v>702.34929933748674</v>
          </cell>
          <cell r="HP78">
            <v>757.07636583189162</v>
          </cell>
          <cell r="HQ78">
            <v>791.98452629225096</v>
          </cell>
          <cell r="HR78">
            <v>687.00055524009235</v>
          </cell>
          <cell r="HS78">
            <v>624.49294633355953</v>
          </cell>
          <cell r="HT78">
            <v>826.07674849714545</v>
          </cell>
          <cell r="HU78">
            <v>624.18940688008763</v>
          </cell>
          <cell r="HV78">
            <v>670.6000274186506</v>
          </cell>
          <cell r="HY78">
            <v>4826.5718010929486</v>
          </cell>
          <cell r="HZ78">
            <v>0</v>
          </cell>
          <cell r="IA78">
            <v>4826.5718010929486</v>
          </cell>
          <cell r="IB78">
            <v>19174.995999999999</v>
          </cell>
          <cell r="IC78">
            <v>1887.346</v>
          </cell>
          <cell r="ID78">
            <v>1920.85</v>
          </cell>
          <cell r="IE78">
            <v>1920.85</v>
          </cell>
          <cell r="IF78">
            <v>1920.85</v>
          </cell>
          <cell r="IG78">
            <v>1920.85</v>
          </cell>
          <cell r="IH78">
            <v>1920.85</v>
          </cell>
          <cell r="II78">
            <v>1920.85</v>
          </cell>
          <cell r="IJ78">
            <v>1920.85</v>
          </cell>
          <cell r="IK78">
            <v>1920.85</v>
          </cell>
          <cell r="IL78">
            <v>1920.85</v>
          </cell>
          <cell r="IO78">
            <v>18886.740140817674</v>
          </cell>
          <cell r="IP78">
            <v>1282.5081039687079</v>
          </cell>
          <cell r="IQ78">
            <v>1473.9386767715209</v>
          </cell>
          <cell r="IR78">
            <v>1977.9494795248654</v>
          </cell>
          <cell r="IS78">
            <v>1905.4582714641729</v>
          </cell>
          <cell r="IT78">
            <v>2204.3247187521306</v>
          </cell>
          <cell r="IU78">
            <v>1816.7859059366033</v>
          </cell>
          <cell r="IV78">
            <v>1787.2898377761505</v>
          </cell>
          <cell r="IW78">
            <v>1992.5975727882576</v>
          </cell>
          <cell r="IX78">
            <v>2277.0556287718791</v>
          </cell>
          <cell r="IY78">
            <v>2168.8319450633876</v>
          </cell>
          <cell r="JB78">
            <v>-288.25585918232537</v>
          </cell>
          <cell r="JC78">
            <v>-288.25585918232537</v>
          </cell>
          <cell r="JD78">
            <v>0</v>
          </cell>
          <cell r="JE78">
            <v>1438.9699999999998</v>
          </cell>
          <cell r="JF78">
            <v>142.43000000000004</v>
          </cell>
          <cell r="JG78">
            <v>144.06</v>
          </cell>
          <cell r="JH78">
            <v>144.06</v>
          </cell>
          <cell r="JI78">
            <v>144.06</v>
          </cell>
          <cell r="JJ78">
            <v>144.06</v>
          </cell>
          <cell r="JK78">
            <v>144.06</v>
          </cell>
          <cell r="JL78">
            <v>144.06</v>
          </cell>
          <cell r="JM78">
            <v>144.06</v>
          </cell>
          <cell r="JN78">
            <v>144.06</v>
          </cell>
          <cell r="JO78">
            <v>144.06</v>
          </cell>
          <cell r="JR78">
            <v>1264.1330008103359</v>
          </cell>
          <cell r="JS78">
            <v>116.09854812574832</v>
          </cell>
          <cell r="JT78">
            <v>127.5773978908434</v>
          </cell>
          <cell r="JU78">
            <v>134.7880693520116</v>
          </cell>
          <cell r="JV78">
            <v>137.56373905203719</v>
          </cell>
          <cell r="JW78">
            <v>156.00635747482121</v>
          </cell>
          <cell r="JX78">
            <v>107.8775120928978</v>
          </cell>
          <cell r="JY78">
            <v>100.44806073792749</v>
          </cell>
          <cell r="JZ78">
            <v>115.60921176208733</v>
          </cell>
          <cell r="KA78">
            <v>137.3503362690571</v>
          </cell>
          <cell r="KB78">
            <v>130.81376805290449</v>
          </cell>
          <cell r="KE78">
            <v>-174.83699918966386</v>
          </cell>
          <cell r="KF78">
            <v>-174.83699918966386</v>
          </cell>
          <cell r="KG78">
            <v>0</v>
          </cell>
          <cell r="KH78">
            <v>3162.5139999999992</v>
          </cell>
          <cell r="KI78">
            <v>310.50399999999996</v>
          </cell>
          <cell r="KJ78">
            <v>316.89</v>
          </cell>
          <cell r="KK78">
            <v>316.89</v>
          </cell>
          <cell r="KL78">
            <v>316.89</v>
          </cell>
          <cell r="KM78">
            <v>316.89</v>
          </cell>
          <cell r="KN78">
            <v>316.89</v>
          </cell>
          <cell r="KO78">
            <v>316.89</v>
          </cell>
          <cell r="KP78">
            <v>316.89</v>
          </cell>
          <cell r="KQ78">
            <v>316.89</v>
          </cell>
          <cell r="KR78">
            <v>316.89</v>
          </cell>
          <cell r="KU78">
            <v>2641.6524660782511</v>
          </cell>
          <cell r="KV78">
            <v>367.75914466939071</v>
          </cell>
          <cell r="KW78">
            <v>278.74129342012111</v>
          </cell>
          <cell r="KX78">
            <v>410.92365859429236</v>
          </cell>
          <cell r="KY78">
            <v>364.43290799203731</v>
          </cell>
          <cell r="KZ78">
            <v>392.49499593463412</v>
          </cell>
          <cell r="LA78">
            <v>77.766170127825788</v>
          </cell>
          <cell r="LB78">
            <v>4.3089979450158982</v>
          </cell>
          <cell r="LD78">
            <v>434.15690768525599</v>
          </cell>
          <cell r="LE78">
            <v>311.06838970967777</v>
          </cell>
          <cell r="LH78">
            <v>-520.86153392174811</v>
          </cell>
          <cell r="LI78">
            <v>-520.86153392174811</v>
          </cell>
          <cell r="LJ78">
            <v>0</v>
          </cell>
          <cell r="LK78">
            <v>0</v>
          </cell>
          <cell r="LX78">
            <v>0</v>
          </cell>
          <cell r="MJ78">
            <v>0</v>
          </cell>
          <cell r="ML78">
            <v>0</v>
          </cell>
          <cell r="MM78">
            <v>0</v>
          </cell>
          <cell r="MN78">
            <v>31664.042999999994</v>
          </cell>
          <cell r="MO78">
            <v>3108.0329999999994</v>
          </cell>
          <cell r="MP78">
            <v>3172.89</v>
          </cell>
          <cell r="MQ78">
            <v>3172.89</v>
          </cell>
          <cell r="MR78">
            <v>3172.89</v>
          </cell>
          <cell r="MS78">
            <v>3172.89</v>
          </cell>
          <cell r="MT78">
            <v>3172.89</v>
          </cell>
          <cell r="MU78">
            <v>3172.89</v>
          </cell>
          <cell r="MV78">
            <v>3172.89</v>
          </cell>
          <cell r="MW78">
            <v>3172.89</v>
          </cell>
          <cell r="MX78">
            <v>3172.89</v>
          </cell>
          <cell r="NA78">
            <v>5184.437273110876</v>
          </cell>
          <cell r="NB78">
            <v>3218.8484908368987</v>
          </cell>
          <cell r="NC78">
            <v>0</v>
          </cell>
          <cell r="ND78">
            <v>0</v>
          </cell>
          <cell r="NE78">
            <v>0</v>
          </cell>
          <cell r="NF78">
            <v>0</v>
          </cell>
          <cell r="NG78">
            <v>0</v>
          </cell>
          <cell r="NH78">
            <v>0</v>
          </cell>
          <cell r="NI78">
            <v>0</v>
          </cell>
          <cell r="NJ78">
            <v>0</v>
          </cell>
          <cell r="NK78">
            <v>1965.5887822739778</v>
          </cell>
          <cell r="NN78">
            <v>-26479.605726889116</v>
          </cell>
          <cell r="NO78">
            <v>-26479.605726889116</v>
          </cell>
          <cell r="NP78">
            <v>0</v>
          </cell>
          <cell r="NQ78">
            <v>12679.541000000001</v>
          </cell>
          <cell r="NR78">
            <v>8028.9500000000007</v>
          </cell>
          <cell r="NS78">
            <v>-4650.5910000000003</v>
          </cell>
          <cell r="NT78">
            <v>-4650.5910000000003</v>
          </cell>
          <cell r="NU78">
            <v>0</v>
          </cell>
          <cell r="NV78">
            <v>3092.1030000000001</v>
          </cell>
          <cell r="NW78">
            <v>301.29299999999995</v>
          </cell>
          <cell r="NX78">
            <v>310.08999999999997</v>
          </cell>
          <cell r="NY78">
            <v>310.08999999999997</v>
          </cell>
          <cell r="NZ78">
            <v>310.08999999999997</v>
          </cell>
          <cell r="OA78">
            <v>310.08999999999997</v>
          </cell>
          <cell r="OB78">
            <v>310.08999999999997</v>
          </cell>
          <cell r="OC78">
            <v>310.08999999999997</v>
          </cell>
          <cell r="OD78">
            <v>310.08999999999997</v>
          </cell>
          <cell r="OE78">
            <v>310.08999999999997</v>
          </cell>
          <cell r="OF78">
            <v>310.08999999999997</v>
          </cell>
          <cell r="OI78">
            <v>8028.9500000000007</v>
          </cell>
          <cell r="OJ78">
            <v>0</v>
          </cell>
          <cell r="OK78">
            <v>2655</v>
          </cell>
          <cell r="OL78">
            <v>1585.89</v>
          </cell>
          <cell r="OM78">
            <v>0</v>
          </cell>
          <cell r="ON78">
            <v>0</v>
          </cell>
          <cell r="OO78">
            <v>0</v>
          </cell>
          <cell r="OP78">
            <v>0</v>
          </cell>
          <cell r="OQ78">
            <v>3788.06</v>
          </cell>
          <cell r="OR78">
            <v>0</v>
          </cell>
          <cell r="OS78">
            <v>0</v>
          </cell>
          <cell r="OV78">
            <v>4936.8470000000007</v>
          </cell>
          <cell r="OW78">
            <v>0</v>
          </cell>
          <cell r="OX78">
            <v>4936.8470000000007</v>
          </cell>
          <cell r="OY78">
            <v>4220.1490000000003</v>
          </cell>
          <cell r="OZ78">
            <v>398.29899999999998</v>
          </cell>
          <cell r="PA78">
            <v>424.65</v>
          </cell>
          <cell r="PB78">
            <v>424.65</v>
          </cell>
          <cell r="PC78">
            <v>424.65</v>
          </cell>
          <cell r="PD78">
            <v>424.65</v>
          </cell>
          <cell r="PE78">
            <v>424.65</v>
          </cell>
          <cell r="PF78">
            <v>424.65</v>
          </cell>
          <cell r="PG78">
            <v>424.65</v>
          </cell>
          <cell r="PH78">
            <v>424.65</v>
          </cell>
          <cell r="PI78">
            <v>424.65</v>
          </cell>
          <cell r="PL78">
            <v>0</v>
          </cell>
          <cell r="PM78">
            <v>0</v>
          </cell>
          <cell r="PN78">
            <v>0</v>
          </cell>
          <cell r="PO78">
            <v>0</v>
          </cell>
          <cell r="PP78">
            <v>0</v>
          </cell>
          <cell r="PQ78">
            <v>0</v>
          </cell>
          <cell r="PR78">
            <v>0</v>
          </cell>
          <cell r="PS78">
            <v>0</v>
          </cell>
          <cell r="PT78">
            <v>0</v>
          </cell>
          <cell r="PU78">
            <v>0</v>
          </cell>
          <cell r="PV78">
            <v>0</v>
          </cell>
          <cell r="PY78">
            <v>-4220.1490000000003</v>
          </cell>
          <cell r="PZ78">
            <v>-4220.1490000000003</v>
          </cell>
          <cell r="QA78">
            <v>0</v>
          </cell>
          <cell r="QB78">
            <v>504.63299999999987</v>
          </cell>
          <cell r="QC78">
            <v>49.412999999999997</v>
          </cell>
          <cell r="QD78">
            <v>50.58</v>
          </cell>
          <cell r="QE78">
            <v>50.58</v>
          </cell>
          <cell r="QF78">
            <v>50.58</v>
          </cell>
          <cell r="QG78">
            <v>50.58</v>
          </cell>
          <cell r="QH78">
            <v>50.58</v>
          </cell>
          <cell r="QI78">
            <v>50.58</v>
          </cell>
          <cell r="QJ78">
            <v>50.58</v>
          </cell>
          <cell r="QK78">
            <v>50.58</v>
          </cell>
          <cell r="QL78">
            <v>50.58</v>
          </cell>
          <cell r="QO78">
            <v>0</v>
          </cell>
          <cell r="QP78">
            <v>0</v>
          </cell>
          <cell r="QQ78">
            <v>0</v>
          </cell>
          <cell r="QS78">
            <v>0</v>
          </cell>
          <cell r="QT78">
            <v>0</v>
          </cell>
          <cell r="QU78">
            <v>0</v>
          </cell>
          <cell r="QW78">
            <v>0</v>
          </cell>
          <cell r="RB78">
            <v>-504.63299999999987</v>
          </cell>
          <cell r="RC78">
            <v>-504.63299999999987</v>
          </cell>
          <cell r="RD78">
            <v>0</v>
          </cell>
          <cell r="RE78">
            <v>2938.8640000000005</v>
          </cell>
          <cell r="RF78">
            <v>286.654</v>
          </cell>
          <cell r="RG78">
            <v>294.69</v>
          </cell>
          <cell r="RH78">
            <v>294.69</v>
          </cell>
          <cell r="RI78">
            <v>294.69</v>
          </cell>
          <cell r="RJ78">
            <v>294.69</v>
          </cell>
          <cell r="RK78">
            <v>294.69</v>
          </cell>
          <cell r="RL78">
            <v>294.69</v>
          </cell>
          <cell r="RM78">
            <v>294.69</v>
          </cell>
          <cell r="RN78">
            <v>294.69</v>
          </cell>
          <cell r="RO78">
            <v>294.69</v>
          </cell>
          <cell r="RR78">
            <v>0</v>
          </cell>
          <cell r="RS78">
            <v>0</v>
          </cell>
          <cell r="RT78">
            <v>0</v>
          </cell>
          <cell r="RV78">
            <v>0</v>
          </cell>
          <cell r="RY78">
            <v>0</v>
          </cell>
          <cell r="RZ78">
            <v>0</v>
          </cell>
          <cell r="SE78">
            <v>-2938.8640000000005</v>
          </cell>
          <cell r="SF78">
            <v>-2938.8640000000005</v>
          </cell>
          <cell r="SG78">
            <v>0</v>
          </cell>
          <cell r="SH78">
            <v>1375.126</v>
          </cell>
          <cell r="SI78">
            <v>129.976</v>
          </cell>
          <cell r="SJ78">
            <v>138.35</v>
          </cell>
          <cell r="SK78">
            <v>138.35</v>
          </cell>
          <cell r="SL78">
            <v>138.35</v>
          </cell>
          <cell r="SM78">
            <v>138.35</v>
          </cell>
          <cell r="SN78">
            <v>138.35</v>
          </cell>
          <cell r="SO78">
            <v>138.35</v>
          </cell>
          <cell r="SP78">
            <v>138.35</v>
          </cell>
          <cell r="SQ78">
            <v>138.35</v>
          </cell>
          <cell r="SR78">
            <v>138.35</v>
          </cell>
          <cell r="SU78">
            <v>0</v>
          </cell>
          <cell r="SV78">
            <v>0</v>
          </cell>
          <cell r="SW78">
            <v>0</v>
          </cell>
          <cell r="SX78">
            <v>0</v>
          </cell>
          <cell r="SY78">
            <v>0</v>
          </cell>
          <cell r="SZ78">
            <v>0</v>
          </cell>
          <cell r="TA78">
            <v>0</v>
          </cell>
          <cell r="TB78">
            <v>0</v>
          </cell>
          <cell r="TC78">
            <v>0</v>
          </cell>
          <cell r="TD78">
            <v>0</v>
          </cell>
          <cell r="TH78">
            <v>-1375.126</v>
          </cell>
          <cell r="TI78">
            <v>-1375.126</v>
          </cell>
          <cell r="TJ78">
            <v>0</v>
          </cell>
          <cell r="TK78">
            <v>502.76099999999997</v>
          </cell>
          <cell r="TL78">
            <v>49.341000000000001</v>
          </cell>
          <cell r="TM78">
            <v>50.38</v>
          </cell>
          <cell r="TN78">
            <v>50.38</v>
          </cell>
          <cell r="TO78">
            <v>50.38</v>
          </cell>
          <cell r="TP78">
            <v>50.38</v>
          </cell>
          <cell r="TQ78">
            <v>50.38</v>
          </cell>
          <cell r="TR78">
            <v>50.38</v>
          </cell>
          <cell r="TS78">
            <v>50.38</v>
          </cell>
          <cell r="TT78">
            <v>50.38</v>
          </cell>
          <cell r="TU78">
            <v>50.38</v>
          </cell>
          <cell r="TX78">
            <v>0</v>
          </cell>
          <cell r="TY78">
            <v>0</v>
          </cell>
          <cell r="TZ78">
            <v>0</v>
          </cell>
          <cell r="UA78">
            <v>0</v>
          </cell>
          <cell r="UB78">
            <v>0</v>
          </cell>
          <cell r="UC78">
            <v>0</v>
          </cell>
          <cell r="UD78">
            <v>0</v>
          </cell>
          <cell r="UE78">
            <v>0</v>
          </cell>
          <cell r="UF78">
            <v>0</v>
          </cell>
          <cell r="UG78">
            <v>0</v>
          </cell>
          <cell r="UH78">
            <v>0</v>
          </cell>
          <cell r="UK78">
            <v>-502.76099999999997</v>
          </cell>
          <cell r="UL78">
            <v>-502.76099999999997</v>
          </cell>
          <cell r="UM78">
            <v>0</v>
          </cell>
          <cell r="UN78">
            <v>45.905000000000008</v>
          </cell>
          <cell r="UO78">
            <v>4.5049999999999999</v>
          </cell>
          <cell r="UP78">
            <v>4.5999999999999996</v>
          </cell>
          <cell r="UQ78">
            <v>4.5999999999999996</v>
          </cell>
          <cell r="UR78">
            <v>4.5999999999999996</v>
          </cell>
          <cell r="US78">
            <v>4.5999999999999996</v>
          </cell>
          <cell r="UT78">
            <v>4.5999999999999996</v>
          </cell>
          <cell r="UU78">
            <v>4.5999999999999996</v>
          </cell>
          <cell r="UV78">
            <v>4.5999999999999996</v>
          </cell>
          <cell r="UW78">
            <v>4.5999999999999996</v>
          </cell>
          <cell r="UX78">
            <v>4.5999999999999996</v>
          </cell>
          <cell r="VA78">
            <v>0</v>
          </cell>
          <cell r="VN78">
            <v>-45.905000000000008</v>
          </cell>
          <cell r="VO78">
            <v>-45.905000000000008</v>
          </cell>
          <cell r="VP78">
            <v>0</v>
          </cell>
          <cell r="VQ78">
            <v>0</v>
          </cell>
          <cell r="WD78">
            <v>0</v>
          </cell>
          <cell r="WQ78">
            <v>0</v>
          </cell>
          <cell r="WR78">
            <v>0</v>
          </cell>
          <cell r="WS78">
            <v>0</v>
          </cell>
          <cell r="WT78">
            <v>34696.248</v>
          </cell>
          <cell r="WU78">
            <v>3349.4279999999999</v>
          </cell>
          <cell r="WV78">
            <v>3482.98</v>
          </cell>
          <cell r="WW78">
            <v>3482.98</v>
          </cell>
          <cell r="WX78">
            <v>3482.98</v>
          </cell>
          <cell r="WY78">
            <v>3482.98</v>
          </cell>
          <cell r="WZ78">
            <v>3482.98</v>
          </cell>
          <cell r="XA78">
            <v>3482.98</v>
          </cell>
          <cell r="XB78">
            <v>3482.98</v>
          </cell>
          <cell r="XC78">
            <v>3482.98</v>
          </cell>
          <cell r="XD78">
            <v>3482.98</v>
          </cell>
          <cell r="XG78">
            <v>23922.185674710323</v>
          </cell>
          <cell r="XH78">
            <v>2655.7028182966515</v>
          </cell>
          <cell r="XI78">
            <v>1899.6667170858593</v>
          </cell>
          <cell r="XJ78">
            <v>1288.6226938563264</v>
          </cell>
          <cell r="XK78">
            <v>1312.9016281410652</v>
          </cell>
          <cell r="XL78">
            <v>2715.8619627602429</v>
          </cell>
          <cell r="XM78">
            <v>2620.5039410953918</v>
          </cell>
          <cell r="XN78">
            <v>2470.3117240281649</v>
          </cell>
          <cell r="XO78">
            <v>3406.2449858619157</v>
          </cell>
          <cell r="XP78">
            <v>2948.6758855640478</v>
          </cell>
          <cell r="XQ78">
            <v>2603.6933180206579</v>
          </cell>
          <cell r="XT78">
            <v>-10774.062325289677</v>
          </cell>
          <cell r="XU78">
            <v>-10774.062325289677</v>
          </cell>
          <cell r="XV78">
            <v>0</v>
          </cell>
          <cell r="XW78">
            <v>15533.034999999996</v>
          </cell>
          <cell r="XX78">
            <v>1501.4949999999999</v>
          </cell>
          <cell r="XY78">
            <v>1559.06</v>
          </cell>
          <cell r="XZ78">
            <v>1559.06</v>
          </cell>
          <cell r="YA78">
            <v>1559.06</v>
          </cell>
          <cell r="YB78">
            <v>1559.06</v>
          </cell>
          <cell r="YC78">
            <v>1559.06</v>
          </cell>
          <cell r="YD78">
            <v>1559.06</v>
          </cell>
          <cell r="YE78">
            <v>1559.06</v>
          </cell>
          <cell r="YF78">
            <v>1559.06</v>
          </cell>
          <cell r="YG78">
            <v>1559.06</v>
          </cell>
          <cell r="YJ78">
            <v>11656.199498921356</v>
          </cell>
          <cell r="YK78">
            <v>1062.6035671657514</v>
          </cell>
          <cell r="YL78">
            <v>759.57786727660528</v>
          </cell>
          <cell r="YM78">
            <v>1067.3587680187002</v>
          </cell>
          <cell r="YN78">
            <v>1140.277576487483</v>
          </cell>
          <cell r="YO78">
            <v>1562.5132833816531</v>
          </cell>
          <cell r="YP78">
            <v>1089.4916773185639</v>
          </cell>
          <cell r="YQ78">
            <v>1358.4756527556722</v>
          </cell>
          <cell r="YR78">
            <v>1155.7598280744237</v>
          </cell>
          <cell r="YS78">
            <v>1309.4801078788566</v>
          </cell>
          <cell r="YT78">
            <v>1150.6611705636462</v>
          </cell>
          <cell r="YW78">
            <v>-3876.8355010786399</v>
          </cell>
          <cell r="YX78">
            <v>-3876.8355010786399</v>
          </cell>
          <cell r="YY78">
            <v>0</v>
          </cell>
          <cell r="YZ78">
            <v>1404.127</v>
          </cell>
          <cell r="ZA78">
            <v>137.37700000000001</v>
          </cell>
          <cell r="ZB78">
            <v>140.75</v>
          </cell>
          <cell r="ZC78">
            <v>140.75</v>
          </cell>
          <cell r="ZD78">
            <v>140.75</v>
          </cell>
          <cell r="ZE78">
            <v>140.75</v>
          </cell>
          <cell r="ZF78">
            <v>140.75</v>
          </cell>
          <cell r="ZG78">
            <v>140.75</v>
          </cell>
          <cell r="ZH78">
            <v>140.75</v>
          </cell>
          <cell r="ZI78">
            <v>140.75</v>
          </cell>
          <cell r="ZJ78">
            <v>140.75</v>
          </cell>
          <cell r="ZM78">
            <v>2591.3308196379676</v>
          </cell>
          <cell r="ZP78">
            <v>1284.6086956739427</v>
          </cell>
          <cell r="ZQ78">
            <v>1306.7221239640248</v>
          </cell>
          <cell r="ZZ78">
            <v>1187.2038196379676</v>
          </cell>
          <cell r="AAA78">
            <v>0</v>
          </cell>
          <cell r="AAB78">
            <v>1187.2038196379676</v>
          </cell>
          <cell r="AAC78">
            <v>421.83099999999996</v>
          </cell>
          <cell r="AAD78">
            <v>42.120999999999995</v>
          </cell>
          <cell r="AAE78">
            <v>42.19</v>
          </cell>
          <cell r="AAF78">
            <v>42.19</v>
          </cell>
          <cell r="AAG78">
            <v>42.19</v>
          </cell>
          <cell r="AAH78">
            <v>42.19</v>
          </cell>
          <cell r="AAI78">
            <v>42.19</v>
          </cell>
          <cell r="AAJ78">
            <v>42.19</v>
          </cell>
          <cell r="AAK78">
            <v>42.19</v>
          </cell>
          <cell r="AAL78">
            <v>42.19</v>
          </cell>
          <cell r="AAM78">
            <v>42.19</v>
          </cell>
          <cell r="AAP78">
            <v>468.23331760000002</v>
          </cell>
          <cell r="AAQ78">
            <v>39.713864399999999</v>
          </cell>
          <cell r="AAR78">
            <v>39.611843999999998</v>
          </cell>
          <cell r="AAS78">
            <v>48.593688</v>
          </cell>
          <cell r="AAT78">
            <v>49.602564000000001</v>
          </cell>
          <cell r="AAU78">
            <v>48.5189892</v>
          </cell>
          <cell r="AAV78">
            <v>49.425243999999999</v>
          </cell>
          <cell r="AAW78">
            <v>48.013548</v>
          </cell>
          <cell r="AAX78">
            <v>48.225276000000001</v>
          </cell>
          <cell r="AAY78">
            <v>47.821708000000001</v>
          </cell>
          <cell r="AAZ78">
            <v>48.706592000000001</v>
          </cell>
          <cell r="ABC78">
            <v>46.40231760000006</v>
          </cell>
          <cell r="ABD78">
            <v>0</v>
          </cell>
          <cell r="ABE78">
            <v>46.40231760000006</v>
          </cell>
          <cell r="ABF78">
            <v>91.688000000000002</v>
          </cell>
          <cell r="ABG78">
            <v>9.1579999999999995</v>
          </cell>
          <cell r="ABH78">
            <v>9.17</v>
          </cell>
          <cell r="ABI78">
            <v>9.17</v>
          </cell>
          <cell r="ABJ78">
            <v>9.17</v>
          </cell>
          <cell r="ABK78">
            <v>9.17</v>
          </cell>
          <cell r="ABL78">
            <v>9.17</v>
          </cell>
          <cell r="ABM78">
            <v>9.17</v>
          </cell>
          <cell r="ABN78">
            <v>9.17</v>
          </cell>
          <cell r="ABO78">
            <v>9.17</v>
          </cell>
          <cell r="ABP78">
            <v>9.17</v>
          </cell>
          <cell r="ABS78">
            <v>0</v>
          </cell>
          <cell r="ABT78">
            <v>0</v>
          </cell>
          <cell r="ACA78">
            <v>0</v>
          </cell>
          <cell r="ACB78">
            <v>0</v>
          </cell>
          <cell r="ACC78">
            <v>0</v>
          </cell>
          <cell r="ACF78">
            <v>-91.688000000000002</v>
          </cell>
          <cell r="ACG78">
            <v>-91.688000000000002</v>
          </cell>
          <cell r="ACH78">
            <v>0</v>
          </cell>
          <cell r="ACI78">
            <v>26472.441000000003</v>
          </cell>
          <cell r="ACJ78">
            <v>15416.187337404001</v>
          </cell>
          <cell r="ACK78">
            <v>-11056.253662596002</v>
          </cell>
          <cell r="ACL78">
            <v>-11056.253662596002</v>
          </cell>
          <cell r="ACM78">
            <v>0</v>
          </cell>
          <cell r="ACN78">
            <v>7210.1470000000018</v>
          </cell>
          <cell r="ACO78">
            <v>690.99699999999996</v>
          </cell>
          <cell r="ACP78">
            <v>724.35</v>
          </cell>
          <cell r="ACQ78">
            <v>724.35</v>
          </cell>
          <cell r="ACR78">
            <v>724.35</v>
          </cell>
          <cell r="ACS78">
            <v>724.35</v>
          </cell>
          <cell r="ACT78">
            <v>724.35</v>
          </cell>
          <cell r="ACU78">
            <v>724.35</v>
          </cell>
          <cell r="ACV78">
            <v>724.35</v>
          </cell>
          <cell r="ACW78">
            <v>724.35</v>
          </cell>
          <cell r="ACX78">
            <v>724.35</v>
          </cell>
          <cell r="ADA78">
            <v>5808.0648071159994</v>
          </cell>
          <cell r="ADB78">
            <v>611.59351175999996</v>
          </cell>
          <cell r="ADC78">
            <v>562.4881848</v>
          </cell>
          <cell r="ADD78">
            <v>807.09685005600011</v>
          </cell>
          <cell r="ADE78">
            <v>551.94125759999997</v>
          </cell>
          <cell r="ADF78">
            <v>426.7465641</v>
          </cell>
          <cell r="ADG78">
            <v>616.69224899999995</v>
          </cell>
          <cell r="ADH78">
            <v>538.18822439999997</v>
          </cell>
          <cell r="ADI78">
            <v>641.176965</v>
          </cell>
          <cell r="ADJ78">
            <v>426.48268680000001</v>
          </cell>
          <cell r="ADK78">
            <v>625.65831360000004</v>
          </cell>
          <cell r="ADN78">
            <v>-1402.0821928840023</v>
          </cell>
          <cell r="ADO78">
            <v>-1402.0821928840023</v>
          </cell>
          <cell r="ADP78">
            <v>0</v>
          </cell>
          <cell r="ADQ78">
            <v>19262.294000000002</v>
          </cell>
          <cell r="ADR78">
            <v>1877.3539999999998</v>
          </cell>
          <cell r="ADS78">
            <v>1931.66</v>
          </cell>
          <cell r="ADT78">
            <v>1931.66</v>
          </cell>
          <cell r="ADU78">
            <v>1931.66</v>
          </cell>
          <cell r="ADV78">
            <v>1931.66</v>
          </cell>
          <cell r="ADW78">
            <v>1931.66</v>
          </cell>
          <cell r="ADX78">
            <v>1931.66</v>
          </cell>
          <cell r="ADY78">
            <v>1931.66</v>
          </cell>
          <cell r="ADZ78">
            <v>1931.66</v>
          </cell>
          <cell r="AEA78">
            <v>1931.66</v>
          </cell>
          <cell r="AED78">
            <v>9608.1225302880011</v>
          </cell>
          <cell r="AEE78">
            <v>974.97537102000013</v>
          </cell>
          <cell r="AEF78">
            <v>877.40234459999999</v>
          </cell>
          <cell r="AEG78">
            <v>1288.1742828480001</v>
          </cell>
          <cell r="AEH78">
            <v>905.02132680000011</v>
          </cell>
          <cell r="AEI78">
            <v>680.80963481999993</v>
          </cell>
          <cell r="AEJ78">
            <v>1069.6072122</v>
          </cell>
          <cell r="AEK78">
            <v>946.73986920000004</v>
          </cell>
          <cell r="AEL78">
            <v>911.45771639999998</v>
          </cell>
          <cell r="AEM78">
            <v>794.2750956000001</v>
          </cell>
          <cell r="AEN78">
            <v>1159.6596768000002</v>
          </cell>
          <cell r="AEQ78">
            <v>-9654.1714697120005</v>
          </cell>
          <cell r="AER78">
            <v>-9654.1714697120005</v>
          </cell>
          <cell r="AES78">
            <v>0</v>
          </cell>
          <cell r="AET78">
            <v>0</v>
          </cell>
          <cell r="AEU78">
            <v>0</v>
          </cell>
          <cell r="AEV78">
            <v>0</v>
          </cell>
          <cell r="AEW78">
            <v>0</v>
          </cell>
          <cell r="AEX78">
            <v>0</v>
          </cell>
          <cell r="AEY78">
            <v>0</v>
          </cell>
          <cell r="AFG78">
            <v>0</v>
          </cell>
          <cell r="AFT78">
            <v>0</v>
          </cell>
          <cell r="AFU78">
            <v>0</v>
          </cell>
          <cell r="AFV78">
            <v>0</v>
          </cell>
          <cell r="AFW78">
            <v>165033.16999999998</v>
          </cell>
          <cell r="AFX78">
            <v>106536.7143625079</v>
          </cell>
          <cell r="AFY78">
            <v>-58496.455637492079</v>
          </cell>
          <cell r="AFZ78">
            <v>-58496.455637492079</v>
          </cell>
          <cell r="AGA78">
            <v>0</v>
          </cell>
          <cell r="AGB78">
            <v>198039.80399999997</v>
          </cell>
          <cell r="AGC78">
            <v>127844.05723500947</v>
          </cell>
          <cell r="AGD78">
            <v>-70195.746764990501</v>
          </cell>
          <cell r="AGE78">
            <v>-70195.746764990501</v>
          </cell>
          <cell r="AGF78">
            <v>0</v>
          </cell>
          <cell r="AGG78">
            <v>9901.9902000000002</v>
          </cell>
          <cell r="AGH78">
            <v>6392.2028617504739</v>
          </cell>
          <cell r="AGI78">
            <v>-3509.7873382495263</v>
          </cell>
          <cell r="AGJ78">
            <v>-3509.7873382495263</v>
          </cell>
          <cell r="AGK78">
            <v>0</v>
          </cell>
          <cell r="AGL78">
            <v>207941.79419999997</v>
          </cell>
        </row>
        <row r="79">
          <cell r="C79" t="str">
            <v>Народного руху вул. 2</v>
          </cell>
          <cell r="D79">
            <v>9</v>
          </cell>
          <cell r="E79">
            <v>4031.6</v>
          </cell>
          <cell r="F79">
            <v>32574.527000000006</v>
          </cell>
          <cell r="G79">
            <v>41628.580391820775</v>
          </cell>
          <cell r="H79">
            <v>9054.0533918207693</v>
          </cell>
          <cell r="I79">
            <v>0</v>
          </cell>
          <cell r="J79">
            <v>9054.0533918207693</v>
          </cell>
          <cell r="K79">
            <v>19701.820000000003</v>
          </cell>
          <cell r="L79">
            <v>1933.3899999999999</v>
          </cell>
          <cell r="M79">
            <v>1974.27</v>
          </cell>
          <cell r="N79">
            <v>1974.27</v>
          </cell>
          <cell r="O79">
            <v>1974.27</v>
          </cell>
          <cell r="P79">
            <v>1974.27</v>
          </cell>
          <cell r="Q79">
            <v>1974.27</v>
          </cell>
          <cell r="R79">
            <v>1974.27</v>
          </cell>
          <cell r="S79">
            <v>1974.27</v>
          </cell>
          <cell r="T79">
            <v>1974.27</v>
          </cell>
          <cell r="U79">
            <v>1974.27</v>
          </cell>
          <cell r="X79">
            <v>20938.061687688867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10369.34912608883</v>
          </cell>
          <cell r="AE79">
            <v>10568.712561600036</v>
          </cell>
          <cell r="AF79">
            <v>0</v>
          </cell>
          <cell r="AG79">
            <v>0</v>
          </cell>
          <cell r="AH79">
            <v>0</v>
          </cell>
          <cell r="AL79">
            <v>0</v>
          </cell>
          <cell r="AM79">
            <v>0</v>
          </cell>
          <cell r="AN79">
            <v>2925.1129999999998</v>
          </cell>
          <cell r="AO79">
            <v>287.21300000000002</v>
          </cell>
          <cell r="AP79">
            <v>293.10000000000002</v>
          </cell>
          <cell r="AQ79">
            <v>293.10000000000002</v>
          </cell>
          <cell r="AR79">
            <v>293.10000000000002</v>
          </cell>
          <cell r="AS79">
            <v>293.10000000000002</v>
          </cell>
          <cell r="AT79">
            <v>293.10000000000002</v>
          </cell>
          <cell r="AU79">
            <v>293.10000000000002</v>
          </cell>
          <cell r="AV79">
            <v>293.10000000000002</v>
          </cell>
          <cell r="AW79">
            <v>293.10000000000002</v>
          </cell>
          <cell r="AX79">
            <v>293.10000000000002</v>
          </cell>
          <cell r="BA79">
            <v>1556.0359074679918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1556.0359074679918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O79">
            <v>0</v>
          </cell>
          <cell r="BP79">
            <v>0</v>
          </cell>
          <cell r="BQ79">
            <v>636.91899999999998</v>
          </cell>
          <cell r="BR79">
            <v>63.619000000000007</v>
          </cell>
          <cell r="BS79">
            <v>63.7</v>
          </cell>
          <cell r="BT79">
            <v>63.7</v>
          </cell>
          <cell r="BU79">
            <v>63.7</v>
          </cell>
          <cell r="BV79">
            <v>63.7</v>
          </cell>
          <cell r="BW79">
            <v>63.7</v>
          </cell>
          <cell r="BX79">
            <v>63.7</v>
          </cell>
          <cell r="BY79">
            <v>63.7</v>
          </cell>
          <cell r="BZ79">
            <v>63.7</v>
          </cell>
          <cell r="CA79">
            <v>63.7</v>
          </cell>
          <cell r="CD79">
            <v>689.30979076756</v>
          </cell>
          <cell r="CE79">
            <v>64.016543087000002</v>
          </cell>
          <cell r="CF79">
            <v>63.852091870000002</v>
          </cell>
          <cell r="CG79">
            <v>70.151604114560001</v>
          </cell>
          <cell r="CH79">
            <v>71.608065120000006</v>
          </cell>
          <cell r="CI79">
            <v>70.043777136000003</v>
          </cell>
          <cell r="CJ79">
            <v>71.352079520000004</v>
          </cell>
          <cell r="CK79">
            <v>69.314103840000001</v>
          </cell>
          <cell r="CL79">
            <v>69.619762080000001</v>
          </cell>
          <cell r="CM79">
            <v>69.037156640000006</v>
          </cell>
          <cell r="CN79">
            <v>70.314607359999997</v>
          </cell>
          <cell r="CR79">
            <v>0</v>
          </cell>
          <cell r="CS79">
            <v>0</v>
          </cell>
          <cell r="CT79">
            <v>96.235000000000014</v>
          </cell>
          <cell r="CU79">
            <v>9.1150000000000002</v>
          </cell>
          <cell r="CV79">
            <v>9.68</v>
          </cell>
          <cell r="CW79">
            <v>9.68</v>
          </cell>
          <cell r="CX79">
            <v>9.68</v>
          </cell>
          <cell r="CY79">
            <v>9.68</v>
          </cell>
          <cell r="CZ79">
            <v>9.68</v>
          </cell>
          <cell r="DA79">
            <v>9.68</v>
          </cell>
          <cell r="DB79">
            <v>9.68</v>
          </cell>
          <cell r="DC79">
            <v>9.68</v>
          </cell>
          <cell r="DD79">
            <v>9.68</v>
          </cell>
          <cell r="DG79">
            <v>93.27011666208</v>
          </cell>
          <cell r="DH79">
            <v>4.1699557619999998</v>
          </cell>
          <cell r="DI79">
            <v>4.1592436199999998</v>
          </cell>
          <cell r="DJ79">
            <v>10.613301567079999</v>
          </cell>
          <cell r="DK79">
            <v>10.833650909999999</v>
          </cell>
          <cell r="DL79">
            <v>10.596988323</v>
          </cell>
          <cell r="DM79">
            <v>10.79488417</v>
          </cell>
          <cell r="DN79">
            <v>10.48659537</v>
          </cell>
          <cell r="DO79">
            <v>10.53283869</v>
          </cell>
          <cell r="DP79">
            <v>10.444695769999999</v>
          </cell>
          <cell r="DQ79">
            <v>10.637962479999999</v>
          </cell>
          <cell r="DT79">
            <v>-2.9648833379200141</v>
          </cell>
          <cell r="DU79">
            <v>-2.9648833379200141</v>
          </cell>
          <cell r="DV79">
            <v>0</v>
          </cell>
          <cell r="DW79">
            <v>748.40800000000002</v>
          </cell>
          <cell r="DX79">
            <v>73.498000000000005</v>
          </cell>
          <cell r="DY79">
            <v>74.989999999999995</v>
          </cell>
          <cell r="DZ79">
            <v>74.989999999999995</v>
          </cell>
          <cell r="EA79">
            <v>74.989999999999995</v>
          </cell>
          <cell r="EB79">
            <v>74.989999999999995</v>
          </cell>
          <cell r="EC79">
            <v>74.989999999999995</v>
          </cell>
          <cell r="ED79">
            <v>74.989999999999995</v>
          </cell>
          <cell r="EE79">
            <v>74.989999999999995</v>
          </cell>
          <cell r="EF79">
            <v>74.989999999999995</v>
          </cell>
          <cell r="EG79">
            <v>74.989999999999995</v>
          </cell>
          <cell r="EK79">
            <v>397.80023695369778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397.80023695369778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X79">
            <v>-350.60776304630224</v>
          </cell>
          <cell r="EY79">
            <v>-350.60776304630224</v>
          </cell>
          <cell r="EZ79">
            <v>0</v>
          </cell>
          <cell r="FA79">
            <v>6610.5560000000005</v>
          </cell>
          <cell r="FB79">
            <v>649.04599999999994</v>
          </cell>
          <cell r="FC79">
            <v>662.39</v>
          </cell>
          <cell r="FD79">
            <v>662.39</v>
          </cell>
          <cell r="FE79">
            <v>662.39</v>
          </cell>
          <cell r="FF79">
            <v>662.39</v>
          </cell>
          <cell r="FG79">
            <v>662.39</v>
          </cell>
          <cell r="FH79">
            <v>662.39</v>
          </cell>
          <cell r="FI79">
            <v>662.39</v>
          </cell>
          <cell r="FJ79">
            <v>662.39</v>
          </cell>
          <cell r="FK79">
            <v>662.39</v>
          </cell>
          <cell r="FN79">
            <v>3920.1827020548349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3920.1827020548349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GA79">
            <v>-2690.3732979451656</v>
          </cell>
          <cell r="GB79">
            <v>-2690.3732979451656</v>
          </cell>
          <cell r="GC79">
            <v>0</v>
          </cell>
          <cell r="GD79">
            <v>8.8699999999999992</v>
          </cell>
          <cell r="GE79">
            <v>8.8699999999999992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-8.8699999999999992</v>
          </cell>
          <cell r="GW79">
            <v>-8.8699999999999992</v>
          </cell>
          <cell r="GX79">
            <v>0</v>
          </cell>
          <cell r="GY79">
            <v>1846.6060000000007</v>
          </cell>
          <cell r="GZ79">
            <v>286.36599999999999</v>
          </cell>
          <cell r="HA79">
            <v>173.36</v>
          </cell>
          <cell r="HB79">
            <v>173.36</v>
          </cell>
          <cell r="HC79">
            <v>173.36</v>
          </cell>
          <cell r="HD79">
            <v>173.36</v>
          </cell>
          <cell r="HE79">
            <v>173.36</v>
          </cell>
          <cell r="HF79">
            <v>173.36</v>
          </cell>
          <cell r="HG79">
            <v>173.36</v>
          </cell>
          <cell r="HH79">
            <v>173.36</v>
          </cell>
          <cell r="HI79">
            <v>173.36</v>
          </cell>
          <cell r="HL79">
            <v>14033.919950225747</v>
          </cell>
          <cell r="HM79">
            <v>1340.3162522669327</v>
          </cell>
          <cell r="HN79">
            <v>1232.2489080818941</v>
          </cell>
          <cell r="HO79">
            <v>1416.2914196013664</v>
          </cell>
          <cell r="HP79">
            <v>1526.6488653467986</v>
          </cell>
          <cell r="HQ79">
            <v>1597.0413725803226</v>
          </cell>
          <cell r="HR79">
            <v>1385.3405884589386</v>
          </cell>
          <cell r="HS79">
            <v>1259.2936339910862</v>
          </cell>
          <cell r="HT79">
            <v>1665.7885356080087</v>
          </cell>
          <cell r="HU79">
            <v>1258.6815449296062</v>
          </cell>
          <cell r="HV79">
            <v>1352.2688293607921</v>
          </cell>
          <cell r="HY79">
            <v>12187.313950225747</v>
          </cell>
          <cell r="HZ79">
            <v>0</v>
          </cell>
          <cell r="IA79">
            <v>12187.313950225747</v>
          </cell>
          <cell r="IB79">
            <v>38351.958000000006</v>
          </cell>
          <cell r="IC79">
            <v>3774.8580000000002</v>
          </cell>
          <cell r="ID79">
            <v>3841.9</v>
          </cell>
          <cell r="IE79">
            <v>3841.9</v>
          </cell>
          <cell r="IF79">
            <v>3841.9</v>
          </cell>
          <cell r="IG79">
            <v>3841.9</v>
          </cell>
          <cell r="IH79">
            <v>3841.9</v>
          </cell>
          <cell r="II79">
            <v>3841.9</v>
          </cell>
          <cell r="IJ79">
            <v>3841.9</v>
          </cell>
          <cell r="IK79">
            <v>3841.9</v>
          </cell>
          <cell r="IL79">
            <v>3841.9</v>
          </cell>
          <cell r="IO79">
            <v>37775.42604630714</v>
          </cell>
          <cell r="IP79">
            <v>2565.1290099065614</v>
          </cell>
          <cell r="IQ79">
            <v>2948.0308208806036</v>
          </cell>
          <cell r="IR79">
            <v>3956.1049042801787</v>
          </cell>
          <cell r="IS79">
            <v>3811.1149403327731</v>
          </cell>
          <cell r="IT79">
            <v>4408.878953054018</v>
          </cell>
          <cell r="IU79">
            <v>3633.7609766602477</v>
          </cell>
          <cell r="IV79">
            <v>3574.7657691918648</v>
          </cell>
          <cell r="IW79">
            <v>3985.4026159748064</v>
          </cell>
          <cell r="IX79">
            <v>4554.3483458774417</v>
          </cell>
          <cell r="IY79">
            <v>4337.8897101486473</v>
          </cell>
          <cell r="JB79">
            <v>-576.5319536928655</v>
          </cell>
          <cell r="JC79">
            <v>-576.5319536928655</v>
          </cell>
          <cell r="JD79">
            <v>0</v>
          </cell>
          <cell r="JE79">
            <v>2880.2319999999995</v>
          </cell>
          <cell r="JF79">
            <v>285.08200000000005</v>
          </cell>
          <cell r="JG79">
            <v>288.35000000000002</v>
          </cell>
          <cell r="JH79">
            <v>288.35000000000002</v>
          </cell>
          <cell r="JI79">
            <v>288.35000000000002</v>
          </cell>
          <cell r="JJ79">
            <v>288.35000000000002</v>
          </cell>
          <cell r="JK79">
            <v>288.35000000000002</v>
          </cell>
          <cell r="JL79">
            <v>288.35000000000002</v>
          </cell>
          <cell r="JM79">
            <v>288.35000000000002</v>
          </cell>
          <cell r="JN79">
            <v>288.35000000000002</v>
          </cell>
          <cell r="JO79">
            <v>288.35000000000002</v>
          </cell>
          <cell r="JR79">
            <v>1344.2491819997554</v>
          </cell>
          <cell r="JS79">
            <v>232.37805446032846</v>
          </cell>
          <cell r="JT79">
            <v>255.1547957816868</v>
          </cell>
          <cell r="JU79">
            <v>269.57613870402321</v>
          </cell>
          <cell r="JV79">
            <v>275.12747810407438</v>
          </cell>
          <cell r="JW79">
            <v>312.01271494964243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E79">
            <v>-1535.9828180002442</v>
          </cell>
          <cell r="KF79">
            <v>-1535.9828180002442</v>
          </cell>
          <cell r="KG79">
            <v>0</v>
          </cell>
          <cell r="KH79">
            <v>6590.4950000000008</v>
          </cell>
          <cell r="KI79">
            <v>647.07500000000005</v>
          </cell>
          <cell r="KJ79">
            <v>660.38</v>
          </cell>
          <cell r="KK79">
            <v>660.38</v>
          </cell>
          <cell r="KL79">
            <v>660.38</v>
          </cell>
          <cell r="KM79">
            <v>660.38</v>
          </cell>
          <cell r="KN79">
            <v>660.38</v>
          </cell>
          <cell r="KO79">
            <v>660.38</v>
          </cell>
          <cell r="KP79">
            <v>660.38</v>
          </cell>
          <cell r="KQ79">
            <v>660.38</v>
          </cell>
          <cell r="KR79">
            <v>660.38</v>
          </cell>
          <cell r="KU79">
            <v>5505.2148437102878</v>
          </cell>
          <cell r="KV79">
            <v>766.41378293514447</v>
          </cell>
          <cell r="KW79">
            <v>580.89776002451231</v>
          </cell>
          <cell r="KX79">
            <v>856.36623798944754</v>
          </cell>
          <cell r="KY79">
            <v>759.47936286827905</v>
          </cell>
          <cell r="KZ79">
            <v>817.96084520428906</v>
          </cell>
          <cell r="LA79">
            <v>162.06495090360451</v>
          </cell>
          <cell r="LB79">
            <v>8.9799657004435591</v>
          </cell>
          <cell r="LD79">
            <v>904.78440448869969</v>
          </cell>
          <cell r="LE79">
            <v>648.26753359586735</v>
          </cell>
          <cell r="LH79">
            <v>-1085.280156289713</v>
          </cell>
          <cell r="LI79">
            <v>-1085.280156289713</v>
          </cell>
          <cell r="LJ79">
            <v>0</v>
          </cell>
          <cell r="LK79">
            <v>0</v>
          </cell>
          <cell r="LX79">
            <v>0</v>
          </cell>
          <cell r="MJ79">
            <v>0</v>
          </cell>
          <cell r="ML79">
            <v>0</v>
          </cell>
          <cell r="MM79">
            <v>0</v>
          </cell>
          <cell r="MN79">
            <v>69398.438999999998</v>
          </cell>
          <cell r="MO79">
            <v>6753.3990000000013</v>
          </cell>
          <cell r="MP79">
            <v>6960.56</v>
          </cell>
          <cell r="MQ79">
            <v>6960.56</v>
          </cell>
          <cell r="MR79">
            <v>6960.56</v>
          </cell>
          <cell r="MS79">
            <v>6960.56</v>
          </cell>
          <cell r="MT79">
            <v>6960.56</v>
          </cell>
          <cell r="MU79">
            <v>6960.56</v>
          </cell>
          <cell r="MV79">
            <v>6960.56</v>
          </cell>
          <cell r="MW79">
            <v>6960.56</v>
          </cell>
          <cell r="MX79">
            <v>6960.56</v>
          </cell>
          <cell r="NA79">
            <v>56283.232248832981</v>
          </cell>
          <cell r="NB79">
            <v>1651.4977527981023</v>
          </cell>
          <cell r="NC79">
            <v>2680.8144946350958</v>
          </cell>
          <cell r="ND79">
            <v>0</v>
          </cell>
          <cell r="NE79">
            <v>0</v>
          </cell>
          <cell r="NF79">
            <v>24593.919999999998</v>
          </cell>
          <cell r="NG79">
            <v>4511.7531010851553</v>
          </cell>
          <cell r="NH79">
            <v>4592.3580926364721</v>
          </cell>
          <cell r="NI79">
            <v>17957.465252738832</v>
          </cell>
          <cell r="NJ79">
            <v>0</v>
          </cell>
          <cell r="NK79">
            <v>295.42355493932445</v>
          </cell>
          <cell r="NN79">
            <v>-13115.206751167018</v>
          </cell>
          <cell r="NO79">
            <v>-13115.206751167018</v>
          </cell>
          <cell r="NP79">
            <v>0</v>
          </cell>
          <cell r="NQ79">
            <v>19546.966</v>
          </cell>
          <cell r="NR79">
            <v>13682.630000000001</v>
          </cell>
          <cell r="NS79">
            <v>-5864.3359999999993</v>
          </cell>
          <cell r="NT79">
            <v>-5864.3359999999993</v>
          </cell>
          <cell r="NU79">
            <v>0</v>
          </cell>
          <cell r="NV79">
            <v>4637.5479999999998</v>
          </cell>
          <cell r="NW79">
            <v>439.40799999999996</v>
          </cell>
          <cell r="NX79">
            <v>466.46</v>
          </cell>
          <cell r="NY79">
            <v>466.46</v>
          </cell>
          <cell r="NZ79">
            <v>466.46</v>
          </cell>
          <cell r="OA79">
            <v>466.46</v>
          </cell>
          <cell r="OB79">
            <v>466.46</v>
          </cell>
          <cell r="OC79">
            <v>466.46</v>
          </cell>
          <cell r="OD79">
            <v>466.46</v>
          </cell>
          <cell r="OE79">
            <v>466.46</v>
          </cell>
          <cell r="OF79">
            <v>466.46</v>
          </cell>
          <cell r="OI79">
            <v>2679.63</v>
          </cell>
          <cell r="OJ79">
            <v>0</v>
          </cell>
          <cell r="OK79">
            <v>0</v>
          </cell>
          <cell r="OL79">
            <v>0</v>
          </cell>
          <cell r="OM79">
            <v>0</v>
          </cell>
          <cell r="ON79">
            <v>0</v>
          </cell>
          <cell r="OO79">
            <v>2679.63</v>
          </cell>
          <cell r="OP79">
            <v>0</v>
          </cell>
          <cell r="OQ79">
            <v>0</v>
          </cell>
          <cell r="OR79">
            <v>0</v>
          </cell>
          <cell r="OS79">
            <v>0</v>
          </cell>
          <cell r="OV79">
            <v>-1957.9179999999997</v>
          </cell>
          <cell r="OW79">
            <v>-1957.9179999999997</v>
          </cell>
          <cell r="OX79">
            <v>0</v>
          </cell>
          <cell r="OY79">
            <v>5004.6269999999995</v>
          </cell>
          <cell r="OZ79">
            <v>469.07699999999994</v>
          </cell>
          <cell r="PA79">
            <v>503.95</v>
          </cell>
          <cell r="PB79">
            <v>503.95</v>
          </cell>
          <cell r="PC79">
            <v>503.95</v>
          </cell>
          <cell r="PD79">
            <v>503.95</v>
          </cell>
          <cell r="PE79">
            <v>503.95</v>
          </cell>
          <cell r="PF79">
            <v>503.95</v>
          </cell>
          <cell r="PG79">
            <v>503.95</v>
          </cell>
          <cell r="PH79">
            <v>503.95</v>
          </cell>
          <cell r="PI79">
            <v>503.95</v>
          </cell>
          <cell r="PL79">
            <v>0</v>
          </cell>
          <cell r="PM79">
            <v>0</v>
          </cell>
          <cell r="PN79">
            <v>0</v>
          </cell>
          <cell r="PO79">
            <v>0</v>
          </cell>
          <cell r="PP79">
            <v>0</v>
          </cell>
          <cell r="PQ79">
            <v>0</v>
          </cell>
          <cell r="PR79">
            <v>0</v>
          </cell>
          <cell r="PS79">
            <v>0</v>
          </cell>
          <cell r="PT79">
            <v>0</v>
          </cell>
          <cell r="PU79">
            <v>0</v>
          </cell>
          <cell r="PV79">
            <v>0</v>
          </cell>
          <cell r="PY79">
            <v>-5004.6269999999995</v>
          </cell>
          <cell r="PZ79">
            <v>-5004.6269999999995</v>
          </cell>
          <cell r="QA79">
            <v>0</v>
          </cell>
          <cell r="QB79">
            <v>1250.9560000000001</v>
          </cell>
          <cell r="QC79">
            <v>122.446</v>
          </cell>
          <cell r="QD79">
            <v>125.39</v>
          </cell>
          <cell r="QE79">
            <v>125.39</v>
          </cell>
          <cell r="QF79">
            <v>125.39</v>
          </cell>
          <cell r="QG79">
            <v>125.39</v>
          </cell>
          <cell r="QH79">
            <v>125.39</v>
          </cell>
          <cell r="QI79">
            <v>125.39</v>
          </cell>
          <cell r="QJ79">
            <v>125.39</v>
          </cell>
          <cell r="QK79">
            <v>125.39</v>
          </cell>
          <cell r="QL79">
            <v>125.39</v>
          </cell>
          <cell r="QO79">
            <v>0</v>
          </cell>
          <cell r="QP79">
            <v>0</v>
          </cell>
          <cell r="QQ79">
            <v>0</v>
          </cell>
          <cell r="QS79">
            <v>0</v>
          </cell>
          <cell r="QT79">
            <v>0</v>
          </cell>
          <cell r="QU79">
            <v>0</v>
          </cell>
          <cell r="QW79">
            <v>0</v>
          </cell>
          <cell r="RB79">
            <v>-1250.9560000000001</v>
          </cell>
          <cell r="RC79">
            <v>-1250.9560000000001</v>
          </cell>
          <cell r="RD79">
            <v>0</v>
          </cell>
          <cell r="RE79">
            <v>5652.2349999999997</v>
          </cell>
          <cell r="RF79">
            <v>532.495</v>
          </cell>
          <cell r="RG79">
            <v>568.86</v>
          </cell>
          <cell r="RH79">
            <v>568.86</v>
          </cell>
          <cell r="RI79">
            <v>568.86</v>
          </cell>
          <cell r="RJ79">
            <v>568.86</v>
          </cell>
          <cell r="RK79">
            <v>568.86</v>
          </cell>
          <cell r="RL79">
            <v>568.86</v>
          </cell>
          <cell r="RM79">
            <v>568.86</v>
          </cell>
          <cell r="RN79">
            <v>568.86</v>
          </cell>
          <cell r="RO79">
            <v>568.86</v>
          </cell>
          <cell r="RR79">
            <v>1757.63</v>
          </cell>
          <cell r="RS79">
            <v>1213.6500000000001</v>
          </cell>
          <cell r="RT79">
            <v>543.98</v>
          </cell>
          <cell r="RV79">
            <v>0</v>
          </cell>
          <cell r="RY79">
            <v>0</v>
          </cell>
          <cell r="RZ79">
            <v>0</v>
          </cell>
          <cell r="SE79">
            <v>-3894.6049999999996</v>
          </cell>
          <cell r="SF79">
            <v>-3894.6049999999996</v>
          </cell>
          <cell r="SG79">
            <v>0</v>
          </cell>
          <cell r="SH79">
            <v>1846.8800000000003</v>
          </cell>
          <cell r="SI79">
            <v>177.83</v>
          </cell>
          <cell r="SJ79">
            <v>185.45</v>
          </cell>
          <cell r="SK79">
            <v>185.45</v>
          </cell>
          <cell r="SL79">
            <v>185.45</v>
          </cell>
          <cell r="SM79">
            <v>185.45</v>
          </cell>
          <cell r="SN79">
            <v>185.45</v>
          </cell>
          <cell r="SO79">
            <v>185.45</v>
          </cell>
          <cell r="SP79">
            <v>185.45</v>
          </cell>
          <cell r="SQ79">
            <v>185.45</v>
          </cell>
          <cell r="SR79">
            <v>185.45</v>
          </cell>
          <cell r="SU79">
            <v>0</v>
          </cell>
          <cell r="SV79">
            <v>0</v>
          </cell>
          <cell r="SW79">
            <v>0</v>
          </cell>
          <cell r="SX79">
            <v>0</v>
          </cell>
          <cell r="SY79">
            <v>0</v>
          </cell>
          <cell r="SZ79">
            <v>0</v>
          </cell>
          <cell r="TA79">
            <v>0</v>
          </cell>
          <cell r="TB79">
            <v>0</v>
          </cell>
          <cell r="TC79">
            <v>0</v>
          </cell>
          <cell r="TD79">
            <v>0</v>
          </cell>
          <cell r="TH79">
            <v>-1846.8800000000003</v>
          </cell>
          <cell r="TI79">
            <v>-1846.8800000000003</v>
          </cell>
          <cell r="TJ79">
            <v>0</v>
          </cell>
          <cell r="TK79">
            <v>1126.5609999999999</v>
          </cell>
          <cell r="TL79">
            <v>110.551</v>
          </cell>
          <cell r="TM79">
            <v>112.89</v>
          </cell>
          <cell r="TN79">
            <v>112.89</v>
          </cell>
          <cell r="TO79">
            <v>112.89</v>
          </cell>
          <cell r="TP79">
            <v>112.89</v>
          </cell>
          <cell r="TQ79">
            <v>112.89</v>
          </cell>
          <cell r="TR79">
            <v>112.89</v>
          </cell>
          <cell r="TS79">
            <v>112.89</v>
          </cell>
          <cell r="TT79">
            <v>112.89</v>
          </cell>
          <cell r="TU79">
            <v>112.89</v>
          </cell>
          <cell r="TX79">
            <v>9245.3700000000008</v>
          </cell>
          <cell r="TY79">
            <v>205.02</v>
          </cell>
          <cell r="TZ79">
            <v>0</v>
          </cell>
          <cell r="UA79">
            <v>0</v>
          </cell>
          <cell r="UB79">
            <v>0</v>
          </cell>
          <cell r="UC79">
            <v>8347.01</v>
          </cell>
          <cell r="UD79">
            <v>693.34</v>
          </cell>
          <cell r="UE79">
            <v>0</v>
          </cell>
          <cell r="UF79">
            <v>0</v>
          </cell>
          <cell r="UG79">
            <v>0</v>
          </cell>
          <cell r="UH79">
            <v>0</v>
          </cell>
          <cell r="UK79">
            <v>8118.8090000000011</v>
          </cell>
          <cell r="UL79">
            <v>0</v>
          </cell>
          <cell r="UM79">
            <v>8118.8090000000011</v>
          </cell>
          <cell r="UN79">
            <v>28.159000000000002</v>
          </cell>
          <cell r="UO79">
            <v>2.7789999999999999</v>
          </cell>
          <cell r="UP79">
            <v>2.82</v>
          </cell>
          <cell r="UQ79">
            <v>2.82</v>
          </cell>
          <cell r="UR79">
            <v>2.82</v>
          </cell>
          <cell r="US79">
            <v>2.82</v>
          </cell>
          <cell r="UT79">
            <v>2.82</v>
          </cell>
          <cell r="UU79">
            <v>2.82</v>
          </cell>
          <cell r="UV79">
            <v>2.82</v>
          </cell>
          <cell r="UW79">
            <v>2.82</v>
          </cell>
          <cell r="UX79">
            <v>2.82</v>
          </cell>
          <cell r="VA79">
            <v>0</v>
          </cell>
          <cell r="VN79">
            <v>-28.159000000000002</v>
          </cell>
          <cell r="VO79">
            <v>-28.159000000000002</v>
          </cell>
          <cell r="VP79">
            <v>0</v>
          </cell>
          <cell r="VQ79">
            <v>0</v>
          </cell>
          <cell r="WD79">
            <v>0</v>
          </cell>
          <cell r="WQ79">
            <v>0</v>
          </cell>
          <cell r="WR79">
            <v>0</v>
          </cell>
          <cell r="WS79">
            <v>0</v>
          </cell>
          <cell r="WT79">
            <v>63951.001000000011</v>
          </cell>
          <cell r="WU79">
            <v>6255.1509999999998</v>
          </cell>
          <cell r="WV79">
            <v>6410.65</v>
          </cell>
          <cell r="WW79">
            <v>6410.65</v>
          </cell>
          <cell r="WX79">
            <v>6410.65</v>
          </cell>
          <cell r="WY79">
            <v>6410.65</v>
          </cell>
          <cell r="WZ79">
            <v>6410.65</v>
          </cell>
          <cell r="XA79">
            <v>6410.65</v>
          </cell>
          <cell r="XB79">
            <v>6410.65</v>
          </cell>
          <cell r="XC79">
            <v>6410.65</v>
          </cell>
          <cell r="XD79">
            <v>6410.65</v>
          </cell>
          <cell r="XG79">
            <v>56671.349339002532</v>
          </cell>
          <cell r="XH79">
            <v>5580.3159835303941</v>
          </cell>
          <cell r="XI79">
            <v>4228.6532374488652</v>
          </cell>
          <cell r="XJ79">
            <v>2699.7879560985357</v>
          </cell>
          <cell r="XK79">
            <v>3041.5264388757046</v>
          </cell>
          <cell r="XL79">
            <v>5698.7976578372409</v>
          </cell>
          <cell r="XM79">
            <v>5498.2777954519634</v>
          </cell>
          <cell r="XN79">
            <v>5182.909522634629</v>
          </cell>
          <cell r="XO79">
            <v>10132.185656946785</v>
          </cell>
          <cell r="XP79">
            <v>9145.8298051684687</v>
          </cell>
          <cell r="XQ79">
            <v>5463.0652850099532</v>
          </cell>
          <cell r="XT79">
            <v>-7279.6516609974788</v>
          </cell>
          <cell r="XU79">
            <v>-7279.6516609974788</v>
          </cell>
          <cell r="XV79">
            <v>0</v>
          </cell>
          <cell r="XW79">
            <v>33981.51</v>
          </cell>
          <cell r="XX79">
            <v>3364.77</v>
          </cell>
          <cell r="XY79">
            <v>3401.86</v>
          </cell>
          <cell r="XZ79">
            <v>3401.86</v>
          </cell>
          <cell r="YA79">
            <v>3401.86</v>
          </cell>
          <cell r="YB79">
            <v>3401.86</v>
          </cell>
          <cell r="YC79">
            <v>3401.86</v>
          </cell>
          <cell r="YD79">
            <v>3401.86</v>
          </cell>
          <cell r="YE79">
            <v>3401.86</v>
          </cell>
          <cell r="YF79">
            <v>3401.86</v>
          </cell>
          <cell r="YG79">
            <v>3401.86</v>
          </cell>
          <cell r="YJ79">
            <v>34748.95548046445</v>
          </cell>
          <cell r="YK79">
            <v>3249.3272838270968</v>
          </cell>
          <cell r="YL79">
            <v>2322.7239558607457</v>
          </cell>
          <cell r="YM79">
            <v>3263.8915465821992</v>
          </cell>
          <cell r="YN79">
            <v>3486.8710073589123</v>
          </cell>
          <cell r="YO79">
            <v>4778.0245158134776</v>
          </cell>
          <cell r="YP79">
            <v>3666.4993501457957</v>
          </cell>
          <cell r="YQ79">
            <v>3576.6147011172761</v>
          </cell>
          <cell r="YR79">
            <v>3534.2745559878422</v>
          </cell>
          <cell r="YS79">
            <v>3350.7231367737454</v>
          </cell>
          <cell r="YT79">
            <v>3520.0054269973621</v>
          </cell>
          <cell r="YW79">
            <v>767.44548046444834</v>
          </cell>
          <cell r="YX79">
            <v>0</v>
          </cell>
          <cell r="YY79">
            <v>767.44548046444834</v>
          </cell>
          <cell r="YZ79">
            <v>323.73199999999997</v>
          </cell>
          <cell r="ZA79">
            <v>40.682000000000002</v>
          </cell>
          <cell r="ZB79">
            <v>31.45</v>
          </cell>
          <cell r="ZC79">
            <v>31.45</v>
          </cell>
          <cell r="ZD79">
            <v>31.45</v>
          </cell>
          <cell r="ZE79">
            <v>31.45</v>
          </cell>
          <cell r="ZF79">
            <v>31.45</v>
          </cell>
          <cell r="ZG79">
            <v>31.45</v>
          </cell>
          <cell r="ZH79">
            <v>31.45</v>
          </cell>
          <cell r="ZI79">
            <v>31.45</v>
          </cell>
          <cell r="ZJ79">
            <v>31.45</v>
          </cell>
          <cell r="ZM79">
            <v>5736.3068843408983</v>
          </cell>
          <cell r="ZP79">
            <v>2699.2939073089783</v>
          </cell>
          <cell r="ZQ79">
            <v>3037.0129770319195</v>
          </cell>
          <cell r="ZZ79">
            <v>5412.5748843408983</v>
          </cell>
          <cell r="AAA79">
            <v>0</v>
          </cell>
          <cell r="AAB79">
            <v>5412.5748843408983</v>
          </cell>
          <cell r="AAC79">
            <v>991.63800000000037</v>
          </cell>
          <cell r="AAD79">
            <v>99.018000000000001</v>
          </cell>
          <cell r="AAE79">
            <v>99.18</v>
          </cell>
          <cell r="AAF79">
            <v>99.18</v>
          </cell>
          <cell r="AAG79">
            <v>99.18</v>
          </cell>
          <cell r="AAH79">
            <v>99.18</v>
          </cell>
          <cell r="AAI79">
            <v>99.18</v>
          </cell>
          <cell r="AAJ79">
            <v>99.18</v>
          </cell>
          <cell r="AAK79">
            <v>99.18</v>
          </cell>
          <cell r="AAL79">
            <v>99.18</v>
          </cell>
          <cell r="AAM79">
            <v>99.18</v>
          </cell>
          <cell r="AAP79">
            <v>1292.323956576</v>
          </cell>
          <cell r="AAQ79">
            <v>109.610265744</v>
          </cell>
          <cell r="AAR79">
            <v>109.32868944000001</v>
          </cell>
          <cell r="AAS79">
            <v>134.11857888</v>
          </cell>
          <cell r="AAT79">
            <v>136.90307663999999</v>
          </cell>
          <cell r="AAU79">
            <v>133.91241019200001</v>
          </cell>
          <cell r="AAV79">
            <v>136.41367344</v>
          </cell>
          <cell r="AAW79">
            <v>132.51739248000001</v>
          </cell>
          <cell r="AAX79">
            <v>133.10176175999999</v>
          </cell>
          <cell r="AAY79">
            <v>131.98791408</v>
          </cell>
          <cell r="AAZ79">
            <v>134.43019391999999</v>
          </cell>
          <cell r="ABC79">
            <v>300.68595657599963</v>
          </cell>
          <cell r="ABD79">
            <v>0</v>
          </cell>
          <cell r="ABE79">
            <v>300.68595657599963</v>
          </cell>
          <cell r="ABF79">
            <v>216.47200000000004</v>
          </cell>
          <cell r="ABG79">
            <v>21.621999999999996</v>
          </cell>
          <cell r="ABH79">
            <v>21.65</v>
          </cell>
          <cell r="ABI79">
            <v>21.65</v>
          </cell>
          <cell r="ABJ79">
            <v>21.65</v>
          </cell>
          <cell r="ABK79">
            <v>21.65</v>
          </cell>
          <cell r="ABL79">
            <v>21.65</v>
          </cell>
          <cell r="ABM79">
            <v>21.65</v>
          </cell>
          <cell r="ABN79">
            <v>21.65</v>
          </cell>
          <cell r="ABO79">
            <v>21.65</v>
          </cell>
          <cell r="ABP79">
            <v>21.65</v>
          </cell>
          <cell r="ABS79">
            <v>0</v>
          </cell>
          <cell r="ABT79">
            <v>0</v>
          </cell>
          <cell r="ACA79">
            <v>0</v>
          </cell>
          <cell r="ACB79">
            <v>0</v>
          </cell>
          <cell r="ACC79">
            <v>0</v>
          </cell>
          <cell r="ACF79">
            <v>-216.47200000000004</v>
          </cell>
          <cell r="ACG79">
            <v>-216.47200000000004</v>
          </cell>
          <cell r="ACH79">
            <v>0</v>
          </cell>
          <cell r="ACI79">
            <v>43182.218000000008</v>
          </cell>
          <cell r="ACJ79">
            <v>24497.520040727999</v>
          </cell>
          <cell r="ACK79">
            <v>-18684.697959272009</v>
          </cell>
          <cell r="ACL79">
            <v>-18684.697959272009</v>
          </cell>
          <cell r="ACM79">
            <v>0</v>
          </cell>
          <cell r="ACN79">
            <v>21567.362000000005</v>
          </cell>
          <cell r="ACO79">
            <v>2010.0020000000002</v>
          </cell>
          <cell r="ACP79">
            <v>2173.04</v>
          </cell>
          <cell r="ACQ79">
            <v>2173.04</v>
          </cell>
          <cell r="ACR79">
            <v>2173.04</v>
          </cell>
          <cell r="ACS79">
            <v>2173.04</v>
          </cell>
          <cell r="ACT79">
            <v>2173.04</v>
          </cell>
          <cell r="ACU79">
            <v>2173.04</v>
          </cell>
          <cell r="ACV79">
            <v>2173.04</v>
          </cell>
          <cell r="ACW79">
            <v>2173.04</v>
          </cell>
          <cell r="ACX79">
            <v>2173.04</v>
          </cell>
          <cell r="ADA79">
            <v>14553.244501128</v>
          </cell>
          <cell r="ADB79">
            <v>2688.6286198800003</v>
          </cell>
          <cell r="ADC79">
            <v>0</v>
          </cell>
          <cell r="ADD79">
            <v>1844.7928001280002</v>
          </cell>
          <cell r="ADE79">
            <v>2430.9765683999999</v>
          </cell>
          <cell r="ADF79">
            <v>3151.9699711200001</v>
          </cell>
          <cell r="ADG79">
            <v>0</v>
          </cell>
          <cell r="ADH79">
            <v>498.90441240000001</v>
          </cell>
          <cell r="ADI79">
            <v>532.67009399999995</v>
          </cell>
          <cell r="ADJ79">
            <v>751.23555840000006</v>
          </cell>
          <cell r="ADK79">
            <v>2654.0664767999997</v>
          </cell>
          <cell r="ADN79">
            <v>-7014.1174988720049</v>
          </cell>
          <cell r="ADO79">
            <v>-7014.1174988720049</v>
          </cell>
          <cell r="ADP79">
            <v>0</v>
          </cell>
          <cell r="ADQ79">
            <v>21614.856</v>
          </cell>
          <cell r="ADR79">
            <v>2020.4159999999997</v>
          </cell>
          <cell r="ADS79">
            <v>2177.16</v>
          </cell>
          <cell r="ADT79">
            <v>2177.16</v>
          </cell>
          <cell r="ADU79">
            <v>2177.16</v>
          </cell>
          <cell r="ADV79">
            <v>2177.16</v>
          </cell>
          <cell r="ADW79">
            <v>2177.16</v>
          </cell>
          <cell r="ADX79">
            <v>2177.16</v>
          </cell>
          <cell r="ADY79">
            <v>2177.16</v>
          </cell>
          <cell r="ADZ79">
            <v>2177.16</v>
          </cell>
          <cell r="AEA79">
            <v>2177.16</v>
          </cell>
          <cell r="AED79">
            <v>9944.2755396000011</v>
          </cell>
          <cell r="AEE79">
            <v>0</v>
          </cell>
          <cell r="AEF79">
            <v>1651.8138948000001</v>
          </cell>
          <cell r="AEG79">
            <v>0</v>
          </cell>
          <cell r="AEH79">
            <v>0</v>
          </cell>
          <cell r="AEI79">
            <v>0</v>
          </cell>
          <cell r="AEJ79">
            <v>2046.2051016</v>
          </cell>
          <cell r="AEK79">
            <v>2427.7395816000003</v>
          </cell>
          <cell r="AEL79">
            <v>1838.6982504000002</v>
          </cell>
          <cell r="AEM79">
            <v>1979.8187112000001</v>
          </cell>
          <cell r="AEN79">
            <v>0</v>
          </cell>
          <cell r="AEQ79">
            <v>-11670.580460399999</v>
          </cell>
          <cell r="AER79">
            <v>-11670.580460399999</v>
          </cell>
          <cell r="AES79">
            <v>0</v>
          </cell>
          <cell r="AET79">
            <v>0</v>
          </cell>
          <cell r="AEU79">
            <v>0</v>
          </cell>
          <cell r="AEV79">
            <v>0</v>
          </cell>
          <cell r="AEW79">
            <v>0</v>
          </cell>
          <cell r="AEX79">
            <v>0</v>
          </cell>
          <cell r="AEY79">
            <v>0</v>
          </cell>
          <cell r="AFG79">
            <v>0</v>
          </cell>
          <cell r="AFT79">
            <v>0</v>
          </cell>
          <cell r="AFU79">
            <v>0</v>
          </cell>
          <cell r="AFV79">
            <v>0</v>
          </cell>
          <cell r="AFW79">
            <v>311989.18800000002</v>
          </cell>
          <cell r="AFX79">
            <v>279165.78841378284</v>
          </cell>
          <cell r="AFY79">
            <v>-32823.399586217187</v>
          </cell>
          <cell r="AFZ79">
            <v>-32823.399586217187</v>
          </cell>
          <cell r="AGA79">
            <v>0</v>
          </cell>
          <cell r="AGB79">
            <v>374387.02559999999</v>
          </cell>
          <cell r="AGC79">
            <v>334998.94609653938</v>
          </cell>
          <cell r="AGD79">
            <v>-39388.079503460613</v>
          </cell>
          <cell r="AGE79">
            <v>-39388.079503460613</v>
          </cell>
          <cell r="AGF79">
            <v>0</v>
          </cell>
          <cell r="AGG79">
            <v>18719.351279999999</v>
          </cell>
          <cell r="AGH79">
            <v>16749.947304826968</v>
          </cell>
          <cell r="AGI79">
            <v>-1969.4039751730306</v>
          </cell>
          <cell r="AGJ79">
            <v>-1969.4039751730306</v>
          </cell>
          <cell r="AGK79">
            <v>0</v>
          </cell>
          <cell r="AGL79">
            <v>393106.37688</v>
          </cell>
        </row>
        <row r="80">
          <cell r="C80" t="str">
            <v>Народного руху вул. 4</v>
          </cell>
          <cell r="D80">
            <v>9</v>
          </cell>
          <cell r="E80">
            <v>4456.2</v>
          </cell>
          <cell r="F80">
            <v>46070.114999999998</v>
          </cell>
          <cell r="G80">
            <v>34806.785853496564</v>
          </cell>
          <cell r="H80">
            <v>-11263.329146503434</v>
          </cell>
          <cell r="I80">
            <v>-11263.329146503434</v>
          </cell>
          <cell r="J80">
            <v>0</v>
          </cell>
          <cell r="K80">
            <v>19700.525999999998</v>
          </cell>
          <cell r="L80">
            <v>1933.2660000000003</v>
          </cell>
          <cell r="M80">
            <v>1974.14</v>
          </cell>
          <cell r="N80">
            <v>1974.14</v>
          </cell>
          <cell r="O80">
            <v>1974.14</v>
          </cell>
          <cell r="P80">
            <v>1974.14</v>
          </cell>
          <cell r="Q80">
            <v>1974.14</v>
          </cell>
          <cell r="R80">
            <v>1974.14</v>
          </cell>
          <cell r="S80">
            <v>1974.14</v>
          </cell>
          <cell r="T80">
            <v>1974.14</v>
          </cell>
          <cell r="U80">
            <v>1974.14</v>
          </cell>
          <cell r="X80">
            <v>7595.164937598609</v>
          </cell>
          <cell r="Y80">
            <v>0</v>
          </cell>
          <cell r="Z80">
            <v>7595.164937598609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L80">
            <v>0</v>
          </cell>
          <cell r="AM80">
            <v>0</v>
          </cell>
          <cell r="AN80">
            <v>3233.9920000000006</v>
          </cell>
          <cell r="AO80">
            <v>317.54200000000003</v>
          </cell>
          <cell r="AP80">
            <v>324.05</v>
          </cell>
          <cell r="AQ80">
            <v>324.05</v>
          </cell>
          <cell r="AR80">
            <v>324.05</v>
          </cell>
          <cell r="AS80">
            <v>324.05</v>
          </cell>
          <cell r="AT80">
            <v>324.05</v>
          </cell>
          <cell r="AU80">
            <v>324.05</v>
          </cell>
          <cell r="AV80">
            <v>324.05</v>
          </cell>
          <cell r="AW80">
            <v>324.05</v>
          </cell>
          <cell r="AX80">
            <v>324.05</v>
          </cell>
          <cell r="BA80">
            <v>3011.9975867587204</v>
          </cell>
          <cell r="BB80">
            <v>0</v>
          </cell>
          <cell r="BC80">
            <v>1259.4567687483427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1752.5408180103777</v>
          </cell>
          <cell r="BI80">
            <v>0</v>
          </cell>
          <cell r="BJ80">
            <v>0</v>
          </cell>
          <cell r="BK80">
            <v>0</v>
          </cell>
          <cell r="BO80">
            <v>0</v>
          </cell>
          <cell r="BP80">
            <v>0</v>
          </cell>
          <cell r="BQ80">
            <v>543.71100000000001</v>
          </cell>
          <cell r="BR80">
            <v>54.290999999999997</v>
          </cell>
          <cell r="BS80">
            <v>54.38</v>
          </cell>
          <cell r="BT80">
            <v>54.38</v>
          </cell>
          <cell r="BU80">
            <v>54.38</v>
          </cell>
          <cell r="BV80">
            <v>54.38</v>
          </cell>
          <cell r="BW80">
            <v>54.38</v>
          </cell>
          <cell r="BX80">
            <v>54.38</v>
          </cell>
          <cell r="BY80">
            <v>54.38</v>
          </cell>
          <cell r="BZ80">
            <v>54.38</v>
          </cell>
          <cell r="CA80">
            <v>54.38</v>
          </cell>
          <cell r="CD80">
            <v>589.26256880940014</v>
          </cell>
          <cell r="CE80">
            <v>54.727911468999999</v>
          </cell>
          <cell r="CF80">
            <v>54.587321689999996</v>
          </cell>
          <cell r="CG80">
            <v>59.969019260399996</v>
          </cell>
          <cell r="CH80">
            <v>61.214073299999995</v>
          </cell>
          <cell r="CI80">
            <v>59.876843489999999</v>
          </cell>
          <cell r="CJ80">
            <v>60.995244299999996</v>
          </cell>
          <cell r="CK80">
            <v>59.253083099999998</v>
          </cell>
          <cell r="CL80">
            <v>59.514374699999998</v>
          </cell>
          <cell r="CM80">
            <v>59.016335099999999</v>
          </cell>
          <cell r="CN80">
            <v>60.108362399999997</v>
          </cell>
          <cell r="CR80">
            <v>0</v>
          </cell>
          <cell r="CS80">
            <v>0</v>
          </cell>
          <cell r="CT80">
            <v>100.48099999999998</v>
          </cell>
          <cell r="CU80">
            <v>9.5809999999999995</v>
          </cell>
          <cell r="CV80">
            <v>10.1</v>
          </cell>
          <cell r="CW80">
            <v>10.1</v>
          </cell>
          <cell r="CX80">
            <v>10.1</v>
          </cell>
          <cell r="CY80">
            <v>10.1</v>
          </cell>
          <cell r="CZ80">
            <v>10.1</v>
          </cell>
          <cell r="DA80">
            <v>10.1</v>
          </cell>
          <cell r="DB80">
            <v>10.1</v>
          </cell>
          <cell r="DC80">
            <v>10.1</v>
          </cell>
          <cell r="DD80">
            <v>10.1</v>
          </cell>
          <cell r="DG80">
            <v>103.25275057584</v>
          </cell>
          <cell r="DH80">
            <v>5.0966125980000001</v>
          </cell>
          <cell r="DI80">
            <v>5.0835199800000002</v>
          </cell>
          <cell r="DJ80">
            <v>11.629351248839999</v>
          </cell>
          <cell r="DK80">
            <v>11.870795429999999</v>
          </cell>
          <cell r="DL80">
            <v>11.611476279</v>
          </cell>
          <cell r="DM80">
            <v>11.828317409999999</v>
          </cell>
          <cell r="DN80">
            <v>11.490515009999999</v>
          </cell>
          <cell r="DO80">
            <v>11.541185369999999</v>
          </cell>
          <cell r="DP80">
            <v>11.44460421</v>
          </cell>
          <cell r="DQ80">
            <v>11.656373039999998</v>
          </cell>
          <cell r="DT80">
            <v>2.7717505758400165</v>
          </cell>
          <cell r="DU80">
            <v>0</v>
          </cell>
          <cell r="DV80">
            <v>2.7717505758400165</v>
          </cell>
          <cell r="DW80">
            <v>751.78400000000011</v>
          </cell>
          <cell r="DX80">
            <v>73.813999999999993</v>
          </cell>
          <cell r="DY80">
            <v>75.33</v>
          </cell>
          <cell r="DZ80">
            <v>75.33</v>
          </cell>
          <cell r="EA80">
            <v>75.33</v>
          </cell>
          <cell r="EB80">
            <v>75.33</v>
          </cell>
          <cell r="EC80">
            <v>75.33</v>
          </cell>
          <cell r="ED80">
            <v>75.33</v>
          </cell>
          <cell r="EE80">
            <v>75.33</v>
          </cell>
          <cell r="EF80">
            <v>75.33</v>
          </cell>
          <cell r="EG80">
            <v>75.33</v>
          </cell>
          <cell r="EK80">
            <v>697.75735836392494</v>
          </cell>
          <cell r="EL80">
            <v>0</v>
          </cell>
          <cell r="EM80">
            <v>291.76491767415393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405.992440689771</v>
          </cell>
          <cell r="ES80">
            <v>0</v>
          </cell>
          <cell r="ET80">
            <v>0</v>
          </cell>
          <cell r="EU80">
            <v>0</v>
          </cell>
          <cell r="EX80">
            <v>-54.026641636075169</v>
          </cell>
          <cell r="EY80">
            <v>-54.026641636075169</v>
          </cell>
          <cell r="EZ80">
            <v>0</v>
          </cell>
          <cell r="FA80">
            <v>6636.9279999999981</v>
          </cell>
          <cell r="FB80">
            <v>651.6579999999999</v>
          </cell>
          <cell r="FC80">
            <v>665.03</v>
          </cell>
          <cell r="FD80">
            <v>665.03</v>
          </cell>
          <cell r="FE80">
            <v>665.03</v>
          </cell>
          <cell r="FF80">
            <v>665.03</v>
          </cell>
          <cell r="FG80">
            <v>665.03</v>
          </cell>
          <cell r="FH80">
            <v>665.03</v>
          </cell>
          <cell r="FI80">
            <v>665.03</v>
          </cell>
          <cell r="FJ80">
            <v>665.03</v>
          </cell>
          <cell r="FK80">
            <v>665.03</v>
          </cell>
          <cell r="FN80">
            <v>7293.5774114502883</v>
          </cell>
          <cell r="FO80">
            <v>3666.3807876873057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3627.1966237629827</v>
          </cell>
          <cell r="FV80">
            <v>0</v>
          </cell>
          <cell r="FW80">
            <v>0</v>
          </cell>
          <cell r="FX80">
            <v>0</v>
          </cell>
          <cell r="GA80">
            <v>656.64941145029024</v>
          </cell>
          <cell r="GB80">
            <v>0</v>
          </cell>
          <cell r="GC80">
            <v>656.64941145029024</v>
          </cell>
          <cell r="GD80">
            <v>8.8709999999999987</v>
          </cell>
          <cell r="GE80">
            <v>8.8709999999999987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-8.8709999999999987</v>
          </cell>
          <cell r="GW80">
            <v>-8.8709999999999987</v>
          </cell>
          <cell r="GX80">
            <v>0</v>
          </cell>
          <cell r="GY80">
            <v>15093.821999999998</v>
          </cell>
          <cell r="GZ80">
            <v>1502.5619999999999</v>
          </cell>
          <cell r="HA80">
            <v>1510.14</v>
          </cell>
          <cell r="HB80">
            <v>1510.14</v>
          </cell>
          <cell r="HC80">
            <v>1510.14</v>
          </cell>
          <cell r="HD80">
            <v>1510.14</v>
          </cell>
          <cell r="HE80">
            <v>1510.14</v>
          </cell>
          <cell r="HF80">
            <v>1510.14</v>
          </cell>
          <cell r="HG80">
            <v>1510.14</v>
          </cell>
          <cell r="HH80">
            <v>1510.14</v>
          </cell>
          <cell r="HI80">
            <v>1510.14</v>
          </cell>
          <cell r="HL80">
            <v>15515.773239939779</v>
          </cell>
          <cell r="HM80">
            <v>1481.8413610550151</v>
          </cell>
          <cell r="HN80">
            <v>1362.3630960396436</v>
          </cell>
          <cell r="HO80">
            <v>1565.838809551833</v>
          </cell>
          <cell r="HP80">
            <v>1687.8489898576956</v>
          </cell>
          <cell r="HQ80">
            <v>1765.6743005264093</v>
          </cell>
          <cell r="HR80">
            <v>1531.6198543848664</v>
          </cell>
          <cell r="HS80">
            <v>1392.263497070262</v>
          </cell>
          <cell r="HT80">
            <v>1841.6805337249671</v>
          </cell>
          <cell r="HU80">
            <v>1391.5867770152627</v>
          </cell>
          <cell r="HV80">
            <v>1495.0560207138255</v>
          </cell>
          <cell r="HY80">
            <v>421.95123993978086</v>
          </cell>
          <cell r="HZ80">
            <v>0</v>
          </cell>
          <cell r="IA80">
            <v>421.95123993978086</v>
          </cell>
          <cell r="IB80">
            <v>56225.93499999999</v>
          </cell>
          <cell r="IC80">
            <v>5399.7849999999999</v>
          </cell>
          <cell r="ID80">
            <v>5647.35</v>
          </cell>
          <cell r="IE80">
            <v>5647.35</v>
          </cell>
          <cell r="IF80">
            <v>5647.35</v>
          </cell>
          <cell r="IG80">
            <v>5647.35</v>
          </cell>
          <cell r="IH80">
            <v>5647.35</v>
          </cell>
          <cell r="II80">
            <v>5647.35</v>
          </cell>
          <cell r="IJ80">
            <v>5647.35</v>
          </cell>
          <cell r="IK80">
            <v>5647.35</v>
          </cell>
          <cell r="IL80">
            <v>5647.35</v>
          </cell>
          <cell r="IO80">
            <v>55426.225141789684</v>
          </cell>
          <cell r="IP80">
            <v>3669.3155479645329</v>
          </cell>
          <cell r="IQ80">
            <v>4333.4188438793508</v>
          </cell>
          <cell r="IR80">
            <v>5815.2239858368694</v>
          </cell>
          <cell r="IS80">
            <v>5602.0979094427985</v>
          </cell>
          <cell r="IT80">
            <v>6480.7731995964532</v>
          </cell>
          <cell r="IU80">
            <v>5341.3988004743096</v>
          </cell>
          <cell r="IV80">
            <v>5254.6795769399714</v>
          </cell>
          <cell r="IW80">
            <v>5858.2897689490419</v>
          </cell>
          <cell r="IX80">
            <v>6694.6040061144149</v>
          </cell>
          <cell r="IY80">
            <v>6376.4235025919388</v>
          </cell>
          <cell r="JB80">
            <v>-799.70985821030627</v>
          </cell>
          <cell r="JC80">
            <v>-799.70985821030627</v>
          </cell>
          <cell r="JD80">
            <v>0</v>
          </cell>
          <cell r="JE80">
            <v>25.546000000000003</v>
          </cell>
          <cell r="JF80">
            <v>25.546000000000003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R80">
            <v>20.823236048728266</v>
          </cell>
          <cell r="JS80">
            <v>20.823236048728266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E80">
            <v>-4.7227639512717374</v>
          </cell>
          <cell r="KF80">
            <v>-4.7227639512717374</v>
          </cell>
          <cell r="KG80">
            <v>0</v>
          </cell>
          <cell r="KH80">
            <v>6592.3729999999996</v>
          </cell>
          <cell r="KI80">
            <v>647.24300000000005</v>
          </cell>
          <cell r="KJ80">
            <v>660.57</v>
          </cell>
          <cell r="KK80">
            <v>660.57</v>
          </cell>
          <cell r="KL80">
            <v>660.57</v>
          </cell>
          <cell r="KM80">
            <v>660.57</v>
          </cell>
          <cell r="KN80">
            <v>660.57</v>
          </cell>
          <cell r="KO80">
            <v>660.57</v>
          </cell>
          <cell r="KP80">
            <v>660.57</v>
          </cell>
          <cell r="KQ80">
            <v>660.57</v>
          </cell>
          <cell r="KR80">
            <v>660.57</v>
          </cell>
          <cell r="KU80">
            <v>5505.2148437102878</v>
          </cell>
          <cell r="KV80">
            <v>766.41378293514447</v>
          </cell>
          <cell r="KW80">
            <v>580.89776002451231</v>
          </cell>
          <cell r="KX80">
            <v>856.36623798944754</v>
          </cell>
          <cell r="KY80">
            <v>759.47936286827905</v>
          </cell>
          <cell r="KZ80">
            <v>817.96084520428906</v>
          </cell>
          <cell r="LA80">
            <v>162.06495090360451</v>
          </cell>
          <cell r="LB80">
            <v>8.9799657004435591</v>
          </cell>
          <cell r="LD80">
            <v>904.78440448869969</v>
          </cell>
          <cell r="LE80">
            <v>648.26753359586735</v>
          </cell>
          <cell r="LH80">
            <v>-1087.1581562897118</v>
          </cell>
          <cell r="LI80">
            <v>-1087.1581562897118</v>
          </cell>
          <cell r="LJ80">
            <v>0</v>
          </cell>
          <cell r="LK80">
            <v>0</v>
          </cell>
          <cell r="LX80">
            <v>0</v>
          </cell>
          <cell r="MJ80">
            <v>0</v>
          </cell>
          <cell r="ML80">
            <v>0</v>
          </cell>
          <cell r="MM80">
            <v>0</v>
          </cell>
          <cell r="MN80">
            <v>46519.675812000009</v>
          </cell>
          <cell r="MO80">
            <v>4650.9558120000002</v>
          </cell>
          <cell r="MP80">
            <v>4652.08</v>
          </cell>
          <cell r="MQ80">
            <v>4652.08</v>
          </cell>
          <cell r="MR80">
            <v>4652.08</v>
          </cell>
          <cell r="MS80">
            <v>4652.08</v>
          </cell>
          <cell r="MT80">
            <v>4652.08</v>
          </cell>
          <cell r="MU80">
            <v>4652.08</v>
          </cell>
          <cell r="MV80">
            <v>4652.08</v>
          </cell>
          <cell r="MW80">
            <v>4652.08</v>
          </cell>
          <cell r="MX80">
            <v>4652.08</v>
          </cell>
          <cell r="NA80">
            <v>38301.367142212031</v>
          </cell>
          <cell r="NB80">
            <v>4047.497431678225</v>
          </cell>
          <cell r="NC80">
            <v>4272.8990240395669</v>
          </cell>
          <cell r="ND80">
            <v>1950.6950278681095</v>
          </cell>
          <cell r="NE80">
            <v>1970.2619012799166</v>
          </cell>
          <cell r="NF80">
            <v>23556</v>
          </cell>
          <cell r="NG80">
            <v>0</v>
          </cell>
          <cell r="NH80">
            <v>2208.5902024068873</v>
          </cell>
          <cell r="NI80">
            <v>0</v>
          </cell>
          <cell r="NJ80">
            <v>0</v>
          </cell>
          <cell r="NK80">
            <v>295.42355493932445</v>
          </cell>
          <cell r="NN80">
            <v>-8218.3086697879771</v>
          </cell>
          <cell r="NO80">
            <v>-8218.3086697879771</v>
          </cell>
          <cell r="NP80">
            <v>0</v>
          </cell>
          <cell r="NQ80">
            <v>18369.087</v>
          </cell>
          <cell r="NR80">
            <v>29379.800000000003</v>
          </cell>
          <cell r="NS80">
            <v>11010.713000000003</v>
          </cell>
          <cell r="NT80">
            <v>0</v>
          </cell>
          <cell r="NU80">
            <v>11010.713000000003</v>
          </cell>
          <cell r="NV80">
            <v>4639.6010000000006</v>
          </cell>
          <cell r="NW80">
            <v>439.57100000000003</v>
          </cell>
          <cell r="NX80">
            <v>466.67</v>
          </cell>
          <cell r="NY80">
            <v>466.67</v>
          </cell>
          <cell r="NZ80">
            <v>466.67</v>
          </cell>
          <cell r="OA80">
            <v>466.67</v>
          </cell>
          <cell r="OB80">
            <v>466.67</v>
          </cell>
          <cell r="OC80">
            <v>466.67</v>
          </cell>
          <cell r="OD80">
            <v>466.67</v>
          </cell>
          <cell r="OE80">
            <v>466.67</v>
          </cell>
          <cell r="OF80">
            <v>466.67</v>
          </cell>
          <cell r="OI80">
            <v>2729.08</v>
          </cell>
          <cell r="OJ80">
            <v>0</v>
          </cell>
          <cell r="OK80">
            <v>0</v>
          </cell>
          <cell r="OL80">
            <v>0</v>
          </cell>
          <cell r="OM80">
            <v>0</v>
          </cell>
          <cell r="ON80">
            <v>0</v>
          </cell>
          <cell r="OO80">
            <v>2729.08</v>
          </cell>
          <cell r="OP80">
            <v>0</v>
          </cell>
          <cell r="OQ80">
            <v>0</v>
          </cell>
          <cell r="OR80">
            <v>0</v>
          </cell>
          <cell r="OS80">
            <v>0</v>
          </cell>
          <cell r="OV80">
            <v>-1910.5210000000006</v>
          </cell>
          <cell r="OW80">
            <v>-1910.5210000000006</v>
          </cell>
          <cell r="OX80">
            <v>0</v>
          </cell>
          <cell r="OY80">
            <v>4566.6059999999998</v>
          </cell>
          <cell r="OZ80">
            <v>430.74600000000004</v>
          </cell>
          <cell r="PA80">
            <v>459.54</v>
          </cell>
          <cell r="PB80">
            <v>459.54</v>
          </cell>
          <cell r="PC80">
            <v>459.54</v>
          </cell>
          <cell r="PD80">
            <v>459.54</v>
          </cell>
          <cell r="PE80">
            <v>459.54</v>
          </cell>
          <cell r="PF80">
            <v>459.54</v>
          </cell>
          <cell r="PG80">
            <v>459.54</v>
          </cell>
          <cell r="PH80">
            <v>459.54</v>
          </cell>
          <cell r="PI80">
            <v>459.54</v>
          </cell>
          <cell r="PL80">
            <v>22072.260000000002</v>
          </cell>
          <cell r="PM80">
            <v>0</v>
          </cell>
          <cell r="PN80">
            <v>0</v>
          </cell>
          <cell r="PO80">
            <v>6443.58</v>
          </cell>
          <cell r="PP80">
            <v>0</v>
          </cell>
          <cell r="PQ80">
            <v>0</v>
          </cell>
          <cell r="PR80">
            <v>0</v>
          </cell>
          <cell r="PS80">
            <v>0</v>
          </cell>
          <cell r="PT80">
            <v>9262.19</v>
          </cell>
          <cell r="PU80">
            <v>3307.9</v>
          </cell>
          <cell r="PV80">
            <v>3058.59</v>
          </cell>
          <cell r="PY80">
            <v>17505.654000000002</v>
          </cell>
          <cell r="PZ80">
            <v>0</v>
          </cell>
          <cell r="QA80">
            <v>17505.654000000002</v>
          </cell>
          <cell r="QB80">
            <v>1325.1790000000001</v>
          </cell>
          <cell r="QC80">
            <v>129.709</v>
          </cell>
          <cell r="QD80">
            <v>132.83000000000001</v>
          </cell>
          <cell r="QE80">
            <v>132.83000000000001</v>
          </cell>
          <cell r="QF80">
            <v>132.83000000000001</v>
          </cell>
          <cell r="QG80">
            <v>132.83000000000001</v>
          </cell>
          <cell r="QH80">
            <v>132.83000000000001</v>
          </cell>
          <cell r="QI80">
            <v>132.83000000000001</v>
          </cell>
          <cell r="QJ80">
            <v>132.83000000000001</v>
          </cell>
          <cell r="QK80">
            <v>132.83000000000001</v>
          </cell>
          <cell r="QL80">
            <v>132.83000000000001</v>
          </cell>
          <cell r="QO80">
            <v>0</v>
          </cell>
          <cell r="QP80">
            <v>0</v>
          </cell>
          <cell r="QQ80">
            <v>0</v>
          </cell>
          <cell r="QS80">
            <v>0</v>
          </cell>
          <cell r="QT80">
            <v>0</v>
          </cell>
          <cell r="QU80">
            <v>0</v>
          </cell>
          <cell r="QW80">
            <v>0</v>
          </cell>
          <cell r="RB80">
            <v>-1325.1790000000001</v>
          </cell>
          <cell r="RC80">
            <v>-1325.1790000000001</v>
          </cell>
          <cell r="RD80">
            <v>0</v>
          </cell>
          <cell r="RE80">
            <v>4839.1849999999995</v>
          </cell>
          <cell r="RF80">
            <v>458.52500000000003</v>
          </cell>
          <cell r="RG80">
            <v>486.74</v>
          </cell>
          <cell r="RH80">
            <v>486.74</v>
          </cell>
          <cell r="RI80">
            <v>486.74</v>
          </cell>
          <cell r="RJ80">
            <v>486.74</v>
          </cell>
          <cell r="RK80">
            <v>486.74</v>
          </cell>
          <cell r="RL80">
            <v>486.74</v>
          </cell>
          <cell r="RM80">
            <v>486.74</v>
          </cell>
          <cell r="RN80">
            <v>486.74</v>
          </cell>
          <cell r="RO80">
            <v>486.74</v>
          </cell>
          <cell r="RR80">
            <v>3680.11</v>
          </cell>
          <cell r="RS80">
            <v>3680.11</v>
          </cell>
          <cell r="RT80">
            <v>0</v>
          </cell>
          <cell r="RV80">
            <v>0</v>
          </cell>
          <cell r="RY80">
            <v>0</v>
          </cell>
          <cell r="RZ80">
            <v>0</v>
          </cell>
          <cell r="SE80">
            <v>-1159.0749999999994</v>
          </cell>
          <cell r="SF80">
            <v>-1159.0749999999994</v>
          </cell>
          <cell r="SG80">
            <v>0</v>
          </cell>
          <cell r="SH80">
            <v>1846.5780000000002</v>
          </cell>
          <cell r="SI80">
            <v>177.79799999999997</v>
          </cell>
          <cell r="SJ80">
            <v>185.42</v>
          </cell>
          <cell r="SK80">
            <v>185.42</v>
          </cell>
          <cell r="SL80">
            <v>185.42</v>
          </cell>
          <cell r="SM80">
            <v>185.42</v>
          </cell>
          <cell r="SN80">
            <v>185.42</v>
          </cell>
          <cell r="SO80">
            <v>185.42</v>
          </cell>
          <cell r="SP80">
            <v>185.42</v>
          </cell>
          <cell r="SQ80">
            <v>185.42</v>
          </cell>
          <cell r="SR80">
            <v>185.42</v>
          </cell>
          <cell r="SU80">
            <v>0</v>
          </cell>
          <cell r="SV80">
            <v>0</v>
          </cell>
          <cell r="SW80">
            <v>0</v>
          </cell>
          <cell r="SX80">
            <v>0</v>
          </cell>
          <cell r="SY80">
            <v>0</v>
          </cell>
          <cell r="SZ80">
            <v>0</v>
          </cell>
          <cell r="TA80">
            <v>0</v>
          </cell>
          <cell r="TB80">
            <v>0</v>
          </cell>
          <cell r="TC80">
            <v>0</v>
          </cell>
          <cell r="TD80">
            <v>0</v>
          </cell>
          <cell r="TH80">
            <v>-1846.5780000000002</v>
          </cell>
          <cell r="TI80">
            <v>-1846.5780000000002</v>
          </cell>
          <cell r="TJ80">
            <v>0</v>
          </cell>
          <cell r="TK80">
            <v>1125.2830000000001</v>
          </cell>
          <cell r="TL80">
            <v>110.44300000000001</v>
          </cell>
          <cell r="TM80">
            <v>112.76</v>
          </cell>
          <cell r="TN80">
            <v>112.76</v>
          </cell>
          <cell r="TO80">
            <v>112.76</v>
          </cell>
          <cell r="TP80">
            <v>112.76</v>
          </cell>
          <cell r="TQ80">
            <v>112.76</v>
          </cell>
          <cell r="TR80">
            <v>112.76</v>
          </cell>
          <cell r="TS80">
            <v>112.76</v>
          </cell>
          <cell r="TT80">
            <v>112.76</v>
          </cell>
          <cell r="TU80">
            <v>112.76</v>
          </cell>
          <cell r="TX80">
            <v>898.35</v>
          </cell>
          <cell r="TY80">
            <v>205.02</v>
          </cell>
          <cell r="TZ80">
            <v>0</v>
          </cell>
          <cell r="UA80">
            <v>0</v>
          </cell>
          <cell r="UB80">
            <v>0</v>
          </cell>
          <cell r="UC80">
            <v>0</v>
          </cell>
          <cell r="UD80">
            <v>693.33</v>
          </cell>
          <cell r="UE80">
            <v>0</v>
          </cell>
          <cell r="UF80">
            <v>0</v>
          </cell>
          <cell r="UG80">
            <v>0</v>
          </cell>
          <cell r="UH80">
            <v>0</v>
          </cell>
          <cell r="UK80">
            <v>-226.93300000000011</v>
          </cell>
          <cell r="UL80">
            <v>-226.93300000000011</v>
          </cell>
          <cell r="UM80">
            <v>0</v>
          </cell>
          <cell r="UN80">
            <v>26.655000000000001</v>
          </cell>
          <cell r="UO80">
            <v>2.625</v>
          </cell>
          <cell r="UP80">
            <v>2.67</v>
          </cell>
          <cell r="UQ80">
            <v>2.67</v>
          </cell>
          <cell r="UR80">
            <v>2.67</v>
          </cell>
          <cell r="US80">
            <v>2.67</v>
          </cell>
          <cell r="UT80">
            <v>2.67</v>
          </cell>
          <cell r="UU80">
            <v>2.67</v>
          </cell>
          <cell r="UV80">
            <v>2.67</v>
          </cell>
          <cell r="UW80">
            <v>2.67</v>
          </cell>
          <cell r="UX80">
            <v>2.67</v>
          </cell>
          <cell r="VA80">
            <v>0</v>
          </cell>
          <cell r="VN80">
            <v>-26.655000000000001</v>
          </cell>
          <cell r="VO80">
            <v>-26.655000000000001</v>
          </cell>
          <cell r="VP80">
            <v>0</v>
          </cell>
          <cell r="VQ80">
            <v>0</v>
          </cell>
          <cell r="WD80">
            <v>0</v>
          </cell>
          <cell r="WQ80">
            <v>0</v>
          </cell>
          <cell r="WR80">
            <v>0</v>
          </cell>
          <cell r="WS80">
            <v>0</v>
          </cell>
          <cell r="WT80">
            <v>58574.441000000006</v>
          </cell>
          <cell r="WU80">
            <v>5842.3609999999999</v>
          </cell>
          <cell r="WV80">
            <v>5859.12</v>
          </cell>
          <cell r="WW80">
            <v>5859.12</v>
          </cell>
          <cell r="WX80">
            <v>5859.12</v>
          </cell>
          <cell r="WY80">
            <v>5859.12</v>
          </cell>
          <cell r="WZ80">
            <v>5859.12</v>
          </cell>
          <cell r="XA80">
            <v>5859.12</v>
          </cell>
          <cell r="XB80">
            <v>5859.12</v>
          </cell>
          <cell r="XC80">
            <v>5859.12</v>
          </cell>
          <cell r="XD80">
            <v>5859.12</v>
          </cell>
          <cell r="XG80">
            <v>63949.786163972232</v>
          </cell>
          <cell r="XH80">
            <v>6458.5625324976281</v>
          </cell>
          <cell r="XI80">
            <v>4617.5678839462089</v>
          </cell>
          <cell r="XJ80">
            <v>3132.4661560262139</v>
          </cell>
          <cell r="XK80">
            <v>3250.9979938228335</v>
          </cell>
          <cell r="XL80">
            <v>6603.4568742349074</v>
          </cell>
          <cell r="XM80">
            <v>6371.5236558779898</v>
          </cell>
          <cell r="XN80">
            <v>6006.3021147109957</v>
          </cell>
          <cell r="XO80">
            <v>11157.54500691164</v>
          </cell>
          <cell r="XP80">
            <v>10020.703315522524</v>
          </cell>
          <cell r="XQ80">
            <v>6330.6606304212892</v>
          </cell>
          <cell r="XT80">
            <v>5375.3451639722261</v>
          </cell>
          <cell r="XU80">
            <v>0</v>
          </cell>
          <cell r="XV80">
            <v>5375.3451639722261</v>
          </cell>
          <cell r="XW80">
            <v>23927.224999999999</v>
          </cell>
          <cell r="XX80">
            <v>2495.3450000000003</v>
          </cell>
          <cell r="XY80">
            <v>2381.3200000000002</v>
          </cell>
          <cell r="XZ80">
            <v>2381.3200000000002</v>
          </cell>
          <cell r="YA80">
            <v>2381.3200000000002</v>
          </cell>
          <cell r="YB80">
            <v>2381.3200000000002</v>
          </cell>
          <cell r="YC80">
            <v>2381.3200000000002</v>
          </cell>
          <cell r="YD80">
            <v>2381.3200000000002</v>
          </cell>
          <cell r="YE80">
            <v>2381.3200000000002</v>
          </cell>
          <cell r="YF80">
            <v>2381.3200000000002</v>
          </cell>
          <cell r="YG80">
            <v>2381.3200000000002</v>
          </cell>
          <cell r="YJ80">
            <v>33892.805385256477</v>
          </cell>
          <cell r="YK80">
            <v>3167.1733306475676</v>
          </cell>
          <cell r="YL80">
            <v>2263.9814490791787</v>
          </cell>
          <cell r="YM80">
            <v>3181.3465800029244</v>
          </cell>
          <cell r="YN80">
            <v>3398.6868116952792</v>
          </cell>
          <cell r="YO80">
            <v>4657.1973913738921</v>
          </cell>
          <cell r="YP80">
            <v>3582.2427189292875</v>
          </cell>
          <cell r="YQ80">
            <v>3496.2587197146363</v>
          </cell>
          <cell r="YR80">
            <v>3444.8719215266265</v>
          </cell>
          <cell r="YS80">
            <v>3270.0455666330095</v>
          </cell>
          <cell r="YT80">
            <v>3431.0008956540751</v>
          </cell>
          <cell r="YW80">
            <v>9965.5803852564786</v>
          </cell>
          <cell r="YX80">
            <v>0</v>
          </cell>
          <cell r="YY80">
            <v>9965.5803852564786</v>
          </cell>
          <cell r="YZ80">
            <v>3501.8979999999992</v>
          </cell>
          <cell r="ZA80">
            <v>380.87799999999999</v>
          </cell>
          <cell r="ZB80">
            <v>346.78</v>
          </cell>
          <cell r="ZC80">
            <v>346.78</v>
          </cell>
          <cell r="ZD80">
            <v>346.78</v>
          </cell>
          <cell r="ZE80">
            <v>346.78</v>
          </cell>
          <cell r="ZF80">
            <v>346.78</v>
          </cell>
          <cell r="ZG80">
            <v>346.78</v>
          </cell>
          <cell r="ZH80">
            <v>346.78</v>
          </cell>
          <cell r="ZI80">
            <v>346.78</v>
          </cell>
          <cell r="ZJ80">
            <v>346.78</v>
          </cell>
          <cell r="ZM80">
            <v>6531.6312371421673</v>
          </cell>
          <cell r="ZP80">
            <v>3124.1167248230854</v>
          </cell>
          <cell r="ZQ80">
            <v>3407.5145123190819</v>
          </cell>
          <cell r="ZZ80">
            <v>3029.733237142168</v>
          </cell>
          <cell r="AAA80">
            <v>0</v>
          </cell>
          <cell r="AAB80">
            <v>3029.733237142168</v>
          </cell>
          <cell r="AAC80">
            <v>993.72299999999996</v>
          </cell>
          <cell r="AAD80">
            <v>99.213000000000008</v>
          </cell>
          <cell r="AAE80">
            <v>99.39</v>
          </cell>
          <cell r="AAF80">
            <v>99.39</v>
          </cell>
          <cell r="AAG80">
            <v>99.39</v>
          </cell>
          <cell r="AAH80">
            <v>99.39</v>
          </cell>
          <cell r="AAI80">
            <v>99.39</v>
          </cell>
          <cell r="AAJ80">
            <v>99.39</v>
          </cell>
          <cell r="AAK80">
            <v>99.39</v>
          </cell>
          <cell r="AAL80">
            <v>99.39</v>
          </cell>
          <cell r="AAM80">
            <v>99.39</v>
          </cell>
          <cell r="AAP80">
            <v>1287.6416234000003</v>
          </cell>
          <cell r="AAQ80">
            <v>109.21312709999999</v>
          </cell>
          <cell r="AAR80">
            <v>108.932571</v>
          </cell>
          <cell r="AAS80">
            <v>133.632642</v>
          </cell>
          <cell r="AAT80">
            <v>136.407051</v>
          </cell>
          <cell r="AAU80">
            <v>133.42722029999999</v>
          </cell>
          <cell r="AAV80">
            <v>135.919421</v>
          </cell>
          <cell r="AAW80">
            <v>132.03725700000001</v>
          </cell>
          <cell r="AAX80">
            <v>132.61950899999999</v>
          </cell>
          <cell r="AAY80">
            <v>131.50969699999999</v>
          </cell>
          <cell r="AAZ80">
            <v>133.943128</v>
          </cell>
          <cell r="ABC80">
            <v>293.91862340000034</v>
          </cell>
          <cell r="ABD80">
            <v>0</v>
          </cell>
          <cell r="ABE80">
            <v>293.91862340000034</v>
          </cell>
          <cell r="ABF80">
            <v>216.37499999999994</v>
          </cell>
          <cell r="ABG80">
            <v>21.615000000000002</v>
          </cell>
          <cell r="ABH80">
            <v>21.64</v>
          </cell>
          <cell r="ABI80">
            <v>21.64</v>
          </cell>
          <cell r="ABJ80">
            <v>21.64</v>
          </cell>
          <cell r="ABK80">
            <v>21.64</v>
          </cell>
          <cell r="ABL80">
            <v>21.64</v>
          </cell>
          <cell r="ABM80">
            <v>21.64</v>
          </cell>
          <cell r="ABN80">
            <v>21.64</v>
          </cell>
          <cell r="ABO80">
            <v>21.64</v>
          </cell>
          <cell r="ABP80">
            <v>21.64</v>
          </cell>
          <cell r="ABS80">
            <v>3320.904</v>
          </cell>
          <cell r="ABT80">
            <v>0</v>
          </cell>
          <cell r="ACA80">
            <v>0</v>
          </cell>
          <cell r="ACB80">
            <v>0</v>
          </cell>
          <cell r="ACC80">
            <v>3320.904</v>
          </cell>
          <cell r="ACF80">
            <v>3104.529</v>
          </cell>
          <cell r="ACG80">
            <v>0</v>
          </cell>
          <cell r="ACH80">
            <v>3104.529</v>
          </cell>
          <cell r="ACI80">
            <v>87235.284</v>
          </cell>
          <cell r="ACJ80">
            <v>40758.216175944006</v>
          </cell>
          <cell r="ACK80">
            <v>-46477.067824055994</v>
          </cell>
          <cell r="ACL80">
            <v>-46477.067824055994</v>
          </cell>
          <cell r="ACM80">
            <v>0</v>
          </cell>
          <cell r="ACN80">
            <v>48357.711000000003</v>
          </cell>
          <cell r="ACO80">
            <v>4528.3410000000003</v>
          </cell>
          <cell r="ACP80">
            <v>4869.93</v>
          </cell>
          <cell r="ACQ80">
            <v>4869.93</v>
          </cell>
          <cell r="ACR80">
            <v>4869.93</v>
          </cell>
          <cell r="ACS80">
            <v>4869.93</v>
          </cell>
          <cell r="ACT80">
            <v>4869.93</v>
          </cell>
          <cell r="ACU80">
            <v>4869.93</v>
          </cell>
          <cell r="ACV80">
            <v>4869.93</v>
          </cell>
          <cell r="ACW80">
            <v>4869.93</v>
          </cell>
          <cell r="ACX80">
            <v>4869.93</v>
          </cell>
          <cell r="ADA80">
            <v>34283.244270744006</v>
          </cell>
          <cell r="ADB80">
            <v>4952.3188906799996</v>
          </cell>
          <cell r="ADC80">
            <v>4539.5173224</v>
          </cell>
          <cell r="ADD80">
            <v>3208.5081674640005</v>
          </cell>
          <cell r="ADE80">
            <v>5823.7919460000003</v>
          </cell>
          <cell r="ADF80">
            <v>3314.7291258</v>
          </cell>
          <cell r="ADG80">
            <v>2588.0855040000001</v>
          </cell>
          <cell r="ADH80">
            <v>4030.5191111999998</v>
          </cell>
          <cell r="ADI80">
            <v>1779.5126844000001</v>
          </cell>
          <cell r="ADJ80">
            <v>1647.2404692000002</v>
          </cell>
          <cell r="ADK80">
            <v>2399.0210496000004</v>
          </cell>
          <cell r="ADN80">
            <v>-14074.466729255997</v>
          </cell>
          <cell r="ADO80">
            <v>-14074.466729255997</v>
          </cell>
          <cell r="ADP80">
            <v>0</v>
          </cell>
          <cell r="ADQ80">
            <v>38877.572999999997</v>
          </cell>
          <cell r="ADR80">
            <v>3538.1729999999998</v>
          </cell>
          <cell r="ADS80">
            <v>3926.6</v>
          </cell>
          <cell r="ADT80">
            <v>3926.6</v>
          </cell>
          <cell r="ADU80">
            <v>3926.6</v>
          </cell>
          <cell r="ADV80">
            <v>3926.6</v>
          </cell>
          <cell r="ADW80">
            <v>3926.6</v>
          </cell>
          <cell r="ADX80">
            <v>3926.6</v>
          </cell>
          <cell r="ADY80">
            <v>3926.6</v>
          </cell>
          <cell r="ADZ80">
            <v>3926.6</v>
          </cell>
          <cell r="AEA80">
            <v>3926.6</v>
          </cell>
          <cell r="AED80">
            <v>6474.9719052000009</v>
          </cell>
          <cell r="AEE80">
            <v>0</v>
          </cell>
          <cell r="AEF80">
            <v>0</v>
          </cell>
          <cell r="AEG80">
            <v>0</v>
          </cell>
          <cell r="AEH80">
            <v>0</v>
          </cell>
          <cell r="AEI80">
            <v>0</v>
          </cell>
          <cell r="AEJ80">
            <v>1807.6159692000001</v>
          </cell>
          <cell r="AEK80">
            <v>1909.1932632000003</v>
          </cell>
          <cell r="AEL80">
            <v>1369.1594268000001</v>
          </cell>
          <cell r="AEM80">
            <v>1389.003246</v>
          </cell>
          <cell r="AEN80">
            <v>0</v>
          </cell>
          <cell r="AEQ80">
            <v>-32402.601094799997</v>
          </cell>
          <cell r="AER80">
            <v>-32402.601094799997</v>
          </cell>
          <cell r="AES80">
            <v>0</v>
          </cell>
          <cell r="AET80">
            <v>0</v>
          </cell>
          <cell r="AEU80">
            <v>0</v>
          </cell>
          <cell r="AEV80">
            <v>0</v>
          </cell>
          <cell r="AEW80">
            <v>0</v>
          </cell>
          <cell r="AEX80">
            <v>0</v>
          </cell>
          <cell r="AEY80">
            <v>0</v>
          </cell>
          <cell r="AFG80">
            <v>0</v>
          </cell>
          <cell r="AFT80">
            <v>0</v>
          </cell>
          <cell r="AFU80">
            <v>0</v>
          </cell>
          <cell r="AFV80">
            <v>0</v>
          </cell>
          <cell r="AFW80">
            <v>348251.67781199998</v>
          </cell>
          <cell r="AFX80">
            <v>313181.20080297219</v>
          </cell>
          <cell r="AFY80">
            <v>-35070.477009027789</v>
          </cell>
          <cell r="AFZ80">
            <v>-35070.477009027789</v>
          </cell>
          <cell r="AGA80">
            <v>0</v>
          </cell>
          <cell r="AGB80">
            <v>417902.01337439998</v>
          </cell>
          <cell r="AGC80">
            <v>375817.44096356659</v>
          </cell>
          <cell r="AGD80">
            <v>-42084.572410833382</v>
          </cell>
          <cell r="AGE80">
            <v>-42084.572410833382</v>
          </cell>
          <cell r="AGF80">
            <v>0</v>
          </cell>
          <cell r="AGG80">
            <v>20895.100668719999</v>
          </cell>
          <cell r="AGH80">
            <v>18790.872048178331</v>
          </cell>
          <cell r="AGI80">
            <v>-2104.2286205416676</v>
          </cell>
          <cell r="AGJ80">
            <v>-2104.2286205416676</v>
          </cell>
          <cell r="AGK80">
            <v>0</v>
          </cell>
          <cell r="AGL80">
            <v>438797.11404311995</v>
          </cell>
        </row>
        <row r="81">
          <cell r="C81" t="str">
            <v>Народного руху вул. 11</v>
          </cell>
          <cell r="D81">
            <v>1</v>
          </cell>
          <cell r="E81">
            <v>245.4</v>
          </cell>
          <cell r="F81">
            <v>1024.3530000000001</v>
          </cell>
          <cell r="G81">
            <v>854.23255178723036</v>
          </cell>
          <cell r="H81">
            <v>-170.1204482127697</v>
          </cell>
          <cell r="I81">
            <v>-170.1204482127697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4.9380000000000006</v>
          </cell>
          <cell r="GE81">
            <v>4.9380000000000006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-4.9380000000000006</v>
          </cell>
          <cell r="GW81">
            <v>-4.9380000000000006</v>
          </cell>
          <cell r="GX81">
            <v>0</v>
          </cell>
          <cell r="GY81">
            <v>1019.4150000000001</v>
          </cell>
          <cell r="GZ81">
            <v>99.524999999999991</v>
          </cell>
          <cell r="HA81">
            <v>102.21</v>
          </cell>
          <cell r="HB81">
            <v>102.21</v>
          </cell>
          <cell r="HC81">
            <v>102.21</v>
          </cell>
          <cell r="HD81">
            <v>102.21</v>
          </cell>
          <cell r="HE81">
            <v>102.21</v>
          </cell>
          <cell r="HF81">
            <v>102.21</v>
          </cell>
          <cell r="HG81">
            <v>102.21</v>
          </cell>
          <cell r="HH81">
            <v>102.21</v>
          </cell>
          <cell r="HI81">
            <v>102.21</v>
          </cell>
          <cell r="HL81">
            <v>854.23255178723036</v>
          </cell>
          <cell r="HM81">
            <v>81.583889350705746</v>
          </cell>
          <cell r="HN81">
            <v>75.005923713487661</v>
          </cell>
          <cell r="HO81">
            <v>86.208431979902599</v>
          </cell>
          <cell r="HP81">
            <v>92.925794115513526</v>
          </cell>
          <cell r="HQ81">
            <v>97.210525059830132</v>
          </cell>
          <cell r="HR81">
            <v>84.324481696553121</v>
          </cell>
          <cell r="HS81">
            <v>76.652112754591855</v>
          </cell>
          <cell r="HT81">
            <v>101.39510532746436</v>
          </cell>
          <cell r="HU81">
            <v>76.614855423585013</v>
          </cell>
          <cell r="HV81">
            <v>82.311432365596389</v>
          </cell>
          <cell r="HY81">
            <v>-165.18244821276971</v>
          </cell>
          <cell r="HZ81">
            <v>-165.18244821276971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1010.2620000000001</v>
          </cell>
          <cell r="KI81">
            <v>99.191999999999993</v>
          </cell>
          <cell r="KJ81">
            <v>101.23</v>
          </cell>
          <cell r="KK81">
            <v>101.23</v>
          </cell>
          <cell r="KL81">
            <v>101.23</v>
          </cell>
          <cell r="KM81">
            <v>101.23</v>
          </cell>
          <cell r="KN81">
            <v>101.23</v>
          </cell>
          <cell r="KO81">
            <v>101.23</v>
          </cell>
          <cell r="KP81">
            <v>101.23</v>
          </cell>
          <cell r="KQ81">
            <v>101.23</v>
          </cell>
          <cell r="KR81">
            <v>101.23</v>
          </cell>
          <cell r="KU81">
            <v>844.0041316951731</v>
          </cell>
          <cell r="KV81">
            <v>117.51206971839144</v>
          </cell>
          <cell r="KW81">
            <v>89.055777203035973</v>
          </cell>
          <cell r="KX81">
            <v>131.28706313374693</v>
          </cell>
          <cell r="KY81">
            <v>116.43361290814261</v>
          </cell>
          <cell r="KZ81">
            <v>125.39924200817424</v>
          </cell>
          <cell r="LA81">
            <v>24.845714949018461</v>
          </cell>
          <cell r="LB81">
            <v>1.3766929049198962</v>
          </cell>
          <cell r="LD81">
            <v>138.70991401228181</v>
          </cell>
          <cell r="LE81">
            <v>99.384044857461788</v>
          </cell>
          <cell r="LH81">
            <v>-166.25786830482696</v>
          </cell>
          <cell r="LI81">
            <v>-166.25786830482696</v>
          </cell>
          <cell r="LJ81">
            <v>0</v>
          </cell>
          <cell r="LK81">
            <v>0</v>
          </cell>
          <cell r="LX81">
            <v>0</v>
          </cell>
          <cell r="MJ81">
            <v>0</v>
          </cell>
          <cell r="ML81">
            <v>0</v>
          </cell>
          <cell r="MM81">
            <v>0</v>
          </cell>
          <cell r="MN81">
            <v>5251.1729999999998</v>
          </cell>
          <cell r="MO81">
            <v>508.173</v>
          </cell>
          <cell r="MP81">
            <v>527</v>
          </cell>
          <cell r="MQ81">
            <v>527</v>
          </cell>
          <cell r="MR81">
            <v>527</v>
          </cell>
          <cell r="MS81">
            <v>527</v>
          </cell>
          <cell r="MT81">
            <v>527</v>
          </cell>
          <cell r="MU81">
            <v>527</v>
          </cell>
          <cell r="MV81">
            <v>527</v>
          </cell>
          <cell r="MW81">
            <v>527</v>
          </cell>
          <cell r="MX81">
            <v>527</v>
          </cell>
          <cell r="NA81">
            <v>0</v>
          </cell>
          <cell r="NB81">
            <v>0</v>
          </cell>
          <cell r="NC81">
            <v>0</v>
          </cell>
          <cell r="ND81">
            <v>0</v>
          </cell>
          <cell r="NE81">
            <v>0</v>
          </cell>
          <cell r="NF81">
            <v>0</v>
          </cell>
          <cell r="NG81">
            <v>0</v>
          </cell>
          <cell r="NH81">
            <v>0</v>
          </cell>
          <cell r="NI81">
            <v>0</v>
          </cell>
          <cell r="NJ81">
            <v>0</v>
          </cell>
          <cell r="NK81">
            <v>0</v>
          </cell>
          <cell r="NN81">
            <v>-5251.1729999999998</v>
          </cell>
          <cell r="NO81">
            <v>-5251.1729999999998</v>
          </cell>
          <cell r="NP81">
            <v>0</v>
          </cell>
          <cell r="NQ81">
            <v>0</v>
          </cell>
          <cell r="NR81">
            <v>1619.96</v>
          </cell>
          <cell r="NS81">
            <v>1619.96</v>
          </cell>
          <cell r="NT81">
            <v>0</v>
          </cell>
          <cell r="NU81">
            <v>1619.96</v>
          </cell>
          <cell r="NV81">
            <v>0</v>
          </cell>
          <cell r="NW81">
            <v>0</v>
          </cell>
          <cell r="NX81">
            <v>0</v>
          </cell>
          <cell r="NY81">
            <v>0</v>
          </cell>
          <cell r="NZ81">
            <v>0</v>
          </cell>
          <cell r="OA81">
            <v>0</v>
          </cell>
          <cell r="OB81">
            <v>0</v>
          </cell>
          <cell r="OC81">
            <v>0</v>
          </cell>
          <cell r="OD81">
            <v>0</v>
          </cell>
          <cell r="OE81">
            <v>0</v>
          </cell>
          <cell r="OF81">
            <v>0</v>
          </cell>
          <cell r="OI81">
            <v>0</v>
          </cell>
          <cell r="OJ81">
            <v>0</v>
          </cell>
          <cell r="OK81">
            <v>0</v>
          </cell>
          <cell r="OL81">
            <v>0</v>
          </cell>
          <cell r="OM81">
            <v>0</v>
          </cell>
          <cell r="ON81">
            <v>0</v>
          </cell>
          <cell r="OO81">
            <v>0</v>
          </cell>
          <cell r="OP81">
            <v>0</v>
          </cell>
          <cell r="OQ81">
            <v>0</v>
          </cell>
          <cell r="OR81">
            <v>0</v>
          </cell>
          <cell r="OS81">
            <v>0</v>
          </cell>
          <cell r="OV81">
            <v>0</v>
          </cell>
          <cell r="OW81">
            <v>0</v>
          </cell>
          <cell r="OX81">
            <v>0</v>
          </cell>
          <cell r="OY81">
            <v>0</v>
          </cell>
          <cell r="OZ81">
            <v>0</v>
          </cell>
          <cell r="PA81">
            <v>0</v>
          </cell>
          <cell r="PB81">
            <v>0</v>
          </cell>
          <cell r="PC81">
            <v>0</v>
          </cell>
          <cell r="PD81">
            <v>0</v>
          </cell>
          <cell r="PE81">
            <v>0</v>
          </cell>
          <cell r="PF81">
            <v>0</v>
          </cell>
          <cell r="PG81">
            <v>0</v>
          </cell>
          <cell r="PH81">
            <v>0</v>
          </cell>
          <cell r="PI81">
            <v>0</v>
          </cell>
          <cell r="PL81">
            <v>0</v>
          </cell>
          <cell r="PM81">
            <v>0</v>
          </cell>
          <cell r="PN81">
            <v>0</v>
          </cell>
          <cell r="PO81">
            <v>0</v>
          </cell>
          <cell r="PP81">
            <v>0</v>
          </cell>
          <cell r="PQ81">
            <v>0</v>
          </cell>
          <cell r="PR81">
            <v>0</v>
          </cell>
          <cell r="PS81">
            <v>0</v>
          </cell>
          <cell r="PT81">
            <v>0</v>
          </cell>
          <cell r="PU81">
            <v>0</v>
          </cell>
          <cell r="PV81">
            <v>0</v>
          </cell>
          <cell r="PY81">
            <v>0</v>
          </cell>
          <cell r="PZ81">
            <v>0</v>
          </cell>
          <cell r="QA81">
            <v>0</v>
          </cell>
          <cell r="QB81">
            <v>0</v>
          </cell>
          <cell r="QC81">
            <v>0</v>
          </cell>
          <cell r="QD81">
            <v>0</v>
          </cell>
          <cell r="QE81">
            <v>0</v>
          </cell>
          <cell r="QF81">
            <v>0</v>
          </cell>
          <cell r="QG81">
            <v>0</v>
          </cell>
          <cell r="QH81">
            <v>0</v>
          </cell>
          <cell r="QI81">
            <v>0</v>
          </cell>
          <cell r="QJ81">
            <v>0</v>
          </cell>
          <cell r="QK81">
            <v>0</v>
          </cell>
          <cell r="QL81">
            <v>0</v>
          </cell>
          <cell r="QO81">
            <v>0</v>
          </cell>
          <cell r="QP81">
            <v>0</v>
          </cell>
          <cell r="QQ81">
            <v>0</v>
          </cell>
          <cell r="QS81">
            <v>0</v>
          </cell>
          <cell r="QT81">
            <v>0</v>
          </cell>
          <cell r="QU81">
            <v>0</v>
          </cell>
          <cell r="QW81">
            <v>0</v>
          </cell>
          <cell r="RB81">
            <v>0</v>
          </cell>
          <cell r="RC81">
            <v>0</v>
          </cell>
          <cell r="RD81">
            <v>0</v>
          </cell>
          <cell r="RE81">
            <v>0</v>
          </cell>
          <cell r="RF81">
            <v>0</v>
          </cell>
          <cell r="RG81">
            <v>0</v>
          </cell>
          <cell r="RH81">
            <v>0</v>
          </cell>
          <cell r="RI81">
            <v>0</v>
          </cell>
          <cell r="RJ81">
            <v>0</v>
          </cell>
          <cell r="RK81">
            <v>0</v>
          </cell>
          <cell r="RL81">
            <v>0</v>
          </cell>
          <cell r="RM81">
            <v>0</v>
          </cell>
          <cell r="RN81">
            <v>0</v>
          </cell>
          <cell r="RO81">
            <v>0</v>
          </cell>
          <cell r="RR81">
            <v>0</v>
          </cell>
          <cell r="RS81">
            <v>0</v>
          </cell>
          <cell r="RT81">
            <v>0</v>
          </cell>
          <cell r="RV81">
            <v>0</v>
          </cell>
          <cell r="RY81">
            <v>0</v>
          </cell>
          <cell r="RZ81">
            <v>0</v>
          </cell>
          <cell r="SE81">
            <v>0</v>
          </cell>
          <cell r="SF81">
            <v>0</v>
          </cell>
          <cell r="SG81">
            <v>0</v>
          </cell>
          <cell r="SH81">
            <v>0</v>
          </cell>
          <cell r="SI81">
            <v>0</v>
          </cell>
          <cell r="SJ81">
            <v>0</v>
          </cell>
          <cell r="SK81">
            <v>0</v>
          </cell>
          <cell r="SL81">
            <v>0</v>
          </cell>
          <cell r="SM81">
            <v>0</v>
          </cell>
          <cell r="SN81">
            <v>0</v>
          </cell>
          <cell r="SO81">
            <v>0</v>
          </cell>
          <cell r="SP81">
            <v>0</v>
          </cell>
          <cell r="SQ81">
            <v>0</v>
          </cell>
          <cell r="SR81">
            <v>0</v>
          </cell>
          <cell r="SU81">
            <v>0</v>
          </cell>
          <cell r="SV81">
            <v>0</v>
          </cell>
          <cell r="SW81">
            <v>0</v>
          </cell>
          <cell r="SX81">
            <v>0</v>
          </cell>
          <cell r="SY81">
            <v>0</v>
          </cell>
          <cell r="SZ81">
            <v>0</v>
          </cell>
          <cell r="TA81">
            <v>0</v>
          </cell>
          <cell r="TB81">
            <v>0</v>
          </cell>
          <cell r="TC81">
            <v>0</v>
          </cell>
          <cell r="TD81">
            <v>0</v>
          </cell>
          <cell r="TH81">
            <v>0</v>
          </cell>
          <cell r="TI81">
            <v>0</v>
          </cell>
          <cell r="TJ81">
            <v>0</v>
          </cell>
          <cell r="TK81">
            <v>0</v>
          </cell>
          <cell r="TL81">
            <v>0</v>
          </cell>
          <cell r="TM81">
            <v>0</v>
          </cell>
          <cell r="TN81">
            <v>0</v>
          </cell>
          <cell r="TO81">
            <v>0</v>
          </cell>
          <cell r="TP81">
            <v>0</v>
          </cell>
          <cell r="TQ81">
            <v>0</v>
          </cell>
          <cell r="TR81">
            <v>0</v>
          </cell>
          <cell r="TS81">
            <v>0</v>
          </cell>
          <cell r="TT81">
            <v>0</v>
          </cell>
          <cell r="TU81">
            <v>0</v>
          </cell>
          <cell r="TX81">
            <v>1619.96</v>
          </cell>
          <cell r="TY81">
            <v>0</v>
          </cell>
          <cell r="TZ81">
            <v>0</v>
          </cell>
          <cell r="UA81">
            <v>0</v>
          </cell>
          <cell r="UB81">
            <v>0</v>
          </cell>
          <cell r="UC81">
            <v>0</v>
          </cell>
          <cell r="UD81">
            <v>0</v>
          </cell>
          <cell r="UE81">
            <v>0</v>
          </cell>
          <cell r="UF81">
            <v>0</v>
          </cell>
          <cell r="UG81">
            <v>0</v>
          </cell>
          <cell r="UH81">
            <v>1619.96</v>
          </cell>
          <cell r="UK81">
            <v>1619.96</v>
          </cell>
          <cell r="UL81">
            <v>0</v>
          </cell>
          <cell r="UM81">
            <v>1619.96</v>
          </cell>
          <cell r="UN81">
            <v>0</v>
          </cell>
          <cell r="UO81">
            <v>0</v>
          </cell>
          <cell r="UP81">
            <v>0</v>
          </cell>
          <cell r="UQ81">
            <v>0</v>
          </cell>
          <cell r="UR81">
            <v>0</v>
          </cell>
          <cell r="US81">
            <v>0</v>
          </cell>
          <cell r="UT81">
            <v>0</v>
          </cell>
          <cell r="UU81">
            <v>0</v>
          </cell>
          <cell r="UV81">
            <v>0</v>
          </cell>
          <cell r="UW81">
            <v>0</v>
          </cell>
          <cell r="UX81">
            <v>0</v>
          </cell>
          <cell r="VA81">
            <v>0</v>
          </cell>
          <cell r="VN81">
            <v>0</v>
          </cell>
          <cell r="VO81">
            <v>0</v>
          </cell>
          <cell r="VP81">
            <v>0</v>
          </cell>
          <cell r="VQ81">
            <v>0</v>
          </cell>
          <cell r="WD81">
            <v>0</v>
          </cell>
          <cell r="WQ81">
            <v>0</v>
          </cell>
          <cell r="WR81">
            <v>0</v>
          </cell>
          <cell r="WS81">
            <v>0</v>
          </cell>
          <cell r="WT81">
            <v>0</v>
          </cell>
          <cell r="WU81">
            <v>0</v>
          </cell>
          <cell r="WV81">
            <v>0</v>
          </cell>
          <cell r="WW81">
            <v>0</v>
          </cell>
          <cell r="WX81">
            <v>0</v>
          </cell>
          <cell r="WY81">
            <v>0</v>
          </cell>
          <cell r="WZ81">
            <v>0</v>
          </cell>
          <cell r="XA81">
            <v>0</v>
          </cell>
          <cell r="XB81">
            <v>0</v>
          </cell>
          <cell r="XC81">
            <v>0</v>
          </cell>
          <cell r="XD81">
            <v>0</v>
          </cell>
          <cell r="XG81">
            <v>159.3149025724677</v>
          </cell>
          <cell r="XH81">
            <v>0</v>
          </cell>
          <cell r="XI81">
            <v>27.364162304477773</v>
          </cell>
          <cell r="XJ81">
            <v>16.480473898285211</v>
          </cell>
          <cell r="XK81">
            <v>16.822635248506458</v>
          </cell>
          <cell r="XL81">
            <v>16.455142478881214</v>
          </cell>
          <cell r="XM81">
            <v>16.762497436229957</v>
          </cell>
          <cell r="XN81">
            <v>16.297001056119093</v>
          </cell>
          <cell r="XO81">
            <v>16.368866843659102</v>
          </cell>
          <cell r="XP81">
            <v>16.231885754025488</v>
          </cell>
          <cell r="XQ81">
            <v>16.532237552283405</v>
          </cell>
          <cell r="XT81">
            <v>159.3149025724677</v>
          </cell>
          <cell r="XU81">
            <v>0</v>
          </cell>
          <cell r="XV81">
            <v>159.3149025724677</v>
          </cell>
          <cell r="XW81">
            <v>0</v>
          </cell>
          <cell r="XX81">
            <v>0</v>
          </cell>
          <cell r="XY81">
            <v>0</v>
          </cell>
          <cell r="XZ81">
            <v>0</v>
          </cell>
          <cell r="YA81">
            <v>0</v>
          </cell>
          <cell r="YB81">
            <v>0</v>
          </cell>
          <cell r="YC81">
            <v>0</v>
          </cell>
          <cell r="YD81">
            <v>0</v>
          </cell>
          <cell r="YE81">
            <v>0</v>
          </cell>
          <cell r="YF81">
            <v>0</v>
          </cell>
          <cell r="YG81">
            <v>0</v>
          </cell>
          <cell r="YJ81">
            <v>0</v>
          </cell>
          <cell r="YK81">
            <v>0</v>
          </cell>
          <cell r="YL81">
            <v>0</v>
          </cell>
          <cell r="YM81">
            <v>0</v>
          </cell>
          <cell r="YN81">
            <v>0</v>
          </cell>
          <cell r="YO81">
            <v>0</v>
          </cell>
          <cell r="YP81">
            <v>0</v>
          </cell>
          <cell r="YQ81">
            <v>0</v>
          </cell>
          <cell r="YR81">
            <v>0</v>
          </cell>
          <cell r="YS81">
            <v>0</v>
          </cell>
          <cell r="YT81">
            <v>0</v>
          </cell>
          <cell r="YW81">
            <v>0</v>
          </cell>
          <cell r="YX81">
            <v>0</v>
          </cell>
          <cell r="YY81">
            <v>0</v>
          </cell>
          <cell r="YZ81">
            <v>0</v>
          </cell>
          <cell r="ZA81">
            <v>0</v>
          </cell>
          <cell r="ZB81">
            <v>0</v>
          </cell>
          <cell r="ZC81">
            <v>0</v>
          </cell>
          <cell r="ZD81">
            <v>0</v>
          </cell>
          <cell r="ZE81">
            <v>0</v>
          </cell>
          <cell r="ZF81">
            <v>0</v>
          </cell>
          <cell r="ZG81">
            <v>0</v>
          </cell>
          <cell r="ZH81">
            <v>0</v>
          </cell>
          <cell r="ZI81">
            <v>0</v>
          </cell>
          <cell r="ZJ81">
            <v>0</v>
          </cell>
          <cell r="ZM81">
            <v>0</v>
          </cell>
          <cell r="ZP81">
            <v>0</v>
          </cell>
          <cell r="ZQ81">
            <v>0</v>
          </cell>
          <cell r="ZZ81">
            <v>0</v>
          </cell>
          <cell r="AAA81">
            <v>0</v>
          </cell>
          <cell r="AAB81">
            <v>0</v>
          </cell>
          <cell r="AAC81">
            <v>0</v>
          </cell>
          <cell r="AAD81">
            <v>0</v>
          </cell>
          <cell r="AAE81">
            <v>0</v>
          </cell>
          <cell r="AAF81">
            <v>0</v>
          </cell>
          <cell r="AAG81">
            <v>0</v>
          </cell>
          <cell r="AAH81">
            <v>0</v>
          </cell>
          <cell r="AAI81">
            <v>0</v>
          </cell>
          <cell r="AAJ81">
            <v>0</v>
          </cell>
          <cell r="AAK81">
            <v>0</v>
          </cell>
          <cell r="AAL81">
            <v>0</v>
          </cell>
          <cell r="AAM81">
            <v>0</v>
          </cell>
          <cell r="AAP81">
            <v>0</v>
          </cell>
          <cell r="AAQ81">
            <v>0</v>
          </cell>
          <cell r="AAR81">
            <v>0</v>
          </cell>
          <cell r="AAS81">
            <v>0</v>
          </cell>
          <cell r="AAT81">
            <v>0</v>
          </cell>
          <cell r="AAU81">
            <v>0</v>
          </cell>
          <cell r="AAV81">
            <v>0</v>
          </cell>
          <cell r="AAW81">
            <v>0</v>
          </cell>
          <cell r="AAX81">
            <v>0</v>
          </cell>
          <cell r="AAY81">
            <v>0</v>
          </cell>
          <cell r="AAZ81">
            <v>0</v>
          </cell>
          <cell r="ABC81">
            <v>0</v>
          </cell>
          <cell r="ABD81">
            <v>0</v>
          </cell>
          <cell r="ABE81">
            <v>0</v>
          </cell>
          <cell r="ABF81">
            <v>0</v>
          </cell>
          <cell r="ABG81">
            <v>0</v>
          </cell>
          <cell r="ABH81">
            <v>0</v>
          </cell>
          <cell r="ABI81">
            <v>0</v>
          </cell>
          <cell r="ABJ81">
            <v>0</v>
          </cell>
          <cell r="ABK81">
            <v>0</v>
          </cell>
          <cell r="ABL81">
            <v>0</v>
          </cell>
          <cell r="ABM81">
            <v>0</v>
          </cell>
          <cell r="ABN81">
            <v>0</v>
          </cell>
          <cell r="ABO81">
            <v>0</v>
          </cell>
          <cell r="ABP81">
            <v>0</v>
          </cell>
          <cell r="ABS81">
            <v>0</v>
          </cell>
          <cell r="ABT81">
            <v>0</v>
          </cell>
          <cell r="ACA81">
            <v>0</v>
          </cell>
          <cell r="ACB81">
            <v>0</v>
          </cell>
          <cell r="ACC81">
            <v>0</v>
          </cell>
          <cell r="ACF81">
            <v>0</v>
          </cell>
          <cell r="ACG81">
            <v>0</v>
          </cell>
          <cell r="ACH81">
            <v>0</v>
          </cell>
          <cell r="ACI81">
            <v>0</v>
          </cell>
          <cell r="ACJ81">
            <v>0</v>
          </cell>
          <cell r="ACK81">
            <v>0</v>
          </cell>
          <cell r="ACL81">
            <v>0</v>
          </cell>
          <cell r="ACM81">
            <v>0</v>
          </cell>
          <cell r="ACN81">
            <v>0</v>
          </cell>
          <cell r="ACO81">
            <v>0</v>
          </cell>
          <cell r="ACP81">
            <v>0</v>
          </cell>
          <cell r="ACQ81">
            <v>0</v>
          </cell>
          <cell r="ACR81">
            <v>0</v>
          </cell>
          <cell r="ACS81">
            <v>0</v>
          </cell>
          <cell r="ACT81">
            <v>0</v>
          </cell>
          <cell r="ACU81">
            <v>0</v>
          </cell>
          <cell r="ACV81">
            <v>0</v>
          </cell>
          <cell r="ACW81">
            <v>0</v>
          </cell>
          <cell r="ACX81">
            <v>0</v>
          </cell>
          <cell r="ADA81">
            <v>0</v>
          </cell>
          <cell r="ADB81">
            <v>0</v>
          </cell>
          <cell r="ADC81">
            <v>0</v>
          </cell>
          <cell r="ADD81">
            <v>0</v>
          </cell>
          <cell r="ADE81">
            <v>0</v>
          </cell>
          <cell r="ADF81">
            <v>0</v>
          </cell>
          <cell r="ADG81">
            <v>0</v>
          </cell>
          <cell r="ADH81">
            <v>0</v>
          </cell>
          <cell r="ADI81">
            <v>0</v>
          </cell>
          <cell r="ADJ81">
            <v>0</v>
          </cell>
          <cell r="ADK81">
            <v>0</v>
          </cell>
          <cell r="ADN81">
            <v>0</v>
          </cell>
          <cell r="ADO81">
            <v>0</v>
          </cell>
          <cell r="ADP81">
            <v>0</v>
          </cell>
          <cell r="ADQ81">
            <v>0</v>
          </cell>
          <cell r="ADR81">
            <v>0</v>
          </cell>
          <cell r="ADS81">
            <v>0</v>
          </cell>
          <cell r="ADT81">
            <v>0</v>
          </cell>
          <cell r="ADU81">
            <v>0</v>
          </cell>
          <cell r="ADV81">
            <v>0</v>
          </cell>
          <cell r="ADW81">
            <v>0</v>
          </cell>
          <cell r="ADX81">
            <v>0</v>
          </cell>
          <cell r="ADY81">
            <v>0</v>
          </cell>
          <cell r="ADZ81">
            <v>0</v>
          </cell>
          <cell r="AEA81">
            <v>0</v>
          </cell>
          <cell r="AED81">
            <v>0</v>
          </cell>
          <cell r="AEE81">
            <v>0</v>
          </cell>
          <cell r="AEF81">
            <v>0</v>
          </cell>
          <cell r="AEG81">
            <v>0</v>
          </cell>
          <cell r="AEH81">
            <v>0</v>
          </cell>
          <cell r="AEI81">
            <v>0</v>
          </cell>
          <cell r="AEJ81">
            <v>0</v>
          </cell>
          <cell r="AEK81">
            <v>0</v>
          </cell>
          <cell r="AEL81">
            <v>0</v>
          </cell>
          <cell r="AEM81">
            <v>0</v>
          </cell>
          <cell r="AEN81">
            <v>0</v>
          </cell>
          <cell r="AEQ81">
            <v>0</v>
          </cell>
          <cell r="AER81">
            <v>0</v>
          </cell>
          <cell r="AES81">
            <v>0</v>
          </cell>
          <cell r="AET81">
            <v>0</v>
          </cell>
          <cell r="AEU81">
            <v>0</v>
          </cell>
          <cell r="AEV81">
            <v>0</v>
          </cell>
          <cell r="AEW81">
            <v>0</v>
          </cell>
          <cell r="AEX81">
            <v>0</v>
          </cell>
          <cell r="AEY81">
            <v>0</v>
          </cell>
          <cell r="AFG81">
            <v>0</v>
          </cell>
          <cell r="AFT81">
            <v>0</v>
          </cell>
          <cell r="AFU81">
            <v>0</v>
          </cell>
          <cell r="AFV81">
            <v>0</v>
          </cell>
          <cell r="AFW81">
            <v>7285.7880000000005</v>
          </cell>
          <cell r="AFX81">
            <v>3477.5115860548713</v>
          </cell>
          <cell r="AFY81">
            <v>-3808.2764139451292</v>
          </cell>
          <cell r="AFZ81">
            <v>-3808.2764139451292</v>
          </cell>
          <cell r="AGA81">
            <v>0</v>
          </cell>
          <cell r="AGB81">
            <v>8742.9456000000009</v>
          </cell>
          <cell r="AGC81">
            <v>4173.0139032658453</v>
          </cell>
          <cell r="AGD81">
            <v>-4569.9316967341556</v>
          </cell>
          <cell r="AGE81">
            <v>-4569.9316967341556</v>
          </cell>
          <cell r="AGF81">
            <v>0</v>
          </cell>
          <cell r="AGG81">
            <v>437.14728000000008</v>
          </cell>
          <cell r="AGH81">
            <v>208.65069516329228</v>
          </cell>
          <cell r="AGI81">
            <v>-228.4965848367078</v>
          </cell>
          <cell r="AGJ81">
            <v>-228.4965848367078</v>
          </cell>
          <cell r="AGK81">
            <v>0</v>
          </cell>
          <cell r="AGL81">
            <v>9180.0928800000002</v>
          </cell>
        </row>
        <row r="82">
          <cell r="C82" t="str">
            <v>Народного руху вул. 12</v>
          </cell>
          <cell r="D82">
            <v>5</v>
          </cell>
          <cell r="E82">
            <v>5956</v>
          </cell>
          <cell r="F82">
            <v>81470.416999999987</v>
          </cell>
          <cell r="G82">
            <v>76113.544017870183</v>
          </cell>
          <cell r="H82">
            <v>-5356.8729821298039</v>
          </cell>
          <cell r="I82">
            <v>-5356.8729821298039</v>
          </cell>
          <cell r="J82">
            <v>0</v>
          </cell>
          <cell r="K82">
            <v>26692.296999999999</v>
          </cell>
          <cell r="L82">
            <v>2617.027</v>
          </cell>
          <cell r="M82">
            <v>2675.03</v>
          </cell>
          <cell r="N82">
            <v>2675.03</v>
          </cell>
          <cell r="O82">
            <v>2675.03</v>
          </cell>
          <cell r="P82">
            <v>2675.03</v>
          </cell>
          <cell r="Q82">
            <v>2675.03</v>
          </cell>
          <cell r="R82">
            <v>2675.03</v>
          </cell>
          <cell r="S82">
            <v>2675.03</v>
          </cell>
          <cell r="T82">
            <v>2675.03</v>
          </cell>
          <cell r="U82">
            <v>2675.03</v>
          </cell>
          <cell r="X82">
            <v>26302.04935874042</v>
          </cell>
          <cell r="Y82">
            <v>0</v>
          </cell>
          <cell r="Z82">
            <v>10808.023411262933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15494.025947477487</v>
          </cell>
          <cell r="AG82">
            <v>0</v>
          </cell>
          <cell r="AH82">
            <v>0</v>
          </cell>
          <cell r="AL82">
            <v>0</v>
          </cell>
          <cell r="AM82">
            <v>0</v>
          </cell>
          <cell r="AN82">
            <v>5105.098</v>
          </cell>
          <cell r="AO82">
            <v>501.23800000000006</v>
          </cell>
          <cell r="AP82">
            <v>511.54</v>
          </cell>
          <cell r="AQ82">
            <v>511.54</v>
          </cell>
          <cell r="AR82">
            <v>511.54</v>
          </cell>
          <cell r="AS82">
            <v>511.54</v>
          </cell>
          <cell r="AT82">
            <v>511.54</v>
          </cell>
          <cell r="AU82">
            <v>511.54</v>
          </cell>
          <cell r="AV82">
            <v>511.54</v>
          </cell>
          <cell r="AW82">
            <v>511.54</v>
          </cell>
          <cell r="AX82">
            <v>511.54</v>
          </cell>
          <cell r="BA82">
            <v>4991.2187979891114</v>
          </cell>
          <cell r="BB82">
            <v>0</v>
          </cell>
          <cell r="BC82">
            <v>1938.7793401812264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3052.4394578078845</v>
          </cell>
          <cell r="BJ82">
            <v>0</v>
          </cell>
          <cell r="BK82">
            <v>0</v>
          </cell>
          <cell r="BO82">
            <v>0</v>
          </cell>
          <cell r="BP82">
            <v>0</v>
          </cell>
          <cell r="BQ82">
            <v>3489.3430000000008</v>
          </cell>
          <cell r="BR82">
            <v>348.61299999999994</v>
          </cell>
          <cell r="BS82">
            <v>348.97</v>
          </cell>
          <cell r="BT82">
            <v>348.97</v>
          </cell>
          <cell r="BU82">
            <v>348.97</v>
          </cell>
          <cell r="BV82">
            <v>348.97</v>
          </cell>
          <cell r="BW82">
            <v>348.97</v>
          </cell>
          <cell r="BX82">
            <v>348.97</v>
          </cell>
          <cell r="BY82">
            <v>348.97</v>
          </cell>
          <cell r="BZ82">
            <v>348.97</v>
          </cell>
          <cell r="CA82">
            <v>348.97</v>
          </cell>
          <cell r="CD82">
            <v>3789.5805564458797</v>
          </cell>
          <cell r="CE82">
            <v>351.94205998699999</v>
          </cell>
          <cell r="CF82">
            <v>351.03796086999995</v>
          </cell>
          <cell r="CG82">
            <v>385.66816235587999</v>
          </cell>
          <cell r="CH82">
            <v>393.67525850999999</v>
          </cell>
          <cell r="CI82">
            <v>385.07536860299996</v>
          </cell>
          <cell r="CJ82">
            <v>392.26794221</v>
          </cell>
          <cell r="CK82">
            <v>381.06388856999996</v>
          </cell>
          <cell r="CL82">
            <v>382.74428709</v>
          </cell>
          <cell r="CM82">
            <v>379.54133296999998</v>
          </cell>
          <cell r="CN82">
            <v>386.56429527999995</v>
          </cell>
          <cell r="CR82">
            <v>0</v>
          </cell>
          <cell r="CS82">
            <v>0</v>
          </cell>
          <cell r="CT82">
            <v>732.44</v>
          </cell>
          <cell r="CU82">
            <v>73.190000000000012</v>
          </cell>
          <cell r="CV82">
            <v>73.25</v>
          </cell>
          <cell r="CW82">
            <v>73.25</v>
          </cell>
          <cell r="CX82">
            <v>73.25</v>
          </cell>
          <cell r="CY82">
            <v>73.25</v>
          </cell>
          <cell r="CZ82">
            <v>73.25</v>
          </cell>
          <cell r="DA82">
            <v>73.25</v>
          </cell>
          <cell r="DB82">
            <v>73.25</v>
          </cell>
          <cell r="DC82">
            <v>73.25</v>
          </cell>
          <cell r="DD82">
            <v>73.25</v>
          </cell>
          <cell r="DG82">
            <v>796.20319429836013</v>
          </cell>
          <cell r="DH82">
            <v>73.945009186999997</v>
          </cell>
          <cell r="DI82">
            <v>73.75505287</v>
          </cell>
          <cell r="DJ82">
            <v>81.029962120360011</v>
          </cell>
          <cell r="DK82">
            <v>82.712275470000009</v>
          </cell>
          <cell r="DL82">
            <v>80.905414491000002</v>
          </cell>
          <cell r="DM82">
            <v>82.416300890000002</v>
          </cell>
          <cell r="DN82">
            <v>80.06259129</v>
          </cell>
          <cell r="DO82">
            <v>80.415647730000003</v>
          </cell>
          <cell r="DP82">
            <v>79.742698090000005</v>
          </cell>
          <cell r="DQ82">
            <v>81.218242160000003</v>
          </cell>
          <cell r="DT82">
            <v>63.763194298360077</v>
          </cell>
          <cell r="DU82">
            <v>0</v>
          </cell>
          <cell r="DV82">
            <v>63.763194298360077</v>
          </cell>
          <cell r="DW82">
            <v>1360.9609999999998</v>
          </cell>
          <cell r="DX82">
            <v>133.631</v>
          </cell>
          <cell r="DY82">
            <v>136.37</v>
          </cell>
          <cell r="DZ82">
            <v>136.37</v>
          </cell>
          <cell r="EA82">
            <v>136.37</v>
          </cell>
          <cell r="EB82">
            <v>136.37</v>
          </cell>
          <cell r="EC82">
            <v>136.37</v>
          </cell>
          <cell r="ED82">
            <v>136.37</v>
          </cell>
          <cell r="EE82">
            <v>136.37</v>
          </cell>
          <cell r="EF82">
            <v>136.37</v>
          </cell>
          <cell r="EG82">
            <v>136.37</v>
          </cell>
          <cell r="EK82">
            <v>813.01656606889298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813.01656606889298</v>
          </cell>
          <cell r="ET82">
            <v>0</v>
          </cell>
          <cell r="EU82">
            <v>0</v>
          </cell>
          <cell r="EX82">
            <v>-547.9444339311068</v>
          </cell>
          <cell r="EY82">
            <v>-547.9444339311068</v>
          </cell>
          <cell r="EZ82">
            <v>0</v>
          </cell>
          <cell r="FA82">
            <v>18530.601999999995</v>
          </cell>
          <cell r="FB82">
            <v>1819.4019999999998</v>
          </cell>
          <cell r="FC82">
            <v>1856.8</v>
          </cell>
          <cell r="FD82">
            <v>1856.8</v>
          </cell>
          <cell r="FE82">
            <v>1856.8</v>
          </cell>
          <cell r="FF82">
            <v>1856.8</v>
          </cell>
          <cell r="FG82">
            <v>1856.8</v>
          </cell>
          <cell r="FH82">
            <v>1856.8</v>
          </cell>
          <cell r="FI82">
            <v>1856.8</v>
          </cell>
          <cell r="FJ82">
            <v>1856.8</v>
          </cell>
          <cell r="FK82">
            <v>1856.8</v>
          </cell>
          <cell r="FN82">
            <v>18691.890095476112</v>
          </cell>
          <cell r="FO82">
            <v>0</v>
          </cell>
          <cell r="FP82">
            <v>7338.2587960772717</v>
          </cell>
          <cell r="FQ82">
            <v>0</v>
          </cell>
          <cell r="FR82">
            <v>0</v>
          </cell>
          <cell r="FS82">
            <v>0</v>
          </cell>
          <cell r="FT82">
            <v>252.18107449999999</v>
          </cell>
          <cell r="FU82">
            <v>0</v>
          </cell>
          <cell r="FV82">
            <v>11101.450224898839</v>
          </cell>
          <cell r="FW82">
            <v>0</v>
          </cell>
          <cell r="FX82">
            <v>0</v>
          </cell>
          <cell r="GA82">
            <v>161.28809547611672</v>
          </cell>
          <cell r="GB82">
            <v>0</v>
          </cell>
          <cell r="GC82">
            <v>161.28809547611672</v>
          </cell>
          <cell r="GD82">
            <v>16.316999999999997</v>
          </cell>
          <cell r="GE82">
            <v>16.316999999999997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-16.316999999999997</v>
          </cell>
          <cell r="GW82">
            <v>-16.316999999999997</v>
          </cell>
          <cell r="GX82">
            <v>0</v>
          </cell>
          <cell r="GY82">
            <v>25543.358999999997</v>
          </cell>
          <cell r="GZ82">
            <v>2497.1490000000003</v>
          </cell>
          <cell r="HA82">
            <v>2560.69</v>
          </cell>
          <cell r="HB82">
            <v>2560.69</v>
          </cell>
          <cell r="HC82">
            <v>2560.69</v>
          </cell>
          <cell r="HD82">
            <v>2560.69</v>
          </cell>
          <cell r="HE82">
            <v>2560.69</v>
          </cell>
          <cell r="HF82">
            <v>2560.69</v>
          </cell>
          <cell r="HG82">
            <v>2560.69</v>
          </cell>
          <cell r="HH82">
            <v>2560.69</v>
          </cell>
          <cell r="HI82">
            <v>2560.69</v>
          </cell>
          <cell r="HL82">
            <v>20729.585448851409</v>
          </cell>
          <cell r="HM82">
            <v>1979.7889954050033</v>
          </cell>
          <cell r="HN82">
            <v>1820.1620876372874</v>
          </cell>
          <cell r="HO82">
            <v>2092.012360568533</v>
          </cell>
          <cell r="HP82">
            <v>2255.0219907795222</v>
          </cell>
          <cell r="HQ82">
            <v>2358.9991759730824</v>
          </cell>
          <cell r="HR82">
            <v>2046.2947064023779</v>
          </cell>
          <cell r="HS82">
            <v>1860.1100108592909</v>
          </cell>
          <cell r="HT82">
            <v>2460.5460135924332</v>
          </cell>
          <cell r="HU82">
            <v>1859.2058905174863</v>
          </cell>
          <cell r="HV82">
            <v>1997.4442171163939</v>
          </cell>
          <cell r="HY82">
            <v>-4813.773551148588</v>
          </cell>
          <cell r="HZ82">
            <v>-4813.773551148588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6751.3630000000003</v>
          </cell>
          <cell r="KI82">
            <v>662.86300000000006</v>
          </cell>
          <cell r="KJ82">
            <v>676.5</v>
          </cell>
          <cell r="KK82">
            <v>676.5</v>
          </cell>
          <cell r="KL82">
            <v>676.5</v>
          </cell>
          <cell r="KM82">
            <v>676.5</v>
          </cell>
          <cell r="KN82">
            <v>676.5</v>
          </cell>
          <cell r="KO82">
            <v>676.5</v>
          </cell>
          <cell r="KP82">
            <v>676.5</v>
          </cell>
          <cell r="KQ82">
            <v>676.5</v>
          </cell>
          <cell r="KR82">
            <v>676.5</v>
          </cell>
          <cell r="KU82">
            <v>5637.687827477479</v>
          </cell>
          <cell r="KV82">
            <v>784.84830822029255</v>
          </cell>
          <cell r="KW82">
            <v>594.87696789571839</v>
          </cell>
          <cell r="KX82">
            <v>876.97454891533573</v>
          </cell>
          <cell r="KY82">
            <v>777.75610727675962</v>
          </cell>
          <cell r="KZ82">
            <v>837.64493674758512</v>
          </cell>
          <cell r="LA82">
            <v>165.96501696208384</v>
          </cell>
          <cell r="LB82">
            <v>9.1960670797938686</v>
          </cell>
          <cell r="LD82">
            <v>926.55789052940872</v>
          </cell>
          <cell r="LE82">
            <v>663.86798385050122</v>
          </cell>
          <cell r="LH82">
            <v>-1113.6751725225213</v>
          </cell>
          <cell r="LI82">
            <v>-1113.6751725225213</v>
          </cell>
          <cell r="LJ82">
            <v>0</v>
          </cell>
          <cell r="LK82">
            <v>0</v>
          </cell>
          <cell r="LX82">
            <v>0</v>
          </cell>
          <cell r="MJ82">
            <v>0</v>
          </cell>
          <cell r="ML82">
            <v>0</v>
          </cell>
          <cell r="MM82">
            <v>0</v>
          </cell>
          <cell r="MN82">
            <v>97360.032000000007</v>
          </cell>
          <cell r="MO82">
            <v>9591.4020000000019</v>
          </cell>
          <cell r="MP82">
            <v>9752.07</v>
          </cell>
          <cell r="MQ82">
            <v>9752.07</v>
          </cell>
          <cell r="MR82">
            <v>9752.07</v>
          </cell>
          <cell r="MS82">
            <v>9752.07</v>
          </cell>
          <cell r="MT82">
            <v>9752.07</v>
          </cell>
          <cell r="MU82">
            <v>9752.07</v>
          </cell>
          <cell r="MV82">
            <v>9752.07</v>
          </cell>
          <cell r="MW82">
            <v>9752.07</v>
          </cell>
          <cell r="MX82">
            <v>9752.07</v>
          </cell>
          <cell r="NA82">
            <v>47935.552545774131</v>
          </cell>
          <cell r="NB82">
            <v>0</v>
          </cell>
          <cell r="NC82">
            <v>1931.9402763801645</v>
          </cell>
          <cell r="ND82">
            <v>4482.0746725223835</v>
          </cell>
          <cell r="NE82">
            <v>6145.3699670427623</v>
          </cell>
          <cell r="NF82">
            <v>0</v>
          </cell>
          <cell r="NG82">
            <v>5366.4690230856122</v>
          </cell>
          <cell r="NH82">
            <v>3799.9364170640461</v>
          </cell>
          <cell r="NI82">
            <v>20426.279767478874</v>
          </cell>
          <cell r="NJ82">
            <v>2875.9761214046275</v>
          </cell>
          <cell r="NK82">
            <v>2907.5063007956555</v>
          </cell>
          <cell r="NN82">
            <v>-49424.479454225875</v>
          </cell>
          <cell r="NO82">
            <v>-49424.479454225875</v>
          </cell>
          <cell r="NP82">
            <v>0</v>
          </cell>
          <cell r="NQ82">
            <v>42858.835999999996</v>
          </cell>
          <cell r="NR82">
            <v>35060.659999999996</v>
          </cell>
          <cell r="NS82">
            <v>-7798.1759999999995</v>
          </cell>
          <cell r="NT82">
            <v>-7798.1759999999995</v>
          </cell>
          <cell r="NU82">
            <v>0</v>
          </cell>
          <cell r="NV82">
            <v>8308.5599999999977</v>
          </cell>
          <cell r="NW82">
            <v>799.77</v>
          </cell>
          <cell r="NX82">
            <v>834.31</v>
          </cell>
          <cell r="NY82">
            <v>834.31</v>
          </cell>
          <cell r="NZ82">
            <v>834.31</v>
          </cell>
          <cell r="OA82">
            <v>834.31</v>
          </cell>
          <cell r="OB82">
            <v>834.31</v>
          </cell>
          <cell r="OC82">
            <v>834.31</v>
          </cell>
          <cell r="OD82">
            <v>834.31</v>
          </cell>
          <cell r="OE82">
            <v>834.31</v>
          </cell>
          <cell r="OF82">
            <v>834.31</v>
          </cell>
          <cell r="OI82">
            <v>17502.399999999998</v>
          </cell>
          <cell r="OJ82">
            <v>0</v>
          </cell>
          <cell r="OK82">
            <v>3092.12</v>
          </cell>
          <cell r="OL82">
            <v>6983.27</v>
          </cell>
          <cell r="OM82">
            <v>0</v>
          </cell>
          <cell r="ON82">
            <v>0</v>
          </cell>
          <cell r="OO82">
            <v>3489.46</v>
          </cell>
          <cell r="OP82">
            <v>0</v>
          </cell>
          <cell r="OQ82">
            <v>1161.4000000000001</v>
          </cell>
          <cell r="OR82">
            <v>2776.15</v>
          </cell>
          <cell r="OS82">
            <v>0</v>
          </cell>
          <cell r="OV82">
            <v>9193.84</v>
          </cell>
          <cell r="OW82">
            <v>0</v>
          </cell>
          <cell r="OX82">
            <v>9193.84</v>
          </cell>
          <cell r="OY82">
            <v>13138.358000000002</v>
          </cell>
          <cell r="OZ82">
            <v>1240.088</v>
          </cell>
          <cell r="PA82">
            <v>1322.03</v>
          </cell>
          <cell r="PB82">
            <v>1322.03</v>
          </cell>
          <cell r="PC82">
            <v>1322.03</v>
          </cell>
          <cell r="PD82">
            <v>1322.03</v>
          </cell>
          <cell r="PE82">
            <v>1322.03</v>
          </cell>
          <cell r="PF82">
            <v>1322.03</v>
          </cell>
          <cell r="PG82">
            <v>1322.03</v>
          </cell>
          <cell r="PH82">
            <v>1322.03</v>
          </cell>
          <cell r="PI82">
            <v>1322.03</v>
          </cell>
          <cell r="PL82">
            <v>4614.45</v>
          </cell>
          <cell r="PM82">
            <v>0</v>
          </cell>
          <cell r="PN82">
            <v>0</v>
          </cell>
          <cell r="PO82">
            <v>0</v>
          </cell>
          <cell r="PP82">
            <v>0</v>
          </cell>
          <cell r="PQ82">
            <v>0</v>
          </cell>
          <cell r="PR82">
            <v>0</v>
          </cell>
          <cell r="PS82">
            <v>0</v>
          </cell>
          <cell r="PT82">
            <v>4614.45</v>
          </cell>
          <cell r="PU82">
            <v>0</v>
          </cell>
          <cell r="PV82">
            <v>0</v>
          </cell>
          <cell r="PY82">
            <v>-8523.9080000000031</v>
          </cell>
          <cell r="PZ82">
            <v>-8523.9080000000031</v>
          </cell>
          <cell r="QA82">
            <v>0</v>
          </cell>
          <cell r="QB82">
            <v>1954.6740000000002</v>
          </cell>
          <cell r="QC82">
            <v>191.39399999999998</v>
          </cell>
          <cell r="QD82">
            <v>195.92</v>
          </cell>
          <cell r="QE82">
            <v>195.92</v>
          </cell>
          <cell r="QF82">
            <v>195.92</v>
          </cell>
          <cell r="QG82">
            <v>195.92</v>
          </cell>
          <cell r="QH82">
            <v>195.92</v>
          </cell>
          <cell r="QI82">
            <v>195.92</v>
          </cell>
          <cell r="QJ82">
            <v>195.92</v>
          </cell>
          <cell r="QK82">
            <v>195.92</v>
          </cell>
          <cell r="QL82">
            <v>195.92</v>
          </cell>
          <cell r="QO82">
            <v>0</v>
          </cell>
          <cell r="QP82">
            <v>0</v>
          </cell>
          <cell r="QQ82">
            <v>0</v>
          </cell>
          <cell r="QS82">
            <v>0</v>
          </cell>
          <cell r="QT82">
            <v>0</v>
          </cell>
          <cell r="QU82">
            <v>0</v>
          </cell>
          <cell r="QW82">
            <v>0</v>
          </cell>
          <cell r="RB82">
            <v>-1954.6740000000002</v>
          </cell>
          <cell r="RC82">
            <v>-1954.6740000000002</v>
          </cell>
          <cell r="RD82">
            <v>0</v>
          </cell>
          <cell r="RE82">
            <v>8699.7250000000004</v>
          </cell>
          <cell r="RF82">
            <v>847.94499999999994</v>
          </cell>
          <cell r="RG82">
            <v>872.42</v>
          </cell>
          <cell r="RH82">
            <v>872.42</v>
          </cell>
          <cell r="RI82">
            <v>872.42</v>
          </cell>
          <cell r="RJ82">
            <v>872.42</v>
          </cell>
          <cell r="RK82">
            <v>872.42</v>
          </cell>
          <cell r="RL82">
            <v>872.42</v>
          </cell>
          <cell r="RM82">
            <v>872.42</v>
          </cell>
          <cell r="RN82">
            <v>872.42</v>
          </cell>
          <cell r="RO82">
            <v>872.42</v>
          </cell>
          <cell r="RR82">
            <v>1986.89</v>
          </cell>
          <cell r="RS82">
            <v>1986.89</v>
          </cell>
          <cell r="RT82">
            <v>0</v>
          </cell>
          <cell r="RV82">
            <v>0</v>
          </cell>
          <cell r="RY82">
            <v>0</v>
          </cell>
          <cell r="RZ82">
            <v>0</v>
          </cell>
          <cell r="SE82">
            <v>-6712.835</v>
          </cell>
          <cell r="SF82">
            <v>-6712.835</v>
          </cell>
          <cell r="SG82">
            <v>0</v>
          </cell>
          <cell r="SH82">
            <v>5001.6089999999995</v>
          </cell>
          <cell r="SI82">
            <v>472.71899999999999</v>
          </cell>
          <cell r="SJ82">
            <v>503.21</v>
          </cell>
          <cell r="SK82">
            <v>503.21</v>
          </cell>
          <cell r="SL82">
            <v>503.21</v>
          </cell>
          <cell r="SM82">
            <v>503.21</v>
          </cell>
          <cell r="SN82">
            <v>503.21</v>
          </cell>
          <cell r="SO82">
            <v>503.21</v>
          </cell>
          <cell r="SP82">
            <v>503.21</v>
          </cell>
          <cell r="SQ82">
            <v>503.21</v>
          </cell>
          <cell r="SR82">
            <v>503.21</v>
          </cell>
          <cell r="SU82">
            <v>0</v>
          </cell>
          <cell r="SV82">
            <v>0</v>
          </cell>
          <cell r="SW82">
            <v>0</v>
          </cell>
          <cell r="SX82">
            <v>0</v>
          </cell>
          <cell r="SY82">
            <v>0</v>
          </cell>
          <cell r="SZ82">
            <v>0</v>
          </cell>
          <cell r="TA82">
            <v>0</v>
          </cell>
          <cell r="TB82">
            <v>0</v>
          </cell>
          <cell r="TC82">
            <v>0</v>
          </cell>
          <cell r="TD82">
            <v>0</v>
          </cell>
          <cell r="TH82">
            <v>-5001.6089999999995</v>
          </cell>
          <cell r="TI82">
            <v>-5001.6089999999995</v>
          </cell>
          <cell r="TJ82">
            <v>0</v>
          </cell>
          <cell r="TK82">
            <v>5648.8890000000001</v>
          </cell>
          <cell r="TL82">
            <v>551.91899999999998</v>
          </cell>
          <cell r="TM82">
            <v>566.33000000000004</v>
          </cell>
          <cell r="TN82">
            <v>566.33000000000004</v>
          </cell>
          <cell r="TO82">
            <v>566.33000000000004</v>
          </cell>
          <cell r="TP82">
            <v>566.33000000000004</v>
          </cell>
          <cell r="TQ82">
            <v>566.33000000000004</v>
          </cell>
          <cell r="TR82">
            <v>566.33000000000004</v>
          </cell>
          <cell r="TS82">
            <v>566.33000000000004</v>
          </cell>
          <cell r="TT82">
            <v>566.33000000000004</v>
          </cell>
          <cell r="TU82">
            <v>566.33000000000004</v>
          </cell>
          <cell r="TX82">
            <v>10956.92</v>
          </cell>
          <cell r="TY82">
            <v>0</v>
          </cell>
          <cell r="TZ82">
            <v>0</v>
          </cell>
          <cell r="UA82">
            <v>0</v>
          </cell>
          <cell r="UB82">
            <v>2543.52</v>
          </cell>
          <cell r="UC82">
            <v>0</v>
          </cell>
          <cell r="UD82">
            <v>0</v>
          </cell>
          <cell r="UE82">
            <v>0</v>
          </cell>
          <cell r="UF82">
            <v>8413.4</v>
          </cell>
          <cell r="UG82">
            <v>0</v>
          </cell>
          <cell r="UH82">
            <v>0</v>
          </cell>
          <cell r="UK82">
            <v>5308.0309999999999</v>
          </cell>
          <cell r="UL82">
            <v>0</v>
          </cell>
          <cell r="UM82">
            <v>5308.0309999999999</v>
          </cell>
          <cell r="UN82">
            <v>107.021</v>
          </cell>
          <cell r="UO82">
            <v>10.541</v>
          </cell>
          <cell r="UP82">
            <v>10.72</v>
          </cell>
          <cell r="UQ82">
            <v>10.72</v>
          </cell>
          <cell r="UR82">
            <v>10.72</v>
          </cell>
          <cell r="US82">
            <v>10.72</v>
          </cell>
          <cell r="UT82">
            <v>10.72</v>
          </cell>
          <cell r="UU82">
            <v>10.72</v>
          </cell>
          <cell r="UV82">
            <v>10.72</v>
          </cell>
          <cell r="UW82">
            <v>10.72</v>
          </cell>
          <cell r="UX82">
            <v>10.72</v>
          </cell>
          <cell r="VA82">
            <v>0</v>
          </cell>
          <cell r="VN82">
            <v>-107.021</v>
          </cell>
          <cell r="VO82">
            <v>-107.021</v>
          </cell>
          <cell r="VP82">
            <v>0</v>
          </cell>
          <cell r="VQ82">
            <v>0</v>
          </cell>
          <cell r="WD82">
            <v>0</v>
          </cell>
          <cell r="WQ82">
            <v>0</v>
          </cell>
          <cell r="WR82">
            <v>0</v>
          </cell>
          <cell r="WS82">
            <v>0</v>
          </cell>
          <cell r="WT82">
            <v>97195.736000000019</v>
          </cell>
          <cell r="WU82">
            <v>9486.0559999999987</v>
          </cell>
          <cell r="WV82">
            <v>9745.52</v>
          </cell>
          <cell r="WW82">
            <v>9745.52</v>
          </cell>
          <cell r="WX82">
            <v>9745.52</v>
          </cell>
          <cell r="WY82">
            <v>9745.52</v>
          </cell>
          <cell r="WZ82">
            <v>9745.52</v>
          </cell>
          <cell r="XA82">
            <v>9745.52</v>
          </cell>
          <cell r="XB82">
            <v>9745.52</v>
          </cell>
          <cell r="XC82">
            <v>9745.52</v>
          </cell>
          <cell r="XD82">
            <v>9745.52</v>
          </cell>
          <cell r="XG82">
            <v>127690.08389789914</v>
          </cell>
          <cell r="XH82">
            <v>10886.67180364597</v>
          </cell>
          <cell r="XI82">
            <v>8858.7989956701367</v>
          </cell>
          <cell r="XJ82">
            <v>5882.1812003886753</v>
          </cell>
          <cell r="XK82">
            <v>4722.1006128517074</v>
          </cell>
          <cell r="XL82">
            <v>12476.851366211364</v>
          </cell>
          <cell r="XM82">
            <v>12553.146716609464</v>
          </cell>
          <cell r="XN82">
            <v>10208.204060043479</v>
          </cell>
          <cell r="XO82">
            <v>28206.615852459763</v>
          </cell>
          <cell r="XP82">
            <v>21935.779965509741</v>
          </cell>
          <cell r="XQ82">
            <v>11959.733324508819</v>
          </cell>
          <cell r="XT82">
            <v>30494.347897899119</v>
          </cell>
          <cell r="XU82">
            <v>0</v>
          </cell>
          <cell r="XV82">
            <v>30494.347897899119</v>
          </cell>
          <cell r="XW82">
            <v>39690.922000000006</v>
          </cell>
          <cell r="XX82">
            <v>3856.7020000000002</v>
          </cell>
          <cell r="XY82">
            <v>3981.58</v>
          </cell>
          <cell r="XZ82">
            <v>3981.58</v>
          </cell>
          <cell r="YA82">
            <v>3981.58</v>
          </cell>
          <cell r="YB82">
            <v>3981.58</v>
          </cell>
          <cell r="YC82">
            <v>3981.58</v>
          </cell>
          <cell r="YD82">
            <v>3981.58</v>
          </cell>
          <cell r="YE82">
            <v>3981.58</v>
          </cell>
          <cell r="YF82">
            <v>3981.58</v>
          </cell>
          <cell r="YG82">
            <v>3981.58</v>
          </cell>
          <cell r="YJ82">
            <v>32528.597187730091</v>
          </cell>
          <cell r="YK82">
            <v>2889.7437815927096</v>
          </cell>
          <cell r="YL82">
            <v>2065.6672783930489</v>
          </cell>
          <cell r="YM82">
            <v>3230.7987740238041</v>
          </cell>
          <cell r="YN82">
            <v>2877.5961130271912</v>
          </cell>
          <cell r="YO82">
            <v>4249.2516672298689</v>
          </cell>
          <cell r="YP82">
            <v>3632.720360960468</v>
          </cell>
          <cell r="YQ82">
            <v>3280.7172226000807</v>
          </cell>
          <cell r="YR82">
            <v>3853.2914813326147</v>
          </cell>
          <cell r="YS82">
            <v>3318.3561727620172</v>
          </cell>
          <cell r="YT82">
            <v>3130.4543358082892</v>
          </cell>
          <cell r="YW82">
            <v>-7162.3248122699151</v>
          </cell>
          <cell r="YX82">
            <v>-7162.3248122699151</v>
          </cell>
          <cell r="YY82">
            <v>0</v>
          </cell>
          <cell r="YZ82">
            <v>15765.198999999997</v>
          </cell>
          <cell r="ZA82">
            <v>1540.8789999999999</v>
          </cell>
          <cell r="ZB82">
            <v>1580.48</v>
          </cell>
          <cell r="ZC82">
            <v>1580.48</v>
          </cell>
          <cell r="ZD82">
            <v>1580.48</v>
          </cell>
          <cell r="ZE82">
            <v>1580.48</v>
          </cell>
          <cell r="ZF82">
            <v>1580.48</v>
          </cell>
          <cell r="ZG82">
            <v>1580.48</v>
          </cell>
          <cell r="ZH82">
            <v>1580.48</v>
          </cell>
          <cell r="ZI82">
            <v>1580.48</v>
          </cell>
          <cell r="ZJ82">
            <v>1580.48</v>
          </cell>
          <cell r="ZM82">
            <v>16725.145842604699</v>
          </cell>
          <cell r="ZP82">
            <v>8039.7723011770368</v>
          </cell>
          <cell r="ZQ82">
            <v>8685.3735414276634</v>
          </cell>
          <cell r="ZZ82">
            <v>959.9468426047024</v>
          </cell>
          <cell r="AAA82">
            <v>0</v>
          </cell>
          <cell r="AAB82">
            <v>959.9468426047024</v>
          </cell>
          <cell r="AAC82">
            <v>1554.0620000000004</v>
          </cell>
          <cell r="AAD82">
            <v>155.19200000000001</v>
          </cell>
          <cell r="AAE82">
            <v>155.43</v>
          </cell>
          <cell r="AAF82">
            <v>155.43</v>
          </cell>
          <cell r="AAG82">
            <v>155.43</v>
          </cell>
          <cell r="AAH82">
            <v>155.43</v>
          </cell>
          <cell r="AAI82">
            <v>155.43</v>
          </cell>
          <cell r="AAJ82">
            <v>155.43</v>
          </cell>
          <cell r="AAK82">
            <v>155.43</v>
          </cell>
          <cell r="AAL82">
            <v>155.43</v>
          </cell>
          <cell r="AAM82">
            <v>155.43</v>
          </cell>
          <cell r="AAP82">
            <v>3055.2223973400005</v>
          </cell>
          <cell r="AAQ82">
            <v>259.13296520999995</v>
          </cell>
          <cell r="AAR82">
            <v>258.46728209999998</v>
          </cell>
          <cell r="AAS82">
            <v>317.07381420000002</v>
          </cell>
          <cell r="AAT82">
            <v>323.6567301</v>
          </cell>
          <cell r="AAU82">
            <v>316.58640453000004</v>
          </cell>
          <cell r="AAV82">
            <v>322.4997171</v>
          </cell>
          <cell r="AAW82">
            <v>313.28840070000001</v>
          </cell>
          <cell r="AAX82">
            <v>314.66992590000001</v>
          </cell>
          <cell r="AAY82">
            <v>312.03664470000001</v>
          </cell>
          <cell r="AAZ82">
            <v>317.81051280000003</v>
          </cell>
          <cell r="ABC82">
            <v>1501.1603973400001</v>
          </cell>
          <cell r="ABD82">
            <v>0</v>
          </cell>
          <cell r="ABE82">
            <v>1501.1603973400001</v>
          </cell>
          <cell r="ABF82">
            <v>344.74599999999998</v>
          </cell>
          <cell r="ABG82">
            <v>34.426000000000002</v>
          </cell>
          <cell r="ABH82">
            <v>34.479999999999997</v>
          </cell>
          <cell r="ABI82">
            <v>34.479999999999997</v>
          </cell>
          <cell r="ABJ82">
            <v>34.479999999999997</v>
          </cell>
          <cell r="ABK82">
            <v>34.479999999999997</v>
          </cell>
          <cell r="ABL82">
            <v>34.479999999999997</v>
          </cell>
          <cell r="ABM82">
            <v>34.479999999999997</v>
          </cell>
          <cell r="ABN82">
            <v>34.479999999999997</v>
          </cell>
          <cell r="ABO82">
            <v>34.479999999999997</v>
          </cell>
          <cell r="ABP82">
            <v>34.479999999999997</v>
          </cell>
          <cell r="ABS82">
            <v>0</v>
          </cell>
          <cell r="ABT82">
            <v>0</v>
          </cell>
          <cell r="ACA82">
            <v>0</v>
          </cell>
          <cell r="ACB82">
            <v>0</v>
          </cell>
          <cell r="ACC82">
            <v>0</v>
          </cell>
          <cell r="ACF82">
            <v>-344.74599999999998</v>
          </cell>
          <cell r="ACG82">
            <v>-344.74599999999998</v>
          </cell>
          <cell r="ACH82">
            <v>0</v>
          </cell>
          <cell r="ACI82">
            <v>34105.650999999991</v>
          </cell>
          <cell r="ACJ82">
            <v>25755.627904776004</v>
          </cell>
          <cell r="ACK82">
            <v>-8350.0230952239872</v>
          </cell>
          <cell r="ACL82">
            <v>-8350.0230952239872</v>
          </cell>
          <cell r="ACM82">
            <v>0</v>
          </cell>
          <cell r="ACN82">
            <v>34105.650999999991</v>
          </cell>
          <cell r="ACO82">
            <v>3218.3710000000001</v>
          </cell>
          <cell r="ACP82">
            <v>3431.92</v>
          </cell>
          <cell r="ACQ82">
            <v>3431.92</v>
          </cell>
          <cell r="ACR82">
            <v>3431.92</v>
          </cell>
          <cell r="ACS82">
            <v>3431.92</v>
          </cell>
          <cell r="ACT82">
            <v>3431.92</v>
          </cell>
          <cell r="ACU82">
            <v>3431.92</v>
          </cell>
          <cell r="ACV82">
            <v>3431.92</v>
          </cell>
          <cell r="ACW82">
            <v>3431.92</v>
          </cell>
          <cell r="ACX82">
            <v>3431.92</v>
          </cell>
          <cell r="ADA82">
            <v>25755.627904776004</v>
          </cell>
          <cell r="ADB82">
            <v>3316.1076773999998</v>
          </cell>
          <cell r="ADC82">
            <v>3418.5021372000001</v>
          </cell>
          <cell r="ADD82">
            <v>3431.155574376</v>
          </cell>
          <cell r="ADE82">
            <v>3161.4870564000003</v>
          </cell>
          <cell r="ADF82">
            <v>1965.0190625999999</v>
          </cell>
          <cell r="ADG82">
            <v>2567.866086</v>
          </cell>
          <cell r="ADH82">
            <v>2635.9437852000001</v>
          </cell>
          <cell r="ADI82">
            <v>1893.938112</v>
          </cell>
          <cell r="ADJ82">
            <v>1604.200932</v>
          </cell>
          <cell r="ADK82">
            <v>1761.4074816</v>
          </cell>
          <cell r="ADN82">
            <v>-8350.0230952239872</v>
          </cell>
          <cell r="ADO82">
            <v>-8350.0230952239872</v>
          </cell>
          <cell r="ADP82">
            <v>0</v>
          </cell>
          <cell r="ADQ82">
            <v>0</v>
          </cell>
          <cell r="ADR82">
            <v>0</v>
          </cell>
          <cell r="ADS82">
            <v>0</v>
          </cell>
          <cell r="ADT82">
            <v>0</v>
          </cell>
          <cell r="ADU82">
            <v>0</v>
          </cell>
          <cell r="ADV82">
            <v>0</v>
          </cell>
          <cell r="ADW82">
            <v>0</v>
          </cell>
          <cell r="ADX82">
            <v>0</v>
          </cell>
          <cell r="ADY82">
            <v>0</v>
          </cell>
          <cell r="ADZ82">
            <v>0</v>
          </cell>
          <cell r="AEA82">
            <v>0</v>
          </cell>
          <cell r="AED82">
            <v>0</v>
          </cell>
          <cell r="AEE82">
            <v>0</v>
          </cell>
          <cell r="AEF82">
            <v>0</v>
          </cell>
          <cell r="AEG82">
            <v>0</v>
          </cell>
          <cell r="AEH82">
            <v>0</v>
          </cell>
          <cell r="AEI82">
            <v>0</v>
          </cell>
          <cell r="AEJ82">
            <v>0</v>
          </cell>
          <cell r="AEK82">
            <v>0</v>
          </cell>
          <cell r="AEL82">
            <v>0</v>
          </cell>
          <cell r="AEM82">
            <v>0</v>
          </cell>
          <cell r="AEN82">
            <v>0</v>
          </cell>
          <cell r="AEQ82">
            <v>0</v>
          </cell>
          <cell r="AER82">
            <v>0</v>
          </cell>
          <cell r="AES82">
            <v>0</v>
          </cell>
          <cell r="AET82">
            <v>0</v>
          </cell>
          <cell r="AEU82">
            <v>0</v>
          </cell>
          <cell r="AEV82">
            <v>0</v>
          </cell>
          <cell r="AEW82">
            <v>0</v>
          </cell>
          <cell r="AEX82">
            <v>0</v>
          </cell>
          <cell r="AEY82">
            <v>0</v>
          </cell>
          <cell r="AFG82">
            <v>0</v>
          </cell>
          <cell r="AFT82">
            <v>0</v>
          </cell>
          <cell r="AFU82">
            <v>0</v>
          </cell>
          <cell r="AFV82">
            <v>0</v>
          </cell>
          <cell r="AFW82">
            <v>417096.96400000004</v>
          </cell>
          <cell r="AFX82">
            <v>370502.12162147171</v>
          </cell>
          <cell r="AFY82">
            <v>-46594.842378528323</v>
          </cell>
          <cell r="AFZ82">
            <v>-46594.842378528323</v>
          </cell>
          <cell r="AGA82">
            <v>0</v>
          </cell>
          <cell r="AGB82">
            <v>500516.35680000001</v>
          </cell>
          <cell r="AGC82">
            <v>444602.54594576603</v>
          </cell>
          <cell r="AGD82">
            <v>-55913.810854233976</v>
          </cell>
          <cell r="AGE82">
            <v>-55913.810854233976</v>
          </cell>
          <cell r="AGF82">
            <v>0</v>
          </cell>
          <cell r="AGG82">
            <v>25025.817840000003</v>
          </cell>
          <cell r="AGH82">
            <v>22230.127297288302</v>
          </cell>
          <cell r="AGI82">
            <v>-2795.6905427117017</v>
          </cell>
          <cell r="AGJ82">
            <v>-2795.6905427117017</v>
          </cell>
          <cell r="AGK82">
            <v>0</v>
          </cell>
          <cell r="AGL82">
            <v>525542.17463999998</v>
          </cell>
        </row>
        <row r="83">
          <cell r="C83" t="str">
            <v>Христини Алчевської вул. 1</v>
          </cell>
          <cell r="D83">
            <v>2</v>
          </cell>
          <cell r="E83">
            <v>244.6</v>
          </cell>
          <cell r="F83">
            <v>4706.1489999999994</v>
          </cell>
          <cell r="G83">
            <v>4935.5739043126196</v>
          </cell>
          <cell r="H83">
            <v>229.42490431262013</v>
          </cell>
          <cell r="I83">
            <v>0</v>
          </cell>
          <cell r="J83">
            <v>229.42490431262013</v>
          </cell>
          <cell r="K83">
            <v>2243.8859999999995</v>
          </cell>
          <cell r="L83">
            <v>220.32599999999999</v>
          </cell>
          <cell r="M83">
            <v>224.84</v>
          </cell>
          <cell r="N83">
            <v>224.84</v>
          </cell>
          <cell r="O83">
            <v>224.84</v>
          </cell>
          <cell r="P83">
            <v>224.84</v>
          </cell>
          <cell r="Q83">
            <v>224.84</v>
          </cell>
          <cell r="R83">
            <v>224.84</v>
          </cell>
          <cell r="S83">
            <v>224.84</v>
          </cell>
          <cell r="T83">
            <v>224.84</v>
          </cell>
          <cell r="U83">
            <v>224.84</v>
          </cell>
          <cell r="X83">
            <v>2524.0008435559494</v>
          </cell>
          <cell r="Y83">
            <v>0</v>
          </cell>
          <cell r="Z83">
            <v>0</v>
          </cell>
          <cell r="AA83">
            <v>1252.3258682656756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1271.674975290274</v>
          </cell>
          <cell r="AH83">
            <v>0</v>
          </cell>
          <cell r="AL83">
            <v>0</v>
          </cell>
          <cell r="AM83">
            <v>0</v>
          </cell>
          <cell r="AN83">
            <v>317.35800000000006</v>
          </cell>
          <cell r="AO83">
            <v>31.158000000000001</v>
          </cell>
          <cell r="AP83">
            <v>31.8</v>
          </cell>
          <cell r="AQ83">
            <v>31.8</v>
          </cell>
          <cell r="AR83">
            <v>31.8</v>
          </cell>
          <cell r="AS83">
            <v>31.8</v>
          </cell>
          <cell r="AT83">
            <v>31.8</v>
          </cell>
          <cell r="AU83">
            <v>31.8</v>
          </cell>
          <cell r="AV83">
            <v>31.8</v>
          </cell>
          <cell r="AW83">
            <v>31.8</v>
          </cell>
          <cell r="AX83">
            <v>31.8</v>
          </cell>
          <cell r="BA83">
            <v>347.88897740607922</v>
          </cell>
          <cell r="BB83">
            <v>0</v>
          </cell>
          <cell r="BC83">
            <v>0</v>
          </cell>
          <cell r="BD83">
            <v>177.8614867841377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170.02749062194152</v>
          </cell>
          <cell r="BK83">
            <v>0</v>
          </cell>
          <cell r="BO83">
            <v>0</v>
          </cell>
          <cell r="BP83">
            <v>0</v>
          </cell>
          <cell r="BQ83">
            <v>87.089000000000027</v>
          </cell>
          <cell r="BR83">
            <v>8.6990000000000016</v>
          </cell>
          <cell r="BS83">
            <v>8.7100000000000009</v>
          </cell>
          <cell r="BT83">
            <v>8.7100000000000009</v>
          </cell>
          <cell r="BU83">
            <v>8.7100000000000009</v>
          </cell>
          <cell r="BV83">
            <v>8.7100000000000009</v>
          </cell>
          <cell r="BW83">
            <v>8.7100000000000009</v>
          </cell>
          <cell r="BX83">
            <v>8.7100000000000009</v>
          </cell>
          <cell r="BY83">
            <v>8.7100000000000009</v>
          </cell>
          <cell r="BZ83">
            <v>8.7100000000000009</v>
          </cell>
          <cell r="CA83">
            <v>8.7100000000000009</v>
          </cell>
          <cell r="CD83">
            <v>94.415400018599996</v>
          </cell>
          <cell r="CE83">
            <v>8.7701450550000004</v>
          </cell>
          <cell r="CF83">
            <v>8.7476155500000008</v>
          </cell>
          <cell r="CG83">
            <v>9.6082959035999984</v>
          </cell>
          <cell r="CH83">
            <v>9.8077796999999993</v>
          </cell>
          <cell r="CI83">
            <v>9.5935274100000001</v>
          </cell>
          <cell r="CJ83">
            <v>9.7727186999999986</v>
          </cell>
          <cell r="CK83">
            <v>9.4935878999999996</v>
          </cell>
          <cell r="CL83">
            <v>9.5354522999999993</v>
          </cell>
          <cell r="CM83">
            <v>9.4556559</v>
          </cell>
          <cell r="CN83">
            <v>9.6306215999999996</v>
          </cell>
          <cell r="CR83">
            <v>0</v>
          </cell>
          <cell r="CS83">
            <v>0</v>
          </cell>
          <cell r="CT83">
            <v>23.698000000000004</v>
          </cell>
          <cell r="CU83">
            <v>2.3679999999999999</v>
          </cell>
          <cell r="CV83">
            <v>2.37</v>
          </cell>
          <cell r="CW83">
            <v>2.37</v>
          </cell>
          <cell r="CX83">
            <v>2.37</v>
          </cell>
          <cell r="CY83">
            <v>2.37</v>
          </cell>
          <cell r="CZ83">
            <v>2.37</v>
          </cell>
          <cell r="DA83">
            <v>2.37</v>
          </cell>
          <cell r="DB83">
            <v>2.37</v>
          </cell>
          <cell r="DC83">
            <v>2.37</v>
          </cell>
          <cell r="DD83">
            <v>2.37</v>
          </cell>
          <cell r="DG83">
            <v>25.817933627640006</v>
          </cell>
          <cell r="DH83">
            <v>2.393863493</v>
          </cell>
          <cell r="DI83">
            <v>2.3877139299999999</v>
          </cell>
          <cell r="DJ83">
            <v>2.6284763506399997</v>
          </cell>
          <cell r="DK83">
            <v>2.6830477799999999</v>
          </cell>
          <cell r="DL83">
            <v>2.624436234</v>
          </cell>
          <cell r="DM83">
            <v>2.6734468599999999</v>
          </cell>
          <cell r="DN83">
            <v>2.5970964599999999</v>
          </cell>
          <cell r="DO83">
            <v>2.6085490199999999</v>
          </cell>
          <cell r="DP83">
            <v>2.58671966</v>
          </cell>
          <cell r="DQ83">
            <v>2.6345838399999999</v>
          </cell>
          <cell r="DT83">
            <v>2.1199336276400018</v>
          </cell>
          <cell r="DU83">
            <v>0</v>
          </cell>
          <cell r="DV83">
            <v>2.1199336276400018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959.56399999999985</v>
          </cell>
          <cell r="FB83">
            <v>94.213999999999999</v>
          </cell>
          <cell r="FC83">
            <v>96.15</v>
          </cell>
          <cell r="FD83">
            <v>96.15</v>
          </cell>
          <cell r="FE83">
            <v>96.15</v>
          </cell>
          <cell r="FF83">
            <v>96.15</v>
          </cell>
          <cell r="FG83">
            <v>96.15</v>
          </cell>
          <cell r="FH83">
            <v>96.15</v>
          </cell>
          <cell r="FI83">
            <v>96.15</v>
          </cell>
          <cell r="FJ83">
            <v>96.15</v>
          </cell>
          <cell r="FK83">
            <v>96.15</v>
          </cell>
          <cell r="FN83">
            <v>1092.0029821120272</v>
          </cell>
          <cell r="FO83">
            <v>0</v>
          </cell>
          <cell r="FP83">
            <v>0</v>
          </cell>
          <cell r="FQ83">
            <v>540.16640679140016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551.83657532062705</v>
          </cell>
          <cell r="FX83">
            <v>0</v>
          </cell>
          <cell r="GA83">
            <v>132.43898211202736</v>
          </cell>
          <cell r="GB83">
            <v>0</v>
          </cell>
          <cell r="GC83">
            <v>132.43898211202736</v>
          </cell>
          <cell r="GD83">
            <v>3.5829999999999997</v>
          </cell>
          <cell r="GE83">
            <v>3.5829999999999997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-3.5829999999999997</v>
          </cell>
          <cell r="GW83">
            <v>-3.5829999999999997</v>
          </cell>
          <cell r="GX83">
            <v>0</v>
          </cell>
          <cell r="GY83">
            <v>1070.971</v>
          </cell>
          <cell r="GZ83">
            <v>104.551</v>
          </cell>
          <cell r="HA83">
            <v>107.38</v>
          </cell>
          <cell r="HB83">
            <v>107.38</v>
          </cell>
          <cell r="HC83">
            <v>107.38</v>
          </cell>
          <cell r="HD83">
            <v>107.38</v>
          </cell>
          <cell r="HE83">
            <v>107.38</v>
          </cell>
          <cell r="HF83">
            <v>107.38</v>
          </cell>
          <cell r="HG83">
            <v>107.38</v>
          </cell>
          <cell r="HH83">
            <v>107.38</v>
          </cell>
          <cell r="HI83">
            <v>107.38</v>
          </cell>
          <cell r="HL83">
            <v>851.44776759232491</v>
          </cell>
          <cell r="HM83">
            <v>81.317927201233189</v>
          </cell>
          <cell r="HN83">
            <v>74.761405624772138</v>
          </cell>
          <cell r="HO83">
            <v>85.927393896838524</v>
          </cell>
          <cell r="HP83">
            <v>92.62285754137983</v>
          </cell>
          <cell r="HQ83">
            <v>96.893620332658713</v>
          </cell>
          <cell r="HR83">
            <v>84.049585260704532</v>
          </cell>
          <cell r="HS83">
            <v>76.402228116435083</v>
          </cell>
          <cell r="HT83">
            <v>101.06455893682879</v>
          </cell>
          <cell r="HU83">
            <v>76.365092243720028</v>
          </cell>
          <cell r="HV83">
            <v>82.043098437754168</v>
          </cell>
          <cell r="HY83">
            <v>-219.5232324076751</v>
          </cell>
          <cell r="HZ83">
            <v>-219.5232324076751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450.39099999999996</v>
          </cell>
          <cell r="KI83">
            <v>44.221000000000004</v>
          </cell>
          <cell r="KJ83">
            <v>45.13</v>
          </cell>
          <cell r="KK83">
            <v>45.13</v>
          </cell>
          <cell r="KL83">
            <v>45.13</v>
          </cell>
          <cell r="KM83">
            <v>45.13</v>
          </cell>
          <cell r="KN83">
            <v>45.13</v>
          </cell>
          <cell r="KO83">
            <v>45.13</v>
          </cell>
          <cell r="KP83">
            <v>45.13</v>
          </cell>
          <cell r="KQ83">
            <v>45.13</v>
          </cell>
          <cell r="KR83">
            <v>45.13</v>
          </cell>
          <cell r="KU83">
            <v>376.21671052981628</v>
          </cell>
          <cell r="KV83">
            <v>52.381029163896272</v>
          </cell>
          <cell r="KW83">
            <v>39.696838822498258</v>
          </cell>
          <cell r="KX83">
            <v>58.521541761603245</v>
          </cell>
          <cell r="KY83">
            <v>51.900578607022929</v>
          </cell>
          <cell r="KZ83">
            <v>55.89703054427158</v>
          </cell>
          <cell r="LA83">
            <v>11.075040527828866</v>
          </cell>
          <cell r="LB83">
            <v>0.61366435812565079</v>
          </cell>
          <cell r="LD83">
            <v>61.830296389131149</v>
          </cell>
          <cell r="LE83">
            <v>44.300690355438284</v>
          </cell>
          <cell r="LH83">
            <v>-74.17428947018368</v>
          </cell>
          <cell r="LI83">
            <v>-74.17428947018368</v>
          </cell>
          <cell r="LJ83">
            <v>0</v>
          </cell>
          <cell r="LK83">
            <v>0</v>
          </cell>
          <cell r="LX83">
            <v>0</v>
          </cell>
          <cell r="MJ83">
            <v>0</v>
          </cell>
          <cell r="ML83">
            <v>0</v>
          </cell>
          <cell r="MM83">
            <v>0</v>
          </cell>
          <cell r="MN83">
            <v>3183.5649999999991</v>
          </cell>
          <cell r="MO83">
            <v>315.80499999999995</v>
          </cell>
          <cell r="MP83">
            <v>318.64</v>
          </cell>
          <cell r="MQ83">
            <v>318.64</v>
          </cell>
          <cell r="MR83">
            <v>318.64</v>
          </cell>
          <cell r="MS83">
            <v>318.64</v>
          </cell>
          <cell r="MT83">
            <v>318.64</v>
          </cell>
          <cell r="MU83">
            <v>318.64</v>
          </cell>
          <cell r="MV83">
            <v>318.64</v>
          </cell>
          <cell r="MW83">
            <v>318.64</v>
          </cell>
          <cell r="MX83">
            <v>318.64</v>
          </cell>
          <cell r="NA83">
            <v>527.56628862904472</v>
          </cell>
          <cell r="NB83">
            <v>0</v>
          </cell>
          <cell r="NC83">
            <v>107.50091732348136</v>
          </cell>
          <cell r="ND83">
            <v>273.10769316887149</v>
          </cell>
          <cell r="NE83">
            <v>0</v>
          </cell>
          <cell r="NF83">
            <v>0</v>
          </cell>
          <cell r="NG83">
            <v>0</v>
          </cell>
          <cell r="NH83">
            <v>0</v>
          </cell>
          <cell r="NI83">
            <v>0</v>
          </cell>
          <cell r="NJ83">
            <v>0</v>
          </cell>
          <cell r="NK83">
            <v>146.9576781366919</v>
          </cell>
          <cell r="NN83">
            <v>-2655.9987113709544</v>
          </cell>
          <cell r="NO83">
            <v>-2655.9987113709544</v>
          </cell>
          <cell r="NP83">
            <v>0</v>
          </cell>
          <cell r="NQ83">
            <v>2080.5160000000001</v>
          </cell>
          <cell r="NR83">
            <v>0</v>
          </cell>
          <cell r="NS83">
            <v>-2080.5160000000001</v>
          </cell>
          <cell r="NT83">
            <v>-2080.5160000000001</v>
          </cell>
          <cell r="NU83">
            <v>0</v>
          </cell>
          <cell r="NV83">
            <v>813.33899999999994</v>
          </cell>
          <cell r="NW83">
            <v>78.308999999999997</v>
          </cell>
          <cell r="NX83">
            <v>81.67</v>
          </cell>
          <cell r="NY83">
            <v>81.67</v>
          </cell>
          <cell r="NZ83">
            <v>81.67</v>
          </cell>
          <cell r="OA83">
            <v>81.67</v>
          </cell>
          <cell r="OB83">
            <v>81.67</v>
          </cell>
          <cell r="OC83">
            <v>81.67</v>
          </cell>
          <cell r="OD83">
            <v>81.67</v>
          </cell>
          <cell r="OE83">
            <v>81.67</v>
          </cell>
          <cell r="OF83">
            <v>81.67</v>
          </cell>
          <cell r="OI83">
            <v>0</v>
          </cell>
          <cell r="OJ83">
            <v>0</v>
          </cell>
          <cell r="OK83">
            <v>0</v>
          </cell>
          <cell r="OL83">
            <v>0</v>
          </cell>
          <cell r="OM83">
            <v>0</v>
          </cell>
          <cell r="ON83">
            <v>0</v>
          </cell>
          <cell r="OO83">
            <v>0</v>
          </cell>
          <cell r="OP83">
            <v>0</v>
          </cell>
          <cell r="OQ83">
            <v>0</v>
          </cell>
          <cell r="OR83">
            <v>0</v>
          </cell>
          <cell r="OS83">
            <v>0</v>
          </cell>
          <cell r="OV83">
            <v>-813.33899999999994</v>
          </cell>
          <cell r="OW83">
            <v>-813.33899999999994</v>
          </cell>
          <cell r="OX83">
            <v>0</v>
          </cell>
          <cell r="OY83">
            <v>814.85500000000013</v>
          </cell>
          <cell r="OZ83">
            <v>76.045000000000002</v>
          </cell>
          <cell r="PA83">
            <v>82.09</v>
          </cell>
          <cell r="PB83">
            <v>82.09</v>
          </cell>
          <cell r="PC83">
            <v>82.09</v>
          </cell>
          <cell r="PD83">
            <v>82.09</v>
          </cell>
          <cell r="PE83">
            <v>82.09</v>
          </cell>
          <cell r="PF83">
            <v>82.09</v>
          </cell>
          <cell r="PG83">
            <v>82.09</v>
          </cell>
          <cell r="PH83">
            <v>82.09</v>
          </cell>
          <cell r="PI83">
            <v>82.09</v>
          </cell>
          <cell r="PL83">
            <v>0</v>
          </cell>
          <cell r="PM83">
            <v>0</v>
          </cell>
          <cell r="PN83">
            <v>0</v>
          </cell>
          <cell r="PO83">
            <v>0</v>
          </cell>
          <cell r="PP83">
            <v>0</v>
          </cell>
          <cell r="PQ83">
            <v>0</v>
          </cell>
          <cell r="PR83">
            <v>0</v>
          </cell>
          <cell r="PS83">
            <v>0</v>
          </cell>
          <cell r="PT83">
            <v>0</v>
          </cell>
          <cell r="PU83">
            <v>0</v>
          </cell>
          <cell r="PV83">
            <v>0</v>
          </cell>
          <cell r="PY83">
            <v>-814.85500000000013</v>
          </cell>
          <cell r="PZ83">
            <v>-814.85500000000013</v>
          </cell>
          <cell r="QA83">
            <v>0</v>
          </cell>
          <cell r="QB83">
            <v>61.258000000000003</v>
          </cell>
          <cell r="QC83">
            <v>5.9979999999999993</v>
          </cell>
          <cell r="QD83">
            <v>6.14</v>
          </cell>
          <cell r="QE83">
            <v>6.14</v>
          </cell>
          <cell r="QF83">
            <v>6.14</v>
          </cell>
          <cell r="QG83">
            <v>6.14</v>
          </cell>
          <cell r="QH83">
            <v>6.14</v>
          </cell>
          <cell r="QI83">
            <v>6.14</v>
          </cell>
          <cell r="QJ83">
            <v>6.14</v>
          </cell>
          <cell r="QK83">
            <v>6.14</v>
          </cell>
          <cell r="QL83">
            <v>6.14</v>
          </cell>
          <cell r="QO83">
            <v>0</v>
          </cell>
          <cell r="QP83">
            <v>0</v>
          </cell>
          <cell r="QQ83">
            <v>0</v>
          </cell>
          <cell r="QS83">
            <v>0</v>
          </cell>
          <cell r="QT83">
            <v>0</v>
          </cell>
          <cell r="QU83">
            <v>0</v>
          </cell>
          <cell r="QW83">
            <v>0</v>
          </cell>
          <cell r="RB83">
            <v>-61.258000000000003</v>
          </cell>
          <cell r="RC83">
            <v>-61.258000000000003</v>
          </cell>
          <cell r="RD83">
            <v>0</v>
          </cell>
          <cell r="RE83">
            <v>302.94200000000001</v>
          </cell>
          <cell r="RF83">
            <v>29.521999999999998</v>
          </cell>
          <cell r="RG83">
            <v>30.38</v>
          </cell>
          <cell r="RH83">
            <v>30.38</v>
          </cell>
          <cell r="RI83">
            <v>30.38</v>
          </cell>
          <cell r="RJ83">
            <v>30.38</v>
          </cell>
          <cell r="RK83">
            <v>30.38</v>
          </cell>
          <cell r="RL83">
            <v>30.38</v>
          </cell>
          <cell r="RM83">
            <v>30.38</v>
          </cell>
          <cell r="RN83">
            <v>30.38</v>
          </cell>
          <cell r="RO83">
            <v>30.38</v>
          </cell>
          <cell r="RR83">
            <v>0</v>
          </cell>
          <cell r="RS83">
            <v>0</v>
          </cell>
          <cell r="RT83">
            <v>0</v>
          </cell>
          <cell r="RV83">
            <v>0</v>
          </cell>
          <cell r="RY83">
            <v>0</v>
          </cell>
          <cell r="RZ83">
            <v>0</v>
          </cell>
          <cell r="SE83">
            <v>-302.94200000000001</v>
          </cell>
          <cell r="SF83">
            <v>-302.94200000000001</v>
          </cell>
          <cell r="SG83">
            <v>0</v>
          </cell>
          <cell r="SH83">
            <v>0</v>
          </cell>
          <cell r="SI83">
            <v>0</v>
          </cell>
          <cell r="SJ83">
            <v>0</v>
          </cell>
          <cell r="SK83">
            <v>0</v>
          </cell>
          <cell r="SL83">
            <v>0</v>
          </cell>
          <cell r="SM83">
            <v>0</v>
          </cell>
          <cell r="SN83">
            <v>0</v>
          </cell>
          <cell r="SO83">
            <v>0</v>
          </cell>
          <cell r="SP83">
            <v>0</v>
          </cell>
          <cell r="SQ83">
            <v>0</v>
          </cell>
          <cell r="SR83">
            <v>0</v>
          </cell>
          <cell r="SU83">
            <v>0</v>
          </cell>
          <cell r="SV83">
            <v>0</v>
          </cell>
          <cell r="SW83">
            <v>0</v>
          </cell>
          <cell r="SX83">
            <v>0</v>
          </cell>
          <cell r="SY83">
            <v>0</v>
          </cell>
          <cell r="SZ83">
            <v>0</v>
          </cell>
          <cell r="TA83">
            <v>0</v>
          </cell>
          <cell r="TB83">
            <v>0</v>
          </cell>
          <cell r="TC83">
            <v>0</v>
          </cell>
          <cell r="TD83">
            <v>0</v>
          </cell>
          <cell r="TH83">
            <v>0</v>
          </cell>
          <cell r="TI83">
            <v>0</v>
          </cell>
          <cell r="TJ83">
            <v>0</v>
          </cell>
          <cell r="TK83">
            <v>73.949999999999989</v>
          </cell>
          <cell r="TL83">
            <v>7.26</v>
          </cell>
          <cell r="TM83">
            <v>7.41</v>
          </cell>
          <cell r="TN83">
            <v>7.41</v>
          </cell>
          <cell r="TO83">
            <v>7.41</v>
          </cell>
          <cell r="TP83">
            <v>7.41</v>
          </cell>
          <cell r="TQ83">
            <v>7.41</v>
          </cell>
          <cell r="TR83">
            <v>7.41</v>
          </cell>
          <cell r="TS83">
            <v>7.41</v>
          </cell>
          <cell r="TT83">
            <v>7.41</v>
          </cell>
          <cell r="TU83">
            <v>7.41</v>
          </cell>
          <cell r="TX83">
            <v>0</v>
          </cell>
          <cell r="TY83">
            <v>0</v>
          </cell>
          <cell r="TZ83">
            <v>0</v>
          </cell>
          <cell r="UA83">
            <v>0</v>
          </cell>
          <cell r="UB83">
            <v>0</v>
          </cell>
          <cell r="UC83">
            <v>0</v>
          </cell>
          <cell r="UD83">
            <v>0</v>
          </cell>
          <cell r="UE83">
            <v>0</v>
          </cell>
          <cell r="UF83">
            <v>0</v>
          </cell>
          <cell r="UG83">
            <v>0</v>
          </cell>
          <cell r="UH83">
            <v>0</v>
          </cell>
          <cell r="UK83">
            <v>-73.949999999999989</v>
          </cell>
          <cell r="UL83">
            <v>-73.949999999999989</v>
          </cell>
          <cell r="UM83">
            <v>0</v>
          </cell>
          <cell r="UN83">
            <v>14.171999999999999</v>
          </cell>
          <cell r="UO83">
            <v>1.3919999999999999</v>
          </cell>
          <cell r="UP83">
            <v>1.42</v>
          </cell>
          <cell r="UQ83">
            <v>1.42</v>
          </cell>
          <cell r="UR83">
            <v>1.42</v>
          </cell>
          <cell r="US83">
            <v>1.42</v>
          </cell>
          <cell r="UT83">
            <v>1.42</v>
          </cell>
          <cell r="UU83">
            <v>1.42</v>
          </cell>
          <cell r="UV83">
            <v>1.42</v>
          </cell>
          <cell r="UW83">
            <v>1.42</v>
          </cell>
          <cell r="UX83">
            <v>1.42</v>
          </cell>
          <cell r="VA83">
            <v>0</v>
          </cell>
          <cell r="VN83">
            <v>-14.171999999999999</v>
          </cell>
          <cell r="VO83">
            <v>-14.171999999999999</v>
          </cell>
          <cell r="VP83">
            <v>0</v>
          </cell>
          <cell r="VQ83">
            <v>0</v>
          </cell>
          <cell r="WD83">
            <v>0</v>
          </cell>
          <cell r="WQ83">
            <v>0</v>
          </cell>
          <cell r="WR83">
            <v>0</v>
          </cell>
          <cell r="WS83">
            <v>0</v>
          </cell>
          <cell r="WT83">
            <v>2591.2029999999995</v>
          </cell>
          <cell r="WU83">
            <v>253.54300000000001</v>
          </cell>
          <cell r="WV83">
            <v>259.74</v>
          </cell>
          <cell r="WW83">
            <v>259.74</v>
          </cell>
          <cell r="WX83">
            <v>259.74</v>
          </cell>
          <cell r="WY83">
            <v>259.74</v>
          </cell>
          <cell r="WZ83">
            <v>259.74</v>
          </cell>
          <cell r="XA83">
            <v>259.74</v>
          </cell>
          <cell r="XB83">
            <v>259.74</v>
          </cell>
          <cell r="XC83">
            <v>259.74</v>
          </cell>
          <cell r="XD83">
            <v>259.74</v>
          </cell>
          <cell r="XG83">
            <v>5736.1500293329791</v>
          </cell>
          <cell r="XH83">
            <v>560.8972975502254</v>
          </cell>
          <cell r="XI83">
            <v>612.14717638102832</v>
          </cell>
          <cell r="XJ83">
            <v>274.94902145643221</v>
          </cell>
          <cell r="XK83">
            <v>153.84817100800888</v>
          </cell>
          <cell r="XL83">
            <v>737.67015829509751</v>
          </cell>
          <cell r="XM83">
            <v>704.84659515535088</v>
          </cell>
          <cell r="XN83">
            <v>452.34595341669984</v>
          </cell>
          <cell r="XO83">
            <v>806.45332545633175</v>
          </cell>
          <cell r="XP83">
            <v>783.97760986377193</v>
          </cell>
          <cell r="XQ83">
            <v>649.01472075003244</v>
          </cell>
          <cell r="XT83">
            <v>3144.9470293329796</v>
          </cell>
          <cell r="XU83">
            <v>0</v>
          </cell>
          <cell r="XV83">
            <v>3144.9470293329796</v>
          </cell>
          <cell r="XW83">
            <v>1726.2300000000002</v>
          </cell>
          <cell r="XX83">
            <v>163.02000000000001</v>
          </cell>
          <cell r="XY83">
            <v>173.69</v>
          </cell>
          <cell r="XZ83">
            <v>173.69</v>
          </cell>
          <cell r="YA83">
            <v>173.69</v>
          </cell>
          <cell r="YB83">
            <v>173.69</v>
          </cell>
          <cell r="YC83">
            <v>173.69</v>
          </cell>
          <cell r="YD83">
            <v>173.69</v>
          </cell>
          <cell r="YE83">
            <v>173.69</v>
          </cell>
          <cell r="YF83">
            <v>173.69</v>
          </cell>
          <cell r="YG83">
            <v>173.69</v>
          </cell>
          <cell r="YJ83">
            <v>1934.3199637310138</v>
          </cell>
          <cell r="YK83">
            <v>178.19799699858751</v>
          </cell>
          <cell r="YL83">
            <v>127.38076428086795</v>
          </cell>
          <cell r="YM83">
            <v>178.99544140166023</v>
          </cell>
          <cell r="YN83">
            <v>191.22388295236874</v>
          </cell>
          <cell r="YO83">
            <v>262.10457271755706</v>
          </cell>
          <cell r="YP83">
            <v>182.49242038683221</v>
          </cell>
          <cell r="YQ83">
            <v>174.24871505176085</v>
          </cell>
          <cell r="YR83">
            <v>193.70149288216396</v>
          </cell>
          <cell r="YS83">
            <v>255.12111577063482</v>
          </cell>
          <cell r="YT83">
            <v>190.85356128858058</v>
          </cell>
          <cell r="YW83">
            <v>208.08996373101354</v>
          </cell>
          <cell r="YX83">
            <v>0</v>
          </cell>
          <cell r="YY83">
            <v>208.08996373101354</v>
          </cell>
          <cell r="YZ83">
            <v>1367.7149999999999</v>
          </cell>
          <cell r="ZA83">
            <v>133.815</v>
          </cell>
          <cell r="ZB83">
            <v>137.1</v>
          </cell>
          <cell r="ZC83">
            <v>137.1</v>
          </cell>
          <cell r="ZD83">
            <v>137.1</v>
          </cell>
          <cell r="ZE83">
            <v>137.1</v>
          </cell>
          <cell r="ZF83">
            <v>137.1</v>
          </cell>
          <cell r="ZG83">
            <v>137.1</v>
          </cell>
          <cell r="ZH83">
            <v>137.1</v>
          </cell>
          <cell r="ZI83">
            <v>137.1</v>
          </cell>
          <cell r="ZJ83">
            <v>137.1</v>
          </cell>
          <cell r="ZM83">
            <v>1174.3316351577678</v>
          </cell>
          <cell r="ZP83">
            <v>580.36740922877232</v>
          </cell>
          <cell r="ZQ83">
            <v>593.96422592899546</v>
          </cell>
          <cell r="ZZ83">
            <v>-193.38336484223214</v>
          </cell>
          <cell r="AAA83">
            <v>-193.38336484223214</v>
          </cell>
          <cell r="AAB83">
            <v>0</v>
          </cell>
          <cell r="AAC83">
            <v>0</v>
          </cell>
          <cell r="AAD83">
            <v>0</v>
          </cell>
          <cell r="AAE83">
            <v>0</v>
          </cell>
          <cell r="AAF83">
            <v>0</v>
          </cell>
          <cell r="AAG83">
            <v>0</v>
          </cell>
          <cell r="AAH83">
            <v>0</v>
          </cell>
          <cell r="AAI83">
            <v>0</v>
          </cell>
          <cell r="AAJ83">
            <v>0</v>
          </cell>
          <cell r="AAK83">
            <v>0</v>
          </cell>
          <cell r="AAL83">
            <v>0</v>
          </cell>
          <cell r="AAM83">
            <v>0</v>
          </cell>
          <cell r="AAP83">
            <v>0</v>
          </cell>
          <cell r="AAQ83">
            <v>0</v>
          </cell>
          <cell r="AAR83">
            <v>0</v>
          </cell>
          <cell r="AAS83">
            <v>0</v>
          </cell>
          <cell r="AAT83">
            <v>0</v>
          </cell>
          <cell r="AAU83">
            <v>0</v>
          </cell>
          <cell r="AAV83">
            <v>0</v>
          </cell>
          <cell r="AAW83">
            <v>0</v>
          </cell>
          <cell r="AAX83">
            <v>0</v>
          </cell>
          <cell r="AAY83">
            <v>0</v>
          </cell>
          <cell r="AAZ83">
            <v>0</v>
          </cell>
          <cell r="ABC83">
            <v>0</v>
          </cell>
          <cell r="ABD83">
            <v>0</v>
          </cell>
          <cell r="ABE83">
            <v>0</v>
          </cell>
          <cell r="ABF83">
            <v>0</v>
          </cell>
          <cell r="ABG83">
            <v>0</v>
          </cell>
          <cell r="ABH83">
            <v>0</v>
          </cell>
          <cell r="ABI83">
            <v>0</v>
          </cell>
          <cell r="ABJ83">
            <v>0</v>
          </cell>
          <cell r="ABK83">
            <v>0</v>
          </cell>
          <cell r="ABL83">
            <v>0</v>
          </cell>
          <cell r="ABM83">
            <v>0</v>
          </cell>
          <cell r="ABN83">
            <v>0</v>
          </cell>
          <cell r="ABO83">
            <v>0</v>
          </cell>
          <cell r="ABP83">
            <v>0</v>
          </cell>
          <cell r="ABS83">
            <v>0</v>
          </cell>
          <cell r="ABT83">
            <v>0</v>
          </cell>
          <cell r="ACA83">
            <v>0</v>
          </cell>
          <cell r="ACB83">
            <v>0</v>
          </cell>
          <cell r="ACC83">
            <v>0</v>
          </cell>
          <cell r="ACF83">
            <v>0</v>
          </cell>
          <cell r="ACG83">
            <v>0</v>
          </cell>
          <cell r="ACH83">
            <v>0</v>
          </cell>
          <cell r="ACI83">
            <v>78.81</v>
          </cell>
          <cell r="ACJ83">
            <v>64.536169392000005</v>
          </cell>
          <cell r="ACK83">
            <v>-14.273830607999997</v>
          </cell>
          <cell r="ACL83">
            <v>-14.273830607999997</v>
          </cell>
          <cell r="ACM83">
            <v>0</v>
          </cell>
          <cell r="ACN83">
            <v>78.81</v>
          </cell>
          <cell r="ACO83">
            <v>7.4399999999999995</v>
          </cell>
          <cell r="ACP83">
            <v>7.93</v>
          </cell>
          <cell r="ACQ83">
            <v>7.93</v>
          </cell>
          <cell r="ACR83">
            <v>7.93</v>
          </cell>
          <cell r="ACS83">
            <v>7.93</v>
          </cell>
          <cell r="ACT83">
            <v>7.93</v>
          </cell>
          <cell r="ACU83">
            <v>7.93</v>
          </cell>
          <cell r="ACV83">
            <v>7.93</v>
          </cell>
          <cell r="ACW83">
            <v>7.93</v>
          </cell>
          <cell r="ACX83">
            <v>7.93</v>
          </cell>
          <cell r="ADA83">
            <v>64.536169392000005</v>
          </cell>
          <cell r="ADB83">
            <v>3.9713864400000003</v>
          </cell>
          <cell r="ADC83">
            <v>3.9611844</v>
          </cell>
          <cell r="ADD83">
            <v>3.9758465520000001</v>
          </cell>
          <cell r="ADE83">
            <v>32.467132800000002</v>
          </cell>
          <cell r="ADF83">
            <v>0</v>
          </cell>
          <cell r="ADG83">
            <v>16.1755344</v>
          </cell>
          <cell r="ADH83">
            <v>0</v>
          </cell>
          <cell r="ADI83">
            <v>0</v>
          </cell>
          <cell r="ADJ83">
            <v>0</v>
          </cell>
          <cell r="ADK83">
            <v>3.9850848000000001</v>
          </cell>
          <cell r="ADN83">
            <v>-14.273830607999997</v>
          </cell>
          <cell r="ADO83">
            <v>-14.273830607999997</v>
          </cell>
          <cell r="ADP83">
            <v>0</v>
          </cell>
          <cell r="ADQ83">
            <v>0</v>
          </cell>
          <cell r="ADR83">
            <v>0</v>
          </cell>
          <cell r="ADS83">
            <v>0</v>
          </cell>
          <cell r="ADT83">
            <v>0</v>
          </cell>
          <cell r="ADU83">
            <v>0</v>
          </cell>
          <cell r="ADV83">
            <v>0</v>
          </cell>
          <cell r="ADW83">
            <v>0</v>
          </cell>
          <cell r="ADX83">
            <v>0</v>
          </cell>
          <cell r="ADY83">
            <v>0</v>
          </cell>
          <cell r="ADZ83">
            <v>0</v>
          </cell>
          <cell r="AEA83">
            <v>0</v>
          </cell>
          <cell r="AED83">
            <v>0</v>
          </cell>
          <cell r="AEE83">
            <v>0</v>
          </cell>
          <cell r="AEF83">
            <v>0</v>
          </cell>
          <cell r="AEG83">
            <v>0</v>
          </cell>
          <cell r="AEH83">
            <v>0</v>
          </cell>
          <cell r="AEI83">
            <v>0</v>
          </cell>
          <cell r="AEJ83">
            <v>0</v>
          </cell>
          <cell r="AEK83">
            <v>0</v>
          </cell>
          <cell r="AEL83">
            <v>0</v>
          </cell>
          <cell r="AEM83">
            <v>0</v>
          </cell>
          <cell r="AEN83">
            <v>0</v>
          </cell>
          <cell r="AEQ83">
            <v>0</v>
          </cell>
          <cell r="AER83">
            <v>0</v>
          </cell>
          <cell r="AES83">
            <v>0</v>
          </cell>
          <cell r="AET83">
            <v>0</v>
          </cell>
          <cell r="AEU83">
            <v>0</v>
          </cell>
          <cell r="AEV83">
            <v>0</v>
          </cell>
          <cell r="AEW83">
            <v>0</v>
          </cell>
          <cell r="AEX83">
            <v>0</v>
          </cell>
          <cell r="AEY83">
            <v>0</v>
          </cell>
          <cell r="AFG83">
            <v>0</v>
          </cell>
          <cell r="AFT83">
            <v>0</v>
          </cell>
          <cell r="AFU83">
            <v>0</v>
          </cell>
          <cell r="AFV83">
            <v>0</v>
          </cell>
          <cell r="AFW83">
            <v>16184.578999999996</v>
          </cell>
          <cell r="AFX83">
            <v>14748.69470108524</v>
          </cell>
          <cell r="AFY83">
            <v>-1435.8842989147561</v>
          </cell>
          <cell r="AFZ83">
            <v>-1435.8842989147561</v>
          </cell>
          <cell r="AGA83">
            <v>0</v>
          </cell>
          <cell r="AGB83">
            <v>19421.494799999993</v>
          </cell>
          <cell r="AGC83">
            <v>17698.433641302287</v>
          </cell>
          <cell r="AGD83">
            <v>-1723.0611586977066</v>
          </cell>
          <cell r="AGE83">
            <v>-1723.0611586977066</v>
          </cell>
          <cell r="AGF83">
            <v>0</v>
          </cell>
          <cell r="AGG83">
            <v>971.07473999999968</v>
          </cell>
          <cell r="AGH83">
            <v>884.9216820651144</v>
          </cell>
          <cell r="AGI83">
            <v>-86.153057934885283</v>
          </cell>
          <cell r="AGJ83">
            <v>-86.153057934885283</v>
          </cell>
          <cell r="AGK83">
            <v>0</v>
          </cell>
          <cell r="AGL83">
            <v>20392.569539999993</v>
          </cell>
        </row>
        <row r="84">
          <cell r="C84" t="str">
            <v>Христини Алчевської вул. 2</v>
          </cell>
          <cell r="D84">
            <v>2</v>
          </cell>
          <cell r="E84">
            <v>269</v>
          </cell>
          <cell r="F84">
            <v>4305.2159999999994</v>
          </cell>
          <cell r="G84">
            <v>3011.7112480907904</v>
          </cell>
          <cell r="H84">
            <v>-1293.5047519092091</v>
          </cell>
          <cell r="I84">
            <v>-1293.5047519092091</v>
          </cell>
          <cell r="J84">
            <v>0</v>
          </cell>
          <cell r="K84">
            <v>1928.6189999999999</v>
          </cell>
          <cell r="L84">
            <v>189.36899999999997</v>
          </cell>
          <cell r="M84">
            <v>193.25</v>
          </cell>
          <cell r="N84">
            <v>193.25</v>
          </cell>
          <cell r="O84">
            <v>193.25</v>
          </cell>
          <cell r="P84">
            <v>193.25</v>
          </cell>
          <cell r="Q84">
            <v>193.25</v>
          </cell>
          <cell r="R84">
            <v>193.25</v>
          </cell>
          <cell r="S84">
            <v>193.25</v>
          </cell>
          <cell r="T84">
            <v>193.25</v>
          </cell>
          <cell r="U84">
            <v>193.25</v>
          </cell>
          <cell r="X84">
            <v>1333.0291172535383</v>
          </cell>
          <cell r="Y84">
            <v>239.75039305700003</v>
          </cell>
          <cell r="Z84">
            <v>0</v>
          </cell>
          <cell r="AA84">
            <v>0</v>
          </cell>
          <cell r="AB84">
            <v>1093.2787241965382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L84">
            <v>0</v>
          </cell>
          <cell r="AM84">
            <v>0</v>
          </cell>
          <cell r="AN84">
            <v>261.96899999999999</v>
          </cell>
          <cell r="AO84">
            <v>25.719000000000001</v>
          </cell>
          <cell r="AP84">
            <v>26.25</v>
          </cell>
          <cell r="AQ84">
            <v>26.25</v>
          </cell>
          <cell r="AR84">
            <v>26.25</v>
          </cell>
          <cell r="AS84">
            <v>26.25</v>
          </cell>
          <cell r="AT84">
            <v>26.25</v>
          </cell>
          <cell r="AU84">
            <v>26.25</v>
          </cell>
          <cell r="AV84">
            <v>26.25</v>
          </cell>
          <cell r="AW84">
            <v>26.25</v>
          </cell>
          <cell r="AX84">
            <v>26.25</v>
          </cell>
          <cell r="BA84">
            <v>147.66227756815363</v>
          </cell>
          <cell r="BB84">
            <v>0</v>
          </cell>
          <cell r="BC84">
            <v>0</v>
          </cell>
          <cell r="BD84">
            <v>0</v>
          </cell>
          <cell r="BE84">
            <v>147.66227756815363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O84">
            <v>0</v>
          </cell>
          <cell r="BP84">
            <v>0</v>
          </cell>
          <cell r="BQ84">
            <v>101.98700000000001</v>
          </cell>
          <cell r="BR84">
            <v>10.186999999999999</v>
          </cell>
          <cell r="BS84">
            <v>10.199999999999999</v>
          </cell>
          <cell r="BT84">
            <v>10.199999999999999</v>
          </cell>
          <cell r="BU84">
            <v>10.199999999999999</v>
          </cell>
          <cell r="BV84">
            <v>10.199999999999999</v>
          </cell>
          <cell r="BW84">
            <v>10.199999999999999</v>
          </cell>
          <cell r="BX84">
            <v>10.199999999999999</v>
          </cell>
          <cell r="BY84">
            <v>10.199999999999999</v>
          </cell>
          <cell r="BZ84">
            <v>10.199999999999999</v>
          </cell>
          <cell r="CA84">
            <v>10.199999999999999</v>
          </cell>
          <cell r="CD84">
            <v>110.58197460331999</v>
          </cell>
          <cell r="CE84">
            <v>10.270446599000001</v>
          </cell>
          <cell r="CF84">
            <v>10.24406299</v>
          </cell>
          <cell r="CG84">
            <v>11.253854627319999</v>
          </cell>
          <cell r="CH84">
            <v>11.48750289</v>
          </cell>
          <cell r="CI84">
            <v>11.236556817</v>
          </cell>
          <cell r="CJ84">
            <v>11.446437189999999</v>
          </cell>
          <cell r="CK84">
            <v>11.119501229999999</v>
          </cell>
          <cell r="CL84">
            <v>11.16853551</v>
          </cell>
          <cell r="CM84">
            <v>11.07507283</v>
          </cell>
          <cell r="CN84">
            <v>11.280003919999999</v>
          </cell>
          <cell r="CR84">
            <v>0</v>
          </cell>
          <cell r="CS84">
            <v>0</v>
          </cell>
          <cell r="CT84">
            <v>15.897</v>
          </cell>
          <cell r="CU84">
            <v>1.5870000000000002</v>
          </cell>
          <cell r="CV84">
            <v>1.59</v>
          </cell>
          <cell r="CW84">
            <v>1.59</v>
          </cell>
          <cell r="CX84">
            <v>1.59</v>
          </cell>
          <cell r="CY84">
            <v>1.59</v>
          </cell>
          <cell r="CZ84">
            <v>1.59</v>
          </cell>
          <cell r="DA84">
            <v>1.59</v>
          </cell>
          <cell r="DB84">
            <v>1.59</v>
          </cell>
          <cell r="DC84">
            <v>1.59</v>
          </cell>
          <cell r="DD84">
            <v>1.59</v>
          </cell>
          <cell r="DG84">
            <v>17.13834043824</v>
          </cell>
          <cell r="DH84">
            <v>1.5885545759999999</v>
          </cell>
          <cell r="DI84">
            <v>1.5844737599999998</v>
          </cell>
          <cell r="DJ84">
            <v>1.7449548882400001</v>
          </cell>
          <cell r="DK84">
            <v>1.7811829800000001</v>
          </cell>
          <cell r="DL84">
            <v>1.742272794</v>
          </cell>
          <cell r="DM84">
            <v>1.7748092600000001</v>
          </cell>
          <cell r="DN84">
            <v>1.72412286</v>
          </cell>
          <cell r="DO84">
            <v>1.7317258200000001</v>
          </cell>
          <cell r="DP84">
            <v>1.71723406</v>
          </cell>
          <cell r="DQ84">
            <v>1.74900944</v>
          </cell>
          <cell r="DT84">
            <v>1.24134043824</v>
          </cell>
          <cell r="DU84">
            <v>0</v>
          </cell>
          <cell r="DV84">
            <v>1.24134043824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817.45199999999977</v>
          </cell>
          <cell r="FB84">
            <v>80.262</v>
          </cell>
          <cell r="FC84">
            <v>81.91</v>
          </cell>
          <cell r="FD84">
            <v>81.91</v>
          </cell>
          <cell r="FE84">
            <v>81.91</v>
          </cell>
          <cell r="FF84">
            <v>81.91</v>
          </cell>
          <cell r="FG84">
            <v>81.91</v>
          </cell>
          <cell r="FH84">
            <v>81.91</v>
          </cell>
          <cell r="FI84">
            <v>81.91</v>
          </cell>
          <cell r="FJ84">
            <v>81.91</v>
          </cell>
          <cell r="FK84">
            <v>81.91</v>
          </cell>
          <cell r="FN84">
            <v>466.91585269059874</v>
          </cell>
          <cell r="FO84">
            <v>0</v>
          </cell>
          <cell r="FP84">
            <v>0</v>
          </cell>
          <cell r="FQ84">
            <v>0</v>
          </cell>
          <cell r="FR84">
            <v>466.91585269059874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GA84">
            <v>-350.53614730940103</v>
          </cell>
          <cell r="GB84">
            <v>-350.53614730940103</v>
          </cell>
          <cell r="GC84">
            <v>0</v>
          </cell>
          <cell r="GD84">
            <v>3.5829999999999997</v>
          </cell>
          <cell r="GE84">
            <v>3.5829999999999997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-3.5829999999999997</v>
          </cell>
          <cell r="GW84">
            <v>-3.5829999999999997</v>
          </cell>
          <cell r="GX84">
            <v>0</v>
          </cell>
          <cell r="GY84">
            <v>1175.7089999999998</v>
          </cell>
          <cell r="GZ84">
            <v>114.789</v>
          </cell>
          <cell r="HA84">
            <v>117.88</v>
          </cell>
          <cell r="HB84">
            <v>117.88</v>
          </cell>
          <cell r="HC84">
            <v>117.88</v>
          </cell>
          <cell r="HD84">
            <v>117.88</v>
          </cell>
          <cell r="HE84">
            <v>117.88</v>
          </cell>
          <cell r="HF84">
            <v>117.88</v>
          </cell>
          <cell r="HG84">
            <v>117.88</v>
          </cell>
          <cell r="HH84">
            <v>117.88</v>
          </cell>
          <cell r="HI84">
            <v>117.88</v>
          </cell>
          <cell r="HL84">
            <v>936.38368553693954</v>
          </cell>
          <cell r="HM84">
            <v>89.429772760146079</v>
          </cell>
          <cell r="HN84">
            <v>82.21920733059568</v>
          </cell>
          <cell r="HO84">
            <v>94.499055430292572</v>
          </cell>
          <cell r="HP84">
            <v>101.86242305245779</v>
          </cell>
          <cell r="HQ84">
            <v>106.55921451138674</v>
          </cell>
          <cell r="HR84">
            <v>92.433926554086355</v>
          </cell>
          <cell r="HS84">
            <v>84.023709580216831</v>
          </cell>
          <cell r="HT84">
            <v>111.14622385121399</v>
          </cell>
          <cell r="HU84">
            <v>83.982869229602144</v>
          </cell>
          <cell r="HV84">
            <v>90.227283236941432</v>
          </cell>
          <cell r="HY84">
            <v>-239.32531446306029</v>
          </cell>
          <cell r="HZ84">
            <v>-239.32531446306029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450.1930000000001</v>
          </cell>
          <cell r="KI84">
            <v>44.203000000000003</v>
          </cell>
          <cell r="KJ84">
            <v>45.11</v>
          </cell>
          <cell r="KK84">
            <v>45.11</v>
          </cell>
          <cell r="KL84">
            <v>45.11</v>
          </cell>
          <cell r="KM84">
            <v>45.11</v>
          </cell>
          <cell r="KN84">
            <v>45.11</v>
          </cell>
          <cell r="KO84">
            <v>45.11</v>
          </cell>
          <cell r="KP84">
            <v>45.11</v>
          </cell>
          <cell r="KQ84">
            <v>45.11</v>
          </cell>
          <cell r="KR84">
            <v>45.11</v>
          </cell>
          <cell r="KU84">
            <v>376.21671052981628</v>
          </cell>
          <cell r="KV84">
            <v>52.381029163896272</v>
          </cell>
          <cell r="KW84">
            <v>39.696838822498258</v>
          </cell>
          <cell r="KX84">
            <v>58.521541761603245</v>
          </cell>
          <cell r="KY84">
            <v>51.900578607022929</v>
          </cell>
          <cell r="KZ84">
            <v>55.89703054427158</v>
          </cell>
          <cell r="LA84">
            <v>11.075040527828866</v>
          </cell>
          <cell r="LB84">
            <v>0.61366435812565079</v>
          </cell>
          <cell r="LD84">
            <v>61.830296389131149</v>
          </cell>
          <cell r="LE84">
            <v>44.300690355438284</v>
          </cell>
          <cell r="LH84">
            <v>-73.976289470183815</v>
          </cell>
          <cell r="LI84">
            <v>-73.976289470183815</v>
          </cell>
          <cell r="LJ84">
            <v>0</v>
          </cell>
          <cell r="LK84">
            <v>0</v>
          </cell>
          <cell r="LX84">
            <v>0</v>
          </cell>
          <cell r="MJ84">
            <v>0</v>
          </cell>
          <cell r="ML84">
            <v>0</v>
          </cell>
          <cell r="MM84">
            <v>0</v>
          </cell>
          <cell r="MN84">
            <v>4448.0150000000003</v>
          </cell>
          <cell r="MO84">
            <v>439.77500000000003</v>
          </cell>
          <cell r="MP84">
            <v>445.36</v>
          </cell>
          <cell r="MQ84">
            <v>445.36</v>
          </cell>
          <cell r="MR84">
            <v>445.36</v>
          </cell>
          <cell r="MS84">
            <v>445.36</v>
          </cell>
          <cell r="MT84">
            <v>445.36</v>
          </cell>
          <cell r="MU84">
            <v>445.36</v>
          </cell>
          <cell r="MV84">
            <v>445.36</v>
          </cell>
          <cell r="MW84">
            <v>445.36</v>
          </cell>
          <cell r="MX84">
            <v>445.36</v>
          </cell>
          <cell r="NA84">
            <v>567.32469724852979</v>
          </cell>
          <cell r="NB84">
            <v>0</v>
          </cell>
          <cell r="NC84">
            <v>118.73922160941189</v>
          </cell>
          <cell r="ND84">
            <v>301.62779750242601</v>
          </cell>
          <cell r="NE84">
            <v>0</v>
          </cell>
          <cell r="NF84">
            <v>0</v>
          </cell>
          <cell r="NG84">
            <v>0</v>
          </cell>
          <cell r="NH84">
            <v>0</v>
          </cell>
          <cell r="NI84">
            <v>0</v>
          </cell>
          <cell r="NJ84">
            <v>0</v>
          </cell>
          <cell r="NK84">
            <v>146.9576781366919</v>
          </cell>
          <cell r="NN84">
            <v>-3880.6903027514704</v>
          </cell>
          <cell r="NO84">
            <v>-3880.6903027514704</v>
          </cell>
          <cell r="NP84">
            <v>0</v>
          </cell>
          <cell r="NQ84">
            <v>1782.8299999999997</v>
          </cell>
          <cell r="NR84">
            <v>0</v>
          </cell>
          <cell r="NS84">
            <v>-1782.8299999999997</v>
          </cell>
          <cell r="NT84">
            <v>-1782.8299999999997</v>
          </cell>
          <cell r="NU84">
            <v>0</v>
          </cell>
          <cell r="NV84">
            <v>640.55499999999984</v>
          </cell>
          <cell r="NW84">
            <v>61.67499999999999</v>
          </cell>
          <cell r="NX84">
            <v>64.319999999999993</v>
          </cell>
          <cell r="NY84">
            <v>64.319999999999993</v>
          </cell>
          <cell r="NZ84">
            <v>64.319999999999993</v>
          </cell>
          <cell r="OA84">
            <v>64.319999999999993</v>
          </cell>
          <cell r="OB84">
            <v>64.319999999999993</v>
          </cell>
          <cell r="OC84">
            <v>64.319999999999993</v>
          </cell>
          <cell r="OD84">
            <v>64.319999999999993</v>
          </cell>
          <cell r="OE84">
            <v>64.319999999999993</v>
          </cell>
          <cell r="OF84">
            <v>64.319999999999993</v>
          </cell>
          <cell r="OI84">
            <v>0</v>
          </cell>
          <cell r="OJ84">
            <v>0</v>
          </cell>
          <cell r="OK84">
            <v>0</v>
          </cell>
          <cell r="OL84">
            <v>0</v>
          </cell>
          <cell r="OM84">
            <v>0</v>
          </cell>
          <cell r="ON84">
            <v>0</v>
          </cell>
          <cell r="OO84">
            <v>0</v>
          </cell>
          <cell r="OP84">
            <v>0</v>
          </cell>
          <cell r="OQ84">
            <v>0</v>
          </cell>
          <cell r="OR84">
            <v>0</v>
          </cell>
          <cell r="OS84">
            <v>0</v>
          </cell>
          <cell r="OV84">
            <v>-640.55499999999984</v>
          </cell>
          <cell r="OW84">
            <v>-640.55499999999984</v>
          </cell>
          <cell r="OX84">
            <v>0</v>
          </cell>
          <cell r="OY84">
            <v>672.14199999999994</v>
          </cell>
          <cell r="OZ84">
            <v>62.751999999999995</v>
          </cell>
          <cell r="PA84">
            <v>67.709999999999994</v>
          </cell>
          <cell r="PB84">
            <v>67.709999999999994</v>
          </cell>
          <cell r="PC84">
            <v>67.709999999999994</v>
          </cell>
          <cell r="PD84">
            <v>67.709999999999994</v>
          </cell>
          <cell r="PE84">
            <v>67.709999999999994</v>
          </cell>
          <cell r="PF84">
            <v>67.709999999999994</v>
          </cell>
          <cell r="PG84">
            <v>67.709999999999994</v>
          </cell>
          <cell r="PH84">
            <v>67.709999999999994</v>
          </cell>
          <cell r="PI84">
            <v>67.709999999999994</v>
          </cell>
          <cell r="PL84">
            <v>0</v>
          </cell>
          <cell r="PM84">
            <v>0</v>
          </cell>
          <cell r="PN84">
            <v>0</v>
          </cell>
          <cell r="PO84">
            <v>0</v>
          </cell>
          <cell r="PP84">
            <v>0</v>
          </cell>
          <cell r="PQ84">
            <v>0</v>
          </cell>
          <cell r="PR84">
            <v>0</v>
          </cell>
          <cell r="PS84">
            <v>0</v>
          </cell>
          <cell r="PT84">
            <v>0</v>
          </cell>
          <cell r="PU84">
            <v>0</v>
          </cell>
          <cell r="PV84">
            <v>0</v>
          </cell>
          <cell r="PY84">
            <v>-672.14199999999994</v>
          </cell>
          <cell r="PZ84">
            <v>-672.14199999999994</v>
          </cell>
          <cell r="QA84">
            <v>0</v>
          </cell>
          <cell r="QB84">
            <v>38.392000000000003</v>
          </cell>
          <cell r="QC84">
            <v>3.742</v>
          </cell>
          <cell r="QD84">
            <v>3.85</v>
          </cell>
          <cell r="QE84">
            <v>3.85</v>
          </cell>
          <cell r="QF84">
            <v>3.85</v>
          </cell>
          <cell r="QG84">
            <v>3.85</v>
          </cell>
          <cell r="QH84">
            <v>3.85</v>
          </cell>
          <cell r="QI84">
            <v>3.85</v>
          </cell>
          <cell r="QJ84">
            <v>3.85</v>
          </cell>
          <cell r="QK84">
            <v>3.85</v>
          </cell>
          <cell r="QL84">
            <v>3.85</v>
          </cell>
          <cell r="QO84">
            <v>0</v>
          </cell>
          <cell r="QP84">
            <v>0</v>
          </cell>
          <cell r="QQ84">
            <v>0</v>
          </cell>
          <cell r="QS84">
            <v>0</v>
          </cell>
          <cell r="QT84">
            <v>0</v>
          </cell>
          <cell r="QU84">
            <v>0</v>
          </cell>
          <cell r="QW84">
            <v>0</v>
          </cell>
          <cell r="RB84">
            <v>-38.392000000000003</v>
          </cell>
          <cell r="RC84">
            <v>-38.392000000000003</v>
          </cell>
          <cell r="RD84">
            <v>0</v>
          </cell>
          <cell r="RE84">
            <v>343.71800000000002</v>
          </cell>
          <cell r="RF84">
            <v>33.578000000000003</v>
          </cell>
          <cell r="RG84">
            <v>34.46</v>
          </cell>
          <cell r="RH84">
            <v>34.46</v>
          </cell>
          <cell r="RI84">
            <v>34.46</v>
          </cell>
          <cell r="RJ84">
            <v>34.46</v>
          </cell>
          <cell r="RK84">
            <v>34.46</v>
          </cell>
          <cell r="RL84">
            <v>34.46</v>
          </cell>
          <cell r="RM84">
            <v>34.46</v>
          </cell>
          <cell r="RN84">
            <v>34.46</v>
          </cell>
          <cell r="RO84">
            <v>34.46</v>
          </cell>
          <cell r="RR84">
            <v>0</v>
          </cell>
          <cell r="RS84">
            <v>0</v>
          </cell>
          <cell r="RT84">
            <v>0</v>
          </cell>
          <cell r="RV84">
            <v>0</v>
          </cell>
          <cell r="RY84">
            <v>0</v>
          </cell>
          <cell r="RZ84">
            <v>0</v>
          </cell>
          <cell r="SE84">
            <v>-343.71800000000002</v>
          </cell>
          <cell r="SF84">
            <v>-343.71800000000002</v>
          </cell>
          <cell r="SG84">
            <v>0</v>
          </cell>
          <cell r="SH84">
            <v>0</v>
          </cell>
          <cell r="SI84">
            <v>0</v>
          </cell>
          <cell r="SJ84">
            <v>0</v>
          </cell>
          <cell r="SK84">
            <v>0</v>
          </cell>
          <cell r="SL84">
            <v>0</v>
          </cell>
          <cell r="SM84">
            <v>0</v>
          </cell>
          <cell r="SN84">
            <v>0</v>
          </cell>
          <cell r="SO84">
            <v>0</v>
          </cell>
          <cell r="SP84">
            <v>0</v>
          </cell>
          <cell r="SQ84">
            <v>0</v>
          </cell>
          <cell r="SR84">
            <v>0</v>
          </cell>
          <cell r="SU84">
            <v>0</v>
          </cell>
          <cell r="SV84">
            <v>0</v>
          </cell>
          <cell r="SW84">
            <v>0</v>
          </cell>
          <cell r="SX84">
            <v>0</v>
          </cell>
          <cell r="SY84">
            <v>0</v>
          </cell>
          <cell r="SZ84">
            <v>0</v>
          </cell>
          <cell r="TA84">
            <v>0</v>
          </cell>
          <cell r="TB84">
            <v>0</v>
          </cell>
          <cell r="TC84">
            <v>0</v>
          </cell>
          <cell r="TD84">
            <v>0</v>
          </cell>
          <cell r="TH84">
            <v>0</v>
          </cell>
          <cell r="TI84">
            <v>0</v>
          </cell>
          <cell r="TJ84">
            <v>0</v>
          </cell>
          <cell r="TK84">
            <v>74.049000000000007</v>
          </cell>
          <cell r="TL84">
            <v>7.2690000000000001</v>
          </cell>
          <cell r="TM84">
            <v>7.42</v>
          </cell>
          <cell r="TN84">
            <v>7.42</v>
          </cell>
          <cell r="TO84">
            <v>7.42</v>
          </cell>
          <cell r="TP84">
            <v>7.42</v>
          </cell>
          <cell r="TQ84">
            <v>7.42</v>
          </cell>
          <cell r="TR84">
            <v>7.42</v>
          </cell>
          <cell r="TS84">
            <v>7.42</v>
          </cell>
          <cell r="TT84">
            <v>7.42</v>
          </cell>
          <cell r="TU84">
            <v>7.42</v>
          </cell>
          <cell r="TX84">
            <v>0</v>
          </cell>
          <cell r="TY84">
            <v>0</v>
          </cell>
          <cell r="TZ84">
            <v>0</v>
          </cell>
          <cell r="UA84">
            <v>0</v>
          </cell>
          <cell r="UB84">
            <v>0</v>
          </cell>
          <cell r="UC84">
            <v>0</v>
          </cell>
          <cell r="UD84">
            <v>0</v>
          </cell>
          <cell r="UE84">
            <v>0</v>
          </cell>
          <cell r="UF84">
            <v>0</v>
          </cell>
          <cell r="UG84">
            <v>0</v>
          </cell>
          <cell r="UH84">
            <v>0</v>
          </cell>
          <cell r="UK84">
            <v>-74.049000000000007</v>
          </cell>
          <cell r="UL84">
            <v>-74.049000000000007</v>
          </cell>
          <cell r="UM84">
            <v>0</v>
          </cell>
          <cell r="UN84">
            <v>13.974000000000002</v>
          </cell>
          <cell r="UO84">
            <v>1.3739999999999997</v>
          </cell>
          <cell r="UP84">
            <v>1.4</v>
          </cell>
          <cell r="UQ84">
            <v>1.4</v>
          </cell>
          <cell r="UR84">
            <v>1.4</v>
          </cell>
          <cell r="US84">
            <v>1.4</v>
          </cell>
          <cell r="UT84">
            <v>1.4</v>
          </cell>
          <cell r="UU84">
            <v>1.4</v>
          </cell>
          <cell r="UV84">
            <v>1.4</v>
          </cell>
          <cell r="UW84">
            <v>1.4</v>
          </cell>
          <cell r="UX84">
            <v>1.4</v>
          </cell>
          <cell r="VA84">
            <v>0</v>
          </cell>
          <cell r="VN84">
            <v>-13.974000000000002</v>
          </cell>
          <cell r="VO84">
            <v>-13.974000000000002</v>
          </cell>
          <cell r="VP84">
            <v>0</v>
          </cell>
          <cell r="VQ84">
            <v>0</v>
          </cell>
          <cell r="WD84">
            <v>0</v>
          </cell>
          <cell r="WQ84">
            <v>0</v>
          </cell>
          <cell r="WR84">
            <v>0</v>
          </cell>
          <cell r="WS84">
            <v>0</v>
          </cell>
          <cell r="WT84">
            <v>3684.5920000000001</v>
          </cell>
          <cell r="WU84">
            <v>360.53199999999993</v>
          </cell>
          <cell r="WV84">
            <v>369.34</v>
          </cell>
          <cell r="WW84">
            <v>369.34</v>
          </cell>
          <cell r="WX84">
            <v>369.34</v>
          </cell>
          <cell r="WY84">
            <v>369.34</v>
          </cell>
          <cell r="WZ84">
            <v>369.34</v>
          </cell>
          <cell r="XA84">
            <v>369.34</v>
          </cell>
          <cell r="XB84">
            <v>369.34</v>
          </cell>
          <cell r="XC84">
            <v>369.34</v>
          </cell>
          <cell r="XD84">
            <v>369.34</v>
          </cell>
          <cell r="XG84">
            <v>7043.0878767144968</v>
          </cell>
          <cell r="XH84">
            <v>721.81915898067848</v>
          </cell>
          <cell r="XI84">
            <v>708.83603729870936</v>
          </cell>
          <cell r="XJ84">
            <v>328.96245152128859</v>
          </cell>
          <cell r="XK84">
            <v>197.12080131968492</v>
          </cell>
          <cell r="XL84">
            <v>894.93343518604615</v>
          </cell>
          <cell r="XM84">
            <v>854.53808081719262</v>
          </cell>
          <cell r="XN84">
            <v>570.6947370642622</v>
          </cell>
          <cell r="XO84">
            <v>1015.6782710469115</v>
          </cell>
          <cell r="XP84">
            <v>973.23011143864358</v>
          </cell>
          <cell r="XQ84">
            <v>777.27479204107908</v>
          </cell>
          <cell r="XT84">
            <v>3358.4958767144967</v>
          </cell>
          <cell r="XU84">
            <v>0</v>
          </cell>
          <cell r="XV84">
            <v>3358.4958767144967</v>
          </cell>
          <cell r="XW84">
            <v>1726.1940000000002</v>
          </cell>
          <cell r="XX84">
            <v>162.98400000000001</v>
          </cell>
          <cell r="XY84">
            <v>173.69</v>
          </cell>
          <cell r="XZ84">
            <v>173.69</v>
          </cell>
          <cell r="YA84">
            <v>173.69</v>
          </cell>
          <cell r="YB84">
            <v>173.69</v>
          </cell>
          <cell r="YC84">
            <v>173.69</v>
          </cell>
          <cell r="YD84">
            <v>173.69</v>
          </cell>
          <cell r="YE84">
            <v>173.69</v>
          </cell>
          <cell r="YF84">
            <v>173.69</v>
          </cell>
          <cell r="YG84">
            <v>173.69</v>
          </cell>
          <cell r="YJ84">
            <v>1934.3199637310138</v>
          </cell>
          <cell r="YK84">
            <v>178.19799699858751</v>
          </cell>
          <cell r="YL84">
            <v>127.38076428086795</v>
          </cell>
          <cell r="YM84">
            <v>178.99544140166023</v>
          </cell>
          <cell r="YN84">
            <v>191.22388295236874</v>
          </cell>
          <cell r="YO84">
            <v>262.10457271755706</v>
          </cell>
          <cell r="YP84">
            <v>182.49242038683221</v>
          </cell>
          <cell r="YQ84">
            <v>174.24871505176085</v>
          </cell>
          <cell r="YR84">
            <v>193.70149288216396</v>
          </cell>
          <cell r="YS84">
            <v>255.12111577063482</v>
          </cell>
          <cell r="YT84">
            <v>190.85356128858058</v>
          </cell>
          <cell r="YW84">
            <v>208.1259637310136</v>
          </cell>
          <cell r="YX84">
            <v>0</v>
          </cell>
          <cell r="YY84">
            <v>208.1259637310136</v>
          </cell>
          <cell r="YZ84">
            <v>1566.135</v>
          </cell>
          <cell r="ZA84">
            <v>153.22500000000002</v>
          </cell>
          <cell r="ZB84">
            <v>156.99</v>
          </cell>
          <cell r="ZC84">
            <v>156.99</v>
          </cell>
          <cell r="ZD84">
            <v>156.99</v>
          </cell>
          <cell r="ZE84">
            <v>156.99</v>
          </cell>
          <cell r="ZF84">
            <v>156.99</v>
          </cell>
          <cell r="ZG84">
            <v>156.99</v>
          </cell>
          <cell r="ZH84">
            <v>156.99</v>
          </cell>
          <cell r="ZI84">
            <v>156.99</v>
          </cell>
          <cell r="ZJ84">
            <v>156.99</v>
          </cell>
          <cell r="ZM84">
            <v>1398.3477464037171</v>
          </cell>
          <cell r="ZP84">
            <v>690.49578506943749</v>
          </cell>
          <cell r="ZQ84">
            <v>707.85196133427962</v>
          </cell>
          <cell r="ZZ84">
            <v>-167.78725359628288</v>
          </cell>
          <cell r="AAA84">
            <v>-167.78725359628288</v>
          </cell>
          <cell r="AAB84">
            <v>0</v>
          </cell>
          <cell r="AAC84">
            <v>0</v>
          </cell>
          <cell r="AAD84">
            <v>0</v>
          </cell>
          <cell r="AAE84">
            <v>0</v>
          </cell>
          <cell r="AAF84">
            <v>0</v>
          </cell>
          <cell r="AAG84">
            <v>0</v>
          </cell>
          <cell r="AAH84">
            <v>0</v>
          </cell>
          <cell r="AAI84">
            <v>0</v>
          </cell>
          <cell r="AAJ84">
            <v>0</v>
          </cell>
          <cell r="AAK84">
            <v>0</v>
          </cell>
          <cell r="AAL84">
            <v>0</v>
          </cell>
          <cell r="AAM84">
            <v>0</v>
          </cell>
          <cell r="AAP84">
            <v>0</v>
          </cell>
          <cell r="AAQ84">
            <v>0</v>
          </cell>
          <cell r="AAR84">
            <v>0</v>
          </cell>
          <cell r="AAS84">
            <v>0</v>
          </cell>
          <cell r="AAT84">
            <v>0</v>
          </cell>
          <cell r="AAU84">
            <v>0</v>
          </cell>
          <cell r="AAV84">
            <v>0</v>
          </cell>
          <cell r="AAW84">
            <v>0</v>
          </cell>
          <cell r="AAX84">
            <v>0</v>
          </cell>
          <cell r="AAY84">
            <v>0</v>
          </cell>
          <cell r="AAZ84">
            <v>0</v>
          </cell>
          <cell r="ABC84">
            <v>0</v>
          </cell>
          <cell r="ABD84">
            <v>0</v>
          </cell>
          <cell r="ABE84">
            <v>0</v>
          </cell>
          <cell r="ABF84">
            <v>0</v>
          </cell>
          <cell r="ABG84">
            <v>0</v>
          </cell>
          <cell r="ABH84">
            <v>0</v>
          </cell>
          <cell r="ABI84">
            <v>0</v>
          </cell>
          <cell r="ABJ84">
            <v>0</v>
          </cell>
          <cell r="ABK84">
            <v>0</v>
          </cell>
          <cell r="ABL84">
            <v>0</v>
          </cell>
          <cell r="ABM84">
            <v>0</v>
          </cell>
          <cell r="ABN84">
            <v>0</v>
          </cell>
          <cell r="ABO84">
            <v>0</v>
          </cell>
          <cell r="ABP84">
            <v>0</v>
          </cell>
          <cell r="ABS84">
            <v>0</v>
          </cell>
          <cell r="ABT84">
            <v>0</v>
          </cell>
          <cell r="ACA84">
            <v>0</v>
          </cell>
          <cell r="ACB84">
            <v>0</v>
          </cell>
          <cell r="ACC84">
            <v>0</v>
          </cell>
          <cell r="ACF84">
            <v>0</v>
          </cell>
          <cell r="ACG84">
            <v>0</v>
          </cell>
          <cell r="ACH84">
            <v>0</v>
          </cell>
          <cell r="ACI84">
            <v>197.08000000000004</v>
          </cell>
          <cell r="ACJ84">
            <v>220.48011914400001</v>
          </cell>
          <cell r="ACK84">
            <v>23.400119143999973</v>
          </cell>
          <cell r="ACL84">
            <v>0</v>
          </cell>
          <cell r="ACM84">
            <v>23.400119143999973</v>
          </cell>
          <cell r="ACN84">
            <v>197.08000000000004</v>
          </cell>
          <cell r="ACO84">
            <v>18.88</v>
          </cell>
          <cell r="ACP84">
            <v>19.8</v>
          </cell>
          <cell r="ACQ84">
            <v>19.8</v>
          </cell>
          <cell r="ACR84">
            <v>19.8</v>
          </cell>
          <cell r="ACS84">
            <v>19.8</v>
          </cell>
          <cell r="ACT84">
            <v>19.8</v>
          </cell>
          <cell r="ACU84">
            <v>19.8</v>
          </cell>
          <cell r="ACV84">
            <v>19.8</v>
          </cell>
          <cell r="ACW84">
            <v>19.8</v>
          </cell>
          <cell r="ACX84">
            <v>19.8</v>
          </cell>
          <cell r="ADA84">
            <v>220.48011914400001</v>
          </cell>
          <cell r="ADB84">
            <v>15.885545760000001</v>
          </cell>
          <cell r="ADC84">
            <v>7.9223688000000001</v>
          </cell>
          <cell r="ADD84">
            <v>7.9516931040000003</v>
          </cell>
          <cell r="ADE84">
            <v>97.401398400000005</v>
          </cell>
          <cell r="ADF84">
            <v>3.9697354800000002</v>
          </cell>
          <cell r="ADG84">
            <v>24.263301600000002</v>
          </cell>
          <cell r="ADH84">
            <v>3.9283812</v>
          </cell>
          <cell r="ADI84">
            <v>3.9457044000000003</v>
          </cell>
          <cell r="ADJ84">
            <v>31.301481600000002</v>
          </cell>
          <cell r="ADK84">
            <v>23.910508800000002</v>
          </cell>
          <cell r="ADN84">
            <v>23.400119143999973</v>
          </cell>
          <cell r="ADO84">
            <v>0</v>
          </cell>
          <cell r="ADP84">
            <v>23.400119143999973</v>
          </cell>
          <cell r="ADQ84">
            <v>0</v>
          </cell>
          <cell r="ADR84">
            <v>0</v>
          </cell>
          <cell r="ADS84">
            <v>0</v>
          </cell>
          <cell r="ADT84">
            <v>0</v>
          </cell>
          <cell r="ADU84">
            <v>0</v>
          </cell>
          <cell r="ADV84">
            <v>0</v>
          </cell>
          <cell r="ADW84">
            <v>0</v>
          </cell>
          <cell r="ADX84">
            <v>0</v>
          </cell>
          <cell r="ADY84">
            <v>0</v>
          </cell>
          <cell r="ADZ84">
            <v>0</v>
          </cell>
          <cell r="AEA84">
            <v>0</v>
          </cell>
          <cell r="AED84">
            <v>0</v>
          </cell>
          <cell r="AEE84">
            <v>0</v>
          </cell>
          <cell r="AEF84">
            <v>0</v>
          </cell>
          <cell r="AEG84">
            <v>0</v>
          </cell>
          <cell r="AEH84">
            <v>0</v>
          </cell>
          <cell r="AEI84">
            <v>0</v>
          </cell>
          <cell r="AEJ84">
            <v>0</v>
          </cell>
          <cell r="AEK84">
            <v>0</v>
          </cell>
          <cell r="AEL84">
            <v>0</v>
          </cell>
          <cell r="AEM84">
            <v>0</v>
          </cell>
          <cell r="AEN84">
            <v>0</v>
          </cell>
          <cell r="AEQ84">
            <v>0</v>
          </cell>
          <cell r="AER84">
            <v>0</v>
          </cell>
          <cell r="AES84">
            <v>0</v>
          </cell>
          <cell r="AET84">
            <v>0</v>
          </cell>
          <cell r="AEU84">
            <v>0</v>
          </cell>
          <cell r="AEV84">
            <v>0</v>
          </cell>
          <cell r="AEW84">
            <v>0</v>
          </cell>
          <cell r="AEX84">
            <v>0</v>
          </cell>
          <cell r="AEY84">
            <v>0</v>
          </cell>
          <cell r="AFG84">
            <v>0</v>
          </cell>
          <cell r="AFT84">
            <v>0</v>
          </cell>
          <cell r="AFU84">
            <v>0</v>
          </cell>
          <cell r="AFV84">
            <v>0</v>
          </cell>
          <cell r="AFW84">
            <v>18160.255000000001</v>
          </cell>
          <cell r="AFX84">
            <v>14551.488361862364</v>
          </cell>
          <cell r="AFY84">
            <v>-3608.7666381376366</v>
          </cell>
          <cell r="AFZ84">
            <v>-3608.7666381376366</v>
          </cell>
          <cell r="AGA84">
            <v>0</v>
          </cell>
          <cell r="AGB84">
            <v>21792.306</v>
          </cell>
          <cell r="AGC84">
            <v>17461.786034234836</v>
          </cell>
          <cell r="AGD84">
            <v>-4330.5199657651647</v>
          </cell>
          <cell r="AGE84">
            <v>-4330.5199657651647</v>
          </cell>
          <cell r="AGF84">
            <v>0</v>
          </cell>
          <cell r="AGG84">
            <v>1089.6153000000002</v>
          </cell>
          <cell r="AGH84">
            <v>873.08930171174188</v>
          </cell>
          <cell r="AGI84">
            <v>-216.52599828825828</v>
          </cell>
          <cell r="AGJ84">
            <v>-216.52599828825828</v>
          </cell>
          <cell r="AGK84">
            <v>0</v>
          </cell>
          <cell r="AGL84">
            <v>22881.921300000002</v>
          </cell>
        </row>
        <row r="85">
          <cell r="C85" t="str">
            <v>Христини Алчевської вул. 3</v>
          </cell>
          <cell r="D85">
            <v>2</v>
          </cell>
          <cell r="E85">
            <v>887.9</v>
          </cell>
          <cell r="F85">
            <v>12554.768</v>
          </cell>
          <cell r="G85">
            <v>8480.1656973196368</v>
          </cell>
          <cell r="H85">
            <v>-4074.6023026803632</v>
          </cell>
          <cell r="I85">
            <v>-4074.6023026803632</v>
          </cell>
          <cell r="J85">
            <v>0</v>
          </cell>
          <cell r="K85">
            <v>5034.866</v>
          </cell>
          <cell r="L85">
            <v>494.36599999999999</v>
          </cell>
          <cell r="M85">
            <v>504.5</v>
          </cell>
          <cell r="N85">
            <v>504.5</v>
          </cell>
          <cell r="O85">
            <v>504.5</v>
          </cell>
          <cell r="P85">
            <v>504.5</v>
          </cell>
          <cell r="Q85">
            <v>504.5</v>
          </cell>
          <cell r="R85">
            <v>504.5</v>
          </cell>
          <cell r="S85">
            <v>504.5</v>
          </cell>
          <cell r="T85">
            <v>504.5</v>
          </cell>
          <cell r="U85">
            <v>504.5</v>
          </cell>
          <cell r="X85">
            <v>2753.7032780934469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2753.7032780934469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L85">
            <v>0</v>
          </cell>
          <cell r="AM85">
            <v>0</v>
          </cell>
          <cell r="AN85">
            <v>554.68899999999996</v>
          </cell>
          <cell r="AO85">
            <v>54.469000000000001</v>
          </cell>
          <cell r="AP85">
            <v>55.58</v>
          </cell>
          <cell r="AQ85">
            <v>55.58</v>
          </cell>
          <cell r="AR85">
            <v>55.58</v>
          </cell>
          <cell r="AS85">
            <v>55.58</v>
          </cell>
          <cell r="AT85">
            <v>55.58</v>
          </cell>
          <cell r="AU85">
            <v>55.58</v>
          </cell>
          <cell r="AV85">
            <v>55.58</v>
          </cell>
          <cell r="AW85">
            <v>55.58</v>
          </cell>
          <cell r="AX85">
            <v>55.58</v>
          </cell>
          <cell r="BA85">
            <v>307.66216061049465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307.66216061049465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O85">
            <v>0</v>
          </cell>
          <cell r="BP85">
            <v>0</v>
          </cell>
          <cell r="BQ85">
            <v>218.37900000000002</v>
          </cell>
          <cell r="BR85">
            <v>21.818999999999999</v>
          </cell>
          <cell r="BS85">
            <v>21.84</v>
          </cell>
          <cell r="BT85">
            <v>21.84</v>
          </cell>
          <cell r="BU85">
            <v>21.84</v>
          </cell>
          <cell r="BV85">
            <v>21.84</v>
          </cell>
          <cell r="BW85">
            <v>21.84</v>
          </cell>
          <cell r="BX85">
            <v>21.84</v>
          </cell>
          <cell r="BY85">
            <v>21.84</v>
          </cell>
          <cell r="BZ85">
            <v>21.84</v>
          </cell>
          <cell r="CA85">
            <v>21.84</v>
          </cell>
          <cell r="CD85">
            <v>237.44094680164</v>
          </cell>
          <cell r="CE85">
            <v>22.052226371</v>
          </cell>
          <cell r="CF85">
            <v>21.995576709999998</v>
          </cell>
          <cell r="CG85">
            <v>24.164311996639999</v>
          </cell>
          <cell r="CH85">
            <v>24.666002280000001</v>
          </cell>
          <cell r="CI85">
            <v>24.127170083999999</v>
          </cell>
          <cell r="CJ85">
            <v>24.577825879999999</v>
          </cell>
          <cell r="CK85">
            <v>23.875827959999999</v>
          </cell>
          <cell r="CL85">
            <v>23.981114519999998</v>
          </cell>
          <cell r="CM85">
            <v>23.780431159999999</v>
          </cell>
          <cell r="CN85">
            <v>24.22045984</v>
          </cell>
          <cell r="CR85">
            <v>0</v>
          </cell>
          <cell r="CS85">
            <v>0</v>
          </cell>
          <cell r="CT85">
            <v>18.594999999999999</v>
          </cell>
          <cell r="CU85">
            <v>1.8550000000000002</v>
          </cell>
          <cell r="CV85">
            <v>1.86</v>
          </cell>
          <cell r="CW85">
            <v>1.86</v>
          </cell>
          <cell r="CX85">
            <v>1.86</v>
          </cell>
          <cell r="CY85">
            <v>1.86</v>
          </cell>
          <cell r="CZ85">
            <v>1.86</v>
          </cell>
          <cell r="DA85">
            <v>1.86</v>
          </cell>
          <cell r="DB85">
            <v>1.86</v>
          </cell>
          <cell r="DC85">
            <v>1.86</v>
          </cell>
          <cell r="DD85">
            <v>1.86</v>
          </cell>
          <cell r="DG85">
            <v>19.85484485724</v>
          </cell>
          <cell r="DH85">
            <v>1.842282043</v>
          </cell>
          <cell r="DI85">
            <v>1.8375494299999999</v>
          </cell>
          <cell r="DJ85">
            <v>2.0210553452400002</v>
          </cell>
          <cell r="DK85">
            <v>2.06301573</v>
          </cell>
          <cell r="DL85">
            <v>2.017948869</v>
          </cell>
          <cell r="DM85">
            <v>2.0556335100000003</v>
          </cell>
          <cell r="DN85">
            <v>1.9969271100000001</v>
          </cell>
          <cell r="DO85">
            <v>2.0057330700000002</v>
          </cell>
          <cell r="DP85">
            <v>1.9889483100000001</v>
          </cell>
          <cell r="DQ85">
            <v>2.0257514400000001</v>
          </cell>
          <cell r="DT85">
            <v>1.2598448572400009</v>
          </cell>
          <cell r="DU85">
            <v>0</v>
          </cell>
          <cell r="DV85">
            <v>1.2598448572400009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2891.3700000000008</v>
          </cell>
          <cell r="FB85">
            <v>283.89</v>
          </cell>
          <cell r="FC85">
            <v>289.72000000000003</v>
          </cell>
          <cell r="FD85">
            <v>289.72000000000003</v>
          </cell>
          <cell r="FE85">
            <v>289.72000000000003</v>
          </cell>
          <cell r="FF85">
            <v>289.72000000000003</v>
          </cell>
          <cell r="FG85">
            <v>289.72000000000003</v>
          </cell>
          <cell r="FH85">
            <v>289.72000000000003</v>
          </cell>
          <cell r="FI85">
            <v>289.72000000000003</v>
          </cell>
          <cell r="FJ85">
            <v>289.72000000000003</v>
          </cell>
          <cell r="FK85">
            <v>289.72000000000003</v>
          </cell>
          <cell r="FN85">
            <v>2070.7421086361874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1690.9540405361874</v>
          </cell>
          <cell r="FT85">
            <v>379.78806810000003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GA85">
            <v>-820.62789136381343</v>
          </cell>
          <cell r="GB85">
            <v>-820.62789136381343</v>
          </cell>
          <cell r="GC85">
            <v>0</v>
          </cell>
          <cell r="GD85">
            <v>6.3620000000000001</v>
          </cell>
          <cell r="GE85">
            <v>6.3620000000000001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-6.3620000000000001</v>
          </cell>
          <cell r="GW85">
            <v>-6.3620000000000001</v>
          </cell>
          <cell r="GX85">
            <v>0</v>
          </cell>
          <cell r="GY85">
            <v>3830.5069999999996</v>
          </cell>
          <cell r="GZ85">
            <v>374.327</v>
          </cell>
          <cell r="HA85">
            <v>384.02</v>
          </cell>
          <cell r="HB85">
            <v>384.02</v>
          </cell>
          <cell r="HC85">
            <v>384.02</v>
          </cell>
          <cell r="HD85">
            <v>384.02</v>
          </cell>
          <cell r="HE85">
            <v>384.02</v>
          </cell>
          <cell r="HF85">
            <v>384.02</v>
          </cell>
          <cell r="HG85">
            <v>384.02</v>
          </cell>
          <cell r="HH85">
            <v>384.02</v>
          </cell>
          <cell r="HI85">
            <v>384.02</v>
          </cell>
          <cell r="HL85">
            <v>3090.7623583206273</v>
          </cell>
          <cell r="HM85">
            <v>295.18474064585018</v>
          </cell>
          <cell r="HN85">
            <v>271.3845137131446</v>
          </cell>
          <cell r="HO85">
            <v>311.91714244073154</v>
          </cell>
          <cell r="HP85">
            <v>336.22173021664412</v>
          </cell>
          <cell r="HQ85">
            <v>351.72463406936907</v>
          </cell>
          <cell r="HR85">
            <v>305.10068173744708</v>
          </cell>
          <cell r="HS85">
            <v>277.34071277425471</v>
          </cell>
          <cell r="HT85">
            <v>366.86517530666504</v>
          </cell>
          <cell r="HU85">
            <v>277.20590925265333</v>
          </cell>
          <cell r="HV85">
            <v>297.81711816386729</v>
          </cell>
          <cell r="HY85">
            <v>-739.74464167937231</v>
          </cell>
          <cell r="HZ85">
            <v>-739.74464167937231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1012.8580000000001</v>
          </cell>
          <cell r="KI85">
            <v>99.447999999999993</v>
          </cell>
          <cell r="KJ85">
            <v>101.49</v>
          </cell>
          <cell r="KK85">
            <v>101.49</v>
          </cell>
          <cell r="KL85">
            <v>101.49</v>
          </cell>
          <cell r="KM85">
            <v>101.49</v>
          </cell>
          <cell r="KN85">
            <v>101.49</v>
          </cell>
          <cell r="KO85">
            <v>101.49</v>
          </cell>
          <cell r="KP85">
            <v>101.49</v>
          </cell>
          <cell r="KQ85">
            <v>101.49</v>
          </cell>
          <cell r="KR85">
            <v>101.49</v>
          </cell>
          <cell r="KU85">
            <v>846.50543767265822</v>
          </cell>
          <cell r="KV85">
            <v>117.83322869548461</v>
          </cell>
          <cell r="KW85">
            <v>89.323026765279607</v>
          </cell>
          <cell r="KX85">
            <v>131.68104554850655</v>
          </cell>
          <cell r="KY85">
            <v>116.78302125712825</v>
          </cell>
          <cell r="KZ85">
            <v>125.77555552297257</v>
          </cell>
          <cell r="LA85">
            <v>24.920275035430571</v>
          </cell>
          <cell r="LB85">
            <v>1.3808242548192402</v>
          </cell>
          <cell r="LD85">
            <v>139.1261718336483</v>
          </cell>
          <cell r="LE85">
            <v>99.682288759388598</v>
          </cell>
          <cell r="LH85">
            <v>-166.35256232734184</v>
          </cell>
          <cell r="LI85">
            <v>-166.35256232734184</v>
          </cell>
          <cell r="LJ85">
            <v>0</v>
          </cell>
          <cell r="LK85">
            <v>0</v>
          </cell>
          <cell r="LX85">
            <v>0</v>
          </cell>
          <cell r="MJ85">
            <v>0</v>
          </cell>
          <cell r="ML85">
            <v>0</v>
          </cell>
          <cell r="MM85">
            <v>0</v>
          </cell>
          <cell r="MN85">
            <v>3135.0159999999996</v>
          </cell>
          <cell r="MO85">
            <v>293.35599999999999</v>
          </cell>
          <cell r="MP85">
            <v>315.74</v>
          </cell>
          <cell r="MQ85">
            <v>315.74</v>
          </cell>
          <cell r="MR85">
            <v>315.74</v>
          </cell>
          <cell r="MS85">
            <v>315.74</v>
          </cell>
          <cell r="MT85">
            <v>315.74</v>
          </cell>
          <cell r="MU85">
            <v>315.74</v>
          </cell>
          <cell r="MV85">
            <v>315.74</v>
          </cell>
          <cell r="MW85">
            <v>315.74</v>
          </cell>
          <cell r="MX85">
            <v>315.74</v>
          </cell>
          <cell r="NA85">
            <v>5260.4222070329643</v>
          </cell>
          <cell r="NB85">
            <v>0</v>
          </cell>
          <cell r="NC85">
            <v>391.47716781062275</v>
          </cell>
          <cell r="ND85">
            <v>3627.7205898335178</v>
          </cell>
          <cell r="NE85">
            <v>0</v>
          </cell>
          <cell r="NF85">
            <v>0</v>
          </cell>
          <cell r="NG85">
            <v>0</v>
          </cell>
          <cell r="NH85">
            <v>800.35141497874815</v>
          </cell>
          <cell r="NI85">
            <v>0</v>
          </cell>
          <cell r="NJ85">
            <v>0</v>
          </cell>
          <cell r="NK85">
            <v>440.87303441007566</v>
          </cell>
          <cell r="NN85">
            <v>2125.4062070329646</v>
          </cell>
          <cell r="NO85">
            <v>0</v>
          </cell>
          <cell r="NP85">
            <v>2125.4062070329646</v>
          </cell>
          <cell r="NQ85">
            <v>5267.8870000000006</v>
          </cell>
          <cell r="NR85">
            <v>968.05</v>
          </cell>
          <cell r="NS85">
            <v>-4299.8370000000004</v>
          </cell>
          <cell r="NT85">
            <v>-4299.8370000000004</v>
          </cell>
          <cell r="NU85">
            <v>0</v>
          </cell>
          <cell r="NV85">
            <v>1732.2030000000004</v>
          </cell>
          <cell r="NW85">
            <v>166.74299999999999</v>
          </cell>
          <cell r="NX85">
            <v>173.94</v>
          </cell>
          <cell r="NY85">
            <v>173.94</v>
          </cell>
          <cell r="NZ85">
            <v>173.94</v>
          </cell>
          <cell r="OA85">
            <v>173.94</v>
          </cell>
          <cell r="OB85">
            <v>173.94</v>
          </cell>
          <cell r="OC85">
            <v>173.94</v>
          </cell>
          <cell r="OD85">
            <v>173.94</v>
          </cell>
          <cell r="OE85">
            <v>173.94</v>
          </cell>
          <cell r="OF85">
            <v>173.94</v>
          </cell>
          <cell r="OI85">
            <v>0</v>
          </cell>
          <cell r="OJ85">
            <v>0</v>
          </cell>
          <cell r="OK85">
            <v>0</v>
          </cell>
          <cell r="OL85">
            <v>0</v>
          </cell>
          <cell r="OM85">
            <v>0</v>
          </cell>
          <cell r="ON85">
            <v>0</v>
          </cell>
          <cell r="OO85">
            <v>0</v>
          </cell>
          <cell r="OP85">
            <v>0</v>
          </cell>
          <cell r="OQ85">
            <v>0</v>
          </cell>
          <cell r="OR85">
            <v>0</v>
          </cell>
          <cell r="OS85">
            <v>0</v>
          </cell>
          <cell r="OV85">
            <v>-1732.2030000000004</v>
          </cell>
          <cell r="OW85">
            <v>-1732.2030000000004</v>
          </cell>
          <cell r="OX85">
            <v>0</v>
          </cell>
          <cell r="OY85">
            <v>1427.7670000000001</v>
          </cell>
          <cell r="OZ85">
            <v>133.20700000000002</v>
          </cell>
          <cell r="PA85">
            <v>143.84</v>
          </cell>
          <cell r="PB85">
            <v>143.84</v>
          </cell>
          <cell r="PC85">
            <v>143.84</v>
          </cell>
          <cell r="PD85">
            <v>143.84</v>
          </cell>
          <cell r="PE85">
            <v>143.84</v>
          </cell>
          <cell r="PF85">
            <v>143.84</v>
          </cell>
          <cell r="PG85">
            <v>143.84</v>
          </cell>
          <cell r="PH85">
            <v>143.84</v>
          </cell>
          <cell r="PI85">
            <v>143.84</v>
          </cell>
          <cell r="PL85">
            <v>0</v>
          </cell>
          <cell r="PM85">
            <v>0</v>
          </cell>
          <cell r="PN85">
            <v>0</v>
          </cell>
          <cell r="PO85">
            <v>0</v>
          </cell>
          <cell r="PP85">
            <v>0</v>
          </cell>
          <cell r="PQ85">
            <v>0</v>
          </cell>
          <cell r="PR85">
            <v>0</v>
          </cell>
          <cell r="PS85">
            <v>0</v>
          </cell>
          <cell r="PT85">
            <v>0</v>
          </cell>
          <cell r="PU85">
            <v>0</v>
          </cell>
          <cell r="PV85">
            <v>0</v>
          </cell>
          <cell r="PY85">
            <v>-1427.7670000000001</v>
          </cell>
          <cell r="PZ85">
            <v>-1427.7670000000001</v>
          </cell>
          <cell r="QA85">
            <v>0</v>
          </cell>
          <cell r="QB85">
            <v>232.06699999999998</v>
          </cell>
          <cell r="QC85">
            <v>22.727</v>
          </cell>
          <cell r="QD85">
            <v>23.26</v>
          </cell>
          <cell r="QE85">
            <v>23.26</v>
          </cell>
          <cell r="QF85">
            <v>23.26</v>
          </cell>
          <cell r="QG85">
            <v>23.26</v>
          </cell>
          <cell r="QH85">
            <v>23.26</v>
          </cell>
          <cell r="QI85">
            <v>23.26</v>
          </cell>
          <cell r="QJ85">
            <v>23.26</v>
          </cell>
          <cell r="QK85">
            <v>23.26</v>
          </cell>
          <cell r="QL85">
            <v>23.26</v>
          </cell>
          <cell r="QO85">
            <v>0</v>
          </cell>
          <cell r="QP85">
            <v>0</v>
          </cell>
          <cell r="QQ85">
            <v>0</v>
          </cell>
          <cell r="QS85">
            <v>0</v>
          </cell>
          <cell r="QT85">
            <v>0</v>
          </cell>
          <cell r="QU85">
            <v>0</v>
          </cell>
          <cell r="QW85">
            <v>0</v>
          </cell>
          <cell r="RB85">
            <v>-232.06699999999998</v>
          </cell>
          <cell r="RC85">
            <v>-232.06699999999998</v>
          </cell>
          <cell r="RD85">
            <v>0</v>
          </cell>
          <cell r="RE85">
            <v>1224.6099999999999</v>
          </cell>
          <cell r="RF85">
            <v>119.40999999999998</v>
          </cell>
          <cell r="RG85">
            <v>122.8</v>
          </cell>
          <cell r="RH85">
            <v>122.8</v>
          </cell>
          <cell r="RI85">
            <v>122.8</v>
          </cell>
          <cell r="RJ85">
            <v>122.8</v>
          </cell>
          <cell r="RK85">
            <v>122.8</v>
          </cell>
          <cell r="RL85">
            <v>122.8</v>
          </cell>
          <cell r="RM85">
            <v>122.8</v>
          </cell>
          <cell r="RN85">
            <v>122.8</v>
          </cell>
          <cell r="RO85">
            <v>122.8</v>
          </cell>
          <cell r="RR85">
            <v>0</v>
          </cell>
          <cell r="RS85">
            <v>0</v>
          </cell>
          <cell r="RT85">
            <v>0</v>
          </cell>
          <cell r="RV85">
            <v>0</v>
          </cell>
          <cell r="RY85">
            <v>0</v>
          </cell>
          <cell r="RZ85">
            <v>0</v>
          </cell>
          <cell r="SE85">
            <v>-1224.6099999999999</v>
          </cell>
          <cell r="SF85">
            <v>-1224.6099999999999</v>
          </cell>
          <cell r="SG85">
            <v>0</v>
          </cell>
          <cell r="SH85">
            <v>0</v>
          </cell>
          <cell r="SI85">
            <v>0</v>
          </cell>
          <cell r="SJ85">
            <v>0</v>
          </cell>
          <cell r="SK85">
            <v>0</v>
          </cell>
          <cell r="SL85">
            <v>0</v>
          </cell>
          <cell r="SM85">
            <v>0</v>
          </cell>
          <cell r="SN85">
            <v>0</v>
          </cell>
          <cell r="SO85">
            <v>0</v>
          </cell>
          <cell r="SP85">
            <v>0</v>
          </cell>
          <cell r="SQ85">
            <v>0</v>
          </cell>
          <cell r="SR85">
            <v>0</v>
          </cell>
          <cell r="SU85">
            <v>0</v>
          </cell>
          <cell r="SV85">
            <v>0</v>
          </cell>
          <cell r="SW85">
            <v>0</v>
          </cell>
          <cell r="SX85">
            <v>0</v>
          </cell>
          <cell r="SY85">
            <v>0</v>
          </cell>
          <cell r="SZ85">
            <v>0</v>
          </cell>
          <cell r="TA85">
            <v>0</v>
          </cell>
          <cell r="TB85">
            <v>0</v>
          </cell>
          <cell r="TC85">
            <v>0</v>
          </cell>
          <cell r="TD85">
            <v>0</v>
          </cell>
          <cell r="TH85">
            <v>0</v>
          </cell>
          <cell r="TI85">
            <v>0</v>
          </cell>
          <cell r="TJ85">
            <v>0</v>
          </cell>
          <cell r="TK85">
            <v>615.81399999999996</v>
          </cell>
          <cell r="TL85">
            <v>60.423999999999999</v>
          </cell>
          <cell r="TM85">
            <v>61.71</v>
          </cell>
          <cell r="TN85">
            <v>61.71</v>
          </cell>
          <cell r="TO85">
            <v>61.71</v>
          </cell>
          <cell r="TP85">
            <v>61.71</v>
          </cell>
          <cell r="TQ85">
            <v>61.71</v>
          </cell>
          <cell r="TR85">
            <v>61.71</v>
          </cell>
          <cell r="TS85">
            <v>61.71</v>
          </cell>
          <cell r="TT85">
            <v>61.71</v>
          </cell>
          <cell r="TU85">
            <v>61.71</v>
          </cell>
          <cell r="TX85">
            <v>968.05</v>
          </cell>
          <cell r="TY85">
            <v>0</v>
          </cell>
          <cell r="TZ85">
            <v>968.05</v>
          </cell>
          <cell r="UA85">
            <v>0</v>
          </cell>
          <cell r="UB85">
            <v>0</v>
          </cell>
          <cell r="UC85">
            <v>0</v>
          </cell>
          <cell r="UD85">
            <v>0</v>
          </cell>
          <cell r="UE85">
            <v>0</v>
          </cell>
          <cell r="UF85">
            <v>0</v>
          </cell>
          <cell r="UG85">
            <v>0</v>
          </cell>
          <cell r="UH85">
            <v>0</v>
          </cell>
          <cell r="UK85">
            <v>352.23599999999999</v>
          </cell>
          <cell r="UL85">
            <v>0</v>
          </cell>
          <cell r="UM85">
            <v>352.23599999999999</v>
          </cell>
          <cell r="UN85">
            <v>35.426000000000002</v>
          </cell>
          <cell r="UO85">
            <v>3.476</v>
          </cell>
          <cell r="UP85">
            <v>3.55</v>
          </cell>
          <cell r="UQ85">
            <v>3.55</v>
          </cell>
          <cell r="UR85">
            <v>3.55</v>
          </cell>
          <cell r="US85">
            <v>3.55</v>
          </cell>
          <cell r="UT85">
            <v>3.55</v>
          </cell>
          <cell r="UU85">
            <v>3.55</v>
          </cell>
          <cell r="UV85">
            <v>3.55</v>
          </cell>
          <cell r="UW85">
            <v>3.55</v>
          </cell>
          <cell r="UX85">
            <v>3.55</v>
          </cell>
          <cell r="VA85">
            <v>0</v>
          </cell>
          <cell r="VN85">
            <v>-35.426000000000002</v>
          </cell>
          <cell r="VO85">
            <v>-35.426000000000002</v>
          </cell>
          <cell r="VP85">
            <v>0</v>
          </cell>
          <cell r="VQ85">
            <v>0</v>
          </cell>
          <cell r="WD85">
            <v>0</v>
          </cell>
          <cell r="WQ85">
            <v>0</v>
          </cell>
          <cell r="WR85">
            <v>0</v>
          </cell>
          <cell r="WS85">
            <v>0</v>
          </cell>
          <cell r="WT85">
            <v>28884.968000000004</v>
          </cell>
          <cell r="WU85">
            <v>2809.1779999999999</v>
          </cell>
          <cell r="WV85">
            <v>2897.31</v>
          </cell>
          <cell r="WW85">
            <v>2897.31</v>
          </cell>
          <cell r="WX85">
            <v>2897.31</v>
          </cell>
          <cell r="WY85">
            <v>2897.31</v>
          </cell>
          <cell r="WZ85">
            <v>2897.31</v>
          </cell>
          <cell r="XA85">
            <v>2897.31</v>
          </cell>
          <cell r="XB85">
            <v>2897.31</v>
          </cell>
          <cell r="XC85">
            <v>2897.31</v>
          </cell>
          <cell r="XD85">
            <v>2897.31</v>
          </cell>
          <cell r="XG85">
            <v>44418.376737334045</v>
          </cell>
          <cell r="XH85">
            <v>4314.5568878888289</v>
          </cell>
          <cell r="XI85">
            <v>3707.0791258378131</v>
          </cell>
          <cell r="XJ85">
            <v>2014.8938088810532</v>
          </cell>
          <cell r="XK85">
            <v>1625.9949584315123</v>
          </cell>
          <cell r="XL85">
            <v>4917.5138228162432</v>
          </cell>
          <cell r="XM85">
            <v>4715.2362412025395</v>
          </cell>
          <cell r="XN85">
            <v>3672.8853115014454</v>
          </cell>
          <cell r="XO85">
            <v>7739.6092715472651</v>
          </cell>
          <cell r="XP85">
            <v>7249.4197384678055</v>
          </cell>
          <cell r="XQ85">
            <v>4461.1875707595409</v>
          </cell>
          <cell r="XT85">
            <v>15533.408737334041</v>
          </cell>
          <cell r="XU85">
            <v>0</v>
          </cell>
          <cell r="XV85">
            <v>15533.408737334041</v>
          </cell>
          <cell r="XW85">
            <v>2871.8710000000001</v>
          </cell>
          <cell r="XX85">
            <v>270.78100000000001</v>
          </cell>
          <cell r="XY85">
            <v>289.01</v>
          </cell>
          <cell r="XZ85">
            <v>289.01</v>
          </cell>
          <cell r="YA85">
            <v>289.01</v>
          </cell>
          <cell r="YB85">
            <v>289.01</v>
          </cell>
          <cell r="YC85">
            <v>289.01</v>
          </cell>
          <cell r="YD85">
            <v>289.01</v>
          </cell>
          <cell r="YE85">
            <v>289.01</v>
          </cell>
          <cell r="YF85">
            <v>289.01</v>
          </cell>
          <cell r="YG85">
            <v>289.01</v>
          </cell>
          <cell r="YJ85">
            <v>5432.6535673689032</v>
          </cell>
          <cell r="YK85">
            <v>499.01953774979819</v>
          </cell>
          <cell r="YL85">
            <v>356.71270822510189</v>
          </cell>
          <cell r="YM85">
            <v>501.25267361049856</v>
          </cell>
          <cell r="YN85">
            <v>535.49678046251529</v>
          </cell>
          <cell r="YO85">
            <v>733.89280360915984</v>
          </cell>
          <cell r="YP85">
            <v>511.0264875198327</v>
          </cell>
          <cell r="YQ85">
            <v>487.96010450844324</v>
          </cell>
          <cell r="YR85">
            <v>542.43499403794908</v>
          </cell>
          <cell r="YS85">
            <v>730.43809115528336</v>
          </cell>
          <cell r="YT85">
            <v>534.41938649032045</v>
          </cell>
          <cell r="YW85">
            <v>2560.7825673689031</v>
          </cell>
          <cell r="YX85">
            <v>0</v>
          </cell>
          <cell r="YY85">
            <v>2560.7825673689031</v>
          </cell>
          <cell r="YZ85">
            <v>2538.2209999999995</v>
          </cell>
          <cell r="ZA85">
            <v>281.56100000000004</v>
          </cell>
          <cell r="ZB85">
            <v>250.74</v>
          </cell>
          <cell r="ZC85">
            <v>250.74</v>
          </cell>
          <cell r="ZD85">
            <v>250.74</v>
          </cell>
          <cell r="ZE85">
            <v>250.74</v>
          </cell>
          <cell r="ZF85">
            <v>250.74</v>
          </cell>
          <cell r="ZG85">
            <v>250.74</v>
          </cell>
          <cell r="ZH85">
            <v>250.74</v>
          </cell>
          <cell r="ZI85">
            <v>250.74</v>
          </cell>
          <cell r="ZJ85">
            <v>250.74</v>
          </cell>
          <cell r="ZM85">
            <v>6172.0947018423185</v>
          </cell>
          <cell r="ZP85">
            <v>2857.9131807390286</v>
          </cell>
          <cell r="ZQ85">
            <v>3314.1815211032899</v>
          </cell>
          <cell r="ZZ85">
            <v>3633.873701842319</v>
          </cell>
          <cell r="AAA85">
            <v>0</v>
          </cell>
          <cell r="AAB85">
            <v>3633.873701842319</v>
          </cell>
          <cell r="AAC85">
            <v>0</v>
          </cell>
          <cell r="AAD85">
            <v>0</v>
          </cell>
          <cell r="AAE85">
            <v>0</v>
          </cell>
          <cell r="AAF85">
            <v>0</v>
          </cell>
          <cell r="AAG85">
            <v>0</v>
          </cell>
          <cell r="AAH85">
            <v>0</v>
          </cell>
          <cell r="AAI85">
            <v>0</v>
          </cell>
          <cell r="AAJ85">
            <v>0</v>
          </cell>
          <cell r="AAK85">
            <v>0</v>
          </cell>
          <cell r="AAL85">
            <v>0</v>
          </cell>
          <cell r="AAM85">
            <v>0</v>
          </cell>
          <cell r="AAP85">
            <v>0</v>
          </cell>
          <cell r="AAQ85">
            <v>0</v>
          </cell>
          <cell r="AAR85">
            <v>0</v>
          </cell>
          <cell r="AAS85">
            <v>0</v>
          </cell>
          <cell r="AAT85">
            <v>0</v>
          </cell>
          <cell r="AAU85">
            <v>0</v>
          </cell>
          <cell r="AAV85">
            <v>0</v>
          </cell>
          <cell r="AAW85">
            <v>0</v>
          </cell>
          <cell r="AAX85">
            <v>0</v>
          </cell>
          <cell r="AAY85">
            <v>0</v>
          </cell>
          <cell r="AAZ85">
            <v>0</v>
          </cell>
          <cell r="ABC85">
            <v>0</v>
          </cell>
          <cell r="ABD85">
            <v>0</v>
          </cell>
          <cell r="ABE85">
            <v>0</v>
          </cell>
          <cell r="ABF85">
            <v>0</v>
          </cell>
          <cell r="ABG85">
            <v>0</v>
          </cell>
          <cell r="ABH85">
            <v>0</v>
          </cell>
          <cell r="ABI85">
            <v>0</v>
          </cell>
          <cell r="ABJ85">
            <v>0</v>
          </cell>
          <cell r="ABK85">
            <v>0</v>
          </cell>
          <cell r="ABL85">
            <v>0</v>
          </cell>
          <cell r="ABM85">
            <v>0</v>
          </cell>
          <cell r="ABN85">
            <v>0</v>
          </cell>
          <cell r="ABO85">
            <v>0</v>
          </cell>
          <cell r="ABP85">
            <v>0</v>
          </cell>
          <cell r="ABS85">
            <v>0</v>
          </cell>
          <cell r="ABT85">
            <v>0</v>
          </cell>
          <cell r="ACA85">
            <v>0</v>
          </cell>
          <cell r="ACB85">
            <v>0</v>
          </cell>
          <cell r="ACC85">
            <v>0</v>
          </cell>
          <cell r="ACF85">
            <v>0</v>
          </cell>
          <cell r="ACG85">
            <v>0</v>
          </cell>
          <cell r="ACH85">
            <v>0</v>
          </cell>
          <cell r="ACI85">
            <v>1375.6419999999998</v>
          </cell>
          <cell r="ACJ85">
            <v>1776.2012804880001</v>
          </cell>
          <cell r="ACK85">
            <v>400.55928048800024</v>
          </cell>
          <cell r="ACL85">
            <v>0</v>
          </cell>
          <cell r="ACM85">
            <v>400.55928048800024</v>
          </cell>
          <cell r="ACN85">
            <v>1375.6419999999998</v>
          </cell>
          <cell r="ACO85">
            <v>129.05199999999999</v>
          </cell>
          <cell r="ACP85">
            <v>138.51</v>
          </cell>
          <cell r="ACQ85">
            <v>138.51</v>
          </cell>
          <cell r="ACR85">
            <v>138.51</v>
          </cell>
          <cell r="ACS85">
            <v>138.51</v>
          </cell>
          <cell r="ACT85">
            <v>138.51</v>
          </cell>
          <cell r="ACU85">
            <v>138.51</v>
          </cell>
          <cell r="ACV85">
            <v>138.51</v>
          </cell>
          <cell r="ACW85">
            <v>138.51</v>
          </cell>
          <cell r="ACX85">
            <v>138.51</v>
          </cell>
          <cell r="ADA85">
            <v>1776.2012804880001</v>
          </cell>
          <cell r="ADB85">
            <v>75.456342360000008</v>
          </cell>
          <cell r="ADC85">
            <v>439.69146840000002</v>
          </cell>
          <cell r="ADD85">
            <v>155.058015528</v>
          </cell>
          <cell r="ADE85">
            <v>357.13846080000002</v>
          </cell>
          <cell r="ADF85">
            <v>178.63809660000001</v>
          </cell>
          <cell r="ADG85">
            <v>125.36039160000001</v>
          </cell>
          <cell r="ADH85">
            <v>216.06096600000001</v>
          </cell>
          <cell r="ADI85">
            <v>205.17662880000003</v>
          </cell>
          <cell r="ADJ85">
            <v>15.650740800000001</v>
          </cell>
          <cell r="ADK85">
            <v>7.9701696000000002</v>
          </cell>
          <cell r="ADN85">
            <v>400.55928048800024</v>
          </cell>
          <cell r="ADO85">
            <v>0</v>
          </cell>
          <cell r="ADP85">
            <v>400.55928048800024</v>
          </cell>
          <cell r="ADQ85">
            <v>0</v>
          </cell>
          <cell r="ADR85">
            <v>0</v>
          </cell>
          <cell r="ADS85">
            <v>0</v>
          </cell>
          <cell r="ADT85">
            <v>0</v>
          </cell>
          <cell r="ADU85">
            <v>0</v>
          </cell>
          <cell r="ADV85">
            <v>0</v>
          </cell>
          <cell r="ADW85">
            <v>0</v>
          </cell>
          <cell r="ADX85">
            <v>0</v>
          </cell>
          <cell r="ADY85">
            <v>0</v>
          </cell>
          <cell r="ADZ85">
            <v>0</v>
          </cell>
          <cell r="AEA85">
            <v>0</v>
          </cell>
          <cell r="AED85">
            <v>0</v>
          </cell>
          <cell r="AEE85">
            <v>0</v>
          </cell>
          <cell r="AEF85">
            <v>0</v>
          </cell>
          <cell r="AEG85">
            <v>0</v>
          </cell>
          <cell r="AEH85">
            <v>0</v>
          </cell>
          <cell r="AEI85">
            <v>0</v>
          </cell>
          <cell r="AEJ85">
            <v>0</v>
          </cell>
          <cell r="AEK85">
            <v>0</v>
          </cell>
          <cell r="AEL85">
            <v>0</v>
          </cell>
          <cell r="AEM85">
            <v>0</v>
          </cell>
          <cell r="AEN85">
            <v>0</v>
          </cell>
          <cell r="AEQ85">
            <v>0</v>
          </cell>
          <cell r="AER85">
            <v>0</v>
          </cell>
          <cell r="AES85">
            <v>0</v>
          </cell>
          <cell r="AET85">
            <v>0</v>
          </cell>
          <cell r="AEU85">
            <v>0</v>
          </cell>
          <cell r="AEV85">
            <v>0</v>
          </cell>
          <cell r="AEW85">
            <v>0</v>
          </cell>
          <cell r="AEX85">
            <v>0</v>
          </cell>
          <cell r="AEY85">
            <v>0</v>
          </cell>
          <cell r="AFG85">
            <v>0</v>
          </cell>
          <cell r="AFT85">
            <v>0</v>
          </cell>
          <cell r="AFU85">
            <v>0</v>
          </cell>
          <cell r="AFV85">
            <v>0</v>
          </cell>
          <cell r="AFW85">
            <v>57641.231</v>
          </cell>
          <cell r="AFX85">
            <v>73354.469629058527</v>
          </cell>
          <cell r="AFY85">
            <v>15713.238629058527</v>
          </cell>
          <cell r="AFZ85">
            <v>0</v>
          </cell>
          <cell r="AGA85">
            <v>15713.238629058527</v>
          </cell>
          <cell r="AGB85">
            <v>69169.477199999994</v>
          </cell>
          <cell r="AGC85">
            <v>88025.36355487023</v>
          </cell>
          <cell r="AGD85">
            <v>18855.886354870236</v>
          </cell>
          <cell r="AGE85">
            <v>0</v>
          </cell>
          <cell r="AGF85">
            <v>18855.886354870236</v>
          </cell>
          <cell r="AGG85">
            <v>3458.4738600000001</v>
          </cell>
          <cell r="AGH85">
            <v>4401.2681777435118</v>
          </cell>
          <cell r="AGI85">
            <v>942.79431774351178</v>
          </cell>
          <cell r="AGJ85">
            <v>0</v>
          </cell>
          <cell r="AGK85">
            <v>942.79431774351178</v>
          </cell>
          <cell r="AGL85">
            <v>72627.951059999992</v>
          </cell>
        </row>
        <row r="86">
          <cell r="C86" t="str">
            <v>Христини Алчевської вул. 4</v>
          </cell>
          <cell r="D86">
            <v>2</v>
          </cell>
          <cell r="E86">
            <v>992</v>
          </cell>
          <cell r="F86">
            <v>14855.966</v>
          </cell>
          <cell r="G86">
            <v>15782.630500323572</v>
          </cell>
          <cell r="H86">
            <v>926.6645003235717</v>
          </cell>
          <cell r="I86">
            <v>0</v>
          </cell>
          <cell r="J86">
            <v>926.6645003235717</v>
          </cell>
          <cell r="K86">
            <v>5869.527000000001</v>
          </cell>
          <cell r="L86">
            <v>575.18700000000013</v>
          </cell>
          <cell r="M86">
            <v>588.26</v>
          </cell>
          <cell r="N86">
            <v>588.26</v>
          </cell>
          <cell r="O86">
            <v>588.26</v>
          </cell>
          <cell r="P86">
            <v>588.26</v>
          </cell>
          <cell r="Q86">
            <v>588.26</v>
          </cell>
          <cell r="R86">
            <v>588.26</v>
          </cell>
          <cell r="S86">
            <v>588.26</v>
          </cell>
          <cell r="T86">
            <v>588.26</v>
          </cell>
          <cell r="U86">
            <v>588.26</v>
          </cell>
          <cell r="X86">
            <v>9014.2404679782667</v>
          </cell>
          <cell r="Y86">
            <v>2975.444163268995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3057.3359471613858</v>
          </cell>
          <cell r="AE86">
            <v>2981.4603575478855</v>
          </cell>
          <cell r="AF86">
            <v>0</v>
          </cell>
          <cell r="AG86">
            <v>0</v>
          </cell>
          <cell r="AH86">
            <v>0</v>
          </cell>
          <cell r="AL86">
            <v>0</v>
          </cell>
          <cell r="AM86">
            <v>0</v>
          </cell>
          <cell r="AN86">
            <v>1029.627</v>
          </cell>
          <cell r="AO86">
            <v>101.09700000000001</v>
          </cell>
          <cell r="AP86">
            <v>103.17</v>
          </cell>
          <cell r="AQ86">
            <v>103.17</v>
          </cell>
          <cell r="AR86">
            <v>103.17</v>
          </cell>
          <cell r="AS86">
            <v>103.17</v>
          </cell>
          <cell r="AT86">
            <v>103.17</v>
          </cell>
          <cell r="AU86">
            <v>103.17</v>
          </cell>
          <cell r="AV86">
            <v>103.17</v>
          </cell>
          <cell r="AW86">
            <v>103.17</v>
          </cell>
          <cell r="AX86">
            <v>103.17</v>
          </cell>
          <cell r="BA86">
            <v>1088.6506565172285</v>
          </cell>
          <cell r="BB86">
            <v>536.93640120791008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551.71425530931856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O86">
            <v>0</v>
          </cell>
          <cell r="BP86">
            <v>0</v>
          </cell>
          <cell r="BQ86">
            <v>365.06199999999995</v>
          </cell>
          <cell r="BR86">
            <v>36.471999999999994</v>
          </cell>
          <cell r="BS86">
            <v>36.51</v>
          </cell>
          <cell r="BT86">
            <v>36.51</v>
          </cell>
          <cell r="BU86">
            <v>36.51</v>
          </cell>
          <cell r="BV86">
            <v>36.51</v>
          </cell>
          <cell r="BW86">
            <v>36.51</v>
          </cell>
          <cell r="BX86">
            <v>36.51</v>
          </cell>
          <cell r="BY86">
            <v>36.51</v>
          </cell>
          <cell r="BZ86">
            <v>36.51</v>
          </cell>
          <cell r="CA86">
            <v>36.51</v>
          </cell>
          <cell r="CD86">
            <v>396.63306816939996</v>
          </cell>
          <cell r="CE86">
            <v>36.834609231000002</v>
          </cell>
          <cell r="CF86">
            <v>36.739985310000002</v>
          </cell>
          <cell r="CG86">
            <v>40.365886813399996</v>
          </cell>
          <cell r="CH86">
            <v>41.203948049999994</v>
          </cell>
          <cell r="CI86">
            <v>40.303842164999999</v>
          </cell>
          <cell r="CJ86">
            <v>41.056651549999998</v>
          </cell>
          <cell r="CK86">
            <v>39.883981349999999</v>
          </cell>
          <cell r="CL86">
            <v>40.059859949999996</v>
          </cell>
          <cell r="CM86">
            <v>39.724623349999995</v>
          </cell>
          <cell r="CN86">
            <v>40.459680399999996</v>
          </cell>
          <cell r="CR86">
            <v>0</v>
          </cell>
          <cell r="CS86">
            <v>0</v>
          </cell>
          <cell r="CT86">
            <v>111.08499999999999</v>
          </cell>
          <cell r="CU86">
            <v>11.094999999999999</v>
          </cell>
          <cell r="CV86">
            <v>11.11</v>
          </cell>
          <cell r="CW86">
            <v>11.11</v>
          </cell>
          <cell r="CX86">
            <v>11.11</v>
          </cell>
          <cell r="CY86">
            <v>11.11</v>
          </cell>
          <cell r="CZ86">
            <v>11.11</v>
          </cell>
          <cell r="DA86">
            <v>11.11</v>
          </cell>
          <cell r="DB86">
            <v>11.11</v>
          </cell>
          <cell r="DC86">
            <v>11.11</v>
          </cell>
          <cell r="DD86">
            <v>11.11</v>
          </cell>
          <cell r="DG86">
            <v>120.34372181651999</v>
          </cell>
          <cell r="DH86">
            <v>11.175040177000001</v>
          </cell>
          <cell r="DI86">
            <v>11.146332770000001</v>
          </cell>
          <cell r="DJ86">
            <v>12.24781627252</v>
          </cell>
          <cell r="DK86">
            <v>12.50210079</v>
          </cell>
          <cell r="DL86">
            <v>12.228990687</v>
          </cell>
          <cell r="DM86">
            <v>12.457363730000001</v>
          </cell>
          <cell r="DN86">
            <v>12.10159653</v>
          </cell>
          <cell r="DO86">
            <v>12.154961610000001</v>
          </cell>
          <cell r="DP86">
            <v>12.05324413</v>
          </cell>
          <cell r="DQ86">
            <v>12.276275119999999</v>
          </cell>
          <cell r="DT86">
            <v>9.2587218165199943</v>
          </cell>
          <cell r="DU86">
            <v>0</v>
          </cell>
          <cell r="DV86">
            <v>9.2587218165199943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3191.7630000000004</v>
          </cell>
          <cell r="FB86">
            <v>313.38299999999998</v>
          </cell>
          <cell r="FC86">
            <v>319.82</v>
          </cell>
          <cell r="FD86">
            <v>319.82</v>
          </cell>
          <cell r="FE86">
            <v>319.82</v>
          </cell>
          <cell r="FF86">
            <v>319.82</v>
          </cell>
          <cell r="FG86">
            <v>319.82</v>
          </cell>
          <cell r="FH86">
            <v>319.82</v>
          </cell>
          <cell r="FI86">
            <v>319.82</v>
          </cell>
          <cell r="FJ86">
            <v>319.82</v>
          </cell>
          <cell r="FK86">
            <v>319.82</v>
          </cell>
          <cell r="FN86">
            <v>1709.6301841594668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1709.6301841594668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GA86">
            <v>-1482.1328158405336</v>
          </cell>
          <cell r="GB86">
            <v>-1482.1328158405336</v>
          </cell>
          <cell r="GC86">
            <v>0</v>
          </cell>
          <cell r="GD86">
            <v>6.3620000000000001</v>
          </cell>
          <cell r="GE86">
            <v>6.3620000000000001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-6.3620000000000001</v>
          </cell>
          <cell r="GW86">
            <v>-6.3620000000000001</v>
          </cell>
          <cell r="GX86">
            <v>0</v>
          </cell>
          <cell r="GY86">
            <v>4282.54</v>
          </cell>
          <cell r="GZ86">
            <v>418.47999999999996</v>
          </cell>
          <cell r="HA86">
            <v>429.34</v>
          </cell>
          <cell r="HB86">
            <v>429.34</v>
          </cell>
          <cell r="HC86">
            <v>429.34</v>
          </cell>
          <cell r="HD86">
            <v>429.34</v>
          </cell>
          <cell r="HE86">
            <v>429.34</v>
          </cell>
          <cell r="HF86">
            <v>429.34</v>
          </cell>
          <cell r="HG86">
            <v>429.34</v>
          </cell>
          <cell r="HH86">
            <v>429.34</v>
          </cell>
          <cell r="HI86">
            <v>429.34</v>
          </cell>
          <cell r="HL86">
            <v>3453.132401682692</v>
          </cell>
          <cell r="HM86">
            <v>329.79306534596623</v>
          </cell>
          <cell r="HN86">
            <v>303.20243000725247</v>
          </cell>
          <cell r="HO86">
            <v>348.4872229994433</v>
          </cell>
          <cell r="HP86">
            <v>375.64135192579232</v>
          </cell>
          <cell r="HQ86">
            <v>392.96186169254889</v>
          </cell>
          <cell r="HR86">
            <v>340.87158045224407</v>
          </cell>
          <cell r="HS86">
            <v>309.85695131440559</v>
          </cell>
          <cell r="HT86">
            <v>409.87752438812004</v>
          </cell>
          <cell r="HU86">
            <v>309.70634303258487</v>
          </cell>
          <cell r="HV86">
            <v>332.73407052433419</v>
          </cell>
          <cell r="HY86">
            <v>-829.40759831730793</v>
          </cell>
          <cell r="HZ86">
            <v>-829.40759831730793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1350.3779999999997</v>
          </cell>
          <cell r="KI86">
            <v>132.58800000000002</v>
          </cell>
          <cell r="KJ86">
            <v>135.31</v>
          </cell>
          <cell r="KK86">
            <v>135.31</v>
          </cell>
          <cell r="KL86">
            <v>135.31</v>
          </cell>
          <cell r="KM86">
            <v>135.31</v>
          </cell>
          <cell r="KN86">
            <v>135.31</v>
          </cell>
          <cell r="KO86">
            <v>135.31</v>
          </cell>
          <cell r="KP86">
            <v>135.31</v>
          </cell>
          <cell r="KQ86">
            <v>135.31</v>
          </cell>
          <cell r="KR86">
            <v>135.31</v>
          </cell>
          <cell r="KU86">
            <v>1128.6180156917394</v>
          </cell>
          <cell r="KV86">
            <v>157.11097159397949</v>
          </cell>
          <cell r="KW86">
            <v>119.09051646749477</v>
          </cell>
          <cell r="KX86">
            <v>175.56462528480972</v>
          </cell>
          <cell r="KY86">
            <v>155.70173582106881</v>
          </cell>
          <cell r="KZ86">
            <v>167.69109163281473</v>
          </cell>
          <cell r="LA86">
            <v>33.225121583486597</v>
          </cell>
          <cell r="LB86">
            <v>1.8409930743769527</v>
          </cell>
          <cell r="LD86">
            <v>185.49088916739348</v>
          </cell>
          <cell r="LE86">
            <v>132.90207106631487</v>
          </cell>
          <cell r="LH86">
            <v>-221.7599843082603</v>
          </cell>
          <cell r="LI86">
            <v>-221.7599843082603</v>
          </cell>
          <cell r="LJ86">
            <v>0</v>
          </cell>
          <cell r="LK86">
            <v>0</v>
          </cell>
          <cell r="LX86">
            <v>0</v>
          </cell>
          <cell r="MJ86">
            <v>0</v>
          </cell>
          <cell r="ML86">
            <v>0</v>
          </cell>
          <cell r="MM86">
            <v>0</v>
          </cell>
          <cell r="MN86">
            <v>8802.5399999999991</v>
          </cell>
          <cell r="MO86">
            <v>913.77</v>
          </cell>
          <cell r="MP86">
            <v>876.53</v>
          </cell>
          <cell r="MQ86">
            <v>876.53</v>
          </cell>
          <cell r="MR86">
            <v>876.53</v>
          </cell>
          <cell r="MS86">
            <v>876.53</v>
          </cell>
          <cell r="MT86">
            <v>876.53</v>
          </cell>
          <cell r="MU86">
            <v>876.53</v>
          </cell>
          <cell r="MV86">
            <v>876.53</v>
          </cell>
          <cell r="MW86">
            <v>876.53</v>
          </cell>
          <cell r="MX86">
            <v>876.53</v>
          </cell>
          <cell r="NA86">
            <v>11268.404705840052</v>
          </cell>
          <cell r="NB86">
            <v>0</v>
          </cell>
          <cell r="NC86">
            <v>438.01647693749783</v>
          </cell>
          <cell r="ND86">
            <v>1112.6993639877983</v>
          </cell>
          <cell r="NE86">
            <v>0</v>
          </cell>
          <cell r="NF86">
            <v>0</v>
          </cell>
          <cell r="NG86">
            <v>0</v>
          </cell>
          <cell r="NH86">
            <v>0</v>
          </cell>
          <cell r="NI86">
            <v>9276.81583050468</v>
          </cell>
          <cell r="NJ86">
            <v>0</v>
          </cell>
          <cell r="NK86">
            <v>440.87303441007566</v>
          </cell>
          <cell r="NN86">
            <v>2465.8647058400529</v>
          </cell>
          <cell r="NO86">
            <v>0</v>
          </cell>
          <cell r="NP86">
            <v>2465.8647058400529</v>
          </cell>
          <cell r="NQ86">
            <v>6816.7129999999997</v>
          </cell>
          <cell r="NR86">
            <v>0</v>
          </cell>
          <cell r="NS86">
            <v>-6816.7129999999997</v>
          </cell>
          <cell r="NT86">
            <v>-6816.7129999999997</v>
          </cell>
          <cell r="NU86">
            <v>0</v>
          </cell>
          <cell r="NV86">
            <v>1777.2520000000002</v>
          </cell>
          <cell r="NW86">
            <v>171.11199999999999</v>
          </cell>
          <cell r="NX86">
            <v>178.46</v>
          </cell>
          <cell r="NY86">
            <v>178.46</v>
          </cell>
          <cell r="NZ86">
            <v>178.46</v>
          </cell>
          <cell r="OA86">
            <v>178.46</v>
          </cell>
          <cell r="OB86">
            <v>178.46</v>
          </cell>
          <cell r="OC86">
            <v>178.46</v>
          </cell>
          <cell r="OD86">
            <v>178.46</v>
          </cell>
          <cell r="OE86">
            <v>178.46</v>
          </cell>
          <cell r="OF86">
            <v>178.46</v>
          </cell>
          <cell r="OI86">
            <v>0</v>
          </cell>
          <cell r="OJ86">
            <v>0</v>
          </cell>
          <cell r="OK86">
            <v>0</v>
          </cell>
          <cell r="OL86">
            <v>0</v>
          </cell>
          <cell r="OM86">
            <v>0</v>
          </cell>
          <cell r="ON86">
            <v>0</v>
          </cell>
          <cell r="OO86">
            <v>0</v>
          </cell>
          <cell r="OP86">
            <v>0</v>
          </cell>
          <cell r="OQ86">
            <v>0</v>
          </cell>
          <cell r="OR86">
            <v>0</v>
          </cell>
          <cell r="OS86">
            <v>0</v>
          </cell>
          <cell r="OV86">
            <v>-1777.2520000000002</v>
          </cell>
          <cell r="OW86">
            <v>-1777.2520000000002</v>
          </cell>
          <cell r="OX86">
            <v>0</v>
          </cell>
          <cell r="OY86">
            <v>2647.712</v>
          </cell>
          <cell r="OZ86">
            <v>246.96200000000002</v>
          </cell>
          <cell r="PA86">
            <v>266.75</v>
          </cell>
          <cell r="PB86">
            <v>266.75</v>
          </cell>
          <cell r="PC86">
            <v>266.75</v>
          </cell>
          <cell r="PD86">
            <v>266.75</v>
          </cell>
          <cell r="PE86">
            <v>266.75</v>
          </cell>
          <cell r="PF86">
            <v>266.75</v>
          </cell>
          <cell r="PG86">
            <v>266.75</v>
          </cell>
          <cell r="PH86">
            <v>266.75</v>
          </cell>
          <cell r="PI86">
            <v>266.75</v>
          </cell>
          <cell r="PL86">
            <v>0</v>
          </cell>
          <cell r="PM86">
            <v>0</v>
          </cell>
          <cell r="PN86">
            <v>0</v>
          </cell>
          <cell r="PO86">
            <v>0</v>
          </cell>
          <cell r="PP86">
            <v>0</v>
          </cell>
          <cell r="PQ86">
            <v>0</v>
          </cell>
          <cell r="PR86">
            <v>0</v>
          </cell>
          <cell r="PS86">
            <v>0</v>
          </cell>
          <cell r="PT86">
            <v>0</v>
          </cell>
          <cell r="PU86">
            <v>0</v>
          </cell>
          <cell r="PV86">
            <v>0</v>
          </cell>
          <cell r="PY86">
            <v>-2647.712</v>
          </cell>
          <cell r="PZ86">
            <v>-2647.712</v>
          </cell>
          <cell r="QA86">
            <v>0</v>
          </cell>
          <cell r="QB86">
            <v>260.29500000000002</v>
          </cell>
          <cell r="QC86">
            <v>25.484999999999999</v>
          </cell>
          <cell r="QD86">
            <v>26.09</v>
          </cell>
          <cell r="QE86">
            <v>26.09</v>
          </cell>
          <cell r="QF86">
            <v>26.09</v>
          </cell>
          <cell r="QG86">
            <v>26.09</v>
          </cell>
          <cell r="QH86">
            <v>26.09</v>
          </cell>
          <cell r="QI86">
            <v>26.09</v>
          </cell>
          <cell r="QJ86">
            <v>26.09</v>
          </cell>
          <cell r="QK86">
            <v>26.09</v>
          </cell>
          <cell r="QL86">
            <v>26.09</v>
          </cell>
          <cell r="QO86">
            <v>0</v>
          </cell>
          <cell r="QP86">
            <v>0</v>
          </cell>
          <cell r="QQ86">
            <v>0</v>
          </cell>
          <cell r="QS86">
            <v>0</v>
          </cell>
          <cell r="QT86">
            <v>0</v>
          </cell>
          <cell r="QU86">
            <v>0</v>
          </cell>
          <cell r="QW86">
            <v>0</v>
          </cell>
          <cell r="RB86">
            <v>-260.29500000000002</v>
          </cell>
          <cell r="RC86">
            <v>-260.29500000000002</v>
          </cell>
          <cell r="RD86">
            <v>0</v>
          </cell>
          <cell r="RE86">
            <v>1372.1320000000001</v>
          </cell>
          <cell r="RF86">
            <v>133.822</v>
          </cell>
          <cell r="RG86">
            <v>137.59</v>
          </cell>
          <cell r="RH86">
            <v>137.59</v>
          </cell>
          <cell r="RI86">
            <v>137.59</v>
          </cell>
          <cell r="RJ86">
            <v>137.59</v>
          </cell>
          <cell r="RK86">
            <v>137.59</v>
          </cell>
          <cell r="RL86">
            <v>137.59</v>
          </cell>
          <cell r="RM86">
            <v>137.59</v>
          </cell>
          <cell r="RN86">
            <v>137.59</v>
          </cell>
          <cell r="RO86">
            <v>137.59</v>
          </cell>
          <cell r="RR86">
            <v>0</v>
          </cell>
          <cell r="RS86">
            <v>0</v>
          </cell>
          <cell r="RT86">
            <v>0</v>
          </cell>
          <cell r="RV86">
            <v>0</v>
          </cell>
          <cell r="RY86">
            <v>0</v>
          </cell>
          <cell r="RZ86">
            <v>0</v>
          </cell>
          <cell r="SE86">
            <v>-1372.1320000000001</v>
          </cell>
          <cell r="SF86">
            <v>-1372.1320000000001</v>
          </cell>
          <cell r="SG86">
            <v>0</v>
          </cell>
          <cell r="SH86">
            <v>0</v>
          </cell>
          <cell r="SI86">
            <v>0</v>
          </cell>
          <cell r="SJ86">
            <v>0</v>
          </cell>
          <cell r="SK86">
            <v>0</v>
          </cell>
          <cell r="SL86">
            <v>0</v>
          </cell>
          <cell r="SM86">
            <v>0</v>
          </cell>
          <cell r="SN86">
            <v>0</v>
          </cell>
          <cell r="SO86">
            <v>0</v>
          </cell>
          <cell r="SP86">
            <v>0</v>
          </cell>
          <cell r="SQ86">
            <v>0</v>
          </cell>
          <cell r="SR86">
            <v>0</v>
          </cell>
          <cell r="SU86">
            <v>0</v>
          </cell>
          <cell r="SV86">
            <v>0</v>
          </cell>
          <cell r="SW86">
            <v>0</v>
          </cell>
          <cell r="SX86">
            <v>0</v>
          </cell>
          <cell r="SY86">
            <v>0</v>
          </cell>
          <cell r="SZ86">
            <v>0</v>
          </cell>
          <cell r="TA86">
            <v>0</v>
          </cell>
          <cell r="TB86">
            <v>0</v>
          </cell>
          <cell r="TC86">
            <v>0</v>
          </cell>
          <cell r="TD86">
            <v>0</v>
          </cell>
          <cell r="TH86">
            <v>0</v>
          </cell>
          <cell r="TI86">
            <v>0</v>
          </cell>
          <cell r="TJ86">
            <v>0</v>
          </cell>
          <cell r="TK86">
            <v>722.69499999999994</v>
          </cell>
          <cell r="TL86">
            <v>70.914999999999992</v>
          </cell>
          <cell r="TM86">
            <v>72.42</v>
          </cell>
          <cell r="TN86">
            <v>72.42</v>
          </cell>
          <cell r="TO86">
            <v>72.42</v>
          </cell>
          <cell r="TP86">
            <v>72.42</v>
          </cell>
          <cell r="TQ86">
            <v>72.42</v>
          </cell>
          <cell r="TR86">
            <v>72.42</v>
          </cell>
          <cell r="TS86">
            <v>72.42</v>
          </cell>
          <cell r="TT86">
            <v>72.42</v>
          </cell>
          <cell r="TU86">
            <v>72.42</v>
          </cell>
          <cell r="TX86">
            <v>0</v>
          </cell>
          <cell r="TY86">
            <v>0</v>
          </cell>
          <cell r="TZ86">
            <v>0</v>
          </cell>
          <cell r="UA86">
            <v>0</v>
          </cell>
          <cell r="UB86">
            <v>0</v>
          </cell>
          <cell r="UC86">
            <v>0</v>
          </cell>
          <cell r="UD86">
            <v>0</v>
          </cell>
          <cell r="UE86">
            <v>0</v>
          </cell>
          <cell r="UF86">
            <v>0</v>
          </cell>
          <cell r="UG86">
            <v>0</v>
          </cell>
          <cell r="UH86">
            <v>0</v>
          </cell>
          <cell r="UK86">
            <v>-722.69499999999994</v>
          </cell>
          <cell r="UL86">
            <v>-722.69499999999994</v>
          </cell>
          <cell r="UM86">
            <v>0</v>
          </cell>
          <cell r="UN86">
            <v>36.62700000000001</v>
          </cell>
          <cell r="UO86">
            <v>3.597</v>
          </cell>
          <cell r="UP86">
            <v>3.67</v>
          </cell>
          <cell r="UQ86">
            <v>3.67</v>
          </cell>
          <cell r="UR86">
            <v>3.67</v>
          </cell>
          <cell r="US86">
            <v>3.67</v>
          </cell>
          <cell r="UT86">
            <v>3.67</v>
          </cell>
          <cell r="UU86">
            <v>3.67</v>
          </cell>
          <cell r="UV86">
            <v>3.67</v>
          </cell>
          <cell r="UW86">
            <v>3.67</v>
          </cell>
          <cell r="UX86">
            <v>3.67</v>
          </cell>
          <cell r="VA86">
            <v>0</v>
          </cell>
          <cell r="VN86">
            <v>-36.62700000000001</v>
          </cell>
          <cell r="VO86">
            <v>-36.62700000000001</v>
          </cell>
          <cell r="VP86">
            <v>0</v>
          </cell>
          <cell r="VQ86">
            <v>0</v>
          </cell>
          <cell r="WD86">
            <v>0</v>
          </cell>
          <cell r="WQ86">
            <v>0</v>
          </cell>
          <cell r="WR86">
            <v>0</v>
          </cell>
          <cell r="WS86">
            <v>0</v>
          </cell>
          <cell r="WT86">
            <v>19910.826000000001</v>
          </cell>
          <cell r="WU86">
            <v>1886.076</v>
          </cell>
          <cell r="WV86">
            <v>2002.75</v>
          </cell>
          <cell r="WW86">
            <v>2002.75</v>
          </cell>
          <cell r="WX86">
            <v>2002.75</v>
          </cell>
          <cell r="WY86">
            <v>2002.75</v>
          </cell>
          <cell r="WZ86">
            <v>2002.75</v>
          </cell>
          <cell r="XA86">
            <v>2002.75</v>
          </cell>
          <cell r="XB86">
            <v>2002.75</v>
          </cell>
          <cell r="XC86">
            <v>2002.75</v>
          </cell>
          <cell r="XD86">
            <v>2002.75</v>
          </cell>
          <cell r="XG86">
            <v>25710.838249261782</v>
          </cell>
          <cell r="XH86">
            <v>2577.2066227730843</v>
          </cell>
          <cell r="XI86">
            <v>2553.6981115771905</v>
          </cell>
          <cell r="XJ86">
            <v>1171.9363156683523</v>
          </cell>
          <cell r="XK86">
            <v>683.56988066362942</v>
          </cell>
          <cell r="XL86">
            <v>3213.9968020166825</v>
          </cell>
          <cell r="XM86">
            <v>3067.9988842532384</v>
          </cell>
          <cell r="XN86">
            <v>2025.6348244519963</v>
          </cell>
          <cell r="XO86">
            <v>3886.7340677936231</v>
          </cell>
          <cell r="XP86">
            <v>3747.0914204723222</v>
          </cell>
          <cell r="XQ86">
            <v>2782.9713195916629</v>
          </cell>
          <cell r="XT86">
            <v>5800.0122492617811</v>
          </cell>
          <cell r="XU86">
            <v>0</v>
          </cell>
          <cell r="XV86">
            <v>5800.0122492617811</v>
          </cell>
          <cell r="XW86">
            <v>4276.6109999999999</v>
          </cell>
          <cell r="XX86">
            <v>398.33100000000002</v>
          </cell>
          <cell r="XY86">
            <v>430.92</v>
          </cell>
          <cell r="XZ86">
            <v>430.92</v>
          </cell>
          <cell r="YA86">
            <v>430.92</v>
          </cell>
          <cell r="YB86">
            <v>430.92</v>
          </cell>
          <cell r="YC86">
            <v>430.92</v>
          </cell>
          <cell r="YD86">
            <v>430.92</v>
          </cell>
          <cell r="YE86">
            <v>430.92</v>
          </cell>
          <cell r="YF86">
            <v>430.92</v>
          </cell>
          <cell r="YG86">
            <v>430.92</v>
          </cell>
          <cell r="YJ86">
            <v>5067.9884616957861</v>
          </cell>
          <cell r="YK86">
            <v>463.95694714046658</v>
          </cell>
          <cell r="YL86">
            <v>331.64901691144894</v>
          </cell>
          <cell r="YM86">
            <v>466.17339987451584</v>
          </cell>
          <cell r="YN86">
            <v>497.87119074986089</v>
          </cell>
          <cell r="YO86">
            <v>682.33529236401216</v>
          </cell>
          <cell r="YP86">
            <v>475.12438390124669</v>
          </cell>
          <cell r="YQ86">
            <v>453.67458243206204</v>
          </cell>
          <cell r="YR86">
            <v>504.32190489139987</v>
          </cell>
          <cell r="YS86">
            <v>696.01535666998052</v>
          </cell>
          <cell r="YT86">
            <v>496.8663867607923</v>
          </cell>
          <cell r="YW86">
            <v>791.37746169578622</v>
          </cell>
          <cell r="YX86">
            <v>0</v>
          </cell>
          <cell r="YY86">
            <v>791.37746169578622</v>
          </cell>
          <cell r="YZ86">
            <v>4841.7399999999989</v>
          </cell>
          <cell r="ZA86">
            <v>492.94</v>
          </cell>
          <cell r="ZB86">
            <v>483.2</v>
          </cell>
          <cell r="ZC86">
            <v>483.2</v>
          </cell>
          <cell r="ZD86">
            <v>483.2</v>
          </cell>
          <cell r="ZE86">
            <v>483.2</v>
          </cell>
          <cell r="ZF86">
            <v>483.2</v>
          </cell>
          <cell r="ZG86">
            <v>483.2</v>
          </cell>
          <cell r="ZH86">
            <v>483.2</v>
          </cell>
          <cell r="ZI86">
            <v>483.2</v>
          </cell>
          <cell r="ZJ86">
            <v>483.2</v>
          </cell>
          <cell r="ZM86">
            <v>5073.8734506232659</v>
          </cell>
          <cell r="ZP86">
            <v>2505.8602189268449</v>
          </cell>
          <cell r="ZQ86">
            <v>2568.0132316964209</v>
          </cell>
          <cell r="ZZ86">
            <v>232.13345062326698</v>
          </cell>
          <cell r="AAA86">
            <v>0</v>
          </cell>
          <cell r="AAB86">
            <v>232.13345062326698</v>
          </cell>
          <cell r="AAC86">
            <v>0</v>
          </cell>
          <cell r="AAD86">
            <v>0</v>
          </cell>
          <cell r="AAE86">
            <v>0</v>
          </cell>
          <cell r="AAF86">
            <v>0</v>
          </cell>
          <cell r="AAG86">
            <v>0</v>
          </cell>
          <cell r="AAH86">
            <v>0</v>
          </cell>
          <cell r="AAI86">
            <v>0</v>
          </cell>
          <cell r="AAJ86">
            <v>0</v>
          </cell>
          <cell r="AAK86">
            <v>0</v>
          </cell>
          <cell r="AAL86">
            <v>0</v>
          </cell>
          <cell r="AAM86">
            <v>0</v>
          </cell>
          <cell r="AAP86">
            <v>23.411665880000001</v>
          </cell>
          <cell r="AAQ86">
            <v>1.9856932199999999</v>
          </cell>
          <cell r="AAR86">
            <v>1.9805921999999998</v>
          </cell>
          <cell r="AAS86">
            <v>2.4296844000000002</v>
          </cell>
          <cell r="AAT86">
            <v>2.4801282000000002</v>
          </cell>
          <cell r="AAU86">
            <v>2.42594946</v>
          </cell>
          <cell r="AAV86">
            <v>2.4712622</v>
          </cell>
          <cell r="AAW86">
            <v>2.4006774000000002</v>
          </cell>
          <cell r="AAX86">
            <v>2.4112638000000004</v>
          </cell>
          <cell r="AAY86">
            <v>2.3910854000000001</v>
          </cell>
          <cell r="AAZ86">
            <v>2.4353296000000002</v>
          </cell>
          <cell r="ABC86">
            <v>23.411665880000001</v>
          </cell>
          <cell r="ABD86">
            <v>0</v>
          </cell>
          <cell r="ABE86">
            <v>23.411665880000001</v>
          </cell>
          <cell r="ABF86">
            <v>0</v>
          </cell>
          <cell r="ABG86">
            <v>0</v>
          </cell>
          <cell r="ABH86">
            <v>0</v>
          </cell>
          <cell r="ABI86">
            <v>0</v>
          </cell>
          <cell r="ABJ86">
            <v>0</v>
          </cell>
          <cell r="ABK86">
            <v>0</v>
          </cell>
          <cell r="ABL86">
            <v>0</v>
          </cell>
          <cell r="ABM86">
            <v>0</v>
          </cell>
          <cell r="ABN86">
            <v>0</v>
          </cell>
          <cell r="ABO86">
            <v>0</v>
          </cell>
          <cell r="ABP86">
            <v>0</v>
          </cell>
          <cell r="ABS86">
            <v>0</v>
          </cell>
          <cell r="ABT86">
            <v>0</v>
          </cell>
          <cell r="ACA86">
            <v>0</v>
          </cell>
          <cell r="ACB86">
            <v>0</v>
          </cell>
          <cell r="ACC86">
            <v>0</v>
          </cell>
          <cell r="ACF86">
            <v>0</v>
          </cell>
          <cell r="ACG86">
            <v>0</v>
          </cell>
          <cell r="ACH86">
            <v>0</v>
          </cell>
          <cell r="ACI86">
            <v>205.727</v>
          </cell>
          <cell r="ACJ86">
            <v>0</v>
          </cell>
          <cell r="ACK86">
            <v>-205.727</v>
          </cell>
          <cell r="ACL86">
            <v>-205.727</v>
          </cell>
          <cell r="ACM86">
            <v>0</v>
          </cell>
          <cell r="ACN86">
            <v>205.727</v>
          </cell>
          <cell r="ACO86">
            <v>28.067</v>
          </cell>
          <cell r="ACP86">
            <v>19.739999999999998</v>
          </cell>
          <cell r="ACQ86">
            <v>19.739999999999998</v>
          </cell>
          <cell r="ACR86">
            <v>19.739999999999998</v>
          </cell>
          <cell r="ACS86">
            <v>19.739999999999998</v>
          </cell>
          <cell r="ACT86">
            <v>19.739999999999998</v>
          </cell>
          <cell r="ACU86">
            <v>19.739999999999998</v>
          </cell>
          <cell r="ACV86">
            <v>19.739999999999998</v>
          </cell>
          <cell r="ACW86">
            <v>19.739999999999998</v>
          </cell>
          <cell r="ACX86">
            <v>19.739999999999998</v>
          </cell>
          <cell r="ADA86">
            <v>0</v>
          </cell>
          <cell r="ADB86">
            <v>0</v>
          </cell>
          <cell r="ADC86">
            <v>0</v>
          </cell>
          <cell r="ADD86">
            <v>0</v>
          </cell>
          <cell r="ADE86">
            <v>0</v>
          </cell>
          <cell r="ADF86">
            <v>0</v>
          </cell>
          <cell r="ADG86">
            <v>0</v>
          </cell>
          <cell r="ADH86">
            <v>0</v>
          </cell>
          <cell r="ADI86">
            <v>0</v>
          </cell>
          <cell r="ADJ86">
            <v>0</v>
          </cell>
          <cell r="ADK86">
            <v>0</v>
          </cell>
          <cell r="ADN86">
            <v>-205.727</v>
          </cell>
          <cell r="ADO86">
            <v>-205.727</v>
          </cell>
          <cell r="ADP86">
            <v>0</v>
          </cell>
          <cell r="ADQ86">
            <v>0</v>
          </cell>
          <cell r="ADR86">
            <v>0</v>
          </cell>
          <cell r="ADS86">
            <v>0</v>
          </cell>
          <cell r="ADT86">
            <v>0</v>
          </cell>
          <cell r="ADU86">
            <v>0</v>
          </cell>
          <cell r="ADV86">
            <v>0</v>
          </cell>
          <cell r="ADW86">
            <v>0</v>
          </cell>
          <cell r="ADX86">
            <v>0</v>
          </cell>
          <cell r="ADY86">
            <v>0</v>
          </cell>
          <cell r="ADZ86">
            <v>0</v>
          </cell>
          <cell r="AEA86">
            <v>0</v>
          </cell>
          <cell r="AED86">
            <v>0</v>
          </cell>
          <cell r="AEE86">
            <v>0</v>
          </cell>
          <cell r="AEF86">
            <v>0</v>
          </cell>
          <cell r="AEG86">
            <v>0</v>
          </cell>
          <cell r="AEH86">
            <v>0</v>
          </cell>
          <cell r="AEI86">
            <v>0</v>
          </cell>
          <cell r="AEJ86">
            <v>0</v>
          </cell>
          <cell r="AEK86">
            <v>0</v>
          </cell>
          <cell r="AEL86">
            <v>0</v>
          </cell>
          <cell r="AEM86">
            <v>0</v>
          </cell>
          <cell r="AEN86">
            <v>0</v>
          </cell>
          <cell r="AEQ86">
            <v>0</v>
          </cell>
          <cell r="AER86">
            <v>0</v>
          </cell>
          <cell r="AES86">
            <v>0</v>
          </cell>
          <cell r="AET86">
            <v>0</v>
          </cell>
          <cell r="AEU86">
            <v>0</v>
          </cell>
          <cell r="AEV86">
            <v>0</v>
          </cell>
          <cell r="AEW86">
            <v>0</v>
          </cell>
          <cell r="AEX86">
            <v>0</v>
          </cell>
          <cell r="AEY86">
            <v>0</v>
          </cell>
          <cell r="AFG86">
            <v>0</v>
          </cell>
          <cell r="AFT86">
            <v>0</v>
          </cell>
          <cell r="AFU86">
            <v>0</v>
          </cell>
          <cell r="AFV86">
            <v>0</v>
          </cell>
          <cell r="AFW86">
            <v>61060.500999999989</v>
          </cell>
          <cell r="AFX86">
            <v>64055.765049316193</v>
          </cell>
          <cell r="AFY86">
            <v>2995.2640493162035</v>
          </cell>
          <cell r="AFZ86">
            <v>0</v>
          </cell>
          <cell r="AGA86">
            <v>2995.2640493162035</v>
          </cell>
          <cell r="AGB86">
            <v>73272.60119999999</v>
          </cell>
          <cell r="AGC86">
            <v>76866.918059179428</v>
          </cell>
          <cell r="AGD86">
            <v>3594.3168591794383</v>
          </cell>
          <cell r="AGE86">
            <v>0</v>
          </cell>
          <cell r="AGF86">
            <v>3594.3168591794383</v>
          </cell>
          <cell r="AGG86">
            <v>3663.6300599999995</v>
          </cell>
          <cell r="AGH86">
            <v>3843.3459029589717</v>
          </cell>
          <cell r="AGI86">
            <v>179.71584295897219</v>
          </cell>
          <cell r="AGJ86">
            <v>0</v>
          </cell>
          <cell r="AGK86">
            <v>179.71584295897219</v>
          </cell>
          <cell r="AGL86">
            <v>76936.231259999986</v>
          </cell>
        </row>
        <row r="87">
          <cell r="C87" t="str">
            <v>Христини Алчевської вул. 5</v>
          </cell>
          <cell r="D87">
            <v>3</v>
          </cell>
          <cell r="E87">
            <v>1243.8</v>
          </cell>
          <cell r="F87">
            <v>16219.998000000001</v>
          </cell>
          <cell r="G87">
            <v>12024.757119221289</v>
          </cell>
          <cell r="H87">
            <v>-4195.2408807787124</v>
          </cell>
          <cell r="I87">
            <v>-4195.2408807787124</v>
          </cell>
          <cell r="J87">
            <v>0</v>
          </cell>
          <cell r="K87">
            <v>5646.51</v>
          </cell>
          <cell r="L87">
            <v>553.5</v>
          </cell>
          <cell r="M87">
            <v>565.89</v>
          </cell>
          <cell r="N87">
            <v>565.89</v>
          </cell>
          <cell r="O87">
            <v>565.89</v>
          </cell>
          <cell r="P87">
            <v>565.89</v>
          </cell>
          <cell r="Q87">
            <v>565.89</v>
          </cell>
          <cell r="R87">
            <v>565.89</v>
          </cell>
          <cell r="S87">
            <v>565.89</v>
          </cell>
          <cell r="T87">
            <v>565.89</v>
          </cell>
          <cell r="U87">
            <v>565.89</v>
          </cell>
          <cell r="X87">
            <v>2142.6151045837173</v>
          </cell>
          <cell r="Y87">
            <v>0</v>
          </cell>
          <cell r="Z87">
            <v>2142.6151045837173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L87">
            <v>0</v>
          </cell>
          <cell r="AM87">
            <v>0</v>
          </cell>
          <cell r="AN87">
            <v>1019.9390000000002</v>
          </cell>
          <cell r="AO87">
            <v>100.13900000000001</v>
          </cell>
          <cell r="AP87">
            <v>102.2</v>
          </cell>
          <cell r="AQ87">
            <v>102.2</v>
          </cell>
          <cell r="AR87">
            <v>102.2</v>
          </cell>
          <cell r="AS87">
            <v>102.2</v>
          </cell>
          <cell r="AT87">
            <v>102.2</v>
          </cell>
          <cell r="AU87">
            <v>102.2</v>
          </cell>
          <cell r="AV87">
            <v>102.2</v>
          </cell>
          <cell r="AW87">
            <v>102.2</v>
          </cell>
          <cell r="AX87">
            <v>102.2</v>
          </cell>
          <cell r="BA87">
            <v>961.50482181054053</v>
          </cell>
          <cell r="BB87">
            <v>0</v>
          </cell>
          <cell r="BC87">
            <v>402.05004191806523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559.45477989247536</v>
          </cell>
          <cell r="BI87">
            <v>0</v>
          </cell>
          <cell r="BJ87">
            <v>0</v>
          </cell>
          <cell r="BK87">
            <v>0</v>
          </cell>
          <cell r="BO87">
            <v>0</v>
          </cell>
          <cell r="BP87">
            <v>0</v>
          </cell>
          <cell r="BQ87">
            <v>233.76900000000003</v>
          </cell>
          <cell r="BR87">
            <v>23.168999999999997</v>
          </cell>
          <cell r="BS87">
            <v>23.4</v>
          </cell>
          <cell r="BT87">
            <v>23.4</v>
          </cell>
          <cell r="BU87">
            <v>23.4</v>
          </cell>
          <cell r="BV87">
            <v>23.4</v>
          </cell>
          <cell r="BW87">
            <v>23.4</v>
          </cell>
          <cell r="BX87">
            <v>23.4</v>
          </cell>
          <cell r="BY87">
            <v>23.4</v>
          </cell>
          <cell r="BZ87">
            <v>23.4</v>
          </cell>
          <cell r="CA87">
            <v>23.4</v>
          </cell>
          <cell r="CD87">
            <v>250.21613118260001</v>
          </cell>
          <cell r="CE87">
            <v>21.500644920999999</v>
          </cell>
          <cell r="CF87">
            <v>21.445412209999997</v>
          </cell>
          <cell r="CG87">
            <v>25.898222866600001</v>
          </cell>
          <cell r="CH87">
            <v>26.435911949999998</v>
          </cell>
          <cell r="CI87">
            <v>25.858415834999999</v>
          </cell>
          <cell r="CJ87">
            <v>26.341408449999999</v>
          </cell>
          <cell r="CK87">
            <v>25.589038649999999</v>
          </cell>
          <cell r="CL87">
            <v>25.70188005</v>
          </cell>
          <cell r="CM87">
            <v>25.486796649999999</v>
          </cell>
          <cell r="CN87">
            <v>25.9583996</v>
          </cell>
          <cell r="CR87">
            <v>0</v>
          </cell>
          <cell r="CS87">
            <v>0</v>
          </cell>
          <cell r="CT87">
            <v>13.703000000000003</v>
          </cell>
          <cell r="CU87">
            <v>1.373</v>
          </cell>
          <cell r="CV87">
            <v>1.37</v>
          </cell>
          <cell r="CW87">
            <v>1.37</v>
          </cell>
          <cell r="CX87">
            <v>1.37</v>
          </cell>
          <cell r="CY87">
            <v>1.37</v>
          </cell>
          <cell r="CZ87">
            <v>1.37</v>
          </cell>
          <cell r="DA87">
            <v>1.37</v>
          </cell>
          <cell r="DB87">
            <v>1.37</v>
          </cell>
          <cell r="DC87">
            <v>1.37</v>
          </cell>
          <cell r="DD87">
            <v>1.37</v>
          </cell>
          <cell r="DG87">
            <v>15.30521978148</v>
          </cell>
          <cell r="DH87">
            <v>1.423080141</v>
          </cell>
          <cell r="DI87">
            <v>1.41942441</v>
          </cell>
          <cell r="DJ87">
            <v>1.5572065774799999</v>
          </cell>
          <cell r="DK87">
            <v>1.58953671</v>
          </cell>
          <cell r="DL87">
            <v>1.5548130629999999</v>
          </cell>
          <cell r="DM87">
            <v>1.5838487699999999</v>
          </cell>
          <cell r="DN87">
            <v>1.5386159699999999</v>
          </cell>
          <cell r="DO87">
            <v>1.5454008899999998</v>
          </cell>
          <cell r="DP87">
            <v>1.5324683699999999</v>
          </cell>
          <cell r="DQ87">
            <v>1.56082488</v>
          </cell>
          <cell r="DT87">
            <v>1.602219781479997</v>
          </cell>
          <cell r="DU87">
            <v>0</v>
          </cell>
          <cell r="DV87">
            <v>1.602219781479997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3933.0659999999993</v>
          </cell>
          <cell r="FB87">
            <v>386.166</v>
          </cell>
          <cell r="FC87">
            <v>394.1</v>
          </cell>
          <cell r="FD87">
            <v>394.1</v>
          </cell>
          <cell r="FE87">
            <v>394.1</v>
          </cell>
          <cell r="FF87">
            <v>394.1</v>
          </cell>
          <cell r="FG87">
            <v>394.1</v>
          </cell>
          <cell r="FH87">
            <v>394.1</v>
          </cell>
          <cell r="FI87">
            <v>394.1</v>
          </cell>
          <cell r="FJ87">
            <v>394.1</v>
          </cell>
          <cell r="FK87">
            <v>394.1</v>
          </cell>
          <cell r="FN87">
            <v>4321.9916345901547</v>
          </cell>
          <cell r="FO87">
            <v>2172.6055952638053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2149.3860393263499</v>
          </cell>
          <cell r="FV87">
            <v>0</v>
          </cell>
          <cell r="FW87">
            <v>0</v>
          </cell>
          <cell r="FX87">
            <v>0</v>
          </cell>
          <cell r="GA87">
            <v>388.92563459015537</v>
          </cell>
          <cell r="GB87">
            <v>0</v>
          </cell>
          <cell r="GC87">
            <v>388.92563459015537</v>
          </cell>
          <cell r="GD87">
            <v>11.512</v>
          </cell>
          <cell r="GE87">
            <v>11.512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-11.512</v>
          </cell>
          <cell r="GW87">
            <v>-11.512</v>
          </cell>
          <cell r="GX87">
            <v>0</v>
          </cell>
          <cell r="GY87">
            <v>5361.4989999999998</v>
          </cell>
          <cell r="GZ87">
            <v>523.99900000000002</v>
          </cell>
          <cell r="HA87">
            <v>537.5</v>
          </cell>
          <cell r="HB87">
            <v>537.5</v>
          </cell>
          <cell r="HC87">
            <v>537.5</v>
          </cell>
          <cell r="HD87">
            <v>537.5</v>
          </cell>
          <cell r="HE87">
            <v>537.5</v>
          </cell>
          <cell r="HF87">
            <v>537.5</v>
          </cell>
          <cell r="HG87">
            <v>537.5</v>
          </cell>
          <cell r="HH87">
            <v>537.5</v>
          </cell>
          <cell r="HI87">
            <v>537.5</v>
          </cell>
          <cell r="HL87">
            <v>4333.1242072727973</v>
          </cell>
          <cell r="HM87">
            <v>413.837104579293</v>
          </cell>
          <cell r="HN87">
            <v>380.4701460413587</v>
          </cell>
          <cell r="HO87">
            <v>437.29525724768848</v>
          </cell>
          <cell r="HP87">
            <v>471.36930935204254</v>
          </cell>
          <cell r="HQ87">
            <v>493.10375547871456</v>
          </cell>
          <cell r="HR87">
            <v>427.73885418039663</v>
          </cell>
          <cell r="HS87">
            <v>388.82049697194759</v>
          </cell>
          <cell r="HT87">
            <v>514.33018382896341</v>
          </cell>
          <cell r="HU87">
            <v>388.63150786992099</v>
          </cell>
          <cell r="HV87">
            <v>417.52759172247096</v>
          </cell>
          <cell r="HY87">
            <v>-1028.3747927272025</v>
          </cell>
          <cell r="HZ87">
            <v>-1028.3747927272025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1366.5470000000005</v>
          </cell>
          <cell r="KI87">
            <v>134.17700000000002</v>
          </cell>
          <cell r="KJ87">
            <v>136.93</v>
          </cell>
          <cell r="KK87">
            <v>136.93</v>
          </cell>
          <cell r="KL87">
            <v>136.93</v>
          </cell>
          <cell r="KM87">
            <v>136.93</v>
          </cell>
          <cell r="KN87">
            <v>136.93</v>
          </cell>
          <cell r="KO87">
            <v>136.93</v>
          </cell>
          <cell r="KP87">
            <v>136.93</v>
          </cell>
          <cell r="KQ87">
            <v>136.93</v>
          </cell>
          <cell r="KR87">
            <v>136.93</v>
          </cell>
          <cell r="KU87">
            <v>1142.0844031202082</v>
          </cell>
          <cell r="KV87">
            <v>159.00580955882916</v>
          </cell>
          <cell r="KW87">
            <v>120.5089949132495</v>
          </cell>
          <cell r="KX87">
            <v>177.65576271699547</v>
          </cell>
          <cell r="KY87">
            <v>157.55628782722346</v>
          </cell>
          <cell r="KZ87">
            <v>169.68844798059035</v>
          </cell>
          <cell r="LA87">
            <v>33.620863580597003</v>
          </cell>
          <cell r="LB87">
            <v>1.8629210084580858</v>
          </cell>
          <cell r="LD87">
            <v>187.70025760387719</v>
          </cell>
          <cell r="LE87">
            <v>134.48505793038802</v>
          </cell>
          <cell r="LH87">
            <v>-224.46259687979227</v>
          </cell>
          <cell r="LI87">
            <v>-224.46259687979227</v>
          </cell>
          <cell r="LJ87">
            <v>0</v>
          </cell>
          <cell r="LK87">
            <v>0</v>
          </cell>
          <cell r="LX87">
            <v>0</v>
          </cell>
          <cell r="MJ87">
            <v>0</v>
          </cell>
          <cell r="ML87">
            <v>0</v>
          </cell>
          <cell r="MM87">
            <v>0</v>
          </cell>
          <cell r="MN87">
            <v>3294.2630000000004</v>
          </cell>
          <cell r="MO87">
            <v>385.91299999999995</v>
          </cell>
          <cell r="MP87">
            <v>323.14999999999998</v>
          </cell>
          <cell r="MQ87">
            <v>323.14999999999998</v>
          </cell>
          <cell r="MR87">
            <v>323.14999999999998</v>
          </cell>
          <cell r="MS87">
            <v>323.14999999999998</v>
          </cell>
          <cell r="MT87">
            <v>323.14999999999998</v>
          </cell>
          <cell r="MU87">
            <v>323.14999999999998</v>
          </cell>
          <cell r="MV87">
            <v>323.14999999999998</v>
          </cell>
          <cell r="MW87">
            <v>323.14999999999998</v>
          </cell>
          <cell r="MX87">
            <v>323.14999999999998</v>
          </cell>
          <cell r="NA87">
            <v>2383.5713344497831</v>
          </cell>
          <cell r="NB87">
            <v>0</v>
          </cell>
          <cell r="NC87">
            <v>548.7250106797685</v>
          </cell>
          <cell r="ND87">
            <v>1393.9732893599389</v>
          </cell>
          <cell r="NE87">
            <v>0</v>
          </cell>
          <cell r="NF87">
            <v>0</v>
          </cell>
          <cell r="NG87">
            <v>0</v>
          </cell>
          <cell r="NH87">
            <v>0</v>
          </cell>
          <cell r="NI87">
            <v>0</v>
          </cell>
          <cell r="NJ87">
            <v>0</v>
          </cell>
          <cell r="NK87">
            <v>440.87303441007566</v>
          </cell>
          <cell r="NN87">
            <v>-910.69166555021729</v>
          </cell>
          <cell r="NO87">
            <v>-910.69166555021729</v>
          </cell>
          <cell r="NP87">
            <v>0</v>
          </cell>
          <cell r="NQ87">
            <v>7332.9050000000007</v>
          </cell>
          <cell r="NR87">
            <v>0</v>
          </cell>
          <cell r="NS87">
            <v>-7332.9050000000007</v>
          </cell>
          <cell r="NT87">
            <v>-7332.9050000000007</v>
          </cell>
          <cell r="NU87">
            <v>0</v>
          </cell>
          <cell r="NV87">
            <v>1807.701</v>
          </cell>
          <cell r="NW87">
            <v>174.291</v>
          </cell>
          <cell r="NX87">
            <v>181.49</v>
          </cell>
          <cell r="NY87">
            <v>181.49</v>
          </cell>
          <cell r="NZ87">
            <v>181.49</v>
          </cell>
          <cell r="OA87">
            <v>181.49</v>
          </cell>
          <cell r="OB87">
            <v>181.49</v>
          </cell>
          <cell r="OC87">
            <v>181.49</v>
          </cell>
          <cell r="OD87">
            <v>181.49</v>
          </cell>
          <cell r="OE87">
            <v>181.49</v>
          </cell>
          <cell r="OF87">
            <v>181.49</v>
          </cell>
          <cell r="OI87">
            <v>0</v>
          </cell>
          <cell r="OJ87">
            <v>0</v>
          </cell>
          <cell r="OK87">
            <v>0</v>
          </cell>
          <cell r="OL87">
            <v>0</v>
          </cell>
          <cell r="OM87">
            <v>0</v>
          </cell>
          <cell r="ON87">
            <v>0</v>
          </cell>
          <cell r="OO87">
            <v>0</v>
          </cell>
          <cell r="OP87">
            <v>0</v>
          </cell>
          <cell r="OQ87">
            <v>0</v>
          </cell>
          <cell r="OR87">
            <v>0</v>
          </cell>
          <cell r="OS87">
            <v>0</v>
          </cell>
          <cell r="OV87">
            <v>-1807.701</v>
          </cell>
          <cell r="OW87">
            <v>-1807.701</v>
          </cell>
          <cell r="OX87">
            <v>0</v>
          </cell>
          <cell r="OY87">
            <v>2622.1619999999998</v>
          </cell>
          <cell r="OZ87">
            <v>245.982</v>
          </cell>
          <cell r="PA87">
            <v>264.02</v>
          </cell>
          <cell r="PB87">
            <v>264.02</v>
          </cell>
          <cell r="PC87">
            <v>264.02</v>
          </cell>
          <cell r="PD87">
            <v>264.02</v>
          </cell>
          <cell r="PE87">
            <v>264.02</v>
          </cell>
          <cell r="PF87">
            <v>264.02</v>
          </cell>
          <cell r="PG87">
            <v>264.02</v>
          </cell>
          <cell r="PH87">
            <v>264.02</v>
          </cell>
          <cell r="PI87">
            <v>264.02</v>
          </cell>
          <cell r="PL87">
            <v>0</v>
          </cell>
          <cell r="PM87">
            <v>0</v>
          </cell>
          <cell r="PN87">
            <v>0</v>
          </cell>
          <cell r="PO87">
            <v>0</v>
          </cell>
          <cell r="PP87">
            <v>0</v>
          </cell>
          <cell r="PQ87">
            <v>0</v>
          </cell>
          <cell r="PR87">
            <v>0</v>
          </cell>
          <cell r="PS87">
            <v>0</v>
          </cell>
          <cell r="PT87">
            <v>0</v>
          </cell>
          <cell r="PU87">
            <v>0</v>
          </cell>
          <cell r="PV87">
            <v>0</v>
          </cell>
          <cell r="PY87">
            <v>-2622.1619999999998</v>
          </cell>
          <cell r="PZ87">
            <v>-2622.1619999999998</v>
          </cell>
          <cell r="QA87">
            <v>0</v>
          </cell>
          <cell r="QB87">
            <v>365.14800000000002</v>
          </cell>
          <cell r="QC87">
            <v>35.747999999999998</v>
          </cell>
          <cell r="QD87">
            <v>36.6</v>
          </cell>
          <cell r="QE87">
            <v>36.6</v>
          </cell>
          <cell r="QF87">
            <v>36.6</v>
          </cell>
          <cell r="QG87">
            <v>36.6</v>
          </cell>
          <cell r="QH87">
            <v>36.6</v>
          </cell>
          <cell r="QI87">
            <v>36.6</v>
          </cell>
          <cell r="QJ87">
            <v>36.6</v>
          </cell>
          <cell r="QK87">
            <v>36.6</v>
          </cell>
          <cell r="QL87">
            <v>36.6</v>
          </cell>
          <cell r="QO87">
            <v>0</v>
          </cell>
          <cell r="QP87">
            <v>0</v>
          </cell>
          <cell r="QQ87">
            <v>0</v>
          </cell>
          <cell r="QS87">
            <v>0</v>
          </cell>
          <cell r="QT87">
            <v>0</v>
          </cell>
          <cell r="QU87">
            <v>0</v>
          </cell>
          <cell r="QW87">
            <v>0</v>
          </cell>
          <cell r="RB87">
            <v>-365.14800000000002</v>
          </cell>
          <cell r="RC87">
            <v>-365.14800000000002</v>
          </cell>
          <cell r="RD87">
            <v>0</v>
          </cell>
          <cell r="RE87">
            <v>1699.3380000000002</v>
          </cell>
          <cell r="RF87">
            <v>165.648</v>
          </cell>
          <cell r="RG87">
            <v>170.41</v>
          </cell>
          <cell r="RH87">
            <v>170.41</v>
          </cell>
          <cell r="RI87">
            <v>170.41</v>
          </cell>
          <cell r="RJ87">
            <v>170.41</v>
          </cell>
          <cell r="RK87">
            <v>170.41</v>
          </cell>
          <cell r="RL87">
            <v>170.41</v>
          </cell>
          <cell r="RM87">
            <v>170.41</v>
          </cell>
          <cell r="RN87">
            <v>170.41</v>
          </cell>
          <cell r="RO87">
            <v>170.41</v>
          </cell>
          <cell r="RR87">
            <v>0</v>
          </cell>
          <cell r="RS87">
            <v>0</v>
          </cell>
          <cell r="RT87">
            <v>0</v>
          </cell>
          <cell r="RV87">
            <v>0</v>
          </cell>
          <cell r="RY87">
            <v>0</v>
          </cell>
          <cell r="RZ87">
            <v>0</v>
          </cell>
          <cell r="SE87">
            <v>-1699.3380000000002</v>
          </cell>
          <cell r="SF87">
            <v>-1699.3380000000002</v>
          </cell>
          <cell r="SG87">
            <v>0</v>
          </cell>
          <cell r="SH87">
            <v>0</v>
          </cell>
          <cell r="SI87">
            <v>0</v>
          </cell>
          <cell r="SJ87">
            <v>0</v>
          </cell>
          <cell r="SK87">
            <v>0</v>
          </cell>
          <cell r="SL87">
            <v>0</v>
          </cell>
          <cell r="SM87">
            <v>0</v>
          </cell>
          <cell r="SN87">
            <v>0</v>
          </cell>
          <cell r="SO87">
            <v>0</v>
          </cell>
          <cell r="SP87">
            <v>0</v>
          </cell>
          <cell r="SQ87">
            <v>0</v>
          </cell>
          <cell r="SR87">
            <v>0</v>
          </cell>
          <cell r="SU87">
            <v>0</v>
          </cell>
          <cell r="SV87">
            <v>0</v>
          </cell>
          <cell r="SW87">
            <v>0</v>
          </cell>
          <cell r="SX87">
            <v>0</v>
          </cell>
          <cell r="SY87">
            <v>0</v>
          </cell>
          <cell r="SZ87">
            <v>0</v>
          </cell>
          <cell r="TA87">
            <v>0</v>
          </cell>
          <cell r="TB87">
            <v>0</v>
          </cell>
          <cell r="TC87">
            <v>0</v>
          </cell>
          <cell r="TD87">
            <v>0</v>
          </cell>
          <cell r="TH87">
            <v>0</v>
          </cell>
          <cell r="TI87">
            <v>0</v>
          </cell>
          <cell r="TJ87">
            <v>0</v>
          </cell>
          <cell r="TK87">
            <v>803.72399999999993</v>
          </cell>
          <cell r="TL87">
            <v>78.864000000000004</v>
          </cell>
          <cell r="TM87">
            <v>80.540000000000006</v>
          </cell>
          <cell r="TN87">
            <v>80.540000000000006</v>
          </cell>
          <cell r="TO87">
            <v>80.540000000000006</v>
          </cell>
          <cell r="TP87">
            <v>80.540000000000006</v>
          </cell>
          <cell r="TQ87">
            <v>80.540000000000006</v>
          </cell>
          <cell r="TR87">
            <v>80.540000000000006</v>
          </cell>
          <cell r="TS87">
            <v>80.540000000000006</v>
          </cell>
          <cell r="TT87">
            <v>80.540000000000006</v>
          </cell>
          <cell r="TU87">
            <v>80.540000000000006</v>
          </cell>
          <cell r="TX87">
            <v>0</v>
          </cell>
          <cell r="TY87">
            <v>0</v>
          </cell>
          <cell r="TZ87">
            <v>0</v>
          </cell>
          <cell r="UA87">
            <v>0</v>
          </cell>
          <cell r="UB87">
            <v>0</v>
          </cell>
          <cell r="UC87">
            <v>0</v>
          </cell>
          <cell r="UD87">
            <v>0</v>
          </cell>
          <cell r="UE87">
            <v>0</v>
          </cell>
          <cell r="UF87">
            <v>0</v>
          </cell>
          <cell r="UG87">
            <v>0</v>
          </cell>
          <cell r="UH87">
            <v>0</v>
          </cell>
          <cell r="UK87">
            <v>-803.72399999999993</v>
          </cell>
          <cell r="UL87">
            <v>-803.72399999999993</v>
          </cell>
          <cell r="UM87">
            <v>0</v>
          </cell>
          <cell r="UN87">
            <v>34.832000000000008</v>
          </cell>
          <cell r="UO87">
            <v>3.4220000000000006</v>
          </cell>
          <cell r="UP87">
            <v>3.49</v>
          </cell>
          <cell r="UQ87">
            <v>3.49</v>
          </cell>
          <cell r="UR87">
            <v>3.49</v>
          </cell>
          <cell r="US87">
            <v>3.49</v>
          </cell>
          <cell r="UT87">
            <v>3.49</v>
          </cell>
          <cell r="UU87">
            <v>3.49</v>
          </cell>
          <cell r="UV87">
            <v>3.49</v>
          </cell>
          <cell r="UW87">
            <v>3.49</v>
          </cell>
          <cell r="UX87">
            <v>3.49</v>
          </cell>
          <cell r="VA87">
            <v>0</v>
          </cell>
          <cell r="VN87">
            <v>-34.832000000000008</v>
          </cell>
          <cell r="VO87">
            <v>-34.832000000000008</v>
          </cell>
          <cell r="VP87">
            <v>0</v>
          </cell>
          <cell r="VQ87">
            <v>0</v>
          </cell>
          <cell r="WD87">
            <v>0</v>
          </cell>
          <cell r="WQ87">
            <v>0</v>
          </cell>
          <cell r="WR87">
            <v>0</v>
          </cell>
          <cell r="WS87">
            <v>0</v>
          </cell>
          <cell r="WT87">
            <v>32336.034</v>
          </cell>
          <cell r="WU87">
            <v>3104.6639999999998</v>
          </cell>
          <cell r="WV87">
            <v>3247.93</v>
          </cell>
          <cell r="WW87">
            <v>3247.93</v>
          </cell>
          <cell r="WX87">
            <v>3247.93</v>
          </cell>
          <cell r="WY87">
            <v>3247.93</v>
          </cell>
          <cell r="WZ87">
            <v>3247.93</v>
          </cell>
          <cell r="XA87">
            <v>3247.93</v>
          </cell>
          <cell r="XB87">
            <v>3247.93</v>
          </cell>
          <cell r="XC87">
            <v>3247.93</v>
          </cell>
          <cell r="XD87">
            <v>3247.93</v>
          </cell>
          <cell r="XG87">
            <v>44388.127221898678</v>
          </cell>
          <cell r="XH87">
            <v>4332.9042248076712</v>
          </cell>
          <cell r="XI87">
            <v>3981.7711005546325</v>
          </cell>
          <cell r="XJ87">
            <v>1999.5903998965241</v>
          </cell>
          <cell r="XK87">
            <v>1413.9195105818751</v>
          </cell>
          <cell r="XL87">
            <v>5149.4096031136733</v>
          </cell>
          <cell r="XM87">
            <v>4927.1053359640682</v>
          </cell>
          <cell r="XN87">
            <v>3560.4872284759422</v>
          </cell>
          <cell r="XO87">
            <v>7228.6096833703896</v>
          </cell>
          <cell r="XP87">
            <v>7223.9190085807995</v>
          </cell>
          <cell r="XQ87">
            <v>4570.4111265531074</v>
          </cell>
          <cell r="XT87">
            <v>12052.093221898678</v>
          </cell>
          <cell r="XU87">
            <v>0</v>
          </cell>
          <cell r="XV87">
            <v>12052.093221898678</v>
          </cell>
          <cell r="XW87">
            <v>9068.987000000001</v>
          </cell>
          <cell r="XX87">
            <v>845.86699999999996</v>
          </cell>
          <cell r="XY87">
            <v>913.68</v>
          </cell>
          <cell r="XZ87">
            <v>913.68</v>
          </cell>
          <cell r="YA87">
            <v>913.68</v>
          </cell>
          <cell r="YB87">
            <v>913.68</v>
          </cell>
          <cell r="YC87">
            <v>913.68</v>
          </cell>
          <cell r="YD87">
            <v>913.68</v>
          </cell>
          <cell r="YE87">
            <v>913.68</v>
          </cell>
          <cell r="YF87">
            <v>913.68</v>
          </cell>
          <cell r="YG87">
            <v>913.68</v>
          </cell>
          <cell r="YJ87">
            <v>8268.1748944306273</v>
          </cell>
          <cell r="YK87">
            <v>771.4002598887804</v>
          </cell>
          <cell r="YL87">
            <v>551.41784041417623</v>
          </cell>
          <cell r="YM87">
            <v>774.8523122694927</v>
          </cell>
          <cell r="YN87">
            <v>827.78794089121106</v>
          </cell>
          <cell r="YO87">
            <v>1134.4872653842572</v>
          </cell>
          <cell r="YP87">
            <v>791.39686880172019</v>
          </cell>
          <cell r="YQ87">
            <v>754.30423652449815</v>
          </cell>
          <cell r="YR87">
            <v>838.53854262972038</v>
          </cell>
          <cell r="YS87">
            <v>997.84814597906541</v>
          </cell>
          <cell r="YT87">
            <v>826.14148164770506</v>
          </cell>
          <cell r="YW87">
            <v>-800.81210556937367</v>
          </cell>
          <cell r="YX87">
            <v>-800.81210556937367</v>
          </cell>
          <cell r="YY87">
            <v>0</v>
          </cell>
          <cell r="YZ87">
            <v>2720.8220000000001</v>
          </cell>
          <cell r="ZA87">
            <v>310.98199999999997</v>
          </cell>
          <cell r="ZB87">
            <v>267.76</v>
          </cell>
          <cell r="ZC87">
            <v>267.76</v>
          </cell>
          <cell r="ZD87">
            <v>267.76</v>
          </cell>
          <cell r="ZE87">
            <v>267.76</v>
          </cell>
          <cell r="ZF87">
            <v>267.76</v>
          </cell>
          <cell r="ZG87">
            <v>267.76</v>
          </cell>
          <cell r="ZH87">
            <v>267.76</v>
          </cell>
          <cell r="ZI87">
            <v>267.76</v>
          </cell>
          <cell r="ZJ87">
            <v>267.76</v>
          </cell>
          <cell r="ZM87">
            <v>6386.2767693289425</v>
          </cell>
          <cell r="ZP87">
            <v>2609.7136967514862</v>
          </cell>
          <cell r="ZQ87">
            <v>3776.5630725774563</v>
          </cell>
          <cell r="ZZ87">
            <v>3665.4547693289423</v>
          </cell>
          <cell r="AAA87">
            <v>0</v>
          </cell>
          <cell r="AAB87">
            <v>3665.4547693289423</v>
          </cell>
          <cell r="AAC87">
            <v>801.56799999999998</v>
          </cell>
          <cell r="AAD87">
            <v>80.038000000000011</v>
          </cell>
          <cell r="AAE87">
            <v>80.17</v>
          </cell>
          <cell r="AAF87">
            <v>80.17</v>
          </cell>
          <cell r="AAG87">
            <v>80.17</v>
          </cell>
          <cell r="AAH87">
            <v>80.17</v>
          </cell>
          <cell r="AAI87">
            <v>80.17</v>
          </cell>
          <cell r="AAJ87">
            <v>80.17</v>
          </cell>
          <cell r="AAK87">
            <v>80.17</v>
          </cell>
          <cell r="AAL87">
            <v>80.17</v>
          </cell>
          <cell r="AAM87">
            <v>80.17</v>
          </cell>
          <cell r="AAP87">
            <v>924.7608022600001</v>
          </cell>
          <cell r="AAQ87">
            <v>78.434882189999996</v>
          </cell>
          <cell r="AAR87">
            <v>78.233391899999987</v>
          </cell>
          <cell r="AAS87">
            <v>95.972533800000008</v>
          </cell>
          <cell r="AAT87">
            <v>97.965063900000004</v>
          </cell>
          <cell r="AAU87">
            <v>95.825003670000001</v>
          </cell>
          <cell r="AAV87">
            <v>97.614856900000007</v>
          </cell>
          <cell r="AAW87">
            <v>94.826757300000011</v>
          </cell>
          <cell r="AAX87">
            <v>95.244920100000002</v>
          </cell>
          <cell r="AAY87">
            <v>94.447873300000012</v>
          </cell>
          <cell r="AAZ87">
            <v>96.195519200000007</v>
          </cell>
          <cell r="ABC87">
            <v>123.19280226000012</v>
          </cell>
          <cell r="ABD87">
            <v>0</v>
          </cell>
          <cell r="ABE87">
            <v>123.19280226000012</v>
          </cell>
          <cell r="ABF87">
            <v>177.376</v>
          </cell>
          <cell r="ABG87">
            <v>17.715999999999998</v>
          </cell>
          <cell r="ABH87">
            <v>17.739999999999998</v>
          </cell>
          <cell r="ABI87">
            <v>17.739999999999998</v>
          </cell>
          <cell r="ABJ87">
            <v>17.739999999999998</v>
          </cell>
          <cell r="ABK87">
            <v>17.739999999999998</v>
          </cell>
          <cell r="ABL87">
            <v>17.739999999999998</v>
          </cell>
          <cell r="ABM87">
            <v>17.739999999999998</v>
          </cell>
          <cell r="ABN87">
            <v>17.739999999999998</v>
          </cell>
          <cell r="ABO87">
            <v>17.739999999999998</v>
          </cell>
          <cell r="ABP87">
            <v>17.739999999999998</v>
          </cell>
          <cell r="ABS87">
            <v>0</v>
          </cell>
          <cell r="ABT87">
            <v>0</v>
          </cell>
          <cell r="ACA87">
            <v>0</v>
          </cell>
          <cell r="ACB87">
            <v>0</v>
          </cell>
          <cell r="ACC87">
            <v>0</v>
          </cell>
          <cell r="ACF87">
            <v>-177.376</v>
          </cell>
          <cell r="ACG87">
            <v>-177.376</v>
          </cell>
          <cell r="ACH87">
            <v>0</v>
          </cell>
          <cell r="ACI87">
            <v>7023.5329999999994</v>
          </cell>
          <cell r="ACJ87">
            <v>6336.1249583039998</v>
          </cell>
          <cell r="ACK87">
            <v>-687.4080416959996</v>
          </cell>
          <cell r="ACL87">
            <v>-687.4080416959996</v>
          </cell>
          <cell r="ACM87">
            <v>0</v>
          </cell>
          <cell r="ACN87">
            <v>7023.5329999999994</v>
          </cell>
          <cell r="ACO87">
            <v>646.67299999999989</v>
          </cell>
          <cell r="ACP87">
            <v>708.54</v>
          </cell>
          <cell r="ACQ87">
            <v>708.54</v>
          </cell>
          <cell r="ACR87">
            <v>708.54</v>
          </cell>
          <cell r="ACS87">
            <v>708.54</v>
          </cell>
          <cell r="ACT87">
            <v>708.54</v>
          </cell>
          <cell r="ACU87">
            <v>708.54</v>
          </cell>
          <cell r="ACV87">
            <v>708.54</v>
          </cell>
          <cell r="ACW87">
            <v>708.54</v>
          </cell>
          <cell r="ACX87">
            <v>708.54</v>
          </cell>
          <cell r="ADA87">
            <v>6336.1249583039998</v>
          </cell>
          <cell r="ADB87">
            <v>1040.5032472800001</v>
          </cell>
          <cell r="ADC87">
            <v>507.03160320000001</v>
          </cell>
          <cell r="ADD87">
            <v>107.347856904</v>
          </cell>
          <cell r="ADE87">
            <v>1562.4807659999999</v>
          </cell>
          <cell r="ADF87">
            <v>234.21439332</v>
          </cell>
          <cell r="ADG87">
            <v>748.11846600000001</v>
          </cell>
          <cell r="ADH87">
            <v>161.06362919999998</v>
          </cell>
          <cell r="ADI87">
            <v>161.7738804</v>
          </cell>
          <cell r="ADJ87">
            <v>1056.4250039999999</v>
          </cell>
          <cell r="ADK87">
            <v>757.166112</v>
          </cell>
          <cell r="ADN87">
            <v>-687.4080416959996</v>
          </cell>
          <cell r="ADO87">
            <v>-687.4080416959996</v>
          </cell>
          <cell r="ADP87">
            <v>0</v>
          </cell>
          <cell r="ADQ87">
            <v>0</v>
          </cell>
          <cell r="ADR87">
            <v>0</v>
          </cell>
          <cell r="ADS87">
            <v>0</v>
          </cell>
          <cell r="ADT87">
            <v>0</v>
          </cell>
          <cell r="ADU87">
            <v>0</v>
          </cell>
          <cell r="ADV87">
            <v>0</v>
          </cell>
          <cell r="ADW87">
            <v>0</v>
          </cell>
          <cell r="ADX87">
            <v>0</v>
          </cell>
          <cell r="ADY87">
            <v>0</v>
          </cell>
          <cell r="ADZ87">
            <v>0</v>
          </cell>
          <cell r="AEA87">
            <v>0</v>
          </cell>
          <cell r="AED87">
            <v>0</v>
          </cell>
          <cell r="AEE87">
            <v>0</v>
          </cell>
          <cell r="AEF87">
            <v>0</v>
          </cell>
          <cell r="AEG87">
            <v>0</v>
          </cell>
          <cell r="AEH87">
            <v>0</v>
          </cell>
          <cell r="AEI87">
            <v>0</v>
          </cell>
          <cell r="AEJ87">
            <v>0</v>
          </cell>
          <cell r="AEK87">
            <v>0</v>
          </cell>
          <cell r="AEL87">
            <v>0</v>
          </cell>
          <cell r="AEM87">
            <v>0</v>
          </cell>
          <cell r="AEN87">
            <v>0</v>
          </cell>
          <cell r="AEQ87">
            <v>0</v>
          </cell>
          <cell r="AER87">
            <v>0</v>
          </cell>
          <cell r="AES87">
            <v>0</v>
          </cell>
          <cell r="AET87">
            <v>0</v>
          </cell>
          <cell r="AEU87">
            <v>0</v>
          </cell>
          <cell r="AEV87">
            <v>0</v>
          </cell>
          <cell r="AEW87">
            <v>0</v>
          </cell>
          <cell r="AEX87">
            <v>0</v>
          </cell>
          <cell r="AEY87">
            <v>0</v>
          </cell>
          <cell r="AFG87">
            <v>0</v>
          </cell>
          <cell r="AFT87">
            <v>0</v>
          </cell>
          <cell r="AFU87">
            <v>0</v>
          </cell>
          <cell r="AFV87">
            <v>0</v>
          </cell>
          <cell r="AFW87">
            <v>80342.032999999996</v>
          </cell>
          <cell r="AFX87">
            <v>81853.877503013529</v>
          </cell>
          <cell r="AFY87">
            <v>1511.8445030135335</v>
          </cell>
          <cell r="AFZ87">
            <v>0</v>
          </cell>
          <cell r="AGA87">
            <v>1511.8445030135335</v>
          </cell>
          <cell r="AGB87">
            <v>96410.439599999998</v>
          </cell>
          <cell r="AGC87">
            <v>98224.653003616229</v>
          </cell>
          <cell r="AGD87">
            <v>1814.2134036162315</v>
          </cell>
          <cell r="AGE87">
            <v>0</v>
          </cell>
          <cell r="AGF87">
            <v>1814.2134036162315</v>
          </cell>
          <cell r="AGG87">
            <v>4820.5219800000004</v>
          </cell>
          <cell r="AGH87">
            <v>4911.232650180812</v>
          </cell>
          <cell r="AGI87">
            <v>90.710670180811576</v>
          </cell>
          <cell r="AGJ87">
            <v>0</v>
          </cell>
          <cell r="AGK87">
            <v>90.710670180811576</v>
          </cell>
          <cell r="AGL87">
            <v>101230.96158</v>
          </cell>
        </row>
        <row r="88">
          <cell r="C88" t="str">
            <v>Степана Бандери пров. 12</v>
          </cell>
          <cell r="D88">
            <v>1</v>
          </cell>
          <cell r="E88">
            <v>217.6</v>
          </cell>
          <cell r="F88">
            <v>956.02899999999988</v>
          </cell>
          <cell r="G88">
            <v>757.46130101426786</v>
          </cell>
          <cell r="H88">
            <v>-198.56769898573202</v>
          </cell>
          <cell r="I88">
            <v>-198.56769898573202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0.86999999999999988</v>
          </cell>
          <cell r="GE88">
            <v>0.86999999999999988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-0.86999999999999988</v>
          </cell>
          <cell r="GW88">
            <v>-0.86999999999999988</v>
          </cell>
          <cell r="GX88">
            <v>0</v>
          </cell>
          <cell r="GY88">
            <v>955.15899999999988</v>
          </cell>
          <cell r="GZ88">
            <v>93.228999999999999</v>
          </cell>
          <cell r="HA88">
            <v>95.77</v>
          </cell>
          <cell r="HB88">
            <v>95.77</v>
          </cell>
          <cell r="HC88">
            <v>95.77</v>
          </cell>
          <cell r="HD88">
            <v>95.77</v>
          </cell>
          <cell r="HE88">
            <v>95.77</v>
          </cell>
          <cell r="HF88">
            <v>95.77</v>
          </cell>
          <cell r="HG88">
            <v>95.77</v>
          </cell>
          <cell r="HH88">
            <v>95.77</v>
          </cell>
          <cell r="HI88">
            <v>95.77</v>
          </cell>
          <cell r="HL88">
            <v>757.46130101426786</v>
          </cell>
          <cell r="HM88">
            <v>72.341704656534503</v>
          </cell>
          <cell r="HN88">
            <v>66.508920130623125</v>
          </cell>
          <cell r="HO88">
            <v>76.442358593426263</v>
          </cell>
          <cell r="HP88">
            <v>82.398748164367333</v>
          </cell>
          <cell r="HQ88">
            <v>86.198085790623622</v>
          </cell>
          <cell r="HR88">
            <v>74.771830550814826</v>
          </cell>
          <cell r="HS88">
            <v>67.968621578643805</v>
          </cell>
          <cell r="HT88">
            <v>89.908618252877943</v>
          </cell>
          <cell r="HU88">
            <v>67.935584923276679</v>
          </cell>
          <cell r="HV88">
            <v>72.98682837307976</v>
          </cell>
          <cell r="HY88">
            <v>-197.69769898573202</v>
          </cell>
          <cell r="HZ88">
            <v>-197.69769898573202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1232.8139999999999</v>
          </cell>
          <cell r="KI88">
            <v>121.044</v>
          </cell>
          <cell r="KJ88">
            <v>123.53</v>
          </cell>
          <cell r="KK88">
            <v>123.53</v>
          </cell>
          <cell r="KL88">
            <v>123.53</v>
          </cell>
          <cell r="KM88">
            <v>123.53</v>
          </cell>
          <cell r="KN88">
            <v>123.53</v>
          </cell>
          <cell r="KO88">
            <v>123.53</v>
          </cell>
          <cell r="KP88">
            <v>123.53</v>
          </cell>
          <cell r="KQ88">
            <v>123.53</v>
          </cell>
          <cell r="KR88">
            <v>123.53</v>
          </cell>
          <cell r="KU88">
            <v>1030.0464979699875</v>
          </cell>
          <cell r="KV88">
            <v>143.39748327210106</v>
          </cell>
          <cell r="KW88">
            <v>108.68834119862677</v>
          </cell>
          <cell r="KX88">
            <v>160.22961744878111</v>
          </cell>
          <cell r="KY88">
            <v>142.10168777593486</v>
          </cell>
          <cell r="KZ88">
            <v>153.04381174912677</v>
          </cell>
          <cell r="LA88">
            <v>30.323013604676959</v>
          </cell>
          <cell r="LB88">
            <v>1.6801882244486357</v>
          </cell>
          <cell r="LD88">
            <v>169.28885396651287</v>
          </cell>
          <cell r="LE88">
            <v>121.29350072977846</v>
          </cell>
          <cell r="LH88">
            <v>-202.76750203001234</v>
          </cell>
          <cell r="LI88">
            <v>-202.76750203001234</v>
          </cell>
          <cell r="LJ88">
            <v>0</v>
          </cell>
          <cell r="LK88">
            <v>0</v>
          </cell>
          <cell r="LX88">
            <v>0</v>
          </cell>
          <cell r="MJ88">
            <v>0</v>
          </cell>
          <cell r="ML88">
            <v>0</v>
          </cell>
          <cell r="MM88">
            <v>0</v>
          </cell>
          <cell r="MN88">
            <v>1929.4889999999996</v>
          </cell>
          <cell r="MO88">
            <v>187.089</v>
          </cell>
          <cell r="MP88">
            <v>193.6</v>
          </cell>
          <cell r="MQ88">
            <v>193.6</v>
          </cell>
          <cell r="MR88">
            <v>193.6</v>
          </cell>
          <cell r="MS88">
            <v>193.6</v>
          </cell>
          <cell r="MT88">
            <v>193.6</v>
          </cell>
          <cell r="MU88">
            <v>193.6</v>
          </cell>
          <cell r="MV88">
            <v>193.6</v>
          </cell>
          <cell r="MW88">
            <v>193.6</v>
          </cell>
          <cell r="MX88">
            <v>193.6</v>
          </cell>
          <cell r="NA88">
            <v>0</v>
          </cell>
          <cell r="NB88">
            <v>0</v>
          </cell>
          <cell r="NC88">
            <v>0</v>
          </cell>
          <cell r="ND88">
            <v>0</v>
          </cell>
          <cell r="NE88">
            <v>0</v>
          </cell>
          <cell r="NF88">
            <v>0</v>
          </cell>
          <cell r="NG88">
            <v>0</v>
          </cell>
          <cell r="NH88">
            <v>0</v>
          </cell>
          <cell r="NI88">
            <v>0</v>
          </cell>
          <cell r="NJ88">
            <v>0</v>
          </cell>
          <cell r="NK88">
            <v>0</v>
          </cell>
          <cell r="NN88">
            <v>-1929.4889999999996</v>
          </cell>
          <cell r="NO88">
            <v>-1929.4889999999996</v>
          </cell>
          <cell r="NP88">
            <v>0</v>
          </cell>
          <cell r="NQ88">
            <v>11.078000000000001</v>
          </cell>
          <cell r="NR88">
            <v>0</v>
          </cell>
          <cell r="NS88">
            <v>-11.078000000000001</v>
          </cell>
          <cell r="NT88">
            <v>-11.078000000000001</v>
          </cell>
          <cell r="NU88">
            <v>0</v>
          </cell>
          <cell r="NV88">
            <v>0</v>
          </cell>
          <cell r="NW88">
            <v>0</v>
          </cell>
          <cell r="NX88">
            <v>0</v>
          </cell>
          <cell r="NY88">
            <v>0</v>
          </cell>
          <cell r="NZ88">
            <v>0</v>
          </cell>
          <cell r="OA88">
            <v>0</v>
          </cell>
          <cell r="OB88">
            <v>0</v>
          </cell>
          <cell r="OC88">
            <v>0</v>
          </cell>
          <cell r="OD88">
            <v>0</v>
          </cell>
          <cell r="OE88">
            <v>0</v>
          </cell>
          <cell r="OF88">
            <v>0</v>
          </cell>
          <cell r="OI88">
            <v>0</v>
          </cell>
          <cell r="OJ88">
            <v>0</v>
          </cell>
          <cell r="OK88">
            <v>0</v>
          </cell>
          <cell r="OL88">
            <v>0</v>
          </cell>
          <cell r="OM88">
            <v>0</v>
          </cell>
          <cell r="ON88">
            <v>0</v>
          </cell>
          <cell r="OO88">
            <v>0</v>
          </cell>
          <cell r="OP88">
            <v>0</v>
          </cell>
          <cell r="OQ88">
            <v>0</v>
          </cell>
          <cell r="OR88">
            <v>0</v>
          </cell>
          <cell r="OS88">
            <v>0</v>
          </cell>
          <cell r="OV88">
            <v>0</v>
          </cell>
          <cell r="OW88">
            <v>0</v>
          </cell>
          <cell r="OX88">
            <v>0</v>
          </cell>
          <cell r="OY88">
            <v>0</v>
          </cell>
          <cell r="OZ88">
            <v>0</v>
          </cell>
          <cell r="PA88">
            <v>0</v>
          </cell>
          <cell r="PB88">
            <v>0</v>
          </cell>
          <cell r="PC88">
            <v>0</v>
          </cell>
          <cell r="PD88">
            <v>0</v>
          </cell>
          <cell r="PE88">
            <v>0</v>
          </cell>
          <cell r="PF88">
            <v>0</v>
          </cell>
          <cell r="PG88">
            <v>0</v>
          </cell>
          <cell r="PH88">
            <v>0</v>
          </cell>
          <cell r="PI88">
            <v>0</v>
          </cell>
          <cell r="PL88">
            <v>0</v>
          </cell>
          <cell r="PM88">
            <v>0</v>
          </cell>
          <cell r="PN88">
            <v>0</v>
          </cell>
          <cell r="PO88">
            <v>0</v>
          </cell>
          <cell r="PP88">
            <v>0</v>
          </cell>
          <cell r="PQ88">
            <v>0</v>
          </cell>
          <cell r="PR88">
            <v>0</v>
          </cell>
          <cell r="PS88">
            <v>0</v>
          </cell>
          <cell r="PT88">
            <v>0</v>
          </cell>
          <cell r="PU88">
            <v>0</v>
          </cell>
          <cell r="PV88">
            <v>0</v>
          </cell>
          <cell r="PY88">
            <v>0</v>
          </cell>
          <cell r="PZ88">
            <v>0</v>
          </cell>
          <cell r="QA88">
            <v>0</v>
          </cell>
          <cell r="QB88">
            <v>0</v>
          </cell>
          <cell r="QC88">
            <v>0</v>
          </cell>
          <cell r="QD88">
            <v>0</v>
          </cell>
          <cell r="QE88">
            <v>0</v>
          </cell>
          <cell r="QF88">
            <v>0</v>
          </cell>
          <cell r="QG88">
            <v>0</v>
          </cell>
          <cell r="QH88">
            <v>0</v>
          </cell>
          <cell r="QI88">
            <v>0</v>
          </cell>
          <cell r="QJ88">
            <v>0</v>
          </cell>
          <cell r="QK88">
            <v>0</v>
          </cell>
          <cell r="QL88">
            <v>0</v>
          </cell>
          <cell r="QO88">
            <v>0</v>
          </cell>
          <cell r="QP88">
            <v>0</v>
          </cell>
          <cell r="QQ88">
            <v>0</v>
          </cell>
          <cell r="QS88">
            <v>0</v>
          </cell>
          <cell r="QT88">
            <v>0</v>
          </cell>
          <cell r="QU88">
            <v>0</v>
          </cell>
          <cell r="QW88">
            <v>0</v>
          </cell>
          <cell r="RB88">
            <v>0</v>
          </cell>
          <cell r="RC88">
            <v>0</v>
          </cell>
          <cell r="RD88">
            <v>0</v>
          </cell>
          <cell r="RE88">
            <v>0</v>
          </cell>
          <cell r="RF88">
            <v>0</v>
          </cell>
          <cell r="RG88">
            <v>0</v>
          </cell>
          <cell r="RH88">
            <v>0</v>
          </cell>
          <cell r="RI88">
            <v>0</v>
          </cell>
          <cell r="RJ88">
            <v>0</v>
          </cell>
          <cell r="RK88">
            <v>0</v>
          </cell>
          <cell r="RL88">
            <v>0</v>
          </cell>
          <cell r="RM88">
            <v>0</v>
          </cell>
          <cell r="RN88">
            <v>0</v>
          </cell>
          <cell r="RO88">
            <v>0</v>
          </cell>
          <cell r="RR88">
            <v>0</v>
          </cell>
          <cell r="RS88">
            <v>0</v>
          </cell>
          <cell r="RT88">
            <v>0</v>
          </cell>
          <cell r="RV88">
            <v>0</v>
          </cell>
          <cell r="RY88">
            <v>0</v>
          </cell>
          <cell r="RZ88">
            <v>0</v>
          </cell>
          <cell r="SE88">
            <v>0</v>
          </cell>
          <cell r="SF88">
            <v>0</v>
          </cell>
          <cell r="SG88">
            <v>0</v>
          </cell>
          <cell r="SH88">
            <v>0</v>
          </cell>
          <cell r="SI88">
            <v>0</v>
          </cell>
          <cell r="SJ88">
            <v>0</v>
          </cell>
          <cell r="SK88">
            <v>0</v>
          </cell>
          <cell r="SL88">
            <v>0</v>
          </cell>
          <cell r="SM88">
            <v>0</v>
          </cell>
          <cell r="SN88">
            <v>0</v>
          </cell>
          <cell r="SO88">
            <v>0</v>
          </cell>
          <cell r="SP88">
            <v>0</v>
          </cell>
          <cell r="SQ88">
            <v>0</v>
          </cell>
          <cell r="SR88">
            <v>0</v>
          </cell>
          <cell r="SU88">
            <v>0</v>
          </cell>
          <cell r="SV88">
            <v>0</v>
          </cell>
          <cell r="SW88">
            <v>0</v>
          </cell>
          <cell r="SX88">
            <v>0</v>
          </cell>
          <cell r="SY88">
            <v>0</v>
          </cell>
          <cell r="SZ88">
            <v>0</v>
          </cell>
          <cell r="TA88">
            <v>0</v>
          </cell>
          <cell r="TB88">
            <v>0</v>
          </cell>
          <cell r="TC88">
            <v>0</v>
          </cell>
          <cell r="TD88">
            <v>0</v>
          </cell>
          <cell r="TH88">
            <v>0</v>
          </cell>
          <cell r="TI88">
            <v>0</v>
          </cell>
          <cell r="TJ88">
            <v>0</v>
          </cell>
          <cell r="TK88">
            <v>0</v>
          </cell>
          <cell r="TL88">
            <v>0</v>
          </cell>
          <cell r="TM88">
            <v>0</v>
          </cell>
          <cell r="TN88">
            <v>0</v>
          </cell>
          <cell r="TO88">
            <v>0</v>
          </cell>
          <cell r="TP88">
            <v>0</v>
          </cell>
          <cell r="TQ88">
            <v>0</v>
          </cell>
          <cell r="TR88">
            <v>0</v>
          </cell>
          <cell r="TS88">
            <v>0</v>
          </cell>
          <cell r="TT88">
            <v>0</v>
          </cell>
          <cell r="TU88">
            <v>0</v>
          </cell>
          <cell r="TX88">
            <v>0</v>
          </cell>
          <cell r="TY88">
            <v>0</v>
          </cell>
          <cell r="TZ88">
            <v>0</v>
          </cell>
          <cell r="UA88">
            <v>0</v>
          </cell>
          <cell r="UB88">
            <v>0</v>
          </cell>
          <cell r="UC88">
            <v>0</v>
          </cell>
          <cell r="UD88">
            <v>0</v>
          </cell>
          <cell r="UE88">
            <v>0</v>
          </cell>
          <cell r="UF88">
            <v>0</v>
          </cell>
          <cell r="UG88">
            <v>0</v>
          </cell>
          <cell r="UH88">
            <v>0</v>
          </cell>
          <cell r="UK88">
            <v>0</v>
          </cell>
          <cell r="UL88">
            <v>0</v>
          </cell>
          <cell r="UM88">
            <v>0</v>
          </cell>
          <cell r="UN88">
            <v>11.078000000000001</v>
          </cell>
          <cell r="UO88">
            <v>1.0880000000000001</v>
          </cell>
          <cell r="UP88">
            <v>1.1100000000000001</v>
          </cell>
          <cell r="UQ88">
            <v>1.1100000000000001</v>
          </cell>
          <cell r="UR88">
            <v>1.1100000000000001</v>
          </cell>
          <cell r="US88">
            <v>1.1100000000000001</v>
          </cell>
          <cell r="UT88">
            <v>1.1100000000000001</v>
          </cell>
          <cell r="UU88">
            <v>1.1100000000000001</v>
          </cell>
          <cell r="UV88">
            <v>1.1100000000000001</v>
          </cell>
          <cell r="UW88">
            <v>1.1100000000000001</v>
          </cell>
          <cell r="UX88">
            <v>1.1100000000000001</v>
          </cell>
          <cell r="VA88">
            <v>0</v>
          </cell>
          <cell r="VN88">
            <v>-11.078000000000001</v>
          </cell>
          <cell r="VO88">
            <v>-11.078000000000001</v>
          </cell>
          <cell r="VP88">
            <v>0</v>
          </cell>
          <cell r="VQ88">
            <v>0</v>
          </cell>
          <cell r="WD88">
            <v>0</v>
          </cell>
          <cell r="WQ88">
            <v>0</v>
          </cell>
          <cell r="WR88">
            <v>0</v>
          </cell>
          <cell r="WS88">
            <v>0</v>
          </cell>
          <cell r="WT88">
            <v>0</v>
          </cell>
          <cell r="WU88">
            <v>0</v>
          </cell>
          <cell r="WV88">
            <v>0</v>
          </cell>
          <cell r="WW88">
            <v>0</v>
          </cell>
          <cell r="WX88">
            <v>0</v>
          </cell>
          <cell r="WY88">
            <v>0</v>
          </cell>
          <cell r="WZ88">
            <v>0</v>
          </cell>
          <cell r="XA88">
            <v>0</v>
          </cell>
          <cell r="XB88">
            <v>0</v>
          </cell>
          <cell r="XC88">
            <v>0</v>
          </cell>
          <cell r="XD88">
            <v>0</v>
          </cell>
          <cell r="XG88">
            <v>67.30391527025327</v>
          </cell>
          <cell r="XH88">
            <v>0</v>
          </cell>
          <cell r="XI88">
            <v>11.560219611873961</v>
          </cell>
          <cell r="XJ88">
            <v>6.9623142653542125</v>
          </cell>
          <cell r="XK88">
            <v>7.1068631942503719</v>
          </cell>
          <cell r="XL88">
            <v>6.9516127950101794</v>
          </cell>
          <cell r="XM88">
            <v>7.081457471642878</v>
          </cell>
          <cell r="XN88">
            <v>6.8848046261167664</v>
          </cell>
          <cell r="XO88">
            <v>6.9151649301267604</v>
          </cell>
          <cell r="XP88">
            <v>6.8572961212365557</v>
          </cell>
          <cell r="XQ88">
            <v>6.984182254641583</v>
          </cell>
          <cell r="XT88">
            <v>67.30391527025327</v>
          </cell>
          <cell r="XU88">
            <v>0</v>
          </cell>
          <cell r="XV88">
            <v>67.30391527025327</v>
          </cell>
          <cell r="XW88">
            <v>0</v>
          </cell>
          <cell r="XX88">
            <v>0</v>
          </cell>
          <cell r="XY88">
            <v>0</v>
          </cell>
          <cell r="XZ88">
            <v>0</v>
          </cell>
          <cell r="YA88">
            <v>0</v>
          </cell>
          <cell r="YB88">
            <v>0</v>
          </cell>
          <cell r="YC88">
            <v>0</v>
          </cell>
          <cell r="YD88">
            <v>0</v>
          </cell>
          <cell r="YE88">
            <v>0</v>
          </cell>
          <cell r="YF88">
            <v>0</v>
          </cell>
          <cell r="YG88">
            <v>0</v>
          </cell>
          <cell r="YJ88">
            <v>0</v>
          </cell>
          <cell r="YK88">
            <v>0</v>
          </cell>
          <cell r="YL88">
            <v>0</v>
          </cell>
          <cell r="YM88">
            <v>0</v>
          </cell>
          <cell r="YN88">
            <v>0</v>
          </cell>
          <cell r="YO88">
            <v>0</v>
          </cell>
          <cell r="YP88">
            <v>0</v>
          </cell>
          <cell r="YQ88">
            <v>0</v>
          </cell>
          <cell r="YR88">
            <v>0</v>
          </cell>
          <cell r="YS88">
            <v>0</v>
          </cell>
          <cell r="YT88">
            <v>0</v>
          </cell>
          <cell r="YW88">
            <v>0</v>
          </cell>
          <cell r="YX88">
            <v>0</v>
          </cell>
          <cell r="YY88">
            <v>0</v>
          </cell>
          <cell r="YZ88">
            <v>0</v>
          </cell>
          <cell r="ZA88">
            <v>0</v>
          </cell>
          <cell r="ZB88">
            <v>0</v>
          </cell>
          <cell r="ZC88">
            <v>0</v>
          </cell>
          <cell r="ZD88">
            <v>0</v>
          </cell>
          <cell r="ZE88">
            <v>0</v>
          </cell>
          <cell r="ZF88">
            <v>0</v>
          </cell>
          <cell r="ZG88">
            <v>0</v>
          </cell>
          <cell r="ZH88">
            <v>0</v>
          </cell>
          <cell r="ZI88">
            <v>0</v>
          </cell>
          <cell r="ZJ88">
            <v>0</v>
          </cell>
          <cell r="ZM88">
            <v>0</v>
          </cell>
          <cell r="ZP88">
            <v>0</v>
          </cell>
          <cell r="ZQ88">
            <v>0</v>
          </cell>
          <cell r="ZZ88">
            <v>0</v>
          </cell>
          <cell r="AAA88">
            <v>0</v>
          </cell>
          <cell r="AAB88">
            <v>0</v>
          </cell>
          <cell r="AAC88">
            <v>0</v>
          </cell>
          <cell r="AAD88">
            <v>0</v>
          </cell>
          <cell r="AAE88">
            <v>0</v>
          </cell>
          <cell r="AAF88">
            <v>0</v>
          </cell>
          <cell r="AAG88">
            <v>0</v>
          </cell>
          <cell r="AAH88">
            <v>0</v>
          </cell>
          <cell r="AAI88">
            <v>0</v>
          </cell>
          <cell r="AAJ88">
            <v>0</v>
          </cell>
          <cell r="AAK88">
            <v>0</v>
          </cell>
          <cell r="AAL88">
            <v>0</v>
          </cell>
          <cell r="AAM88">
            <v>0</v>
          </cell>
          <cell r="AAP88">
            <v>0</v>
          </cell>
          <cell r="AAQ88">
            <v>0</v>
          </cell>
          <cell r="AAR88">
            <v>0</v>
          </cell>
          <cell r="AAS88">
            <v>0</v>
          </cell>
          <cell r="AAT88">
            <v>0</v>
          </cell>
          <cell r="AAU88">
            <v>0</v>
          </cell>
          <cell r="AAV88">
            <v>0</v>
          </cell>
          <cell r="AAW88">
            <v>0</v>
          </cell>
          <cell r="AAX88">
            <v>0</v>
          </cell>
          <cell r="AAY88">
            <v>0</v>
          </cell>
          <cell r="AAZ88">
            <v>0</v>
          </cell>
          <cell r="ABC88">
            <v>0</v>
          </cell>
          <cell r="ABD88">
            <v>0</v>
          </cell>
          <cell r="ABE88">
            <v>0</v>
          </cell>
          <cell r="ABF88">
            <v>0</v>
          </cell>
          <cell r="ABG88">
            <v>0</v>
          </cell>
          <cell r="ABH88">
            <v>0</v>
          </cell>
          <cell r="ABI88">
            <v>0</v>
          </cell>
          <cell r="ABJ88">
            <v>0</v>
          </cell>
          <cell r="ABK88">
            <v>0</v>
          </cell>
          <cell r="ABL88">
            <v>0</v>
          </cell>
          <cell r="ABM88">
            <v>0</v>
          </cell>
          <cell r="ABN88">
            <v>0</v>
          </cell>
          <cell r="ABO88">
            <v>0</v>
          </cell>
          <cell r="ABP88">
            <v>0</v>
          </cell>
          <cell r="ABS88">
            <v>0</v>
          </cell>
          <cell r="ABT88">
            <v>0</v>
          </cell>
          <cell r="ACA88">
            <v>0</v>
          </cell>
          <cell r="ACB88">
            <v>0</v>
          </cell>
          <cell r="ACC88">
            <v>0</v>
          </cell>
          <cell r="ACF88">
            <v>0</v>
          </cell>
          <cell r="ACG88">
            <v>0</v>
          </cell>
          <cell r="ACH88">
            <v>0</v>
          </cell>
          <cell r="ACI88">
            <v>0</v>
          </cell>
          <cell r="ACJ88">
            <v>0</v>
          </cell>
          <cell r="ACK88">
            <v>0</v>
          </cell>
          <cell r="ACL88">
            <v>0</v>
          </cell>
          <cell r="ACM88">
            <v>0</v>
          </cell>
          <cell r="ACN88">
            <v>0</v>
          </cell>
          <cell r="ACO88">
            <v>0</v>
          </cell>
          <cell r="ACP88">
            <v>0</v>
          </cell>
          <cell r="ACQ88">
            <v>0</v>
          </cell>
          <cell r="ACR88">
            <v>0</v>
          </cell>
          <cell r="ACS88">
            <v>0</v>
          </cell>
          <cell r="ACT88">
            <v>0</v>
          </cell>
          <cell r="ACU88">
            <v>0</v>
          </cell>
          <cell r="ACV88">
            <v>0</v>
          </cell>
          <cell r="ACW88">
            <v>0</v>
          </cell>
          <cell r="ACX88">
            <v>0</v>
          </cell>
          <cell r="ADA88">
            <v>0</v>
          </cell>
          <cell r="ADB88">
            <v>0</v>
          </cell>
          <cell r="ADC88">
            <v>0</v>
          </cell>
          <cell r="ADD88">
            <v>0</v>
          </cell>
          <cell r="ADE88">
            <v>0</v>
          </cell>
          <cell r="ADF88">
            <v>0</v>
          </cell>
          <cell r="ADG88">
            <v>0</v>
          </cell>
          <cell r="ADH88">
            <v>0</v>
          </cell>
          <cell r="ADI88">
            <v>0</v>
          </cell>
          <cell r="ADJ88">
            <v>0</v>
          </cell>
          <cell r="ADK88">
            <v>0</v>
          </cell>
          <cell r="ADN88">
            <v>0</v>
          </cell>
          <cell r="ADO88">
            <v>0</v>
          </cell>
          <cell r="ADP88">
            <v>0</v>
          </cell>
          <cell r="ADQ88">
            <v>0</v>
          </cell>
          <cell r="ADR88">
            <v>0</v>
          </cell>
          <cell r="ADS88">
            <v>0</v>
          </cell>
          <cell r="ADT88">
            <v>0</v>
          </cell>
          <cell r="ADU88">
            <v>0</v>
          </cell>
          <cell r="ADV88">
            <v>0</v>
          </cell>
          <cell r="ADW88">
            <v>0</v>
          </cell>
          <cell r="ADX88">
            <v>0</v>
          </cell>
          <cell r="ADY88">
            <v>0</v>
          </cell>
          <cell r="ADZ88">
            <v>0</v>
          </cell>
          <cell r="AEA88">
            <v>0</v>
          </cell>
          <cell r="AED88">
            <v>0</v>
          </cell>
          <cell r="AEE88">
            <v>0</v>
          </cell>
          <cell r="AEF88">
            <v>0</v>
          </cell>
          <cell r="AEG88">
            <v>0</v>
          </cell>
          <cell r="AEH88">
            <v>0</v>
          </cell>
          <cell r="AEI88">
            <v>0</v>
          </cell>
          <cell r="AEJ88">
            <v>0</v>
          </cell>
          <cell r="AEK88">
            <v>0</v>
          </cell>
          <cell r="AEL88">
            <v>0</v>
          </cell>
          <cell r="AEM88">
            <v>0</v>
          </cell>
          <cell r="AEN88">
            <v>0</v>
          </cell>
          <cell r="AEQ88">
            <v>0</v>
          </cell>
          <cell r="AER88">
            <v>0</v>
          </cell>
          <cell r="AES88">
            <v>0</v>
          </cell>
          <cell r="AET88">
            <v>0</v>
          </cell>
          <cell r="AEU88">
            <v>0</v>
          </cell>
          <cell r="AEV88">
            <v>0</v>
          </cell>
          <cell r="AEW88">
            <v>0</v>
          </cell>
          <cell r="AEX88">
            <v>0</v>
          </cell>
          <cell r="AEY88">
            <v>0</v>
          </cell>
          <cell r="AFG88">
            <v>0</v>
          </cell>
          <cell r="AFT88">
            <v>0</v>
          </cell>
          <cell r="AFU88">
            <v>0</v>
          </cell>
          <cell r="AFV88">
            <v>0</v>
          </cell>
          <cell r="AFW88">
            <v>4129.41</v>
          </cell>
          <cell r="AFX88">
            <v>1854.8117142545086</v>
          </cell>
          <cell r="AFY88">
            <v>-2274.598285745491</v>
          </cell>
          <cell r="AFZ88">
            <v>-2274.598285745491</v>
          </cell>
          <cell r="AGA88">
            <v>0</v>
          </cell>
          <cell r="AGB88">
            <v>4955.2919999999995</v>
          </cell>
          <cell r="AGC88">
            <v>2225.7740571054101</v>
          </cell>
          <cell r="AGD88">
            <v>-2729.5179428945894</v>
          </cell>
          <cell r="AGE88">
            <v>-2729.5179428945894</v>
          </cell>
          <cell r="AGF88">
            <v>0</v>
          </cell>
          <cell r="AGG88">
            <v>247.76459999999997</v>
          </cell>
          <cell r="AGH88">
            <v>111.28870285527051</v>
          </cell>
          <cell r="AGI88">
            <v>-136.47589714472946</v>
          </cell>
          <cell r="AGJ88">
            <v>-136.47589714472946</v>
          </cell>
          <cell r="AGK88">
            <v>0</v>
          </cell>
          <cell r="AGL88">
            <v>5203.0565999999999</v>
          </cell>
        </row>
        <row r="89">
          <cell r="C89" t="str">
            <v>Дмитра Самоквасова. провулок, ПРОВ, 1</v>
          </cell>
          <cell r="D89">
            <v>1</v>
          </cell>
          <cell r="E89">
            <v>414</v>
          </cell>
          <cell r="F89">
            <v>1804.7269999999999</v>
          </cell>
          <cell r="G89">
            <v>1441.1258208635429</v>
          </cell>
          <cell r="H89">
            <v>-363.60117913645695</v>
          </cell>
          <cell r="I89">
            <v>-363.60117913645695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6.7680000000000007</v>
          </cell>
          <cell r="GE89">
            <v>6.7680000000000007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-6.7680000000000007</v>
          </cell>
          <cell r="GW89">
            <v>-6.7680000000000007</v>
          </cell>
          <cell r="GX89">
            <v>0</v>
          </cell>
          <cell r="GY89">
            <v>1797.9589999999998</v>
          </cell>
          <cell r="GZ89">
            <v>175.619</v>
          </cell>
          <cell r="HA89">
            <v>180.26</v>
          </cell>
          <cell r="HB89">
            <v>180.26</v>
          </cell>
          <cell r="HC89">
            <v>180.26</v>
          </cell>
          <cell r="HD89">
            <v>180.26</v>
          </cell>
          <cell r="HE89">
            <v>180.26</v>
          </cell>
          <cell r="HF89">
            <v>180.26</v>
          </cell>
          <cell r="HG89">
            <v>180.26</v>
          </cell>
          <cell r="HH89">
            <v>180.26</v>
          </cell>
          <cell r="HI89">
            <v>180.26</v>
          </cell>
          <cell r="HL89">
            <v>1441.1258208635429</v>
          </cell>
          <cell r="HM89">
            <v>137.63541235204636</v>
          </cell>
          <cell r="HN89">
            <v>126.5381109102848</v>
          </cell>
          <cell r="HO89">
            <v>145.43720798565477</v>
          </cell>
          <cell r="HP89">
            <v>156.76967711419155</v>
          </cell>
          <cell r="HQ89">
            <v>163.99819631120488</v>
          </cell>
          <cell r="HR89">
            <v>142.25890555164219</v>
          </cell>
          <cell r="HS89">
            <v>129.31530024613298</v>
          </cell>
          <cell r="HT89">
            <v>171.05775715391297</v>
          </cell>
          <cell r="HU89">
            <v>129.25244558013119</v>
          </cell>
          <cell r="HV89">
            <v>138.8628076583411</v>
          </cell>
          <cell r="HY89">
            <v>-356.83317913645692</v>
          </cell>
          <cell r="HZ89">
            <v>-356.83317913645692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2018.7259999999999</v>
          </cell>
          <cell r="KI89">
            <v>198.20599999999999</v>
          </cell>
          <cell r="KJ89">
            <v>202.28</v>
          </cell>
          <cell r="KK89">
            <v>202.28</v>
          </cell>
          <cell r="KL89">
            <v>202.28</v>
          </cell>
          <cell r="KM89">
            <v>202.28</v>
          </cell>
          <cell r="KN89">
            <v>202.28</v>
          </cell>
          <cell r="KO89">
            <v>202.28</v>
          </cell>
          <cell r="KP89">
            <v>202.28</v>
          </cell>
          <cell r="KQ89">
            <v>202.28</v>
          </cell>
          <cell r="KR89">
            <v>202.28</v>
          </cell>
          <cell r="KU89">
            <v>1686.6095267984776</v>
          </cell>
          <cell r="KV89">
            <v>234.79932815281768</v>
          </cell>
          <cell r="KW89">
            <v>177.96765079563303</v>
          </cell>
          <cell r="KX89">
            <v>262.36198189031552</v>
          </cell>
          <cell r="KY89">
            <v>232.67908285913907</v>
          </cell>
          <cell r="KZ89">
            <v>250.59585366222632</v>
          </cell>
          <cell r="LA89">
            <v>49.651282159199624</v>
          </cell>
          <cell r="LB89">
            <v>2.7511612368170688</v>
          </cell>
          <cell r="LD89">
            <v>277.19568919767391</v>
          </cell>
          <cell r="LE89">
            <v>198.60749684465523</v>
          </cell>
          <cell r="LH89">
            <v>-332.11647320152224</v>
          </cell>
          <cell r="LI89">
            <v>-332.11647320152224</v>
          </cell>
          <cell r="LJ89">
            <v>0</v>
          </cell>
          <cell r="LK89">
            <v>0</v>
          </cell>
          <cell r="LX89">
            <v>0</v>
          </cell>
          <cell r="MJ89">
            <v>0</v>
          </cell>
          <cell r="ML89">
            <v>0</v>
          </cell>
          <cell r="MM89">
            <v>0</v>
          </cell>
          <cell r="MN89">
            <v>6339.4199999999992</v>
          </cell>
          <cell r="MO89">
            <v>637.55999999999995</v>
          </cell>
          <cell r="MP89">
            <v>633.54</v>
          </cell>
          <cell r="MQ89">
            <v>633.54</v>
          </cell>
          <cell r="MR89">
            <v>633.54</v>
          </cell>
          <cell r="MS89">
            <v>633.54</v>
          </cell>
          <cell r="MT89">
            <v>633.54</v>
          </cell>
          <cell r="MU89">
            <v>633.54</v>
          </cell>
          <cell r="MV89">
            <v>633.54</v>
          </cell>
          <cell r="MW89">
            <v>633.54</v>
          </cell>
          <cell r="MX89">
            <v>633.54</v>
          </cell>
          <cell r="NA89">
            <v>0</v>
          </cell>
          <cell r="NB89">
            <v>0</v>
          </cell>
          <cell r="NC89">
            <v>0</v>
          </cell>
          <cell r="ND89">
            <v>0</v>
          </cell>
          <cell r="NE89">
            <v>0</v>
          </cell>
          <cell r="NF89">
            <v>0</v>
          </cell>
          <cell r="NG89">
            <v>0</v>
          </cell>
          <cell r="NH89">
            <v>0</v>
          </cell>
          <cell r="NI89">
            <v>0</v>
          </cell>
          <cell r="NJ89">
            <v>0</v>
          </cell>
          <cell r="NK89">
            <v>0</v>
          </cell>
          <cell r="NN89">
            <v>-6339.4199999999992</v>
          </cell>
          <cell r="NO89">
            <v>-6339.4199999999992</v>
          </cell>
          <cell r="NP89">
            <v>0</v>
          </cell>
          <cell r="NQ89">
            <v>0</v>
          </cell>
          <cell r="NR89">
            <v>0</v>
          </cell>
          <cell r="NS89">
            <v>0</v>
          </cell>
          <cell r="NT89">
            <v>0</v>
          </cell>
          <cell r="NU89">
            <v>0</v>
          </cell>
          <cell r="NV89">
            <v>0</v>
          </cell>
          <cell r="NW89">
            <v>0</v>
          </cell>
          <cell r="NX89">
            <v>0</v>
          </cell>
          <cell r="NY89">
            <v>0</v>
          </cell>
          <cell r="NZ89">
            <v>0</v>
          </cell>
          <cell r="OA89">
            <v>0</v>
          </cell>
          <cell r="OB89">
            <v>0</v>
          </cell>
          <cell r="OC89">
            <v>0</v>
          </cell>
          <cell r="OD89">
            <v>0</v>
          </cell>
          <cell r="OE89">
            <v>0</v>
          </cell>
          <cell r="OF89">
            <v>0</v>
          </cell>
          <cell r="OI89">
            <v>0</v>
          </cell>
          <cell r="OJ89">
            <v>0</v>
          </cell>
          <cell r="OK89">
            <v>0</v>
          </cell>
          <cell r="OL89">
            <v>0</v>
          </cell>
          <cell r="OM89">
            <v>0</v>
          </cell>
          <cell r="ON89">
            <v>0</v>
          </cell>
          <cell r="OO89">
            <v>0</v>
          </cell>
          <cell r="OP89">
            <v>0</v>
          </cell>
          <cell r="OQ89">
            <v>0</v>
          </cell>
          <cell r="OR89">
            <v>0</v>
          </cell>
          <cell r="OS89">
            <v>0</v>
          </cell>
          <cell r="OV89">
            <v>0</v>
          </cell>
          <cell r="OW89">
            <v>0</v>
          </cell>
          <cell r="OX89">
            <v>0</v>
          </cell>
          <cell r="OY89">
            <v>0</v>
          </cell>
          <cell r="OZ89">
            <v>0</v>
          </cell>
          <cell r="PA89">
            <v>0</v>
          </cell>
          <cell r="PB89">
            <v>0</v>
          </cell>
          <cell r="PC89">
            <v>0</v>
          </cell>
          <cell r="PD89">
            <v>0</v>
          </cell>
          <cell r="PE89">
            <v>0</v>
          </cell>
          <cell r="PF89">
            <v>0</v>
          </cell>
          <cell r="PG89">
            <v>0</v>
          </cell>
          <cell r="PH89">
            <v>0</v>
          </cell>
          <cell r="PI89">
            <v>0</v>
          </cell>
          <cell r="PL89">
            <v>0</v>
          </cell>
          <cell r="PM89">
            <v>0</v>
          </cell>
          <cell r="PN89">
            <v>0</v>
          </cell>
          <cell r="PO89">
            <v>0</v>
          </cell>
          <cell r="PP89">
            <v>0</v>
          </cell>
          <cell r="PQ89">
            <v>0</v>
          </cell>
          <cell r="PR89">
            <v>0</v>
          </cell>
          <cell r="PS89">
            <v>0</v>
          </cell>
          <cell r="PT89">
            <v>0</v>
          </cell>
          <cell r="PU89">
            <v>0</v>
          </cell>
          <cell r="PV89">
            <v>0</v>
          </cell>
          <cell r="PY89">
            <v>0</v>
          </cell>
          <cell r="PZ89">
            <v>0</v>
          </cell>
          <cell r="QA89">
            <v>0</v>
          </cell>
          <cell r="QB89">
            <v>0</v>
          </cell>
          <cell r="QC89">
            <v>0</v>
          </cell>
          <cell r="QD89">
            <v>0</v>
          </cell>
          <cell r="QE89">
            <v>0</v>
          </cell>
          <cell r="QF89">
            <v>0</v>
          </cell>
          <cell r="QG89">
            <v>0</v>
          </cell>
          <cell r="QH89">
            <v>0</v>
          </cell>
          <cell r="QI89">
            <v>0</v>
          </cell>
          <cell r="QJ89">
            <v>0</v>
          </cell>
          <cell r="QK89">
            <v>0</v>
          </cell>
          <cell r="QL89">
            <v>0</v>
          </cell>
          <cell r="QO89">
            <v>0</v>
          </cell>
          <cell r="QP89">
            <v>0</v>
          </cell>
          <cell r="QQ89">
            <v>0</v>
          </cell>
          <cell r="QS89">
            <v>0</v>
          </cell>
          <cell r="QT89">
            <v>0</v>
          </cell>
          <cell r="QU89">
            <v>0</v>
          </cell>
          <cell r="QW89">
            <v>0</v>
          </cell>
          <cell r="RB89">
            <v>0</v>
          </cell>
          <cell r="RC89">
            <v>0</v>
          </cell>
          <cell r="RD89">
            <v>0</v>
          </cell>
          <cell r="RE89">
            <v>0</v>
          </cell>
          <cell r="RF89">
            <v>0</v>
          </cell>
          <cell r="RG89">
            <v>0</v>
          </cell>
          <cell r="RH89">
            <v>0</v>
          </cell>
          <cell r="RI89">
            <v>0</v>
          </cell>
          <cell r="RJ89">
            <v>0</v>
          </cell>
          <cell r="RK89">
            <v>0</v>
          </cell>
          <cell r="RL89">
            <v>0</v>
          </cell>
          <cell r="RM89">
            <v>0</v>
          </cell>
          <cell r="RN89">
            <v>0</v>
          </cell>
          <cell r="RO89">
            <v>0</v>
          </cell>
          <cell r="RR89">
            <v>0</v>
          </cell>
          <cell r="RS89">
            <v>0</v>
          </cell>
          <cell r="RT89">
            <v>0</v>
          </cell>
          <cell r="RV89">
            <v>0</v>
          </cell>
          <cell r="RY89">
            <v>0</v>
          </cell>
          <cell r="RZ89">
            <v>0</v>
          </cell>
          <cell r="SE89">
            <v>0</v>
          </cell>
          <cell r="SF89">
            <v>0</v>
          </cell>
          <cell r="SG89">
            <v>0</v>
          </cell>
          <cell r="SH89">
            <v>0</v>
          </cell>
          <cell r="SI89">
            <v>0</v>
          </cell>
          <cell r="SJ89">
            <v>0</v>
          </cell>
          <cell r="SK89">
            <v>0</v>
          </cell>
          <cell r="SL89">
            <v>0</v>
          </cell>
          <cell r="SM89">
            <v>0</v>
          </cell>
          <cell r="SN89">
            <v>0</v>
          </cell>
          <cell r="SO89">
            <v>0</v>
          </cell>
          <cell r="SP89">
            <v>0</v>
          </cell>
          <cell r="SQ89">
            <v>0</v>
          </cell>
          <cell r="SR89">
            <v>0</v>
          </cell>
          <cell r="SU89">
            <v>0</v>
          </cell>
          <cell r="SV89">
            <v>0</v>
          </cell>
          <cell r="SW89">
            <v>0</v>
          </cell>
          <cell r="SX89">
            <v>0</v>
          </cell>
          <cell r="SY89">
            <v>0</v>
          </cell>
          <cell r="SZ89">
            <v>0</v>
          </cell>
          <cell r="TA89">
            <v>0</v>
          </cell>
          <cell r="TB89">
            <v>0</v>
          </cell>
          <cell r="TC89">
            <v>0</v>
          </cell>
          <cell r="TD89">
            <v>0</v>
          </cell>
          <cell r="TH89">
            <v>0</v>
          </cell>
          <cell r="TI89">
            <v>0</v>
          </cell>
          <cell r="TJ89">
            <v>0</v>
          </cell>
          <cell r="TK89">
            <v>0</v>
          </cell>
          <cell r="TL89">
            <v>0</v>
          </cell>
          <cell r="TM89">
            <v>0</v>
          </cell>
          <cell r="TN89">
            <v>0</v>
          </cell>
          <cell r="TO89">
            <v>0</v>
          </cell>
          <cell r="TP89">
            <v>0</v>
          </cell>
          <cell r="TQ89">
            <v>0</v>
          </cell>
          <cell r="TR89">
            <v>0</v>
          </cell>
          <cell r="TS89">
            <v>0</v>
          </cell>
          <cell r="TT89">
            <v>0</v>
          </cell>
          <cell r="TU89">
            <v>0</v>
          </cell>
          <cell r="TX89">
            <v>0</v>
          </cell>
          <cell r="TY89">
            <v>0</v>
          </cell>
          <cell r="TZ89">
            <v>0</v>
          </cell>
          <cell r="UA89">
            <v>0</v>
          </cell>
          <cell r="UB89">
            <v>0</v>
          </cell>
          <cell r="UC89">
            <v>0</v>
          </cell>
          <cell r="UD89">
            <v>0</v>
          </cell>
          <cell r="UE89">
            <v>0</v>
          </cell>
          <cell r="UF89">
            <v>0</v>
          </cell>
          <cell r="UG89">
            <v>0</v>
          </cell>
          <cell r="UH89">
            <v>0</v>
          </cell>
          <cell r="UK89">
            <v>0</v>
          </cell>
          <cell r="UL89">
            <v>0</v>
          </cell>
          <cell r="UM89">
            <v>0</v>
          </cell>
          <cell r="UN89">
            <v>0</v>
          </cell>
          <cell r="UO89">
            <v>0</v>
          </cell>
          <cell r="UP89">
            <v>0</v>
          </cell>
          <cell r="UQ89">
            <v>0</v>
          </cell>
          <cell r="UR89">
            <v>0</v>
          </cell>
          <cell r="US89">
            <v>0</v>
          </cell>
          <cell r="UT89">
            <v>0</v>
          </cell>
          <cell r="UU89">
            <v>0</v>
          </cell>
          <cell r="UV89">
            <v>0</v>
          </cell>
          <cell r="UW89">
            <v>0</v>
          </cell>
          <cell r="UX89">
            <v>0</v>
          </cell>
          <cell r="VA89">
            <v>0</v>
          </cell>
          <cell r="VN89">
            <v>0</v>
          </cell>
          <cell r="VO89">
            <v>0</v>
          </cell>
          <cell r="VP89">
            <v>0</v>
          </cell>
          <cell r="VQ89">
            <v>0</v>
          </cell>
          <cell r="WD89">
            <v>0</v>
          </cell>
          <cell r="WQ89">
            <v>0</v>
          </cell>
          <cell r="WR89">
            <v>0</v>
          </cell>
          <cell r="WS89">
            <v>0</v>
          </cell>
          <cell r="WT89">
            <v>3921.8299999999995</v>
          </cell>
          <cell r="WU89">
            <v>365.03000000000003</v>
          </cell>
          <cell r="WV89">
            <v>395.2</v>
          </cell>
          <cell r="WW89">
            <v>395.2</v>
          </cell>
          <cell r="WX89">
            <v>395.2</v>
          </cell>
          <cell r="WY89">
            <v>395.2</v>
          </cell>
          <cell r="WZ89">
            <v>395.2</v>
          </cell>
          <cell r="XA89">
            <v>395.2</v>
          </cell>
          <cell r="XB89">
            <v>395.2</v>
          </cell>
          <cell r="XC89">
            <v>395.2</v>
          </cell>
          <cell r="XD89">
            <v>395.2</v>
          </cell>
          <cell r="XG89">
            <v>2821.1911394331169</v>
          </cell>
          <cell r="XH89">
            <v>0</v>
          </cell>
          <cell r="XI89">
            <v>139.63320087341046</v>
          </cell>
          <cell r="XJ89">
            <v>45.618933323897537</v>
          </cell>
          <cell r="XK89">
            <v>0</v>
          </cell>
          <cell r="XL89">
            <v>161.6942672571511</v>
          </cell>
          <cell r="XM89">
            <v>153.05828073695056</v>
          </cell>
          <cell r="XN89">
            <v>68.138751822702844</v>
          </cell>
          <cell r="XO89">
            <v>1062.2967606058814</v>
          </cell>
          <cell r="XP89">
            <v>1062.7035921077838</v>
          </cell>
          <cell r="XQ89">
            <v>128.04735270533891</v>
          </cell>
          <cell r="XT89">
            <v>-1100.6388605668826</v>
          </cell>
          <cell r="XU89">
            <v>-1100.6388605668826</v>
          </cell>
          <cell r="XV89">
            <v>0</v>
          </cell>
          <cell r="XW89">
            <v>0</v>
          </cell>
          <cell r="XX89">
            <v>0</v>
          </cell>
          <cell r="XY89">
            <v>0</v>
          </cell>
          <cell r="XZ89">
            <v>0</v>
          </cell>
          <cell r="YA89">
            <v>0</v>
          </cell>
          <cell r="YB89">
            <v>0</v>
          </cell>
          <cell r="YC89">
            <v>0</v>
          </cell>
          <cell r="YD89">
            <v>0</v>
          </cell>
          <cell r="YE89">
            <v>0</v>
          </cell>
          <cell r="YF89">
            <v>0</v>
          </cell>
          <cell r="YG89">
            <v>0</v>
          </cell>
          <cell r="YJ89">
            <v>0</v>
          </cell>
          <cell r="YK89">
            <v>0</v>
          </cell>
          <cell r="YL89">
            <v>0</v>
          </cell>
          <cell r="YM89">
            <v>0</v>
          </cell>
          <cell r="YN89">
            <v>0</v>
          </cell>
          <cell r="YO89">
            <v>0</v>
          </cell>
          <cell r="YP89">
            <v>0</v>
          </cell>
          <cell r="YQ89">
            <v>0</v>
          </cell>
          <cell r="YR89">
            <v>0</v>
          </cell>
          <cell r="YS89">
            <v>0</v>
          </cell>
          <cell r="YT89">
            <v>0</v>
          </cell>
          <cell r="YW89">
            <v>0</v>
          </cell>
          <cell r="YX89">
            <v>0</v>
          </cell>
          <cell r="YY89">
            <v>0</v>
          </cell>
          <cell r="YZ89">
            <v>1911.5849999999996</v>
          </cell>
          <cell r="ZA89">
            <v>187.185</v>
          </cell>
          <cell r="ZB89">
            <v>191.6</v>
          </cell>
          <cell r="ZC89">
            <v>191.6</v>
          </cell>
          <cell r="ZD89">
            <v>191.6</v>
          </cell>
          <cell r="ZE89">
            <v>191.6</v>
          </cell>
          <cell r="ZF89">
            <v>191.6</v>
          </cell>
          <cell r="ZG89">
            <v>191.6</v>
          </cell>
          <cell r="ZH89">
            <v>191.6</v>
          </cell>
          <cell r="ZI89">
            <v>191.6</v>
          </cell>
          <cell r="ZJ89">
            <v>191.6</v>
          </cell>
          <cell r="ZM89">
            <v>328.32703958713159</v>
          </cell>
          <cell r="ZP89">
            <v>162.77729155114261</v>
          </cell>
          <cell r="ZQ89">
            <v>165.54974803598896</v>
          </cell>
          <cell r="ZZ89">
            <v>-1583.257960412868</v>
          </cell>
          <cell r="AAA89">
            <v>-1583.257960412868</v>
          </cell>
          <cell r="AAB89">
            <v>0</v>
          </cell>
          <cell r="AAC89">
            <v>0</v>
          </cell>
          <cell r="AAD89">
            <v>0</v>
          </cell>
          <cell r="AAE89">
            <v>0</v>
          </cell>
          <cell r="AAF89">
            <v>0</v>
          </cell>
          <cell r="AAG89">
            <v>0</v>
          </cell>
          <cell r="AAH89">
            <v>0</v>
          </cell>
          <cell r="AAI89">
            <v>0</v>
          </cell>
          <cell r="AAJ89">
            <v>0</v>
          </cell>
          <cell r="AAK89">
            <v>0</v>
          </cell>
          <cell r="AAL89">
            <v>0</v>
          </cell>
          <cell r="AAM89">
            <v>0</v>
          </cell>
          <cell r="AAP89">
            <v>0</v>
          </cell>
          <cell r="AAQ89">
            <v>0</v>
          </cell>
          <cell r="AAR89">
            <v>0</v>
          </cell>
          <cell r="AAS89">
            <v>0</v>
          </cell>
          <cell r="AAT89">
            <v>0</v>
          </cell>
          <cell r="AAU89">
            <v>0</v>
          </cell>
          <cell r="AAV89">
            <v>0</v>
          </cell>
          <cell r="AAW89">
            <v>0</v>
          </cell>
          <cell r="AAX89">
            <v>0</v>
          </cell>
          <cell r="AAY89">
            <v>0</v>
          </cell>
          <cell r="AAZ89">
            <v>0</v>
          </cell>
          <cell r="ABC89">
            <v>0</v>
          </cell>
          <cell r="ABD89">
            <v>0</v>
          </cell>
          <cell r="ABE89">
            <v>0</v>
          </cell>
          <cell r="ABF89">
            <v>0</v>
          </cell>
          <cell r="ABG89">
            <v>0</v>
          </cell>
          <cell r="ABH89">
            <v>0</v>
          </cell>
          <cell r="ABI89">
            <v>0</v>
          </cell>
          <cell r="ABJ89">
            <v>0</v>
          </cell>
          <cell r="ABK89">
            <v>0</v>
          </cell>
          <cell r="ABL89">
            <v>0</v>
          </cell>
          <cell r="ABM89">
            <v>0</v>
          </cell>
          <cell r="ABN89">
            <v>0</v>
          </cell>
          <cell r="ABO89">
            <v>0</v>
          </cell>
          <cell r="ABP89">
            <v>0</v>
          </cell>
          <cell r="ABS89">
            <v>0</v>
          </cell>
          <cell r="ABT89">
            <v>0</v>
          </cell>
          <cell r="ACA89">
            <v>0</v>
          </cell>
          <cell r="ACB89">
            <v>0</v>
          </cell>
          <cell r="ACC89">
            <v>0</v>
          </cell>
          <cell r="ACF89">
            <v>0</v>
          </cell>
          <cell r="ACG89">
            <v>0</v>
          </cell>
          <cell r="ACH89">
            <v>0</v>
          </cell>
          <cell r="ACI89">
            <v>3917.8259999999991</v>
          </cell>
          <cell r="ACJ89">
            <v>4050.5177880000001</v>
          </cell>
          <cell r="ACK89">
            <v>132.691788000001</v>
          </cell>
          <cell r="ACL89">
            <v>0</v>
          </cell>
          <cell r="ACM89">
            <v>132.691788000001</v>
          </cell>
          <cell r="ACN89">
            <v>3917.8259999999991</v>
          </cell>
          <cell r="ACO89">
            <v>356.16600000000005</v>
          </cell>
          <cell r="ACP89">
            <v>395.74</v>
          </cell>
          <cell r="ACQ89">
            <v>395.74</v>
          </cell>
          <cell r="ACR89">
            <v>395.74</v>
          </cell>
          <cell r="ACS89">
            <v>395.74</v>
          </cell>
          <cell r="ACT89">
            <v>395.74</v>
          </cell>
          <cell r="ACU89">
            <v>395.74</v>
          </cell>
          <cell r="ACV89">
            <v>395.74</v>
          </cell>
          <cell r="ACW89">
            <v>395.74</v>
          </cell>
          <cell r="ACX89">
            <v>395.74</v>
          </cell>
          <cell r="ADA89">
            <v>4050.5177880000001</v>
          </cell>
          <cell r="ADB89">
            <v>0</v>
          </cell>
          <cell r="ADC89">
            <v>0</v>
          </cell>
          <cell r="ADD89">
            <v>0</v>
          </cell>
          <cell r="ADE89">
            <v>0</v>
          </cell>
          <cell r="ADF89">
            <v>0</v>
          </cell>
          <cell r="ADG89">
            <v>950.31264599999997</v>
          </cell>
          <cell r="ADH89">
            <v>1119.5886419999999</v>
          </cell>
          <cell r="ADI89">
            <v>978.53469120000011</v>
          </cell>
          <cell r="ADJ89">
            <v>978.17129999999997</v>
          </cell>
          <cell r="ADK89">
            <v>23.910508800000002</v>
          </cell>
          <cell r="ADN89">
            <v>132.691788000001</v>
          </cell>
          <cell r="ADO89">
            <v>0</v>
          </cell>
          <cell r="ADP89">
            <v>132.691788000001</v>
          </cell>
          <cell r="ADQ89">
            <v>0</v>
          </cell>
          <cell r="ADR89">
            <v>0</v>
          </cell>
          <cell r="ADS89">
            <v>0</v>
          </cell>
          <cell r="ADT89">
            <v>0</v>
          </cell>
          <cell r="ADU89">
            <v>0</v>
          </cell>
          <cell r="ADV89">
            <v>0</v>
          </cell>
          <cell r="ADW89">
            <v>0</v>
          </cell>
          <cell r="ADX89">
            <v>0</v>
          </cell>
          <cell r="ADY89">
            <v>0</v>
          </cell>
          <cell r="ADZ89">
            <v>0</v>
          </cell>
          <cell r="AEA89">
            <v>0</v>
          </cell>
          <cell r="AED89">
            <v>0</v>
          </cell>
          <cell r="AEE89">
            <v>0</v>
          </cell>
          <cell r="AEF89">
            <v>0</v>
          </cell>
          <cell r="AEG89">
            <v>0</v>
          </cell>
          <cell r="AEH89">
            <v>0</v>
          </cell>
          <cell r="AEI89">
            <v>0</v>
          </cell>
          <cell r="AEJ89">
            <v>0</v>
          </cell>
          <cell r="AEK89">
            <v>0</v>
          </cell>
          <cell r="AEL89">
            <v>0</v>
          </cell>
          <cell r="AEM89">
            <v>0</v>
          </cell>
          <cell r="AEN89">
            <v>0</v>
          </cell>
          <cell r="AEQ89">
            <v>0</v>
          </cell>
          <cell r="AER89">
            <v>0</v>
          </cell>
          <cell r="AES89">
            <v>0</v>
          </cell>
          <cell r="AET89">
            <v>10.331</v>
          </cell>
          <cell r="AEU89">
            <v>10.331</v>
          </cell>
          <cell r="AEV89">
            <v>0</v>
          </cell>
          <cell r="AEW89">
            <v>0</v>
          </cell>
          <cell r="AEX89">
            <v>0</v>
          </cell>
          <cell r="AEY89">
            <v>0</v>
          </cell>
          <cell r="AFG89">
            <v>0</v>
          </cell>
          <cell r="AFT89">
            <v>-10.331</v>
          </cell>
          <cell r="AFU89">
            <v>-10.331</v>
          </cell>
          <cell r="AFV89">
            <v>0</v>
          </cell>
          <cell r="AFW89">
            <v>19924.444999999996</v>
          </cell>
          <cell r="AFX89">
            <v>10327.771314682268</v>
          </cell>
          <cell r="AFY89">
            <v>-9596.6736853177281</v>
          </cell>
          <cell r="AFZ89">
            <v>-9596.6736853177281</v>
          </cell>
          <cell r="AGA89">
            <v>0</v>
          </cell>
          <cell r="AGB89">
            <v>23909.333999999995</v>
          </cell>
          <cell r="AGC89">
            <v>12393.325577618722</v>
          </cell>
          <cell r="AGD89">
            <v>-11516.008422381274</v>
          </cell>
          <cell r="AGE89">
            <v>-11516.008422381274</v>
          </cell>
          <cell r="AGF89">
            <v>0</v>
          </cell>
          <cell r="AGG89">
            <v>1195.4666999999997</v>
          </cell>
          <cell r="AGH89">
            <v>619.66627888093615</v>
          </cell>
          <cell r="AGI89">
            <v>-575.80042111906357</v>
          </cell>
          <cell r="AGJ89">
            <v>-575.80042111906357</v>
          </cell>
          <cell r="AGK89">
            <v>0</v>
          </cell>
          <cell r="AGL89">
            <v>25104.800699999996</v>
          </cell>
        </row>
        <row r="90">
          <cell r="C90" t="str">
            <v>Дмитра Самоквасова. провулок, ПРОВ, 2</v>
          </cell>
          <cell r="D90">
            <v>1</v>
          </cell>
          <cell r="E90">
            <v>410.1</v>
          </cell>
          <cell r="F90">
            <v>1788.2459999999996</v>
          </cell>
          <cell r="G90">
            <v>1427.549997913379</v>
          </cell>
          <cell r="H90">
            <v>-360.69600208662064</v>
          </cell>
          <cell r="I90">
            <v>-360.69600208662064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7.2430000000000003</v>
          </cell>
          <cell r="GE90">
            <v>7.2430000000000003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-7.2430000000000003</v>
          </cell>
          <cell r="GW90">
            <v>-7.2430000000000003</v>
          </cell>
          <cell r="GX90">
            <v>0</v>
          </cell>
          <cell r="GY90">
            <v>1781.0029999999997</v>
          </cell>
          <cell r="GZ90">
            <v>173.96300000000002</v>
          </cell>
          <cell r="HA90">
            <v>178.56</v>
          </cell>
          <cell r="HB90">
            <v>178.56</v>
          </cell>
          <cell r="HC90">
            <v>178.56</v>
          </cell>
          <cell r="HD90">
            <v>178.56</v>
          </cell>
          <cell r="HE90">
            <v>178.56</v>
          </cell>
          <cell r="HF90">
            <v>178.56</v>
          </cell>
          <cell r="HG90">
            <v>178.56</v>
          </cell>
          <cell r="HH90">
            <v>178.56</v>
          </cell>
          <cell r="HI90">
            <v>178.56</v>
          </cell>
          <cell r="HL90">
            <v>1427.549997913379</v>
          </cell>
          <cell r="HM90">
            <v>136.33884687336769</v>
          </cell>
          <cell r="HN90">
            <v>125.34608522779662</v>
          </cell>
          <cell r="HO90">
            <v>144.06714733071743</v>
          </cell>
          <cell r="HP90">
            <v>155.29286131528974</v>
          </cell>
          <cell r="HQ90">
            <v>162.45328576624425</v>
          </cell>
          <cell r="HR90">
            <v>140.91878542688036</v>
          </cell>
          <cell r="HS90">
            <v>128.09711263511869</v>
          </cell>
          <cell r="HT90">
            <v>169.44634349956453</v>
          </cell>
          <cell r="HU90">
            <v>128.0348500782894</v>
          </cell>
          <cell r="HV90">
            <v>137.55467976011036</v>
          </cell>
          <cell r="HY90">
            <v>-353.4530020866207</v>
          </cell>
          <cell r="HZ90">
            <v>-353.4530020866207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2018.5279999999998</v>
          </cell>
          <cell r="KI90">
            <v>198.18799999999999</v>
          </cell>
          <cell r="KJ90">
            <v>202.26</v>
          </cell>
          <cell r="KK90">
            <v>202.26</v>
          </cell>
          <cell r="KL90">
            <v>202.26</v>
          </cell>
          <cell r="KM90">
            <v>202.26</v>
          </cell>
          <cell r="KN90">
            <v>202.26</v>
          </cell>
          <cell r="KO90">
            <v>202.26</v>
          </cell>
          <cell r="KP90">
            <v>202.26</v>
          </cell>
          <cell r="KQ90">
            <v>202.26</v>
          </cell>
          <cell r="KR90">
            <v>202.26</v>
          </cell>
          <cell r="KU90">
            <v>1686.6095267984776</v>
          </cell>
          <cell r="KV90">
            <v>234.79932815281768</v>
          </cell>
          <cell r="KW90">
            <v>177.96765079563303</v>
          </cell>
          <cell r="KX90">
            <v>262.36198189031552</v>
          </cell>
          <cell r="KY90">
            <v>232.67908285913907</v>
          </cell>
          <cell r="KZ90">
            <v>250.59585366222632</v>
          </cell>
          <cell r="LA90">
            <v>49.651282159199624</v>
          </cell>
          <cell r="LB90">
            <v>2.7511612368170688</v>
          </cell>
          <cell r="LD90">
            <v>277.19568919767391</v>
          </cell>
          <cell r="LE90">
            <v>198.60749684465523</v>
          </cell>
          <cell r="LH90">
            <v>-331.91847320152215</v>
          </cell>
          <cell r="LI90">
            <v>-331.91847320152215</v>
          </cell>
          <cell r="LJ90">
            <v>0</v>
          </cell>
          <cell r="LK90">
            <v>0</v>
          </cell>
          <cell r="LX90">
            <v>0</v>
          </cell>
          <cell r="MJ90">
            <v>0</v>
          </cell>
          <cell r="ML90">
            <v>0</v>
          </cell>
          <cell r="MM90">
            <v>0</v>
          </cell>
          <cell r="MN90">
            <v>10379.299999999997</v>
          </cell>
          <cell r="MO90">
            <v>1026.23</v>
          </cell>
          <cell r="MP90">
            <v>1039.23</v>
          </cell>
          <cell r="MQ90">
            <v>1039.23</v>
          </cell>
          <cell r="MR90">
            <v>1039.23</v>
          </cell>
          <cell r="MS90">
            <v>1039.23</v>
          </cell>
          <cell r="MT90">
            <v>1039.23</v>
          </cell>
          <cell r="MU90">
            <v>1039.23</v>
          </cell>
          <cell r="MV90">
            <v>1039.23</v>
          </cell>
          <cell r="MW90">
            <v>1039.23</v>
          </cell>
          <cell r="MX90">
            <v>1039.23</v>
          </cell>
          <cell r="NA90">
            <v>0</v>
          </cell>
          <cell r="NB90">
            <v>0</v>
          </cell>
          <cell r="NC90">
            <v>0</v>
          </cell>
          <cell r="ND90">
            <v>0</v>
          </cell>
          <cell r="NE90">
            <v>0</v>
          </cell>
          <cell r="NF90">
            <v>0</v>
          </cell>
          <cell r="NG90">
            <v>0</v>
          </cell>
          <cell r="NH90">
            <v>0</v>
          </cell>
          <cell r="NI90">
            <v>0</v>
          </cell>
          <cell r="NJ90">
            <v>0</v>
          </cell>
          <cell r="NK90">
            <v>0</v>
          </cell>
          <cell r="NN90">
            <v>-10379.299999999997</v>
          </cell>
          <cell r="NO90">
            <v>-10379.299999999997</v>
          </cell>
          <cell r="NP90">
            <v>0</v>
          </cell>
          <cell r="NQ90">
            <v>0</v>
          </cell>
          <cell r="NR90">
            <v>0</v>
          </cell>
          <cell r="NS90">
            <v>0</v>
          </cell>
          <cell r="NT90">
            <v>0</v>
          </cell>
          <cell r="NU90">
            <v>0</v>
          </cell>
          <cell r="NV90">
            <v>0</v>
          </cell>
          <cell r="NW90">
            <v>0</v>
          </cell>
          <cell r="NX90">
            <v>0</v>
          </cell>
          <cell r="NY90">
            <v>0</v>
          </cell>
          <cell r="NZ90">
            <v>0</v>
          </cell>
          <cell r="OA90">
            <v>0</v>
          </cell>
          <cell r="OB90">
            <v>0</v>
          </cell>
          <cell r="OC90">
            <v>0</v>
          </cell>
          <cell r="OD90">
            <v>0</v>
          </cell>
          <cell r="OE90">
            <v>0</v>
          </cell>
          <cell r="OF90">
            <v>0</v>
          </cell>
          <cell r="OI90">
            <v>0</v>
          </cell>
          <cell r="OJ90">
            <v>0</v>
          </cell>
          <cell r="OK90">
            <v>0</v>
          </cell>
          <cell r="OL90">
            <v>0</v>
          </cell>
          <cell r="OM90">
            <v>0</v>
          </cell>
          <cell r="ON90">
            <v>0</v>
          </cell>
          <cell r="OO90">
            <v>0</v>
          </cell>
          <cell r="OP90">
            <v>0</v>
          </cell>
          <cell r="OQ90">
            <v>0</v>
          </cell>
          <cell r="OR90">
            <v>0</v>
          </cell>
          <cell r="OS90">
            <v>0</v>
          </cell>
          <cell r="OV90">
            <v>0</v>
          </cell>
          <cell r="OW90">
            <v>0</v>
          </cell>
          <cell r="OX90">
            <v>0</v>
          </cell>
          <cell r="OY90">
            <v>0</v>
          </cell>
          <cell r="OZ90">
            <v>0</v>
          </cell>
          <cell r="PA90">
            <v>0</v>
          </cell>
          <cell r="PB90">
            <v>0</v>
          </cell>
          <cell r="PC90">
            <v>0</v>
          </cell>
          <cell r="PD90">
            <v>0</v>
          </cell>
          <cell r="PE90">
            <v>0</v>
          </cell>
          <cell r="PF90">
            <v>0</v>
          </cell>
          <cell r="PG90">
            <v>0</v>
          </cell>
          <cell r="PH90">
            <v>0</v>
          </cell>
          <cell r="PI90">
            <v>0</v>
          </cell>
          <cell r="PL90">
            <v>0</v>
          </cell>
          <cell r="PM90">
            <v>0</v>
          </cell>
          <cell r="PN90">
            <v>0</v>
          </cell>
          <cell r="PO90">
            <v>0</v>
          </cell>
          <cell r="PP90">
            <v>0</v>
          </cell>
          <cell r="PQ90">
            <v>0</v>
          </cell>
          <cell r="PR90">
            <v>0</v>
          </cell>
          <cell r="PS90">
            <v>0</v>
          </cell>
          <cell r="PT90">
            <v>0</v>
          </cell>
          <cell r="PU90">
            <v>0</v>
          </cell>
          <cell r="PV90">
            <v>0</v>
          </cell>
          <cell r="PY90">
            <v>0</v>
          </cell>
          <cell r="PZ90">
            <v>0</v>
          </cell>
          <cell r="QA90">
            <v>0</v>
          </cell>
          <cell r="QB90">
            <v>0</v>
          </cell>
          <cell r="QC90">
            <v>0</v>
          </cell>
          <cell r="QD90">
            <v>0</v>
          </cell>
          <cell r="QE90">
            <v>0</v>
          </cell>
          <cell r="QF90">
            <v>0</v>
          </cell>
          <cell r="QG90">
            <v>0</v>
          </cell>
          <cell r="QH90">
            <v>0</v>
          </cell>
          <cell r="QI90">
            <v>0</v>
          </cell>
          <cell r="QJ90">
            <v>0</v>
          </cell>
          <cell r="QK90">
            <v>0</v>
          </cell>
          <cell r="QL90">
            <v>0</v>
          </cell>
          <cell r="QO90">
            <v>0</v>
          </cell>
          <cell r="QP90">
            <v>0</v>
          </cell>
          <cell r="QQ90">
            <v>0</v>
          </cell>
          <cell r="QS90">
            <v>0</v>
          </cell>
          <cell r="QT90">
            <v>0</v>
          </cell>
          <cell r="QU90">
            <v>0</v>
          </cell>
          <cell r="QW90">
            <v>0</v>
          </cell>
          <cell r="RB90">
            <v>0</v>
          </cell>
          <cell r="RC90">
            <v>0</v>
          </cell>
          <cell r="RD90">
            <v>0</v>
          </cell>
          <cell r="RE90">
            <v>0</v>
          </cell>
          <cell r="RF90">
            <v>0</v>
          </cell>
          <cell r="RG90">
            <v>0</v>
          </cell>
          <cell r="RH90">
            <v>0</v>
          </cell>
          <cell r="RI90">
            <v>0</v>
          </cell>
          <cell r="RJ90">
            <v>0</v>
          </cell>
          <cell r="RK90">
            <v>0</v>
          </cell>
          <cell r="RL90">
            <v>0</v>
          </cell>
          <cell r="RM90">
            <v>0</v>
          </cell>
          <cell r="RN90">
            <v>0</v>
          </cell>
          <cell r="RO90">
            <v>0</v>
          </cell>
          <cell r="RR90">
            <v>0</v>
          </cell>
          <cell r="RS90">
            <v>0</v>
          </cell>
          <cell r="RT90">
            <v>0</v>
          </cell>
          <cell r="RV90">
            <v>0</v>
          </cell>
          <cell r="RY90">
            <v>0</v>
          </cell>
          <cell r="RZ90">
            <v>0</v>
          </cell>
          <cell r="SE90">
            <v>0</v>
          </cell>
          <cell r="SF90">
            <v>0</v>
          </cell>
          <cell r="SG90">
            <v>0</v>
          </cell>
          <cell r="SH90">
            <v>0</v>
          </cell>
          <cell r="SI90">
            <v>0</v>
          </cell>
          <cell r="SJ90">
            <v>0</v>
          </cell>
          <cell r="SK90">
            <v>0</v>
          </cell>
          <cell r="SL90">
            <v>0</v>
          </cell>
          <cell r="SM90">
            <v>0</v>
          </cell>
          <cell r="SN90">
            <v>0</v>
          </cell>
          <cell r="SO90">
            <v>0</v>
          </cell>
          <cell r="SP90">
            <v>0</v>
          </cell>
          <cell r="SQ90">
            <v>0</v>
          </cell>
          <cell r="SR90">
            <v>0</v>
          </cell>
          <cell r="SU90">
            <v>0</v>
          </cell>
          <cell r="SV90">
            <v>0</v>
          </cell>
          <cell r="SW90">
            <v>0</v>
          </cell>
          <cell r="SX90">
            <v>0</v>
          </cell>
          <cell r="SY90">
            <v>0</v>
          </cell>
          <cell r="SZ90">
            <v>0</v>
          </cell>
          <cell r="TA90">
            <v>0</v>
          </cell>
          <cell r="TB90">
            <v>0</v>
          </cell>
          <cell r="TC90">
            <v>0</v>
          </cell>
          <cell r="TD90">
            <v>0</v>
          </cell>
          <cell r="TH90">
            <v>0</v>
          </cell>
          <cell r="TI90">
            <v>0</v>
          </cell>
          <cell r="TJ90">
            <v>0</v>
          </cell>
          <cell r="TK90">
            <v>0</v>
          </cell>
          <cell r="TL90">
            <v>0</v>
          </cell>
          <cell r="TM90">
            <v>0</v>
          </cell>
          <cell r="TN90">
            <v>0</v>
          </cell>
          <cell r="TO90">
            <v>0</v>
          </cell>
          <cell r="TP90">
            <v>0</v>
          </cell>
          <cell r="TQ90">
            <v>0</v>
          </cell>
          <cell r="TR90">
            <v>0</v>
          </cell>
          <cell r="TS90">
            <v>0</v>
          </cell>
          <cell r="TT90">
            <v>0</v>
          </cell>
          <cell r="TU90">
            <v>0</v>
          </cell>
          <cell r="TX90">
            <v>0</v>
          </cell>
          <cell r="TY90">
            <v>0</v>
          </cell>
          <cell r="TZ90">
            <v>0</v>
          </cell>
          <cell r="UA90">
            <v>0</v>
          </cell>
          <cell r="UB90">
            <v>0</v>
          </cell>
          <cell r="UC90">
            <v>0</v>
          </cell>
          <cell r="UD90">
            <v>0</v>
          </cell>
          <cell r="UE90">
            <v>0</v>
          </cell>
          <cell r="UF90">
            <v>0</v>
          </cell>
          <cell r="UG90">
            <v>0</v>
          </cell>
          <cell r="UH90">
            <v>0</v>
          </cell>
          <cell r="UK90">
            <v>0</v>
          </cell>
          <cell r="UL90">
            <v>0</v>
          </cell>
          <cell r="UM90">
            <v>0</v>
          </cell>
          <cell r="UN90">
            <v>0</v>
          </cell>
          <cell r="UO90">
            <v>0</v>
          </cell>
          <cell r="UP90">
            <v>0</v>
          </cell>
          <cell r="UQ90">
            <v>0</v>
          </cell>
          <cell r="UR90">
            <v>0</v>
          </cell>
          <cell r="US90">
            <v>0</v>
          </cell>
          <cell r="UT90">
            <v>0</v>
          </cell>
          <cell r="UU90">
            <v>0</v>
          </cell>
          <cell r="UV90">
            <v>0</v>
          </cell>
          <cell r="UW90">
            <v>0</v>
          </cell>
          <cell r="UX90">
            <v>0</v>
          </cell>
          <cell r="VA90">
            <v>0</v>
          </cell>
          <cell r="VN90">
            <v>0</v>
          </cell>
          <cell r="VO90">
            <v>0</v>
          </cell>
          <cell r="VP90">
            <v>0</v>
          </cell>
          <cell r="VQ90">
            <v>0</v>
          </cell>
          <cell r="WD90">
            <v>0</v>
          </cell>
          <cell r="WQ90">
            <v>0</v>
          </cell>
          <cell r="WR90">
            <v>0</v>
          </cell>
          <cell r="WS90">
            <v>0</v>
          </cell>
          <cell r="WT90">
            <v>2510.1210000000001</v>
          </cell>
          <cell r="WU90">
            <v>233.571</v>
          </cell>
          <cell r="WV90">
            <v>252.95</v>
          </cell>
          <cell r="WW90">
            <v>252.95</v>
          </cell>
          <cell r="WX90">
            <v>252.95</v>
          </cell>
          <cell r="WY90">
            <v>252.95</v>
          </cell>
          <cell r="WZ90">
            <v>252.95</v>
          </cell>
          <cell r="XA90">
            <v>252.95</v>
          </cell>
          <cell r="XB90">
            <v>252.95</v>
          </cell>
          <cell r="XC90">
            <v>252.95</v>
          </cell>
          <cell r="XD90">
            <v>252.95</v>
          </cell>
          <cell r="XG90">
            <v>2057.2042133359273</v>
          </cell>
          <cell r="XH90">
            <v>0</v>
          </cell>
          <cell r="XI90">
            <v>140.98694982860218</v>
          </cell>
          <cell r="XJ90">
            <v>46.434248774545075</v>
          </cell>
          <cell r="XK90">
            <v>0.83224272089302076</v>
          </cell>
          <cell r="XL90">
            <v>162.5083295218918</v>
          </cell>
          <cell r="XM90">
            <v>153.88754834391059</v>
          </cell>
          <cell r="XN90">
            <v>68.944990577867273</v>
          </cell>
          <cell r="XO90">
            <v>675.55070027670706</v>
          </cell>
          <cell r="XP90">
            <v>679.19397430461856</v>
          </cell>
          <cell r="XQ90">
            <v>128.86522898689137</v>
          </cell>
          <cell r="XT90">
            <v>-452.91678666407279</v>
          </cell>
          <cell r="XU90">
            <v>-452.91678666407279</v>
          </cell>
          <cell r="XV90">
            <v>0</v>
          </cell>
          <cell r="XW90">
            <v>0</v>
          </cell>
          <cell r="XX90">
            <v>0</v>
          </cell>
          <cell r="XY90">
            <v>0</v>
          </cell>
          <cell r="XZ90">
            <v>0</v>
          </cell>
          <cell r="YA90">
            <v>0</v>
          </cell>
          <cell r="YB90">
            <v>0</v>
          </cell>
          <cell r="YC90">
            <v>0</v>
          </cell>
          <cell r="YD90">
            <v>0</v>
          </cell>
          <cell r="YE90">
            <v>0</v>
          </cell>
          <cell r="YF90">
            <v>0</v>
          </cell>
          <cell r="YG90">
            <v>0</v>
          </cell>
          <cell r="YJ90">
            <v>0</v>
          </cell>
          <cell r="YK90">
            <v>0</v>
          </cell>
          <cell r="YL90">
            <v>0</v>
          </cell>
          <cell r="YM90">
            <v>0</v>
          </cell>
          <cell r="YN90">
            <v>0</v>
          </cell>
          <cell r="YO90">
            <v>0</v>
          </cell>
          <cell r="YP90">
            <v>0</v>
          </cell>
          <cell r="YQ90">
            <v>0</v>
          </cell>
          <cell r="YR90">
            <v>0</v>
          </cell>
          <cell r="YS90">
            <v>0</v>
          </cell>
          <cell r="YT90">
            <v>0</v>
          </cell>
          <cell r="YW90">
            <v>0</v>
          </cell>
          <cell r="YX90">
            <v>0</v>
          </cell>
          <cell r="YY90">
            <v>0</v>
          </cell>
          <cell r="YZ90">
            <v>1467.2169999999996</v>
          </cell>
          <cell r="ZA90">
            <v>143.67700000000002</v>
          </cell>
          <cell r="ZB90">
            <v>147.06</v>
          </cell>
          <cell r="ZC90">
            <v>147.06</v>
          </cell>
          <cell r="ZD90">
            <v>147.06</v>
          </cell>
          <cell r="ZE90">
            <v>147.06</v>
          </cell>
          <cell r="ZF90">
            <v>147.06</v>
          </cell>
          <cell r="ZG90">
            <v>147.06</v>
          </cell>
          <cell r="ZH90">
            <v>147.06</v>
          </cell>
          <cell r="ZI90">
            <v>147.06</v>
          </cell>
          <cell r="ZJ90">
            <v>147.06</v>
          </cell>
          <cell r="ZM90">
            <v>328.32703958713159</v>
          </cell>
          <cell r="ZP90">
            <v>162.77729155114261</v>
          </cell>
          <cell r="ZQ90">
            <v>165.54974803598896</v>
          </cell>
          <cell r="ZZ90">
            <v>-1138.889960412868</v>
          </cell>
          <cell r="AAA90">
            <v>-1138.889960412868</v>
          </cell>
          <cell r="AAB90">
            <v>0</v>
          </cell>
          <cell r="AAC90">
            <v>0</v>
          </cell>
          <cell r="AAD90">
            <v>0</v>
          </cell>
          <cell r="AAE90">
            <v>0</v>
          </cell>
          <cell r="AAF90">
            <v>0</v>
          </cell>
          <cell r="AAG90">
            <v>0</v>
          </cell>
          <cell r="AAH90">
            <v>0</v>
          </cell>
          <cell r="AAI90">
            <v>0</v>
          </cell>
          <cell r="AAJ90">
            <v>0</v>
          </cell>
          <cell r="AAK90">
            <v>0</v>
          </cell>
          <cell r="AAL90">
            <v>0</v>
          </cell>
          <cell r="AAM90">
            <v>0</v>
          </cell>
          <cell r="AAP90">
            <v>0</v>
          </cell>
          <cell r="AAQ90">
            <v>0</v>
          </cell>
          <cell r="AAR90">
            <v>0</v>
          </cell>
          <cell r="AAS90">
            <v>0</v>
          </cell>
          <cell r="AAT90">
            <v>0</v>
          </cell>
          <cell r="AAU90">
            <v>0</v>
          </cell>
          <cell r="AAV90">
            <v>0</v>
          </cell>
          <cell r="AAW90">
            <v>0</v>
          </cell>
          <cell r="AAX90">
            <v>0</v>
          </cell>
          <cell r="AAY90">
            <v>0</v>
          </cell>
          <cell r="AAZ90">
            <v>0</v>
          </cell>
          <cell r="ABC90">
            <v>0</v>
          </cell>
          <cell r="ABD90">
            <v>0</v>
          </cell>
          <cell r="ABE90">
            <v>0</v>
          </cell>
          <cell r="ABF90">
            <v>0</v>
          </cell>
          <cell r="ABG90">
            <v>0</v>
          </cell>
          <cell r="ABH90">
            <v>0</v>
          </cell>
          <cell r="ABI90">
            <v>0</v>
          </cell>
          <cell r="ABJ90">
            <v>0</v>
          </cell>
          <cell r="ABK90">
            <v>0</v>
          </cell>
          <cell r="ABL90">
            <v>0</v>
          </cell>
          <cell r="ABM90">
            <v>0</v>
          </cell>
          <cell r="ABN90">
            <v>0</v>
          </cell>
          <cell r="ABO90">
            <v>0</v>
          </cell>
          <cell r="ABP90">
            <v>0</v>
          </cell>
          <cell r="ABS90">
            <v>0</v>
          </cell>
          <cell r="ABT90">
            <v>0</v>
          </cell>
          <cell r="ACA90">
            <v>0</v>
          </cell>
          <cell r="ACB90">
            <v>0</v>
          </cell>
          <cell r="ACC90">
            <v>0</v>
          </cell>
          <cell r="ACF90">
            <v>0</v>
          </cell>
          <cell r="ACG90">
            <v>0</v>
          </cell>
          <cell r="ACH90">
            <v>0</v>
          </cell>
          <cell r="ACI90">
            <v>3918.7169999999996</v>
          </cell>
          <cell r="ACJ90">
            <v>3864.6146448000004</v>
          </cell>
          <cell r="ACK90">
            <v>-54.102355199999238</v>
          </cell>
          <cell r="ACL90">
            <v>-54.102355199999238</v>
          </cell>
          <cell r="ACM90">
            <v>0</v>
          </cell>
          <cell r="ACN90">
            <v>3918.7169999999996</v>
          </cell>
          <cell r="ACO90">
            <v>356.24699999999996</v>
          </cell>
          <cell r="ACP90">
            <v>395.83</v>
          </cell>
          <cell r="ACQ90">
            <v>395.83</v>
          </cell>
          <cell r="ACR90">
            <v>395.83</v>
          </cell>
          <cell r="ACS90">
            <v>395.83</v>
          </cell>
          <cell r="ACT90">
            <v>395.83</v>
          </cell>
          <cell r="ACU90">
            <v>395.83</v>
          </cell>
          <cell r="ACV90">
            <v>395.83</v>
          </cell>
          <cell r="ACW90">
            <v>395.83</v>
          </cell>
          <cell r="ACX90">
            <v>395.83</v>
          </cell>
          <cell r="ADA90">
            <v>3864.6146448000004</v>
          </cell>
          <cell r="ADB90">
            <v>0</v>
          </cell>
          <cell r="ADC90">
            <v>0</v>
          </cell>
          <cell r="ADD90">
            <v>0</v>
          </cell>
          <cell r="ADE90">
            <v>0</v>
          </cell>
          <cell r="ADF90">
            <v>0</v>
          </cell>
          <cell r="ADG90">
            <v>768.33788400000003</v>
          </cell>
          <cell r="ADH90">
            <v>1115.6602608000001</v>
          </cell>
          <cell r="ADI90">
            <v>978.53469120000011</v>
          </cell>
          <cell r="ADJ90">
            <v>978.17129999999997</v>
          </cell>
          <cell r="ADK90">
            <v>23.910508800000002</v>
          </cell>
          <cell r="ADN90">
            <v>-54.102355199999238</v>
          </cell>
          <cell r="ADO90">
            <v>-54.102355199999238</v>
          </cell>
          <cell r="ADP90">
            <v>0</v>
          </cell>
          <cell r="ADQ90">
            <v>0</v>
          </cell>
          <cell r="ADR90">
            <v>0</v>
          </cell>
          <cell r="ADS90">
            <v>0</v>
          </cell>
          <cell r="ADT90">
            <v>0</v>
          </cell>
          <cell r="ADU90">
            <v>0</v>
          </cell>
          <cell r="ADV90">
            <v>0</v>
          </cell>
          <cell r="ADW90">
            <v>0</v>
          </cell>
          <cell r="ADX90">
            <v>0</v>
          </cell>
          <cell r="ADY90">
            <v>0</v>
          </cell>
          <cell r="ADZ90">
            <v>0</v>
          </cell>
          <cell r="AEA90">
            <v>0</v>
          </cell>
          <cell r="AED90">
            <v>0</v>
          </cell>
          <cell r="AEE90">
            <v>0</v>
          </cell>
          <cell r="AEF90">
            <v>0</v>
          </cell>
          <cell r="AEG90">
            <v>0</v>
          </cell>
          <cell r="AEH90">
            <v>0</v>
          </cell>
          <cell r="AEI90">
            <v>0</v>
          </cell>
          <cell r="AEJ90">
            <v>0</v>
          </cell>
          <cell r="AEK90">
            <v>0</v>
          </cell>
          <cell r="AEL90">
            <v>0</v>
          </cell>
          <cell r="AEM90">
            <v>0</v>
          </cell>
          <cell r="AEN90">
            <v>0</v>
          </cell>
          <cell r="AEQ90">
            <v>0</v>
          </cell>
          <cell r="AER90">
            <v>0</v>
          </cell>
          <cell r="AES90">
            <v>0</v>
          </cell>
          <cell r="AET90">
            <v>10.233000000000001</v>
          </cell>
          <cell r="AEU90">
            <v>10.233000000000001</v>
          </cell>
          <cell r="AEV90">
            <v>0</v>
          </cell>
          <cell r="AEW90">
            <v>0</v>
          </cell>
          <cell r="AEX90">
            <v>0</v>
          </cell>
          <cell r="AEY90">
            <v>0</v>
          </cell>
          <cell r="AFG90">
            <v>0</v>
          </cell>
          <cell r="AFT90">
            <v>-10.233000000000001</v>
          </cell>
          <cell r="AFU90">
            <v>-10.233000000000001</v>
          </cell>
          <cell r="AFV90">
            <v>0</v>
          </cell>
          <cell r="AFW90">
            <v>22092.361999999997</v>
          </cell>
          <cell r="AFX90">
            <v>9364.3054224349162</v>
          </cell>
          <cell r="AFY90">
            <v>-12728.056577565081</v>
          </cell>
          <cell r="AFZ90">
            <v>-12728.056577565081</v>
          </cell>
          <cell r="AGA90">
            <v>0</v>
          </cell>
          <cell r="AGB90">
            <v>26510.834399999996</v>
          </cell>
          <cell r="AGC90">
            <v>11237.1665069219</v>
          </cell>
          <cell r="AGD90">
            <v>-15273.667893078096</v>
          </cell>
          <cell r="AGE90">
            <v>-15273.667893078096</v>
          </cell>
          <cell r="AGF90">
            <v>0</v>
          </cell>
          <cell r="AGG90">
            <v>1325.5417199999999</v>
          </cell>
          <cell r="AGH90">
            <v>561.85832534609506</v>
          </cell>
          <cell r="AGI90">
            <v>-763.68339465390488</v>
          </cell>
          <cell r="AGJ90">
            <v>-763.68339465390488</v>
          </cell>
          <cell r="AGK90">
            <v>0</v>
          </cell>
          <cell r="AGL90">
            <v>27836.376119999997</v>
          </cell>
        </row>
        <row r="91">
          <cell r="C91" t="str">
            <v>Дмитра Самоквасова. провулок, ПРОВ, 3</v>
          </cell>
          <cell r="D91">
            <v>1</v>
          </cell>
          <cell r="E91">
            <v>492.7</v>
          </cell>
          <cell r="F91">
            <v>3148.9799999999996</v>
          </cell>
          <cell r="G91">
            <v>1711.9460838180928</v>
          </cell>
          <cell r="H91">
            <v>-1437.0339161819068</v>
          </cell>
          <cell r="I91">
            <v>-1437.0339161819068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6.3620000000000001</v>
          </cell>
          <cell r="GE91">
            <v>6.3620000000000001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-6.3620000000000001</v>
          </cell>
          <cell r="GW91">
            <v>-6.3620000000000001</v>
          </cell>
          <cell r="GX91">
            <v>0</v>
          </cell>
          <cell r="GY91">
            <v>3142.6179999999995</v>
          </cell>
          <cell r="GZ91">
            <v>300.14800000000002</v>
          </cell>
          <cell r="HA91">
            <v>315.83</v>
          </cell>
          <cell r="HB91">
            <v>315.83</v>
          </cell>
          <cell r="HC91">
            <v>315.83</v>
          </cell>
          <cell r="HD91">
            <v>315.83</v>
          </cell>
          <cell r="HE91">
            <v>315.83</v>
          </cell>
          <cell r="HF91">
            <v>315.83</v>
          </cell>
          <cell r="HG91">
            <v>315.83</v>
          </cell>
          <cell r="HH91">
            <v>315.83</v>
          </cell>
          <cell r="HI91">
            <v>315.83</v>
          </cell>
          <cell r="HL91">
            <v>1711.9460838180928</v>
          </cell>
          <cell r="HM91">
            <v>163.50023138825219</v>
          </cell>
          <cell r="HN91">
            <v>150.31749503786972</v>
          </cell>
          <cell r="HO91">
            <v>172.76816156363529</v>
          </cell>
          <cell r="HP91">
            <v>186.2302589486942</v>
          </cell>
          <cell r="HQ91">
            <v>194.81718102862456</v>
          </cell>
          <cell r="HR91">
            <v>168.99258393791698</v>
          </cell>
          <cell r="HS91">
            <v>153.61658130687968</v>
          </cell>
          <cell r="HT91">
            <v>203.20339364322319</v>
          </cell>
          <cell r="HU91">
            <v>153.54191482200125</v>
          </cell>
          <cell r="HV91">
            <v>164.95828214099552</v>
          </cell>
          <cell r="HY91">
            <v>-1430.6719161819067</v>
          </cell>
          <cell r="HZ91">
            <v>-1430.6719161819067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2018.7259999999999</v>
          </cell>
          <cell r="KI91">
            <v>198.20599999999999</v>
          </cell>
          <cell r="KJ91">
            <v>202.28</v>
          </cell>
          <cell r="KK91">
            <v>202.28</v>
          </cell>
          <cell r="KL91">
            <v>202.28</v>
          </cell>
          <cell r="KM91">
            <v>202.28</v>
          </cell>
          <cell r="KN91">
            <v>202.28</v>
          </cell>
          <cell r="KO91">
            <v>202.28</v>
          </cell>
          <cell r="KP91">
            <v>202.28</v>
          </cell>
          <cell r="KQ91">
            <v>202.28</v>
          </cell>
          <cell r="KR91">
            <v>202.28</v>
          </cell>
          <cell r="KU91">
            <v>1686.6095267984776</v>
          </cell>
          <cell r="KV91">
            <v>234.79932815281768</v>
          </cell>
          <cell r="KW91">
            <v>177.96765079563303</v>
          </cell>
          <cell r="KX91">
            <v>262.36198189031552</v>
          </cell>
          <cell r="KY91">
            <v>232.67908285913907</v>
          </cell>
          <cell r="KZ91">
            <v>250.59585366222632</v>
          </cell>
          <cell r="LA91">
            <v>49.651282159199624</v>
          </cell>
          <cell r="LB91">
            <v>2.7511612368170688</v>
          </cell>
          <cell r="LD91">
            <v>277.19568919767391</v>
          </cell>
          <cell r="LE91">
            <v>198.60749684465523</v>
          </cell>
          <cell r="LH91">
            <v>-332.11647320152224</v>
          </cell>
          <cell r="LI91">
            <v>-332.11647320152224</v>
          </cell>
          <cell r="LJ91">
            <v>0</v>
          </cell>
          <cell r="LK91">
            <v>0</v>
          </cell>
          <cell r="LX91">
            <v>0</v>
          </cell>
          <cell r="MJ91">
            <v>0</v>
          </cell>
          <cell r="ML91">
            <v>0</v>
          </cell>
          <cell r="MM91">
            <v>0</v>
          </cell>
          <cell r="MN91">
            <v>14480.630000000001</v>
          </cell>
          <cell r="MO91">
            <v>1431.35</v>
          </cell>
          <cell r="MP91">
            <v>1449.92</v>
          </cell>
          <cell r="MQ91">
            <v>1449.92</v>
          </cell>
          <cell r="MR91">
            <v>1449.92</v>
          </cell>
          <cell r="MS91">
            <v>1449.92</v>
          </cell>
          <cell r="MT91">
            <v>1449.92</v>
          </cell>
          <cell r="MU91">
            <v>1449.92</v>
          </cell>
          <cell r="MV91">
            <v>1449.92</v>
          </cell>
          <cell r="MW91">
            <v>1449.92</v>
          </cell>
          <cell r="MX91">
            <v>1449.92</v>
          </cell>
          <cell r="NA91">
            <v>10626.405248775773</v>
          </cell>
          <cell r="NB91">
            <v>0</v>
          </cell>
          <cell r="NC91">
            <v>0</v>
          </cell>
          <cell r="ND91">
            <v>0</v>
          </cell>
          <cell r="NE91">
            <v>0</v>
          </cell>
          <cell r="NF91">
            <v>0</v>
          </cell>
          <cell r="NG91">
            <v>0</v>
          </cell>
          <cell r="NH91">
            <v>0</v>
          </cell>
          <cell r="NI91">
            <v>0</v>
          </cell>
          <cell r="NJ91">
            <v>10626.405248775773</v>
          </cell>
          <cell r="NK91">
            <v>0</v>
          </cell>
          <cell r="NN91">
            <v>-3854.2247512242284</v>
          </cell>
          <cell r="NO91">
            <v>-3854.2247512242284</v>
          </cell>
          <cell r="NP91">
            <v>0</v>
          </cell>
          <cell r="NQ91">
            <v>0</v>
          </cell>
          <cell r="NR91">
            <v>0</v>
          </cell>
          <cell r="NS91">
            <v>0</v>
          </cell>
          <cell r="NT91">
            <v>0</v>
          </cell>
          <cell r="NU91">
            <v>0</v>
          </cell>
          <cell r="NV91">
            <v>0</v>
          </cell>
          <cell r="NW91">
            <v>0</v>
          </cell>
          <cell r="NX91">
            <v>0</v>
          </cell>
          <cell r="NY91">
            <v>0</v>
          </cell>
          <cell r="NZ91">
            <v>0</v>
          </cell>
          <cell r="OA91">
            <v>0</v>
          </cell>
          <cell r="OB91">
            <v>0</v>
          </cell>
          <cell r="OC91">
            <v>0</v>
          </cell>
          <cell r="OD91">
            <v>0</v>
          </cell>
          <cell r="OE91">
            <v>0</v>
          </cell>
          <cell r="OF91">
            <v>0</v>
          </cell>
          <cell r="OI91">
            <v>0</v>
          </cell>
          <cell r="OJ91">
            <v>0</v>
          </cell>
          <cell r="OK91">
            <v>0</v>
          </cell>
          <cell r="OL91">
            <v>0</v>
          </cell>
          <cell r="OM91">
            <v>0</v>
          </cell>
          <cell r="ON91">
            <v>0</v>
          </cell>
          <cell r="OO91">
            <v>0</v>
          </cell>
          <cell r="OP91">
            <v>0</v>
          </cell>
          <cell r="OQ91">
            <v>0</v>
          </cell>
          <cell r="OR91">
            <v>0</v>
          </cell>
          <cell r="OS91">
            <v>0</v>
          </cell>
          <cell r="OV91">
            <v>0</v>
          </cell>
          <cell r="OW91">
            <v>0</v>
          </cell>
          <cell r="OX91">
            <v>0</v>
          </cell>
          <cell r="OY91">
            <v>0</v>
          </cell>
          <cell r="OZ91">
            <v>0</v>
          </cell>
          <cell r="PA91">
            <v>0</v>
          </cell>
          <cell r="PB91">
            <v>0</v>
          </cell>
          <cell r="PC91">
            <v>0</v>
          </cell>
          <cell r="PD91">
            <v>0</v>
          </cell>
          <cell r="PE91">
            <v>0</v>
          </cell>
          <cell r="PF91">
            <v>0</v>
          </cell>
          <cell r="PG91">
            <v>0</v>
          </cell>
          <cell r="PH91">
            <v>0</v>
          </cell>
          <cell r="PI91">
            <v>0</v>
          </cell>
          <cell r="PL91">
            <v>0</v>
          </cell>
          <cell r="PM91">
            <v>0</v>
          </cell>
          <cell r="PN91">
            <v>0</v>
          </cell>
          <cell r="PO91">
            <v>0</v>
          </cell>
          <cell r="PP91">
            <v>0</v>
          </cell>
          <cell r="PQ91">
            <v>0</v>
          </cell>
          <cell r="PR91">
            <v>0</v>
          </cell>
          <cell r="PS91">
            <v>0</v>
          </cell>
          <cell r="PT91">
            <v>0</v>
          </cell>
          <cell r="PU91">
            <v>0</v>
          </cell>
          <cell r="PV91">
            <v>0</v>
          </cell>
          <cell r="PY91">
            <v>0</v>
          </cell>
          <cell r="PZ91">
            <v>0</v>
          </cell>
          <cell r="QA91">
            <v>0</v>
          </cell>
          <cell r="QB91">
            <v>0</v>
          </cell>
          <cell r="QC91">
            <v>0</v>
          </cell>
          <cell r="QD91">
            <v>0</v>
          </cell>
          <cell r="QE91">
            <v>0</v>
          </cell>
          <cell r="QF91">
            <v>0</v>
          </cell>
          <cell r="QG91">
            <v>0</v>
          </cell>
          <cell r="QH91">
            <v>0</v>
          </cell>
          <cell r="QI91">
            <v>0</v>
          </cell>
          <cell r="QJ91">
            <v>0</v>
          </cell>
          <cell r="QK91">
            <v>0</v>
          </cell>
          <cell r="QL91">
            <v>0</v>
          </cell>
          <cell r="QO91">
            <v>0</v>
          </cell>
          <cell r="QP91">
            <v>0</v>
          </cell>
          <cell r="QQ91">
            <v>0</v>
          </cell>
          <cell r="QS91">
            <v>0</v>
          </cell>
          <cell r="QT91">
            <v>0</v>
          </cell>
          <cell r="QU91">
            <v>0</v>
          </cell>
          <cell r="QW91">
            <v>0</v>
          </cell>
          <cell r="RB91">
            <v>0</v>
          </cell>
          <cell r="RC91">
            <v>0</v>
          </cell>
          <cell r="RD91">
            <v>0</v>
          </cell>
          <cell r="RE91">
            <v>0</v>
          </cell>
          <cell r="RF91">
            <v>0</v>
          </cell>
          <cell r="RG91">
            <v>0</v>
          </cell>
          <cell r="RH91">
            <v>0</v>
          </cell>
          <cell r="RI91">
            <v>0</v>
          </cell>
          <cell r="RJ91">
            <v>0</v>
          </cell>
          <cell r="RK91">
            <v>0</v>
          </cell>
          <cell r="RL91">
            <v>0</v>
          </cell>
          <cell r="RM91">
            <v>0</v>
          </cell>
          <cell r="RN91">
            <v>0</v>
          </cell>
          <cell r="RO91">
            <v>0</v>
          </cell>
          <cell r="RR91">
            <v>0</v>
          </cell>
          <cell r="RS91">
            <v>0</v>
          </cell>
          <cell r="RT91">
            <v>0</v>
          </cell>
          <cell r="RV91">
            <v>0</v>
          </cell>
          <cell r="RY91">
            <v>0</v>
          </cell>
          <cell r="RZ91">
            <v>0</v>
          </cell>
          <cell r="SE91">
            <v>0</v>
          </cell>
          <cell r="SF91">
            <v>0</v>
          </cell>
          <cell r="SG91">
            <v>0</v>
          </cell>
          <cell r="SH91">
            <v>0</v>
          </cell>
          <cell r="SI91">
            <v>0</v>
          </cell>
          <cell r="SJ91">
            <v>0</v>
          </cell>
          <cell r="SK91">
            <v>0</v>
          </cell>
          <cell r="SL91">
            <v>0</v>
          </cell>
          <cell r="SM91">
            <v>0</v>
          </cell>
          <cell r="SN91">
            <v>0</v>
          </cell>
          <cell r="SO91">
            <v>0</v>
          </cell>
          <cell r="SP91">
            <v>0</v>
          </cell>
          <cell r="SQ91">
            <v>0</v>
          </cell>
          <cell r="SR91">
            <v>0</v>
          </cell>
          <cell r="SU91">
            <v>0</v>
          </cell>
          <cell r="SV91">
            <v>0</v>
          </cell>
          <cell r="SW91">
            <v>0</v>
          </cell>
          <cell r="SX91">
            <v>0</v>
          </cell>
          <cell r="SY91">
            <v>0</v>
          </cell>
          <cell r="SZ91">
            <v>0</v>
          </cell>
          <cell r="TA91">
            <v>0</v>
          </cell>
          <cell r="TB91">
            <v>0</v>
          </cell>
          <cell r="TC91">
            <v>0</v>
          </cell>
          <cell r="TD91">
            <v>0</v>
          </cell>
          <cell r="TH91">
            <v>0</v>
          </cell>
          <cell r="TI91">
            <v>0</v>
          </cell>
          <cell r="TJ91">
            <v>0</v>
          </cell>
          <cell r="TK91">
            <v>0</v>
          </cell>
          <cell r="TL91">
            <v>0</v>
          </cell>
          <cell r="TM91">
            <v>0</v>
          </cell>
          <cell r="TN91">
            <v>0</v>
          </cell>
          <cell r="TO91">
            <v>0</v>
          </cell>
          <cell r="TP91">
            <v>0</v>
          </cell>
          <cell r="TQ91">
            <v>0</v>
          </cell>
          <cell r="TR91">
            <v>0</v>
          </cell>
          <cell r="TS91">
            <v>0</v>
          </cell>
          <cell r="TT91">
            <v>0</v>
          </cell>
          <cell r="TU91">
            <v>0</v>
          </cell>
          <cell r="TX91">
            <v>0</v>
          </cell>
          <cell r="TY91">
            <v>0</v>
          </cell>
          <cell r="TZ91">
            <v>0</v>
          </cell>
          <cell r="UA91">
            <v>0</v>
          </cell>
          <cell r="UB91">
            <v>0</v>
          </cell>
          <cell r="UC91">
            <v>0</v>
          </cell>
          <cell r="UD91">
            <v>0</v>
          </cell>
          <cell r="UE91">
            <v>0</v>
          </cell>
          <cell r="UF91">
            <v>0</v>
          </cell>
          <cell r="UG91">
            <v>0</v>
          </cell>
          <cell r="UH91">
            <v>0</v>
          </cell>
          <cell r="UK91">
            <v>0</v>
          </cell>
          <cell r="UL91">
            <v>0</v>
          </cell>
          <cell r="UM91">
            <v>0</v>
          </cell>
          <cell r="UN91">
            <v>0</v>
          </cell>
          <cell r="UO91">
            <v>0</v>
          </cell>
          <cell r="UP91">
            <v>0</v>
          </cell>
          <cell r="UQ91">
            <v>0</v>
          </cell>
          <cell r="UR91">
            <v>0</v>
          </cell>
          <cell r="US91">
            <v>0</v>
          </cell>
          <cell r="UT91">
            <v>0</v>
          </cell>
          <cell r="UU91">
            <v>0</v>
          </cell>
          <cell r="UV91">
            <v>0</v>
          </cell>
          <cell r="UW91">
            <v>0</v>
          </cell>
          <cell r="UX91">
            <v>0</v>
          </cell>
          <cell r="VA91">
            <v>0</v>
          </cell>
          <cell r="VN91">
            <v>0</v>
          </cell>
          <cell r="VO91">
            <v>0</v>
          </cell>
          <cell r="VP91">
            <v>0</v>
          </cell>
          <cell r="VQ91">
            <v>0</v>
          </cell>
          <cell r="WD91">
            <v>0</v>
          </cell>
          <cell r="WQ91">
            <v>0</v>
          </cell>
          <cell r="WR91">
            <v>0</v>
          </cell>
          <cell r="WS91">
            <v>0</v>
          </cell>
          <cell r="WT91">
            <v>1495.2490000000003</v>
          </cell>
          <cell r="WU91">
            <v>139.03899999999999</v>
          </cell>
          <cell r="WV91">
            <v>150.69</v>
          </cell>
          <cell r="WW91">
            <v>150.69</v>
          </cell>
          <cell r="WX91">
            <v>150.69</v>
          </cell>
          <cell r="WY91">
            <v>150.69</v>
          </cell>
          <cell r="WZ91">
            <v>150.69</v>
          </cell>
          <cell r="XA91">
            <v>150.69</v>
          </cell>
          <cell r="XB91">
            <v>150.69</v>
          </cell>
          <cell r="XC91">
            <v>150.69</v>
          </cell>
          <cell r="XD91">
            <v>150.69</v>
          </cell>
          <cell r="XG91">
            <v>1614.9308732456627</v>
          </cell>
          <cell r="XH91">
            <v>0</v>
          </cell>
          <cell r="XI91">
            <v>165.62430638468356</v>
          </cell>
          <cell r="XJ91">
            <v>54.4969917418127</v>
          </cell>
          <cell r="XK91">
            <v>0.82990872674766769</v>
          </cell>
          <cell r="XL91">
            <v>191.04385564075457</v>
          </cell>
          <cell r="XM91">
            <v>180.92100396335891</v>
          </cell>
          <cell r="XN91">
            <v>80.978565673553817</v>
          </cell>
          <cell r="XO91">
            <v>390.95558098133796</v>
          </cell>
          <cell r="XP91">
            <v>398.61834039084192</v>
          </cell>
          <cell r="XQ91">
            <v>151.46231974257176</v>
          </cell>
          <cell r="XT91">
            <v>119.68187324566247</v>
          </cell>
          <cell r="XU91">
            <v>0</v>
          </cell>
          <cell r="XV91">
            <v>119.68187324566247</v>
          </cell>
          <cell r="XW91">
            <v>0</v>
          </cell>
          <cell r="XX91">
            <v>0</v>
          </cell>
          <cell r="XY91">
            <v>0</v>
          </cell>
          <cell r="XZ91">
            <v>0</v>
          </cell>
          <cell r="YA91">
            <v>0</v>
          </cell>
          <cell r="YB91">
            <v>0</v>
          </cell>
          <cell r="YC91">
            <v>0</v>
          </cell>
          <cell r="YD91">
            <v>0</v>
          </cell>
          <cell r="YE91">
            <v>0</v>
          </cell>
          <cell r="YF91">
            <v>0</v>
          </cell>
          <cell r="YG91">
            <v>0</v>
          </cell>
          <cell r="YJ91">
            <v>0</v>
          </cell>
          <cell r="YK91">
            <v>0</v>
          </cell>
          <cell r="YL91">
            <v>0</v>
          </cell>
          <cell r="YM91">
            <v>0</v>
          </cell>
          <cell r="YN91">
            <v>0</v>
          </cell>
          <cell r="YO91">
            <v>0</v>
          </cell>
          <cell r="YP91">
            <v>0</v>
          </cell>
          <cell r="YQ91">
            <v>0</v>
          </cell>
          <cell r="YR91">
            <v>0</v>
          </cell>
          <cell r="YS91">
            <v>0</v>
          </cell>
          <cell r="YT91">
            <v>0</v>
          </cell>
          <cell r="YW91">
            <v>0</v>
          </cell>
          <cell r="YX91">
            <v>0</v>
          </cell>
          <cell r="YY91">
            <v>0</v>
          </cell>
          <cell r="YZ91">
            <v>1725.5179999999996</v>
          </cell>
          <cell r="ZA91">
            <v>165.72800000000001</v>
          </cell>
          <cell r="ZB91">
            <v>173.31</v>
          </cell>
          <cell r="ZC91">
            <v>173.31</v>
          </cell>
          <cell r="ZD91">
            <v>173.31</v>
          </cell>
          <cell r="ZE91">
            <v>173.31</v>
          </cell>
          <cell r="ZF91">
            <v>173.31</v>
          </cell>
          <cell r="ZG91">
            <v>173.31</v>
          </cell>
          <cell r="ZH91">
            <v>173.31</v>
          </cell>
          <cell r="ZI91">
            <v>173.31</v>
          </cell>
          <cell r="ZJ91">
            <v>173.31</v>
          </cell>
          <cell r="ZM91">
            <v>386.25781526067055</v>
          </cell>
          <cell r="ZP91">
            <v>191.49643904764133</v>
          </cell>
          <cell r="ZQ91">
            <v>194.76137621302925</v>
          </cell>
          <cell r="ZZ91">
            <v>-1339.2601847393289</v>
          </cell>
          <cell r="AAA91">
            <v>-1339.2601847393289</v>
          </cell>
          <cell r="AAB91">
            <v>0</v>
          </cell>
          <cell r="AAC91">
            <v>0</v>
          </cell>
          <cell r="AAD91">
            <v>0</v>
          </cell>
          <cell r="AAE91">
            <v>0</v>
          </cell>
          <cell r="AAF91">
            <v>0</v>
          </cell>
          <cell r="AAG91">
            <v>0</v>
          </cell>
          <cell r="AAH91">
            <v>0</v>
          </cell>
          <cell r="AAI91">
            <v>0</v>
          </cell>
          <cell r="AAJ91">
            <v>0</v>
          </cell>
          <cell r="AAK91">
            <v>0</v>
          </cell>
          <cell r="AAL91">
            <v>0</v>
          </cell>
          <cell r="AAM91">
            <v>0</v>
          </cell>
          <cell r="AAP91">
            <v>0</v>
          </cell>
          <cell r="AAQ91">
            <v>0</v>
          </cell>
          <cell r="AAR91">
            <v>0</v>
          </cell>
          <cell r="AAS91">
            <v>0</v>
          </cell>
          <cell r="AAT91">
            <v>0</v>
          </cell>
          <cell r="AAU91">
            <v>0</v>
          </cell>
          <cell r="AAV91">
            <v>0</v>
          </cell>
          <cell r="AAW91">
            <v>0</v>
          </cell>
          <cell r="AAX91">
            <v>0</v>
          </cell>
          <cell r="AAY91">
            <v>0</v>
          </cell>
          <cell r="AAZ91">
            <v>0</v>
          </cell>
          <cell r="ABC91">
            <v>0</v>
          </cell>
          <cell r="ABD91">
            <v>0</v>
          </cell>
          <cell r="ABE91">
            <v>0</v>
          </cell>
          <cell r="ABF91">
            <v>0</v>
          </cell>
          <cell r="ABG91">
            <v>0</v>
          </cell>
          <cell r="ABH91">
            <v>0</v>
          </cell>
          <cell r="ABI91">
            <v>0</v>
          </cell>
          <cell r="ABJ91">
            <v>0</v>
          </cell>
          <cell r="ABK91">
            <v>0</v>
          </cell>
          <cell r="ABL91">
            <v>0</v>
          </cell>
          <cell r="ABM91">
            <v>0</v>
          </cell>
          <cell r="ABN91">
            <v>0</v>
          </cell>
          <cell r="ABO91">
            <v>0</v>
          </cell>
          <cell r="ABP91">
            <v>0</v>
          </cell>
          <cell r="ABS91">
            <v>0</v>
          </cell>
          <cell r="ABT91">
            <v>0</v>
          </cell>
          <cell r="ACA91">
            <v>0</v>
          </cell>
          <cell r="ACB91">
            <v>0</v>
          </cell>
          <cell r="ACC91">
            <v>0</v>
          </cell>
          <cell r="ACF91">
            <v>0</v>
          </cell>
          <cell r="ACG91">
            <v>0</v>
          </cell>
          <cell r="ACH91">
            <v>0</v>
          </cell>
          <cell r="ACI91">
            <v>3918.4200000000005</v>
          </cell>
          <cell r="ACJ91">
            <v>3295.6382280960001</v>
          </cell>
          <cell r="ACK91">
            <v>-622.78177190400038</v>
          </cell>
          <cell r="ACL91">
            <v>-622.78177190400038</v>
          </cell>
          <cell r="ACM91">
            <v>0</v>
          </cell>
          <cell r="ACN91">
            <v>3918.4200000000005</v>
          </cell>
          <cell r="ACO91">
            <v>356.22</v>
          </cell>
          <cell r="ACP91">
            <v>395.8</v>
          </cell>
          <cell r="ACQ91">
            <v>395.8</v>
          </cell>
          <cell r="ACR91">
            <v>395.8</v>
          </cell>
          <cell r="ACS91">
            <v>395.8</v>
          </cell>
          <cell r="ACT91">
            <v>395.8</v>
          </cell>
          <cell r="ACU91">
            <v>395.8</v>
          </cell>
          <cell r="ACV91">
            <v>395.8</v>
          </cell>
          <cell r="ACW91">
            <v>395.8</v>
          </cell>
          <cell r="ACX91">
            <v>395.8</v>
          </cell>
          <cell r="ADA91">
            <v>3295.6382280960001</v>
          </cell>
          <cell r="ADB91">
            <v>47.656637280000005</v>
          </cell>
          <cell r="ADC91">
            <v>39.611843999999998</v>
          </cell>
          <cell r="ADD91">
            <v>31.806772416000001</v>
          </cell>
          <cell r="ADE91">
            <v>28.408741199999998</v>
          </cell>
          <cell r="ADF91">
            <v>0</v>
          </cell>
          <cell r="ADG91">
            <v>28.307185199999999</v>
          </cell>
          <cell r="ADH91">
            <v>1139.230548</v>
          </cell>
          <cell r="ADI91">
            <v>978.53469120000011</v>
          </cell>
          <cell r="ADJ91">
            <v>978.17129999999997</v>
          </cell>
          <cell r="ADK91">
            <v>23.910508800000002</v>
          </cell>
          <cell r="ADN91">
            <v>-622.78177190400038</v>
          </cell>
          <cell r="ADO91">
            <v>-622.78177190400038</v>
          </cell>
          <cell r="ADP91">
            <v>0</v>
          </cell>
          <cell r="ADQ91">
            <v>0</v>
          </cell>
          <cell r="ADR91">
            <v>0</v>
          </cell>
          <cell r="ADS91">
            <v>0</v>
          </cell>
          <cell r="ADT91">
            <v>0</v>
          </cell>
          <cell r="ADU91">
            <v>0</v>
          </cell>
          <cell r="ADV91">
            <v>0</v>
          </cell>
          <cell r="ADW91">
            <v>0</v>
          </cell>
          <cell r="ADX91">
            <v>0</v>
          </cell>
          <cell r="ADY91">
            <v>0</v>
          </cell>
          <cell r="ADZ91">
            <v>0</v>
          </cell>
          <cell r="AEA91">
            <v>0</v>
          </cell>
          <cell r="AED91">
            <v>0</v>
          </cell>
          <cell r="AEE91">
            <v>0</v>
          </cell>
          <cell r="AEF91">
            <v>0</v>
          </cell>
          <cell r="AEG91">
            <v>0</v>
          </cell>
          <cell r="AEH91">
            <v>0</v>
          </cell>
          <cell r="AEI91">
            <v>0</v>
          </cell>
          <cell r="AEJ91">
            <v>0</v>
          </cell>
          <cell r="AEK91">
            <v>0</v>
          </cell>
          <cell r="AEL91">
            <v>0</v>
          </cell>
          <cell r="AEM91">
            <v>0</v>
          </cell>
          <cell r="AEN91">
            <v>0</v>
          </cell>
          <cell r="AEQ91">
            <v>0</v>
          </cell>
          <cell r="AER91">
            <v>0</v>
          </cell>
          <cell r="AES91">
            <v>0</v>
          </cell>
          <cell r="AET91">
            <v>12.271999999999998</v>
          </cell>
          <cell r="AEU91">
            <v>12.271999999999998</v>
          </cell>
          <cell r="AEV91">
            <v>0</v>
          </cell>
          <cell r="AEW91">
            <v>0</v>
          </cell>
          <cell r="AEX91">
            <v>0</v>
          </cell>
          <cell r="AEY91">
            <v>0</v>
          </cell>
          <cell r="AFG91">
            <v>0</v>
          </cell>
          <cell r="AFT91">
            <v>-12.271999999999998</v>
          </cell>
          <cell r="AFU91">
            <v>-12.271999999999998</v>
          </cell>
          <cell r="AFV91">
            <v>0</v>
          </cell>
          <cell r="AFW91">
            <v>26799.795000000002</v>
          </cell>
          <cell r="AFX91">
            <v>19321.787775994679</v>
          </cell>
          <cell r="AFY91">
            <v>-7478.0072240053232</v>
          </cell>
          <cell r="AFZ91">
            <v>-7478.0072240053232</v>
          </cell>
          <cell r="AGA91">
            <v>0</v>
          </cell>
          <cell r="AGB91">
            <v>32159.754000000001</v>
          </cell>
          <cell r="AGC91">
            <v>23186.145331193613</v>
          </cell>
          <cell r="AGD91">
            <v>-8973.6086688063879</v>
          </cell>
          <cell r="AGE91">
            <v>-8973.6086688063879</v>
          </cell>
          <cell r="AGF91">
            <v>0</v>
          </cell>
          <cell r="AGG91">
            <v>1607.9877000000001</v>
          </cell>
          <cell r="AGH91">
            <v>1159.3072665596808</v>
          </cell>
          <cell r="AGI91">
            <v>-448.68043344031935</v>
          </cell>
          <cell r="AGJ91">
            <v>-448.68043344031935</v>
          </cell>
          <cell r="AGK91">
            <v>0</v>
          </cell>
          <cell r="AGL91">
            <v>33767.741699999999</v>
          </cell>
        </row>
        <row r="92">
          <cell r="C92" t="str">
            <v>Дмитра Самоквасова. провулок, ПРОВ, 4</v>
          </cell>
          <cell r="D92">
            <v>1</v>
          </cell>
          <cell r="E92">
            <v>411.8</v>
          </cell>
          <cell r="F92">
            <v>1793.6460000000004</v>
          </cell>
          <cell r="G92">
            <v>1432.7714682788264</v>
          </cell>
          <cell r="H92">
            <v>-360.87453172117398</v>
          </cell>
          <cell r="I92">
            <v>-360.87453172117398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6.1589999999999998</v>
          </cell>
          <cell r="GE92">
            <v>6.1589999999999998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-6.1589999999999998</v>
          </cell>
          <cell r="GW92">
            <v>-6.1589999999999998</v>
          </cell>
          <cell r="GX92">
            <v>0</v>
          </cell>
          <cell r="GY92">
            <v>1787.4870000000003</v>
          </cell>
          <cell r="GZ92">
            <v>174.59700000000001</v>
          </cell>
          <cell r="HA92">
            <v>179.21</v>
          </cell>
          <cell r="HB92">
            <v>179.21</v>
          </cell>
          <cell r="HC92">
            <v>179.21</v>
          </cell>
          <cell r="HD92">
            <v>179.21</v>
          </cell>
          <cell r="HE92">
            <v>179.21</v>
          </cell>
          <cell r="HF92">
            <v>179.21</v>
          </cell>
          <cell r="HG92">
            <v>179.21</v>
          </cell>
          <cell r="HH92">
            <v>179.21</v>
          </cell>
          <cell r="HI92">
            <v>179.21</v>
          </cell>
          <cell r="HL92">
            <v>1432.7714682788264</v>
          </cell>
          <cell r="HM92">
            <v>136.83752590362872</v>
          </cell>
          <cell r="HN92">
            <v>125.80455664413823</v>
          </cell>
          <cell r="HO92">
            <v>144.59409373646255</v>
          </cell>
          <cell r="HP92">
            <v>155.86086739179044</v>
          </cell>
          <cell r="HQ92">
            <v>163.04748212969065</v>
          </cell>
          <cell r="HR92">
            <v>141.43421624409643</v>
          </cell>
          <cell r="HS92">
            <v>128.56564633166263</v>
          </cell>
          <cell r="HT92">
            <v>170.06611798200623</v>
          </cell>
          <cell r="HU92">
            <v>128.50315604053623</v>
          </cell>
          <cell r="HV92">
            <v>138.05780587481448</v>
          </cell>
          <cell r="HY92">
            <v>-354.71553172117387</v>
          </cell>
          <cell r="HZ92">
            <v>-354.71553172117387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2018.5279999999998</v>
          </cell>
          <cell r="KI92">
            <v>198.18799999999999</v>
          </cell>
          <cell r="KJ92">
            <v>202.26</v>
          </cell>
          <cell r="KK92">
            <v>202.26</v>
          </cell>
          <cell r="KL92">
            <v>202.26</v>
          </cell>
          <cell r="KM92">
            <v>202.26</v>
          </cell>
          <cell r="KN92">
            <v>202.26</v>
          </cell>
          <cell r="KO92">
            <v>202.26</v>
          </cell>
          <cell r="KP92">
            <v>202.26</v>
          </cell>
          <cell r="KQ92">
            <v>202.26</v>
          </cell>
          <cell r="KR92">
            <v>202.26</v>
          </cell>
          <cell r="KU92">
            <v>1686.6095267984776</v>
          </cell>
          <cell r="KV92">
            <v>234.79932815281768</v>
          </cell>
          <cell r="KW92">
            <v>177.96765079563303</v>
          </cell>
          <cell r="KX92">
            <v>262.36198189031552</v>
          </cell>
          <cell r="KY92">
            <v>232.67908285913907</v>
          </cell>
          <cell r="KZ92">
            <v>250.59585366222632</v>
          </cell>
          <cell r="LA92">
            <v>49.651282159199624</v>
          </cell>
          <cell r="LB92">
            <v>2.7511612368170688</v>
          </cell>
          <cell r="LD92">
            <v>277.19568919767391</v>
          </cell>
          <cell r="LE92">
            <v>198.60749684465523</v>
          </cell>
          <cell r="LH92">
            <v>-331.91847320152215</v>
          </cell>
          <cell r="LI92">
            <v>-331.91847320152215</v>
          </cell>
          <cell r="LJ92">
            <v>0</v>
          </cell>
          <cell r="LK92">
            <v>0</v>
          </cell>
          <cell r="LX92">
            <v>0</v>
          </cell>
          <cell r="MJ92">
            <v>0</v>
          </cell>
          <cell r="ML92">
            <v>0</v>
          </cell>
          <cell r="MM92">
            <v>0</v>
          </cell>
          <cell r="MN92">
            <v>13112.885</v>
          </cell>
          <cell r="MO92">
            <v>1292.915</v>
          </cell>
          <cell r="MP92">
            <v>1313.33</v>
          </cell>
          <cell r="MQ92">
            <v>1313.33</v>
          </cell>
          <cell r="MR92">
            <v>1313.33</v>
          </cell>
          <cell r="MS92">
            <v>1313.33</v>
          </cell>
          <cell r="MT92">
            <v>1313.33</v>
          </cell>
          <cell r="MU92">
            <v>1313.33</v>
          </cell>
          <cell r="MV92">
            <v>1313.33</v>
          </cell>
          <cell r="MW92">
            <v>1313.33</v>
          </cell>
          <cell r="MX92">
            <v>1313.33</v>
          </cell>
          <cell r="NA92">
            <v>0</v>
          </cell>
          <cell r="NB92">
            <v>0</v>
          </cell>
          <cell r="NC92">
            <v>0</v>
          </cell>
          <cell r="ND92">
            <v>0</v>
          </cell>
          <cell r="NE92">
            <v>0</v>
          </cell>
          <cell r="NF92">
            <v>0</v>
          </cell>
          <cell r="NG92">
            <v>0</v>
          </cell>
          <cell r="NH92">
            <v>0</v>
          </cell>
          <cell r="NI92">
            <v>0</v>
          </cell>
          <cell r="NJ92">
            <v>0</v>
          </cell>
          <cell r="NK92">
            <v>0</v>
          </cell>
          <cell r="NN92">
            <v>-13112.885</v>
          </cell>
          <cell r="NO92">
            <v>-13112.885</v>
          </cell>
          <cell r="NP92">
            <v>0</v>
          </cell>
          <cell r="NQ92">
            <v>0</v>
          </cell>
          <cell r="NR92">
            <v>0</v>
          </cell>
          <cell r="NS92">
            <v>0</v>
          </cell>
          <cell r="NT92">
            <v>0</v>
          </cell>
          <cell r="NU92">
            <v>0</v>
          </cell>
          <cell r="NV92">
            <v>0</v>
          </cell>
          <cell r="NW92">
            <v>0</v>
          </cell>
          <cell r="NX92">
            <v>0</v>
          </cell>
          <cell r="NY92">
            <v>0</v>
          </cell>
          <cell r="NZ92">
            <v>0</v>
          </cell>
          <cell r="OA92">
            <v>0</v>
          </cell>
          <cell r="OB92">
            <v>0</v>
          </cell>
          <cell r="OC92">
            <v>0</v>
          </cell>
          <cell r="OD92">
            <v>0</v>
          </cell>
          <cell r="OE92">
            <v>0</v>
          </cell>
          <cell r="OF92">
            <v>0</v>
          </cell>
          <cell r="OI92">
            <v>0</v>
          </cell>
          <cell r="OJ92">
            <v>0</v>
          </cell>
          <cell r="OK92">
            <v>0</v>
          </cell>
          <cell r="OL92">
            <v>0</v>
          </cell>
          <cell r="OM92">
            <v>0</v>
          </cell>
          <cell r="ON92">
            <v>0</v>
          </cell>
          <cell r="OO92">
            <v>0</v>
          </cell>
          <cell r="OP92">
            <v>0</v>
          </cell>
          <cell r="OQ92">
            <v>0</v>
          </cell>
          <cell r="OR92">
            <v>0</v>
          </cell>
          <cell r="OS92">
            <v>0</v>
          </cell>
          <cell r="OV92">
            <v>0</v>
          </cell>
          <cell r="OW92">
            <v>0</v>
          </cell>
          <cell r="OX92">
            <v>0</v>
          </cell>
          <cell r="OY92">
            <v>0</v>
          </cell>
          <cell r="OZ92">
            <v>0</v>
          </cell>
          <cell r="PA92">
            <v>0</v>
          </cell>
          <cell r="PB92">
            <v>0</v>
          </cell>
          <cell r="PC92">
            <v>0</v>
          </cell>
          <cell r="PD92">
            <v>0</v>
          </cell>
          <cell r="PE92">
            <v>0</v>
          </cell>
          <cell r="PF92">
            <v>0</v>
          </cell>
          <cell r="PG92">
            <v>0</v>
          </cell>
          <cell r="PH92">
            <v>0</v>
          </cell>
          <cell r="PI92">
            <v>0</v>
          </cell>
          <cell r="PL92">
            <v>0</v>
          </cell>
          <cell r="PM92">
            <v>0</v>
          </cell>
          <cell r="PN92">
            <v>0</v>
          </cell>
          <cell r="PO92">
            <v>0</v>
          </cell>
          <cell r="PP92">
            <v>0</v>
          </cell>
          <cell r="PQ92">
            <v>0</v>
          </cell>
          <cell r="PR92">
            <v>0</v>
          </cell>
          <cell r="PS92">
            <v>0</v>
          </cell>
          <cell r="PT92">
            <v>0</v>
          </cell>
          <cell r="PU92">
            <v>0</v>
          </cell>
          <cell r="PV92">
            <v>0</v>
          </cell>
          <cell r="PY92">
            <v>0</v>
          </cell>
          <cell r="PZ92">
            <v>0</v>
          </cell>
          <cell r="QA92">
            <v>0</v>
          </cell>
          <cell r="QB92">
            <v>0</v>
          </cell>
          <cell r="QC92">
            <v>0</v>
          </cell>
          <cell r="QD92">
            <v>0</v>
          </cell>
          <cell r="QE92">
            <v>0</v>
          </cell>
          <cell r="QF92">
            <v>0</v>
          </cell>
          <cell r="QG92">
            <v>0</v>
          </cell>
          <cell r="QH92">
            <v>0</v>
          </cell>
          <cell r="QI92">
            <v>0</v>
          </cell>
          <cell r="QJ92">
            <v>0</v>
          </cell>
          <cell r="QK92">
            <v>0</v>
          </cell>
          <cell r="QL92">
            <v>0</v>
          </cell>
          <cell r="QO92">
            <v>0</v>
          </cell>
          <cell r="QP92">
            <v>0</v>
          </cell>
          <cell r="QQ92">
            <v>0</v>
          </cell>
          <cell r="QS92">
            <v>0</v>
          </cell>
          <cell r="QT92">
            <v>0</v>
          </cell>
          <cell r="QU92">
            <v>0</v>
          </cell>
          <cell r="QW92">
            <v>0</v>
          </cell>
          <cell r="RB92">
            <v>0</v>
          </cell>
          <cell r="RC92">
            <v>0</v>
          </cell>
          <cell r="RD92">
            <v>0</v>
          </cell>
          <cell r="RE92">
            <v>0</v>
          </cell>
          <cell r="RF92">
            <v>0</v>
          </cell>
          <cell r="RG92">
            <v>0</v>
          </cell>
          <cell r="RH92">
            <v>0</v>
          </cell>
          <cell r="RI92">
            <v>0</v>
          </cell>
          <cell r="RJ92">
            <v>0</v>
          </cell>
          <cell r="RK92">
            <v>0</v>
          </cell>
          <cell r="RL92">
            <v>0</v>
          </cell>
          <cell r="RM92">
            <v>0</v>
          </cell>
          <cell r="RN92">
            <v>0</v>
          </cell>
          <cell r="RO92">
            <v>0</v>
          </cell>
          <cell r="RR92">
            <v>0</v>
          </cell>
          <cell r="RS92">
            <v>0</v>
          </cell>
          <cell r="RT92">
            <v>0</v>
          </cell>
          <cell r="RV92">
            <v>0</v>
          </cell>
          <cell r="RY92">
            <v>0</v>
          </cell>
          <cell r="RZ92">
            <v>0</v>
          </cell>
          <cell r="SE92">
            <v>0</v>
          </cell>
          <cell r="SF92">
            <v>0</v>
          </cell>
          <cell r="SG92">
            <v>0</v>
          </cell>
          <cell r="SH92">
            <v>0</v>
          </cell>
          <cell r="SI92">
            <v>0</v>
          </cell>
          <cell r="SJ92">
            <v>0</v>
          </cell>
          <cell r="SK92">
            <v>0</v>
          </cell>
          <cell r="SL92">
            <v>0</v>
          </cell>
          <cell r="SM92">
            <v>0</v>
          </cell>
          <cell r="SN92">
            <v>0</v>
          </cell>
          <cell r="SO92">
            <v>0</v>
          </cell>
          <cell r="SP92">
            <v>0</v>
          </cell>
          <cell r="SQ92">
            <v>0</v>
          </cell>
          <cell r="SR92">
            <v>0</v>
          </cell>
          <cell r="SU92">
            <v>0</v>
          </cell>
          <cell r="SV92">
            <v>0</v>
          </cell>
          <cell r="SW92">
            <v>0</v>
          </cell>
          <cell r="SX92">
            <v>0</v>
          </cell>
          <cell r="SY92">
            <v>0</v>
          </cell>
          <cell r="SZ92">
            <v>0</v>
          </cell>
          <cell r="TA92">
            <v>0</v>
          </cell>
          <cell r="TB92">
            <v>0</v>
          </cell>
          <cell r="TC92">
            <v>0</v>
          </cell>
          <cell r="TD92">
            <v>0</v>
          </cell>
          <cell r="TH92">
            <v>0</v>
          </cell>
          <cell r="TI92">
            <v>0</v>
          </cell>
          <cell r="TJ92">
            <v>0</v>
          </cell>
          <cell r="TK92">
            <v>0</v>
          </cell>
          <cell r="TL92">
            <v>0</v>
          </cell>
          <cell r="TM92">
            <v>0</v>
          </cell>
          <cell r="TN92">
            <v>0</v>
          </cell>
          <cell r="TO92">
            <v>0</v>
          </cell>
          <cell r="TP92">
            <v>0</v>
          </cell>
          <cell r="TQ92">
            <v>0</v>
          </cell>
          <cell r="TR92">
            <v>0</v>
          </cell>
          <cell r="TS92">
            <v>0</v>
          </cell>
          <cell r="TT92">
            <v>0</v>
          </cell>
          <cell r="TU92">
            <v>0</v>
          </cell>
          <cell r="TX92">
            <v>0</v>
          </cell>
          <cell r="TY92">
            <v>0</v>
          </cell>
          <cell r="TZ92">
            <v>0</v>
          </cell>
          <cell r="UA92">
            <v>0</v>
          </cell>
          <cell r="UB92">
            <v>0</v>
          </cell>
          <cell r="UC92">
            <v>0</v>
          </cell>
          <cell r="UD92">
            <v>0</v>
          </cell>
          <cell r="UE92">
            <v>0</v>
          </cell>
          <cell r="UF92">
            <v>0</v>
          </cell>
          <cell r="UG92">
            <v>0</v>
          </cell>
          <cell r="UH92">
            <v>0</v>
          </cell>
          <cell r="UK92">
            <v>0</v>
          </cell>
          <cell r="UL92">
            <v>0</v>
          </cell>
          <cell r="UM92">
            <v>0</v>
          </cell>
          <cell r="UN92">
            <v>0</v>
          </cell>
          <cell r="UO92">
            <v>0</v>
          </cell>
          <cell r="UP92">
            <v>0</v>
          </cell>
          <cell r="UQ92">
            <v>0</v>
          </cell>
          <cell r="UR92">
            <v>0</v>
          </cell>
          <cell r="US92">
            <v>0</v>
          </cell>
          <cell r="UT92">
            <v>0</v>
          </cell>
          <cell r="UU92">
            <v>0</v>
          </cell>
          <cell r="UV92">
            <v>0</v>
          </cell>
          <cell r="UW92">
            <v>0</v>
          </cell>
          <cell r="UX92">
            <v>0</v>
          </cell>
          <cell r="VA92">
            <v>0</v>
          </cell>
          <cell r="VN92">
            <v>0</v>
          </cell>
          <cell r="VO92">
            <v>0</v>
          </cell>
          <cell r="VP92">
            <v>0</v>
          </cell>
          <cell r="VQ92">
            <v>0</v>
          </cell>
          <cell r="WD92">
            <v>0</v>
          </cell>
          <cell r="WQ92">
            <v>0</v>
          </cell>
          <cell r="WR92">
            <v>0</v>
          </cell>
          <cell r="WS92">
            <v>0</v>
          </cell>
          <cell r="WT92">
            <v>2128.3089999999997</v>
          </cell>
          <cell r="WU92">
            <v>197.53899999999999</v>
          </cell>
          <cell r="WV92">
            <v>214.53</v>
          </cell>
          <cell r="WW92">
            <v>214.53</v>
          </cell>
          <cell r="WX92">
            <v>214.53</v>
          </cell>
          <cell r="WY92">
            <v>214.53</v>
          </cell>
          <cell r="WZ92">
            <v>214.53</v>
          </cell>
          <cell r="XA92">
            <v>214.53</v>
          </cell>
          <cell r="XB92">
            <v>214.53</v>
          </cell>
          <cell r="XC92">
            <v>214.53</v>
          </cell>
          <cell r="XD92">
            <v>214.53</v>
          </cell>
          <cell r="XG92">
            <v>1728.7669110805459</v>
          </cell>
          <cell r="XH92">
            <v>0</v>
          </cell>
          <cell r="XI92">
            <v>140.98315328937585</v>
          </cell>
          <cell r="XJ92">
            <v>46.431962252307457</v>
          </cell>
          <cell r="XK92">
            <v>0.82990872674766769</v>
          </cell>
          <cell r="XL92">
            <v>162.50604651416802</v>
          </cell>
          <cell r="XM92">
            <v>153.885222693363</v>
          </cell>
          <cell r="XN92">
            <v>68.942729510888768</v>
          </cell>
          <cell r="XO92">
            <v>510.65086618897635</v>
          </cell>
          <cell r="XP92">
            <v>515.67408662182129</v>
          </cell>
          <cell r="XQ92">
            <v>128.86293528289752</v>
          </cell>
          <cell r="XT92">
            <v>-399.54208891945382</v>
          </cell>
          <cell r="XU92">
            <v>-399.54208891945382</v>
          </cell>
          <cell r="XV92">
            <v>0</v>
          </cell>
          <cell r="XW92">
            <v>0</v>
          </cell>
          <cell r="XX92">
            <v>0</v>
          </cell>
          <cell r="XY92">
            <v>0</v>
          </cell>
          <cell r="XZ92">
            <v>0</v>
          </cell>
          <cell r="YA92">
            <v>0</v>
          </cell>
          <cell r="YB92">
            <v>0</v>
          </cell>
          <cell r="YC92">
            <v>0</v>
          </cell>
          <cell r="YD92">
            <v>0</v>
          </cell>
          <cell r="YE92">
            <v>0</v>
          </cell>
          <cell r="YF92">
            <v>0</v>
          </cell>
          <cell r="YG92">
            <v>0</v>
          </cell>
          <cell r="YJ92">
            <v>0</v>
          </cell>
          <cell r="YK92">
            <v>0</v>
          </cell>
          <cell r="YL92">
            <v>0</v>
          </cell>
          <cell r="YM92">
            <v>0</v>
          </cell>
          <cell r="YN92">
            <v>0</v>
          </cell>
          <cell r="YO92">
            <v>0</v>
          </cell>
          <cell r="YP92">
            <v>0</v>
          </cell>
          <cell r="YQ92">
            <v>0</v>
          </cell>
          <cell r="YR92">
            <v>0</v>
          </cell>
          <cell r="YS92">
            <v>0</v>
          </cell>
          <cell r="YT92">
            <v>0</v>
          </cell>
          <cell r="YW92">
            <v>0</v>
          </cell>
          <cell r="YX92">
            <v>0</v>
          </cell>
          <cell r="YY92">
            <v>0</v>
          </cell>
          <cell r="YZ92">
            <v>1107.9439999999997</v>
          </cell>
          <cell r="ZA92">
            <v>108.494</v>
          </cell>
          <cell r="ZB92">
            <v>111.05</v>
          </cell>
          <cell r="ZC92">
            <v>111.05</v>
          </cell>
          <cell r="ZD92">
            <v>111.05</v>
          </cell>
          <cell r="ZE92">
            <v>111.05</v>
          </cell>
          <cell r="ZF92">
            <v>111.05</v>
          </cell>
          <cell r="ZG92">
            <v>111.05</v>
          </cell>
          <cell r="ZH92">
            <v>111.05</v>
          </cell>
          <cell r="ZI92">
            <v>111.05</v>
          </cell>
          <cell r="ZJ92">
            <v>111.05</v>
          </cell>
          <cell r="ZM92">
            <v>328.32703958713159</v>
          </cell>
          <cell r="ZP92">
            <v>162.77729155114261</v>
          </cell>
          <cell r="ZQ92">
            <v>165.54974803598896</v>
          </cell>
          <cell r="ZZ92">
            <v>-779.61696041286814</v>
          </cell>
          <cell r="AAA92">
            <v>-779.61696041286814</v>
          </cell>
          <cell r="AAB92">
            <v>0</v>
          </cell>
          <cell r="AAC92">
            <v>0</v>
          </cell>
          <cell r="AAD92">
            <v>0</v>
          </cell>
          <cell r="AAE92">
            <v>0</v>
          </cell>
          <cell r="AAF92">
            <v>0</v>
          </cell>
          <cell r="AAG92">
            <v>0</v>
          </cell>
          <cell r="AAH92">
            <v>0</v>
          </cell>
          <cell r="AAI92">
            <v>0</v>
          </cell>
          <cell r="AAJ92">
            <v>0</v>
          </cell>
          <cell r="AAK92">
            <v>0</v>
          </cell>
          <cell r="AAL92">
            <v>0</v>
          </cell>
          <cell r="AAM92">
            <v>0</v>
          </cell>
          <cell r="AAP92">
            <v>0</v>
          </cell>
          <cell r="AAQ92">
            <v>0</v>
          </cell>
          <cell r="AAR92">
            <v>0</v>
          </cell>
          <cell r="AAS92">
            <v>0</v>
          </cell>
          <cell r="AAT92">
            <v>0</v>
          </cell>
          <cell r="AAU92">
            <v>0</v>
          </cell>
          <cell r="AAV92">
            <v>0</v>
          </cell>
          <cell r="AAW92">
            <v>0</v>
          </cell>
          <cell r="AAX92">
            <v>0</v>
          </cell>
          <cell r="AAY92">
            <v>0</v>
          </cell>
          <cell r="AAZ92">
            <v>0</v>
          </cell>
          <cell r="ABC92">
            <v>0</v>
          </cell>
          <cell r="ABD92">
            <v>0</v>
          </cell>
          <cell r="ABE92">
            <v>0</v>
          </cell>
          <cell r="ABF92">
            <v>0</v>
          </cell>
          <cell r="ABG92">
            <v>0</v>
          </cell>
          <cell r="ABH92">
            <v>0</v>
          </cell>
          <cell r="ABI92">
            <v>0</v>
          </cell>
          <cell r="ABJ92">
            <v>0</v>
          </cell>
          <cell r="ABK92">
            <v>0</v>
          </cell>
          <cell r="ABL92">
            <v>0</v>
          </cell>
          <cell r="ABM92">
            <v>0</v>
          </cell>
          <cell r="ABN92">
            <v>0</v>
          </cell>
          <cell r="ABO92">
            <v>0</v>
          </cell>
          <cell r="ABP92">
            <v>0</v>
          </cell>
          <cell r="ABS92">
            <v>0</v>
          </cell>
          <cell r="ABT92">
            <v>0</v>
          </cell>
          <cell r="ACA92">
            <v>0</v>
          </cell>
          <cell r="ACB92">
            <v>0</v>
          </cell>
          <cell r="ACC92">
            <v>0</v>
          </cell>
          <cell r="ACF92">
            <v>0</v>
          </cell>
          <cell r="ACG92">
            <v>0</v>
          </cell>
          <cell r="ACH92">
            <v>0</v>
          </cell>
          <cell r="ACI92">
            <v>3918.8160000000003</v>
          </cell>
          <cell r="ACJ92">
            <v>3627.5793484320002</v>
          </cell>
          <cell r="ACK92">
            <v>-291.23665156800007</v>
          </cell>
          <cell r="ACL92">
            <v>-291.23665156800007</v>
          </cell>
          <cell r="ACM92">
            <v>0</v>
          </cell>
          <cell r="ACN92">
            <v>3918.8160000000003</v>
          </cell>
          <cell r="ACO92">
            <v>356.25599999999997</v>
          </cell>
          <cell r="ACP92">
            <v>395.84</v>
          </cell>
          <cell r="ACQ92">
            <v>395.84</v>
          </cell>
          <cell r="ACR92">
            <v>395.84</v>
          </cell>
          <cell r="ACS92">
            <v>395.84</v>
          </cell>
          <cell r="ACT92">
            <v>395.84</v>
          </cell>
          <cell r="ACU92">
            <v>395.84</v>
          </cell>
          <cell r="ACV92">
            <v>395.84</v>
          </cell>
          <cell r="ACW92">
            <v>395.84</v>
          </cell>
          <cell r="ACX92">
            <v>395.84</v>
          </cell>
          <cell r="ADA92">
            <v>3627.5793484320002</v>
          </cell>
          <cell r="ADB92">
            <v>23.828318640000003</v>
          </cell>
          <cell r="ADC92">
            <v>39.611843999999998</v>
          </cell>
          <cell r="ADD92">
            <v>23.855079312000001</v>
          </cell>
          <cell r="ADE92">
            <v>24.350349600000001</v>
          </cell>
          <cell r="ADF92">
            <v>23.81841288</v>
          </cell>
          <cell r="ADG92">
            <v>380.12505840000006</v>
          </cell>
          <cell r="ADH92">
            <v>1131.3737856</v>
          </cell>
          <cell r="ADI92">
            <v>978.53469120000011</v>
          </cell>
          <cell r="ADJ92">
            <v>978.17129999999997</v>
          </cell>
          <cell r="ADK92">
            <v>23.910508800000002</v>
          </cell>
          <cell r="ADN92">
            <v>-291.23665156800007</v>
          </cell>
          <cell r="ADO92">
            <v>-291.23665156800007</v>
          </cell>
          <cell r="ADP92">
            <v>0</v>
          </cell>
          <cell r="ADQ92">
            <v>0</v>
          </cell>
          <cell r="ADR92">
            <v>0</v>
          </cell>
          <cell r="ADS92">
            <v>0</v>
          </cell>
          <cell r="ADT92">
            <v>0</v>
          </cell>
          <cell r="ADU92">
            <v>0</v>
          </cell>
          <cell r="ADV92">
            <v>0</v>
          </cell>
          <cell r="ADW92">
            <v>0</v>
          </cell>
          <cell r="ADX92">
            <v>0</v>
          </cell>
          <cell r="ADY92">
            <v>0</v>
          </cell>
          <cell r="ADZ92">
            <v>0</v>
          </cell>
          <cell r="AEA92">
            <v>0</v>
          </cell>
          <cell r="AED92">
            <v>0</v>
          </cell>
          <cell r="AEE92">
            <v>0</v>
          </cell>
          <cell r="AEF92">
            <v>0</v>
          </cell>
          <cell r="AEG92">
            <v>0</v>
          </cell>
          <cell r="AEH92">
            <v>0</v>
          </cell>
          <cell r="AEI92">
            <v>0</v>
          </cell>
          <cell r="AEJ92">
            <v>0</v>
          </cell>
          <cell r="AEK92">
            <v>0</v>
          </cell>
          <cell r="AEL92">
            <v>0</v>
          </cell>
          <cell r="AEM92">
            <v>0</v>
          </cell>
          <cell r="AEN92">
            <v>0</v>
          </cell>
          <cell r="AEQ92">
            <v>0</v>
          </cell>
          <cell r="AER92">
            <v>0</v>
          </cell>
          <cell r="AES92">
            <v>0</v>
          </cell>
          <cell r="AET92">
            <v>10.271000000000001</v>
          </cell>
          <cell r="AEU92">
            <v>10.271000000000001</v>
          </cell>
          <cell r="AEV92">
            <v>0</v>
          </cell>
          <cell r="AEW92">
            <v>0</v>
          </cell>
          <cell r="AEX92">
            <v>0</v>
          </cell>
          <cell r="AEY92">
            <v>0</v>
          </cell>
          <cell r="AFG92">
            <v>0</v>
          </cell>
          <cell r="AFT92">
            <v>-10.271000000000001</v>
          </cell>
          <cell r="AFU92">
            <v>-10.271000000000001</v>
          </cell>
          <cell r="AFV92">
            <v>0</v>
          </cell>
          <cell r="AFW92">
            <v>24090.399000000001</v>
          </cell>
          <cell r="AFX92">
            <v>8804.0542941769818</v>
          </cell>
          <cell r="AFY92">
            <v>-15286.344705823019</v>
          </cell>
          <cell r="AFZ92">
            <v>-15286.344705823019</v>
          </cell>
          <cell r="AGA92">
            <v>0</v>
          </cell>
          <cell r="AGB92">
            <v>28908.478800000001</v>
          </cell>
          <cell r="AGC92">
            <v>10564.865153012377</v>
          </cell>
          <cell r="AGD92">
            <v>-18343.613646987622</v>
          </cell>
          <cell r="AGE92">
            <v>-18343.613646987622</v>
          </cell>
          <cell r="AGF92">
            <v>0</v>
          </cell>
          <cell r="AGG92">
            <v>1445.4239400000001</v>
          </cell>
          <cell r="AGH92">
            <v>528.24325765061883</v>
          </cell>
          <cell r="AGI92">
            <v>-917.1806823493813</v>
          </cell>
          <cell r="AGJ92">
            <v>-917.1806823493813</v>
          </cell>
          <cell r="AGK92">
            <v>0</v>
          </cell>
          <cell r="AGL92">
            <v>30353.902740000001</v>
          </cell>
        </row>
        <row r="93">
          <cell r="C93" t="str">
            <v>Дмитра Самоквасова. провулок, ПРОВ, 5</v>
          </cell>
          <cell r="D93">
            <v>1</v>
          </cell>
          <cell r="E93">
            <v>426.2</v>
          </cell>
          <cell r="F93">
            <v>1860.9780000000003</v>
          </cell>
          <cell r="G93">
            <v>1487.4228581038451</v>
          </cell>
          <cell r="H93">
            <v>-373.55514189615519</v>
          </cell>
          <cell r="I93">
            <v>-373.55514189615519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6.1589999999999998</v>
          </cell>
          <cell r="GE93">
            <v>6.1589999999999998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-6.1589999999999998</v>
          </cell>
          <cell r="GW93">
            <v>-6.1589999999999998</v>
          </cell>
          <cell r="GX93">
            <v>0</v>
          </cell>
          <cell r="GY93">
            <v>1854.8190000000002</v>
          </cell>
          <cell r="GZ93">
            <v>181.179</v>
          </cell>
          <cell r="HA93">
            <v>185.96</v>
          </cell>
          <cell r="HB93">
            <v>185.96</v>
          </cell>
          <cell r="HC93">
            <v>185.96</v>
          </cell>
          <cell r="HD93">
            <v>185.96</v>
          </cell>
          <cell r="HE93">
            <v>185.96</v>
          </cell>
          <cell r="HF93">
            <v>185.96</v>
          </cell>
          <cell r="HG93">
            <v>185.96</v>
          </cell>
          <cell r="HH93">
            <v>185.96</v>
          </cell>
          <cell r="HI93">
            <v>185.96</v>
          </cell>
          <cell r="HL93">
            <v>1487.4228581038451</v>
          </cell>
          <cell r="HM93">
            <v>142.05703308702758</v>
          </cell>
          <cell r="HN93">
            <v>130.60322413518043</v>
          </cell>
          <cell r="HO93">
            <v>150.10946611659486</v>
          </cell>
          <cell r="HP93">
            <v>161.80599765916435</v>
          </cell>
          <cell r="HQ93">
            <v>169.26673740042958</v>
          </cell>
          <cell r="HR93">
            <v>146.8290587976249</v>
          </cell>
          <cell r="HS93">
            <v>133.46963235548941</v>
          </cell>
          <cell r="HT93">
            <v>176.5530908982295</v>
          </cell>
          <cell r="HU93">
            <v>133.40475844538662</v>
          </cell>
          <cell r="HV93">
            <v>143.32385920871775</v>
          </cell>
          <cell r="HY93">
            <v>-367.39614189615509</v>
          </cell>
          <cell r="HZ93">
            <v>-367.39614189615509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2186.7879999999996</v>
          </cell>
          <cell r="KI93">
            <v>214.708</v>
          </cell>
          <cell r="KJ93">
            <v>219.12</v>
          </cell>
          <cell r="KK93">
            <v>219.12</v>
          </cell>
          <cell r="KL93">
            <v>219.12</v>
          </cell>
          <cell r="KM93">
            <v>219.12</v>
          </cell>
          <cell r="KN93">
            <v>219.12</v>
          </cell>
          <cell r="KO93">
            <v>219.12</v>
          </cell>
          <cell r="KP93">
            <v>219.12</v>
          </cell>
          <cell r="KQ93">
            <v>219.12</v>
          </cell>
          <cell r="KR93">
            <v>219.12</v>
          </cell>
          <cell r="KU93">
            <v>1827.0824152175005</v>
          </cell>
          <cell r="KV93">
            <v>254.35790985779187</v>
          </cell>
          <cell r="KW93">
            <v>192.78972267083824</v>
          </cell>
          <cell r="KX93">
            <v>284.21285273967646</v>
          </cell>
          <cell r="KY93">
            <v>252.05780744518961</v>
          </cell>
          <cell r="KZ93">
            <v>271.46678013680935</v>
          </cell>
          <cell r="LA93">
            <v>53.786499259440241</v>
          </cell>
          <cell r="LB93">
            <v>2.9802922581576143</v>
          </cell>
          <cell r="LD93">
            <v>300.28198836730814</v>
          </cell>
          <cell r="LE93">
            <v>215.14856248228909</v>
          </cell>
          <cell r="LH93">
            <v>-359.70558478249905</v>
          </cell>
          <cell r="LI93">
            <v>-359.70558478249905</v>
          </cell>
          <cell r="LJ93">
            <v>0</v>
          </cell>
          <cell r="LK93">
            <v>0</v>
          </cell>
          <cell r="LX93">
            <v>0</v>
          </cell>
          <cell r="MJ93">
            <v>0</v>
          </cell>
          <cell r="ML93">
            <v>0</v>
          </cell>
          <cell r="MM93">
            <v>0</v>
          </cell>
          <cell r="MN93">
            <v>10002.309000000001</v>
          </cell>
          <cell r="MO93">
            <v>991.05899999999997</v>
          </cell>
          <cell r="MP93">
            <v>1001.25</v>
          </cell>
          <cell r="MQ93">
            <v>1001.25</v>
          </cell>
          <cell r="MR93">
            <v>1001.25</v>
          </cell>
          <cell r="MS93">
            <v>1001.25</v>
          </cell>
          <cell r="MT93">
            <v>1001.25</v>
          </cell>
          <cell r="MU93">
            <v>1001.25</v>
          </cell>
          <cell r="MV93">
            <v>1001.25</v>
          </cell>
          <cell r="MW93">
            <v>1001.25</v>
          </cell>
          <cell r="MX93">
            <v>1001.25</v>
          </cell>
          <cell r="NA93">
            <v>12680.490764657799</v>
          </cell>
          <cell r="NB93">
            <v>0</v>
          </cell>
          <cell r="NC93">
            <v>0</v>
          </cell>
          <cell r="ND93">
            <v>0</v>
          </cell>
          <cell r="NE93">
            <v>0</v>
          </cell>
          <cell r="NF93">
            <v>0</v>
          </cell>
          <cell r="NG93">
            <v>0</v>
          </cell>
          <cell r="NH93">
            <v>0</v>
          </cell>
          <cell r="NI93">
            <v>0</v>
          </cell>
          <cell r="NJ93">
            <v>0</v>
          </cell>
          <cell r="NK93">
            <v>12680.490764657799</v>
          </cell>
          <cell r="NN93">
            <v>2678.1817646577983</v>
          </cell>
          <cell r="NO93">
            <v>0</v>
          </cell>
          <cell r="NP93">
            <v>2678.1817646577983</v>
          </cell>
          <cell r="NQ93">
            <v>0</v>
          </cell>
          <cell r="NR93">
            <v>0</v>
          </cell>
          <cell r="NS93">
            <v>0</v>
          </cell>
          <cell r="NT93">
            <v>0</v>
          </cell>
          <cell r="NU93">
            <v>0</v>
          </cell>
          <cell r="NV93">
            <v>0</v>
          </cell>
          <cell r="NW93">
            <v>0</v>
          </cell>
          <cell r="NX93">
            <v>0</v>
          </cell>
          <cell r="NY93">
            <v>0</v>
          </cell>
          <cell r="NZ93">
            <v>0</v>
          </cell>
          <cell r="OA93">
            <v>0</v>
          </cell>
          <cell r="OB93">
            <v>0</v>
          </cell>
          <cell r="OC93">
            <v>0</v>
          </cell>
          <cell r="OD93">
            <v>0</v>
          </cell>
          <cell r="OE93">
            <v>0</v>
          </cell>
          <cell r="OF93">
            <v>0</v>
          </cell>
          <cell r="OI93">
            <v>0</v>
          </cell>
          <cell r="OJ93">
            <v>0</v>
          </cell>
          <cell r="OK93">
            <v>0</v>
          </cell>
          <cell r="OL93">
            <v>0</v>
          </cell>
          <cell r="OM93">
            <v>0</v>
          </cell>
          <cell r="ON93">
            <v>0</v>
          </cell>
          <cell r="OO93">
            <v>0</v>
          </cell>
          <cell r="OP93">
            <v>0</v>
          </cell>
          <cell r="OQ93">
            <v>0</v>
          </cell>
          <cell r="OR93">
            <v>0</v>
          </cell>
          <cell r="OS93">
            <v>0</v>
          </cell>
          <cell r="OV93">
            <v>0</v>
          </cell>
          <cell r="OW93">
            <v>0</v>
          </cell>
          <cell r="OX93">
            <v>0</v>
          </cell>
          <cell r="OY93">
            <v>0</v>
          </cell>
          <cell r="OZ93">
            <v>0</v>
          </cell>
          <cell r="PA93">
            <v>0</v>
          </cell>
          <cell r="PB93">
            <v>0</v>
          </cell>
          <cell r="PC93">
            <v>0</v>
          </cell>
          <cell r="PD93">
            <v>0</v>
          </cell>
          <cell r="PE93">
            <v>0</v>
          </cell>
          <cell r="PF93">
            <v>0</v>
          </cell>
          <cell r="PG93">
            <v>0</v>
          </cell>
          <cell r="PH93">
            <v>0</v>
          </cell>
          <cell r="PI93">
            <v>0</v>
          </cell>
          <cell r="PL93">
            <v>0</v>
          </cell>
          <cell r="PM93">
            <v>0</v>
          </cell>
          <cell r="PN93">
            <v>0</v>
          </cell>
          <cell r="PO93">
            <v>0</v>
          </cell>
          <cell r="PP93">
            <v>0</v>
          </cell>
          <cell r="PQ93">
            <v>0</v>
          </cell>
          <cell r="PR93">
            <v>0</v>
          </cell>
          <cell r="PS93">
            <v>0</v>
          </cell>
          <cell r="PT93">
            <v>0</v>
          </cell>
          <cell r="PU93">
            <v>0</v>
          </cell>
          <cell r="PV93">
            <v>0</v>
          </cell>
          <cell r="PY93">
            <v>0</v>
          </cell>
          <cell r="PZ93">
            <v>0</v>
          </cell>
          <cell r="QA93">
            <v>0</v>
          </cell>
          <cell r="QB93">
            <v>0</v>
          </cell>
          <cell r="QC93">
            <v>0</v>
          </cell>
          <cell r="QD93">
            <v>0</v>
          </cell>
          <cell r="QE93">
            <v>0</v>
          </cell>
          <cell r="QF93">
            <v>0</v>
          </cell>
          <cell r="QG93">
            <v>0</v>
          </cell>
          <cell r="QH93">
            <v>0</v>
          </cell>
          <cell r="QI93">
            <v>0</v>
          </cell>
          <cell r="QJ93">
            <v>0</v>
          </cell>
          <cell r="QK93">
            <v>0</v>
          </cell>
          <cell r="QL93">
            <v>0</v>
          </cell>
          <cell r="QO93">
            <v>0</v>
          </cell>
          <cell r="QP93">
            <v>0</v>
          </cell>
          <cell r="QQ93">
            <v>0</v>
          </cell>
          <cell r="QS93">
            <v>0</v>
          </cell>
          <cell r="QT93">
            <v>0</v>
          </cell>
          <cell r="QU93">
            <v>0</v>
          </cell>
          <cell r="QW93">
            <v>0</v>
          </cell>
          <cell r="RB93">
            <v>0</v>
          </cell>
          <cell r="RC93">
            <v>0</v>
          </cell>
          <cell r="RD93">
            <v>0</v>
          </cell>
          <cell r="RE93">
            <v>0</v>
          </cell>
          <cell r="RF93">
            <v>0</v>
          </cell>
          <cell r="RG93">
            <v>0</v>
          </cell>
          <cell r="RH93">
            <v>0</v>
          </cell>
          <cell r="RI93">
            <v>0</v>
          </cell>
          <cell r="RJ93">
            <v>0</v>
          </cell>
          <cell r="RK93">
            <v>0</v>
          </cell>
          <cell r="RL93">
            <v>0</v>
          </cell>
          <cell r="RM93">
            <v>0</v>
          </cell>
          <cell r="RN93">
            <v>0</v>
          </cell>
          <cell r="RO93">
            <v>0</v>
          </cell>
          <cell r="RR93">
            <v>0</v>
          </cell>
          <cell r="RS93">
            <v>0</v>
          </cell>
          <cell r="RT93">
            <v>0</v>
          </cell>
          <cell r="RV93">
            <v>0</v>
          </cell>
          <cell r="RY93">
            <v>0</v>
          </cell>
          <cell r="RZ93">
            <v>0</v>
          </cell>
          <cell r="SE93">
            <v>0</v>
          </cell>
          <cell r="SF93">
            <v>0</v>
          </cell>
          <cell r="SG93">
            <v>0</v>
          </cell>
          <cell r="SH93">
            <v>0</v>
          </cell>
          <cell r="SI93">
            <v>0</v>
          </cell>
          <cell r="SJ93">
            <v>0</v>
          </cell>
          <cell r="SK93">
            <v>0</v>
          </cell>
          <cell r="SL93">
            <v>0</v>
          </cell>
          <cell r="SM93">
            <v>0</v>
          </cell>
          <cell r="SN93">
            <v>0</v>
          </cell>
          <cell r="SO93">
            <v>0</v>
          </cell>
          <cell r="SP93">
            <v>0</v>
          </cell>
          <cell r="SQ93">
            <v>0</v>
          </cell>
          <cell r="SR93">
            <v>0</v>
          </cell>
          <cell r="SU93">
            <v>0</v>
          </cell>
          <cell r="SV93">
            <v>0</v>
          </cell>
          <cell r="SW93">
            <v>0</v>
          </cell>
          <cell r="SX93">
            <v>0</v>
          </cell>
          <cell r="SY93">
            <v>0</v>
          </cell>
          <cell r="SZ93">
            <v>0</v>
          </cell>
          <cell r="TA93">
            <v>0</v>
          </cell>
          <cell r="TB93">
            <v>0</v>
          </cell>
          <cell r="TC93">
            <v>0</v>
          </cell>
          <cell r="TD93">
            <v>0</v>
          </cell>
          <cell r="TH93">
            <v>0</v>
          </cell>
          <cell r="TI93">
            <v>0</v>
          </cell>
          <cell r="TJ93">
            <v>0</v>
          </cell>
          <cell r="TK93">
            <v>0</v>
          </cell>
          <cell r="TL93">
            <v>0</v>
          </cell>
          <cell r="TM93">
            <v>0</v>
          </cell>
          <cell r="TN93">
            <v>0</v>
          </cell>
          <cell r="TO93">
            <v>0</v>
          </cell>
          <cell r="TP93">
            <v>0</v>
          </cell>
          <cell r="TQ93">
            <v>0</v>
          </cell>
          <cell r="TR93">
            <v>0</v>
          </cell>
          <cell r="TS93">
            <v>0</v>
          </cell>
          <cell r="TT93">
            <v>0</v>
          </cell>
          <cell r="TU93">
            <v>0</v>
          </cell>
          <cell r="TX93">
            <v>0</v>
          </cell>
          <cell r="TY93">
            <v>0</v>
          </cell>
          <cell r="TZ93">
            <v>0</v>
          </cell>
          <cell r="UA93">
            <v>0</v>
          </cell>
          <cell r="UB93">
            <v>0</v>
          </cell>
          <cell r="UC93">
            <v>0</v>
          </cell>
          <cell r="UD93">
            <v>0</v>
          </cell>
          <cell r="UE93">
            <v>0</v>
          </cell>
          <cell r="UF93">
            <v>0</v>
          </cell>
          <cell r="UG93">
            <v>0</v>
          </cell>
          <cell r="UH93">
            <v>0</v>
          </cell>
          <cell r="UK93">
            <v>0</v>
          </cell>
          <cell r="UL93">
            <v>0</v>
          </cell>
          <cell r="UM93">
            <v>0</v>
          </cell>
          <cell r="UN93">
            <v>0</v>
          </cell>
          <cell r="UO93">
            <v>0</v>
          </cell>
          <cell r="UP93">
            <v>0</v>
          </cell>
          <cell r="UQ93">
            <v>0</v>
          </cell>
          <cell r="UR93">
            <v>0</v>
          </cell>
          <cell r="US93">
            <v>0</v>
          </cell>
          <cell r="UT93">
            <v>0</v>
          </cell>
          <cell r="UU93">
            <v>0</v>
          </cell>
          <cell r="UV93">
            <v>0</v>
          </cell>
          <cell r="UW93">
            <v>0</v>
          </cell>
          <cell r="UX93">
            <v>0</v>
          </cell>
          <cell r="VA93">
            <v>0</v>
          </cell>
          <cell r="VN93">
            <v>0</v>
          </cell>
          <cell r="VO93">
            <v>0</v>
          </cell>
          <cell r="VP93">
            <v>0</v>
          </cell>
          <cell r="VQ93">
            <v>0</v>
          </cell>
          <cell r="WD93">
            <v>0</v>
          </cell>
          <cell r="WQ93">
            <v>0</v>
          </cell>
          <cell r="WR93">
            <v>0</v>
          </cell>
          <cell r="WS93">
            <v>0</v>
          </cell>
          <cell r="WT93">
            <v>2756.2399999999993</v>
          </cell>
          <cell r="WU93">
            <v>255.76999999999998</v>
          </cell>
          <cell r="WV93">
            <v>277.83</v>
          </cell>
          <cell r="WW93">
            <v>277.83</v>
          </cell>
          <cell r="WX93">
            <v>277.83</v>
          </cell>
          <cell r="WY93">
            <v>277.83</v>
          </cell>
          <cell r="WZ93">
            <v>277.83</v>
          </cell>
          <cell r="XA93">
            <v>277.83</v>
          </cell>
          <cell r="XB93">
            <v>277.83</v>
          </cell>
          <cell r="XC93">
            <v>277.83</v>
          </cell>
          <cell r="XD93">
            <v>277.83</v>
          </cell>
          <cell r="XG93">
            <v>2003.4003060316384</v>
          </cell>
          <cell r="XH93">
            <v>0</v>
          </cell>
          <cell r="XI93">
            <v>140.98767682547532</v>
          </cell>
          <cell r="XJ93">
            <v>46.434686619228884</v>
          </cell>
          <cell r="XK93">
            <v>0.83268965594213107</v>
          </cell>
          <cell r="XL93">
            <v>162.5087666935836</v>
          </cell>
          <cell r="XM93">
            <v>153.8879936812495</v>
          </cell>
          <cell r="XN93">
            <v>68.945423548139743</v>
          </cell>
          <cell r="XO93">
            <v>648.53402030627251</v>
          </cell>
          <cell r="XP93">
            <v>652.40338049494153</v>
          </cell>
          <cell r="XQ93">
            <v>128.86566820680511</v>
          </cell>
          <cell r="XT93">
            <v>-752.83969396836096</v>
          </cell>
          <cell r="XU93">
            <v>-752.83969396836096</v>
          </cell>
          <cell r="XV93">
            <v>0</v>
          </cell>
          <cell r="XW93">
            <v>0</v>
          </cell>
          <cell r="XX93">
            <v>0</v>
          </cell>
          <cell r="XY93">
            <v>0</v>
          </cell>
          <cell r="XZ93">
            <v>0</v>
          </cell>
          <cell r="YA93">
            <v>0</v>
          </cell>
          <cell r="YB93">
            <v>0</v>
          </cell>
          <cell r="YC93">
            <v>0</v>
          </cell>
          <cell r="YD93">
            <v>0</v>
          </cell>
          <cell r="YE93">
            <v>0</v>
          </cell>
          <cell r="YF93">
            <v>0</v>
          </cell>
          <cell r="YG93">
            <v>0</v>
          </cell>
          <cell r="YJ93">
            <v>0</v>
          </cell>
          <cell r="YK93">
            <v>0</v>
          </cell>
          <cell r="YL93">
            <v>0</v>
          </cell>
          <cell r="YM93">
            <v>0</v>
          </cell>
          <cell r="YN93">
            <v>0</v>
          </cell>
          <cell r="YO93">
            <v>0</v>
          </cell>
          <cell r="YP93">
            <v>0</v>
          </cell>
          <cell r="YQ93">
            <v>0</v>
          </cell>
          <cell r="YR93">
            <v>0</v>
          </cell>
          <cell r="YS93">
            <v>0</v>
          </cell>
          <cell r="YT93">
            <v>0</v>
          </cell>
          <cell r="YW93">
            <v>0</v>
          </cell>
          <cell r="YX93">
            <v>0</v>
          </cell>
          <cell r="YY93">
            <v>0</v>
          </cell>
          <cell r="YZ93">
            <v>1188.9549999999999</v>
          </cell>
          <cell r="ZA93">
            <v>116.425</v>
          </cell>
          <cell r="ZB93">
            <v>119.17</v>
          </cell>
          <cell r="ZC93">
            <v>119.17</v>
          </cell>
          <cell r="ZD93">
            <v>119.17</v>
          </cell>
          <cell r="ZE93">
            <v>119.17</v>
          </cell>
          <cell r="ZF93">
            <v>119.17</v>
          </cell>
          <cell r="ZG93">
            <v>119.17</v>
          </cell>
          <cell r="ZH93">
            <v>119.17</v>
          </cell>
          <cell r="ZI93">
            <v>119.17</v>
          </cell>
          <cell r="ZJ93">
            <v>119.17</v>
          </cell>
          <cell r="ZM93">
            <v>328.32703958713159</v>
          </cell>
          <cell r="ZP93">
            <v>162.77729155114261</v>
          </cell>
          <cell r="ZQ93">
            <v>165.54974803598896</v>
          </cell>
          <cell r="ZZ93">
            <v>-860.62796041286833</v>
          </cell>
          <cell r="AAA93">
            <v>-860.62796041286833</v>
          </cell>
          <cell r="AAB93">
            <v>0</v>
          </cell>
          <cell r="AAC93">
            <v>0</v>
          </cell>
          <cell r="AAD93">
            <v>0</v>
          </cell>
          <cell r="AAE93">
            <v>0</v>
          </cell>
          <cell r="AAF93">
            <v>0</v>
          </cell>
          <cell r="AAG93">
            <v>0</v>
          </cell>
          <cell r="AAH93">
            <v>0</v>
          </cell>
          <cell r="AAI93">
            <v>0</v>
          </cell>
          <cell r="AAJ93">
            <v>0</v>
          </cell>
          <cell r="AAK93">
            <v>0</v>
          </cell>
          <cell r="AAL93">
            <v>0</v>
          </cell>
          <cell r="AAM93">
            <v>0</v>
          </cell>
          <cell r="AAP93">
            <v>0</v>
          </cell>
          <cell r="AAQ93">
            <v>0</v>
          </cell>
          <cell r="AAR93">
            <v>0</v>
          </cell>
          <cell r="AAS93">
            <v>0</v>
          </cell>
          <cell r="AAT93">
            <v>0</v>
          </cell>
          <cell r="AAU93">
            <v>0</v>
          </cell>
          <cell r="AAV93">
            <v>0</v>
          </cell>
          <cell r="AAW93">
            <v>0</v>
          </cell>
          <cell r="AAX93">
            <v>0</v>
          </cell>
          <cell r="AAY93">
            <v>0</v>
          </cell>
          <cell r="AAZ93">
            <v>0</v>
          </cell>
          <cell r="ABC93">
            <v>0</v>
          </cell>
          <cell r="ABD93">
            <v>0</v>
          </cell>
          <cell r="ABE93">
            <v>0</v>
          </cell>
          <cell r="ABF93">
            <v>0</v>
          </cell>
          <cell r="ABG93">
            <v>0</v>
          </cell>
          <cell r="ABH93">
            <v>0</v>
          </cell>
          <cell r="ABI93">
            <v>0</v>
          </cell>
          <cell r="ABJ93">
            <v>0</v>
          </cell>
          <cell r="ABK93">
            <v>0</v>
          </cell>
          <cell r="ABL93">
            <v>0</v>
          </cell>
          <cell r="ABM93">
            <v>0</v>
          </cell>
          <cell r="ABN93">
            <v>0</v>
          </cell>
          <cell r="ABO93">
            <v>0</v>
          </cell>
          <cell r="ABP93">
            <v>0</v>
          </cell>
          <cell r="ABS93">
            <v>0</v>
          </cell>
          <cell r="ABT93">
            <v>0</v>
          </cell>
          <cell r="ACA93">
            <v>0</v>
          </cell>
          <cell r="ACB93">
            <v>0</v>
          </cell>
          <cell r="ACC93">
            <v>0</v>
          </cell>
          <cell r="ACF93">
            <v>0</v>
          </cell>
          <cell r="ACG93">
            <v>0</v>
          </cell>
          <cell r="ACH93">
            <v>0</v>
          </cell>
          <cell r="ACI93">
            <v>3918.5189999999998</v>
          </cell>
          <cell r="ACJ93">
            <v>40057.45357125601</v>
          </cell>
          <cell r="ACK93">
            <v>36138.93457125601</v>
          </cell>
          <cell r="ACL93">
            <v>0</v>
          </cell>
          <cell r="ACM93">
            <v>36138.93457125601</v>
          </cell>
          <cell r="ACN93">
            <v>3918.5189999999998</v>
          </cell>
          <cell r="ACO93">
            <v>356.22899999999998</v>
          </cell>
          <cell r="ACP93">
            <v>395.81</v>
          </cell>
          <cell r="ACQ93">
            <v>395.81</v>
          </cell>
          <cell r="ACR93">
            <v>395.81</v>
          </cell>
          <cell r="ACS93">
            <v>395.81</v>
          </cell>
          <cell r="ACT93">
            <v>395.81</v>
          </cell>
          <cell r="ACU93">
            <v>395.81</v>
          </cell>
          <cell r="ACV93">
            <v>395.81</v>
          </cell>
          <cell r="ACW93">
            <v>395.81</v>
          </cell>
          <cell r="ACX93">
            <v>395.81</v>
          </cell>
          <cell r="ADA93">
            <v>40057.45357125601</v>
          </cell>
          <cell r="ADB93">
            <v>7178.2809902999998</v>
          </cell>
          <cell r="ADC93">
            <v>10293.137663400001</v>
          </cell>
          <cell r="ADD93">
            <v>1522.7492294159999</v>
          </cell>
          <cell r="ADE93">
            <v>6690.2585526000003</v>
          </cell>
          <cell r="ADF93">
            <v>6075.6801521400002</v>
          </cell>
          <cell r="ADG93">
            <v>5153.9296482</v>
          </cell>
          <cell r="ADH93">
            <v>1162.8008352000002</v>
          </cell>
          <cell r="ADI93">
            <v>978.53469120000011</v>
          </cell>
          <cell r="ADJ93">
            <v>978.17129999999997</v>
          </cell>
          <cell r="ADK93">
            <v>23.910508800000002</v>
          </cell>
          <cell r="ADN93">
            <v>36138.93457125601</v>
          </cell>
          <cell r="ADO93">
            <v>0</v>
          </cell>
          <cell r="ADP93">
            <v>36138.93457125601</v>
          </cell>
          <cell r="ADQ93">
            <v>0</v>
          </cell>
          <cell r="ADR93">
            <v>0</v>
          </cell>
          <cell r="ADS93">
            <v>0</v>
          </cell>
          <cell r="ADT93">
            <v>0</v>
          </cell>
          <cell r="ADU93">
            <v>0</v>
          </cell>
          <cell r="ADV93">
            <v>0</v>
          </cell>
          <cell r="ADW93">
            <v>0</v>
          </cell>
          <cell r="ADX93">
            <v>0</v>
          </cell>
          <cell r="ADY93">
            <v>0</v>
          </cell>
          <cell r="ADZ93">
            <v>0</v>
          </cell>
          <cell r="AEA93">
            <v>0</v>
          </cell>
          <cell r="AED93">
            <v>0</v>
          </cell>
          <cell r="AEE93">
            <v>0</v>
          </cell>
          <cell r="AEF93">
            <v>0</v>
          </cell>
          <cell r="AEG93">
            <v>0</v>
          </cell>
          <cell r="AEH93">
            <v>0</v>
          </cell>
          <cell r="AEI93">
            <v>0</v>
          </cell>
          <cell r="AEJ93">
            <v>0</v>
          </cell>
          <cell r="AEK93">
            <v>0</v>
          </cell>
          <cell r="AEL93">
            <v>0</v>
          </cell>
          <cell r="AEM93">
            <v>0</v>
          </cell>
          <cell r="AEN93">
            <v>0</v>
          </cell>
          <cell r="AEQ93">
            <v>0</v>
          </cell>
          <cell r="AER93">
            <v>0</v>
          </cell>
          <cell r="AES93">
            <v>0</v>
          </cell>
          <cell r="AET93">
            <v>10.662000000000001</v>
          </cell>
          <cell r="AEU93">
            <v>10.662000000000001</v>
          </cell>
          <cell r="AEV93">
            <v>0</v>
          </cell>
          <cell r="AEW93">
            <v>0</v>
          </cell>
          <cell r="AEX93">
            <v>0</v>
          </cell>
          <cell r="AEY93">
            <v>0</v>
          </cell>
          <cell r="AFG93">
            <v>0</v>
          </cell>
          <cell r="AFT93">
            <v>-10.662000000000001</v>
          </cell>
          <cell r="AFU93">
            <v>-10.662000000000001</v>
          </cell>
          <cell r="AFV93">
            <v>0</v>
          </cell>
          <cell r="AFW93">
            <v>21924.450999999997</v>
          </cell>
          <cell r="AFX93">
            <v>58384.176954853931</v>
          </cell>
          <cell r="AFY93">
            <v>36459.72595485393</v>
          </cell>
          <cell r="AFZ93">
            <v>0</v>
          </cell>
          <cell r="AGA93">
            <v>36459.72595485393</v>
          </cell>
          <cell r="AGB93">
            <v>26309.341199999995</v>
          </cell>
          <cell r="AGC93">
            <v>70061.012345824711</v>
          </cell>
          <cell r="AGD93">
            <v>43751.671145824715</v>
          </cell>
          <cell r="AGE93">
            <v>0</v>
          </cell>
          <cell r="AGF93">
            <v>43751.671145824715</v>
          </cell>
          <cell r="AGG93">
            <v>1315.4670599999999</v>
          </cell>
          <cell r="AGH93">
            <v>3503.0506172912355</v>
          </cell>
          <cell r="AGI93">
            <v>2187.5835572912356</v>
          </cell>
          <cell r="AGJ93">
            <v>0</v>
          </cell>
          <cell r="AGK93">
            <v>2187.5835572912356</v>
          </cell>
          <cell r="AGL93">
            <v>27624.808259999994</v>
          </cell>
        </row>
        <row r="94">
          <cell r="C94" t="str">
            <v>Дмитра Самоквасова. провулок, ПРОВ, 6</v>
          </cell>
          <cell r="D94">
            <v>1</v>
          </cell>
          <cell r="E94">
            <v>380.48</v>
          </cell>
          <cell r="F94">
            <v>1648.1229999999996</v>
          </cell>
          <cell r="G94">
            <v>3873.036726161672</v>
          </cell>
          <cell r="H94">
            <v>2224.9137261616725</v>
          </cell>
          <cell r="I94">
            <v>0</v>
          </cell>
          <cell r="J94">
            <v>2224.9137261616725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O94">
            <v>0</v>
          </cell>
          <cell r="BP94">
            <v>0</v>
          </cell>
          <cell r="BQ94">
            <v>0.45199999999999996</v>
          </cell>
          <cell r="BR94">
            <v>0.45199999999999996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D94">
            <v>30.384133439999999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6.2006215199999994</v>
          </cell>
          <cell r="CK94">
            <v>6.0235178399999993</v>
          </cell>
          <cell r="CL94">
            <v>6.0500800799999999</v>
          </cell>
          <cell r="CM94">
            <v>5.9994506399999992</v>
          </cell>
          <cell r="CN94">
            <v>6.1104633599999998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K94">
            <v>0.74736530866527895</v>
          </cell>
          <cell r="EL94">
            <v>0</v>
          </cell>
          <cell r="EM94">
            <v>0.74736530866527895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X94">
            <v>0.74736530866527895</v>
          </cell>
          <cell r="EY94">
            <v>0</v>
          </cell>
          <cell r="EZ94">
            <v>0.74736530866527895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N94">
            <v>2517.4618643160002</v>
          </cell>
          <cell r="FO94">
            <v>2517.4618643160002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GA94">
            <v>2517.4618643160002</v>
          </cell>
          <cell r="GB94">
            <v>0</v>
          </cell>
          <cell r="GC94">
            <v>2517.4618643160002</v>
          </cell>
          <cell r="GD94">
            <v>0.628</v>
          </cell>
          <cell r="GE94">
            <v>0.628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-0.628</v>
          </cell>
          <cell r="GW94">
            <v>-0.628</v>
          </cell>
          <cell r="GX94">
            <v>0</v>
          </cell>
          <cell r="GY94">
            <v>1647.0429999999997</v>
          </cell>
          <cell r="GZ94">
            <v>154.75300000000001</v>
          </cell>
          <cell r="HA94">
            <v>165.81</v>
          </cell>
          <cell r="HB94">
            <v>165.81</v>
          </cell>
          <cell r="HC94">
            <v>165.81</v>
          </cell>
          <cell r="HD94">
            <v>165.81</v>
          </cell>
          <cell r="HE94">
            <v>165.81</v>
          </cell>
          <cell r="HF94">
            <v>165.81</v>
          </cell>
          <cell r="HG94">
            <v>165.81</v>
          </cell>
          <cell r="HH94">
            <v>165.81</v>
          </cell>
          <cell r="HI94">
            <v>165.81</v>
          </cell>
          <cell r="HL94">
            <v>1324.4433630970063</v>
          </cell>
          <cell r="HM94">
            <v>126.4915982891464</v>
          </cell>
          <cell r="HN94">
            <v>116.29280299310426</v>
          </cell>
          <cell r="HO94">
            <v>133.66171230527033</v>
          </cell>
          <cell r="HP94">
            <v>144.07663465798936</v>
          </cell>
          <cell r="HQ94">
            <v>150.71988824272279</v>
          </cell>
          <cell r="HR94">
            <v>130.74074488958652</v>
          </cell>
          <cell r="HS94">
            <v>118.84513390736394</v>
          </cell>
          <cell r="HT94">
            <v>157.20786338628216</v>
          </cell>
          <cell r="HU94">
            <v>118.7873683437882</v>
          </cell>
          <cell r="HV94">
            <v>127.61961608175271</v>
          </cell>
          <cell r="HY94">
            <v>-322.59963690299332</v>
          </cell>
          <cell r="HZ94">
            <v>-322.59963690299332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350.58200000000005</v>
          </cell>
          <cell r="KI94">
            <v>32.432000000000002</v>
          </cell>
          <cell r="KJ94">
            <v>35.35</v>
          </cell>
          <cell r="KK94">
            <v>35.35</v>
          </cell>
          <cell r="KL94">
            <v>35.35</v>
          </cell>
          <cell r="KM94">
            <v>35.35</v>
          </cell>
          <cell r="KN94">
            <v>35.35</v>
          </cell>
          <cell r="KO94">
            <v>35.35</v>
          </cell>
          <cell r="KP94">
            <v>35.35</v>
          </cell>
          <cell r="KQ94">
            <v>35.35</v>
          </cell>
          <cell r="KR94">
            <v>35.35</v>
          </cell>
          <cell r="KU94">
            <v>294.57986788192949</v>
          </cell>
          <cell r="KV94">
            <v>41.012001374797997</v>
          </cell>
          <cell r="KW94">
            <v>31.083179854799251</v>
          </cell>
          <cell r="KX94">
            <v>45.823185470504455</v>
          </cell>
          <cell r="KY94">
            <v>40.638878743562238</v>
          </cell>
          <cell r="KZ94">
            <v>43.768156490387689</v>
          </cell>
          <cell r="LA94">
            <v>8.671911588854087</v>
          </cell>
          <cell r="LB94">
            <v>0.48050777290832936</v>
          </cell>
          <cell r="LD94">
            <v>48.413986608164841</v>
          </cell>
          <cell r="LE94">
            <v>34.688059977950637</v>
          </cell>
          <cell r="LH94">
            <v>-56.002132118070563</v>
          </cell>
          <cell r="LI94">
            <v>-56.002132118070563</v>
          </cell>
          <cell r="LJ94">
            <v>0</v>
          </cell>
          <cell r="LK94">
            <v>0</v>
          </cell>
          <cell r="LX94">
            <v>0</v>
          </cell>
          <cell r="MJ94">
            <v>0</v>
          </cell>
          <cell r="ML94">
            <v>0</v>
          </cell>
          <cell r="MM94">
            <v>0</v>
          </cell>
          <cell r="MN94">
            <v>7353.6040000000021</v>
          </cell>
          <cell r="MO94">
            <v>734.37400000000002</v>
          </cell>
          <cell r="MP94">
            <v>735.47</v>
          </cell>
          <cell r="MQ94">
            <v>735.47</v>
          </cell>
          <cell r="MR94">
            <v>735.47</v>
          </cell>
          <cell r="MS94">
            <v>735.47</v>
          </cell>
          <cell r="MT94">
            <v>735.47</v>
          </cell>
          <cell r="MU94">
            <v>735.47</v>
          </cell>
          <cell r="MV94">
            <v>735.47</v>
          </cell>
          <cell r="MW94">
            <v>735.47</v>
          </cell>
          <cell r="MX94">
            <v>735.47</v>
          </cell>
          <cell r="NA94">
            <v>0</v>
          </cell>
          <cell r="NB94">
            <v>0</v>
          </cell>
          <cell r="NC94">
            <v>0</v>
          </cell>
          <cell r="ND94">
            <v>0</v>
          </cell>
          <cell r="NE94">
            <v>0</v>
          </cell>
          <cell r="NF94">
            <v>0</v>
          </cell>
          <cell r="NG94">
            <v>0</v>
          </cell>
          <cell r="NH94">
            <v>0</v>
          </cell>
          <cell r="NI94">
            <v>0</v>
          </cell>
          <cell r="NJ94">
            <v>0</v>
          </cell>
          <cell r="NK94">
            <v>0</v>
          </cell>
          <cell r="NN94">
            <v>-7353.6040000000021</v>
          </cell>
          <cell r="NO94">
            <v>-7353.6040000000021</v>
          </cell>
          <cell r="NP94">
            <v>0</v>
          </cell>
          <cell r="NQ94">
            <v>234.49600000000009</v>
          </cell>
          <cell r="NR94">
            <v>0</v>
          </cell>
          <cell r="NS94">
            <v>-234.49600000000009</v>
          </cell>
          <cell r="NT94">
            <v>-234.49600000000009</v>
          </cell>
          <cell r="NU94">
            <v>0</v>
          </cell>
          <cell r="NV94">
            <v>0</v>
          </cell>
          <cell r="NW94">
            <v>0</v>
          </cell>
          <cell r="NX94">
            <v>0</v>
          </cell>
          <cell r="NY94">
            <v>0</v>
          </cell>
          <cell r="NZ94">
            <v>0</v>
          </cell>
          <cell r="OA94">
            <v>0</v>
          </cell>
          <cell r="OB94">
            <v>0</v>
          </cell>
          <cell r="OC94">
            <v>0</v>
          </cell>
          <cell r="OD94">
            <v>0</v>
          </cell>
          <cell r="OE94">
            <v>0</v>
          </cell>
          <cell r="OF94">
            <v>0</v>
          </cell>
          <cell r="OI94">
            <v>0</v>
          </cell>
          <cell r="OJ94">
            <v>0</v>
          </cell>
          <cell r="OK94">
            <v>0</v>
          </cell>
          <cell r="OL94">
            <v>0</v>
          </cell>
          <cell r="OM94">
            <v>0</v>
          </cell>
          <cell r="ON94">
            <v>0</v>
          </cell>
          <cell r="OO94">
            <v>0</v>
          </cell>
          <cell r="OP94">
            <v>0</v>
          </cell>
          <cell r="OQ94">
            <v>0</v>
          </cell>
          <cell r="OR94">
            <v>0</v>
          </cell>
          <cell r="OS94">
            <v>0</v>
          </cell>
          <cell r="OV94">
            <v>0</v>
          </cell>
          <cell r="OW94">
            <v>0</v>
          </cell>
          <cell r="OX94">
            <v>0</v>
          </cell>
          <cell r="OY94">
            <v>0</v>
          </cell>
          <cell r="OZ94">
            <v>0</v>
          </cell>
          <cell r="PA94">
            <v>0</v>
          </cell>
          <cell r="PB94">
            <v>0</v>
          </cell>
          <cell r="PC94">
            <v>0</v>
          </cell>
          <cell r="PD94">
            <v>0</v>
          </cell>
          <cell r="PE94">
            <v>0</v>
          </cell>
          <cell r="PF94">
            <v>0</v>
          </cell>
          <cell r="PG94">
            <v>0</v>
          </cell>
          <cell r="PH94">
            <v>0</v>
          </cell>
          <cell r="PI94">
            <v>0</v>
          </cell>
          <cell r="PL94">
            <v>0</v>
          </cell>
          <cell r="PM94">
            <v>0</v>
          </cell>
          <cell r="PN94">
            <v>0</v>
          </cell>
          <cell r="PO94">
            <v>0</v>
          </cell>
          <cell r="PP94">
            <v>0</v>
          </cell>
          <cell r="PQ94">
            <v>0</v>
          </cell>
          <cell r="PR94">
            <v>0</v>
          </cell>
          <cell r="PS94">
            <v>0</v>
          </cell>
          <cell r="PT94">
            <v>0</v>
          </cell>
          <cell r="PU94">
            <v>0</v>
          </cell>
          <cell r="PV94">
            <v>0</v>
          </cell>
          <cell r="PY94">
            <v>0</v>
          </cell>
          <cell r="PZ94">
            <v>0</v>
          </cell>
          <cell r="QA94">
            <v>0</v>
          </cell>
          <cell r="QB94">
            <v>234.49600000000009</v>
          </cell>
          <cell r="QC94">
            <v>21.466000000000001</v>
          </cell>
          <cell r="QD94">
            <v>23.67</v>
          </cell>
          <cell r="QE94">
            <v>23.67</v>
          </cell>
          <cell r="QF94">
            <v>23.67</v>
          </cell>
          <cell r="QG94">
            <v>23.67</v>
          </cell>
          <cell r="QH94">
            <v>23.67</v>
          </cell>
          <cell r="QI94">
            <v>23.67</v>
          </cell>
          <cell r="QJ94">
            <v>23.67</v>
          </cell>
          <cell r="QK94">
            <v>23.67</v>
          </cell>
          <cell r="QL94">
            <v>23.67</v>
          </cell>
          <cell r="QO94">
            <v>0</v>
          </cell>
          <cell r="QP94">
            <v>0</v>
          </cell>
          <cell r="QQ94">
            <v>0</v>
          </cell>
          <cell r="QS94">
            <v>0</v>
          </cell>
          <cell r="QT94">
            <v>0</v>
          </cell>
          <cell r="QU94">
            <v>0</v>
          </cell>
          <cell r="QW94">
            <v>0</v>
          </cell>
          <cell r="RB94">
            <v>-234.49600000000009</v>
          </cell>
          <cell r="RC94">
            <v>-234.49600000000009</v>
          </cell>
          <cell r="RD94">
            <v>0</v>
          </cell>
          <cell r="RE94">
            <v>0</v>
          </cell>
          <cell r="RF94">
            <v>0</v>
          </cell>
          <cell r="RG94">
            <v>0</v>
          </cell>
          <cell r="RH94">
            <v>0</v>
          </cell>
          <cell r="RI94">
            <v>0</v>
          </cell>
          <cell r="RJ94">
            <v>0</v>
          </cell>
          <cell r="RK94">
            <v>0</v>
          </cell>
          <cell r="RL94">
            <v>0</v>
          </cell>
          <cell r="RM94">
            <v>0</v>
          </cell>
          <cell r="RN94">
            <v>0</v>
          </cell>
          <cell r="RO94">
            <v>0</v>
          </cell>
          <cell r="RR94">
            <v>0</v>
          </cell>
          <cell r="RS94">
            <v>0</v>
          </cell>
          <cell r="RT94">
            <v>0</v>
          </cell>
          <cell r="RV94">
            <v>0</v>
          </cell>
          <cell r="RY94">
            <v>0</v>
          </cell>
          <cell r="RZ94">
            <v>0</v>
          </cell>
          <cell r="SE94">
            <v>0</v>
          </cell>
          <cell r="SF94">
            <v>0</v>
          </cell>
          <cell r="SG94">
            <v>0</v>
          </cell>
          <cell r="SH94">
            <v>0</v>
          </cell>
          <cell r="SI94">
            <v>0</v>
          </cell>
          <cell r="SJ94">
            <v>0</v>
          </cell>
          <cell r="SK94">
            <v>0</v>
          </cell>
          <cell r="SL94">
            <v>0</v>
          </cell>
          <cell r="SM94">
            <v>0</v>
          </cell>
          <cell r="SN94">
            <v>0</v>
          </cell>
          <cell r="SO94">
            <v>0</v>
          </cell>
          <cell r="SP94">
            <v>0</v>
          </cell>
          <cell r="SQ94">
            <v>0</v>
          </cell>
          <cell r="SR94">
            <v>0</v>
          </cell>
          <cell r="SU94">
            <v>0</v>
          </cell>
          <cell r="SV94">
            <v>0</v>
          </cell>
          <cell r="SW94">
            <v>0</v>
          </cell>
          <cell r="SX94">
            <v>0</v>
          </cell>
          <cell r="SY94">
            <v>0</v>
          </cell>
          <cell r="SZ94">
            <v>0</v>
          </cell>
          <cell r="TA94">
            <v>0</v>
          </cell>
          <cell r="TB94">
            <v>0</v>
          </cell>
          <cell r="TC94">
            <v>0</v>
          </cell>
          <cell r="TD94">
            <v>0</v>
          </cell>
          <cell r="TH94">
            <v>0</v>
          </cell>
          <cell r="TI94">
            <v>0</v>
          </cell>
          <cell r="TJ94">
            <v>0</v>
          </cell>
          <cell r="TK94">
            <v>0</v>
          </cell>
          <cell r="TL94">
            <v>0</v>
          </cell>
          <cell r="TM94">
            <v>0</v>
          </cell>
          <cell r="TN94">
            <v>0</v>
          </cell>
          <cell r="TO94">
            <v>0</v>
          </cell>
          <cell r="TP94">
            <v>0</v>
          </cell>
          <cell r="TQ94">
            <v>0</v>
          </cell>
          <cell r="TR94">
            <v>0</v>
          </cell>
          <cell r="TS94">
            <v>0</v>
          </cell>
          <cell r="TT94">
            <v>0</v>
          </cell>
          <cell r="TU94">
            <v>0</v>
          </cell>
          <cell r="TX94">
            <v>0</v>
          </cell>
          <cell r="TY94">
            <v>0</v>
          </cell>
          <cell r="TZ94">
            <v>0</v>
          </cell>
          <cell r="UA94">
            <v>0</v>
          </cell>
          <cell r="UB94">
            <v>0</v>
          </cell>
          <cell r="UC94">
            <v>0</v>
          </cell>
          <cell r="UD94">
            <v>0</v>
          </cell>
          <cell r="UE94">
            <v>0</v>
          </cell>
          <cell r="UF94">
            <v>0</v>
          </cell>
          <cell r="UG94">
            <v>0</v>
          </cell>
          <cell r="UH94">
            <v>0</v>
          </cell>
          <cell r="UK94">
            <v>0</v>
          </cell>
          <cell r="UL94">
            <v>0</v>
          </cell>
          <cell r="UM94">
            <v>0</v>
          </cell>
          <cell r="UN94">
            <v>0</v>
          </cell>
          <cell r="UO94">
            <v>0</v>
          </cell>
          <cell r="UP94">
            <v>0</v>
          </cell>
          <cell r="UQ94">
            <v>0</v>
          </cell>
          <cell r="UR94">
            <v>0</v>
          </cell>
          <cell r="US94">
            <v>0</v>
          </cell>
          <cell r="UT94">
            <v>0</v>
          </cell>
          <cell r="UU94">
            <v>0</v>
          </cell>
          <cell r="UV94">
            <v>0</v>
          </cell>
          <cell r="UW94">
            <v>0</v>
          </cell>
          <cell r="UX94">
            <v>0</v>
          </cell>
          <cell r="VA94">
            <v>0</v>
          </cell>
          <cell r="VC94">
            <v>0</v>
          </cell>
          <cell r="VH94">
            <v>0</v>
          </cell>
          <cell r="VN94">
            <v>0</v>
          </cell>
          <cell r="VO94">
            <v>0</v>
          </cell>
          <cell r="VP94">
            <v>0</v>
          </cell>
          <cell r="VQ94">
            <v>0</v>
          </cell>
          <cell r="WD94">
            <v>0</v>
          </cell>
          <cell r="WQ94">
            <v>0</v>
          </cell>
          <cell r="WR94">
            <v>0</v>
          </cell>
          <cell r="WS94">
            <v>0</v>
          </cell>
          <cell r="WT94">
            <v>3564.0030000000002</v>
          </cell>
          <cell r="WU94">
            <v>338.94299999999998</v>
          </cell>
          <cell r="WV94">
            <v>358.34</v>
          </cell>
          <cell r="WW94">
            <v>358.34</v>
          </cell>
          <cell r="WX94">
            <v>358.34</v>
          </cell>
          <cell r="WY94">
            <v>358.34</v>
          </cell>
          <cell r="WZ94">
            <v>358.34</v>
          </cell>
          <cell r="XA94">
            <v>358.34</v>
          </cell>
          <cell r="XB94">
            <v>358.34</v>
          </cell>
          <cell r="XC94">
            <v>358.34</v>
          </cell>
          <cell r="XD94">
            <v>358.34</v>
          </cell>
          <cell r="XG94">
            <v>1239.9488095106549</v>
          </cell>
          <cell r="XH94">
            <v>0</v>
          </cell>
          <cell r="XI94">
            <v>132.76733537775092</v>
          </cell>
          <cell r="XJ94">
            <v>43.766040047344241</v>
          </cell>
          <cell r="XK94">
            <v>0.82861758105023853</v>
          </cell>
          <cell r="XL94">
            <v>152.97219607135688</v>
          </cell>
          <cell r="XM94">
            <v>144.89006904740248</v>
          </cell>
          <cell r="XN94">
            <v>64.937573291040906</v>
          </cell>
          <cell r="XO94">
            <v>286.76600826194277</v>
          </cell>
          <cell r="XP94">
            <v>291.70825746010377</v>
          </cell>
          <cell r="XQ94">
            <v>121.31271237266273</v>
          </cell>
          <cell r="XT94">
            <v>-2324.0541904893453</v>
          </cell>
          <cell r="XU94">
            <v>-2324.0541904893453</v>
          </cell>
          <cell r="XV94">
            <v>0</v>
          </cell>
          <cell r="XW94">
            <v>0</v>
          </cell>
          <cell r="XX94">
            <v>0</v>
          </cell>
          <cell r="XY94">
            <v>0</v>
          </cell>
          <cell r="XZ94">
            <v>0</v>
          </cell>
          <cell r="YA94">
            <v>0</v>
          </cell>
          <cell r="YB94">
            <v>0</v>
          </cell>
          <cell r="YC94">
            <v>0</v>
          </cell>
          <cell r="YD94">
            <v>0</v>
          </cell>
          <cell r="YE94">
            <v>0</v>
          </cell>
          <cell r="YF94">
            <v>0</v>
          </cell>
          <cell r="YG94">
            <v>0</v>
          </cell>
          <cell r="YJ94">
            <v>0</v>
          </cell>
          <cell r="YK94">
            <v>0</v>
          </cell>
          <cell r="YL94">
            <v>0</v>
          </cell>
          <cell r="YM94">
            <v>0</v>
          </cell>
          <cell r="YN94">
            <v>0</v>
          </cell>
          <cell r="YO94">
            <v>0</v>
          </cell>
          <cell r="YP94">
            <v>0</v>
          </cell>
          <cell r="YQ94">
            <v>0</v>
          </cell>
          <cell r="YR94">
            <v>0</v>
          </cell>
          <cell r="YS94">
            <v>0</v>
          </cell>
          <cell r="YT94">
            <v>0</v>
          </cell>
          <cell r="YW94">
            <v>0</v>
          </cell>
          <cell r="YX94">
            <v>0</v>
          </cell>
          <cell r="YY94">
            <v>0</v>
          </cell>
          <cell r="YZ94">
            <v>1404.2269999999999</v>
          </cell>
          <cell r="ZA94">
            <v>128.02700000000002</v>
          </cell>
          <cell r="ZB94">
            <v>141.80000000000001</v>
          </cell>
          <cell r="ZC94">
            <v>141.80000000000001</v>
          </cell>
          <cell r="ZD94">
            <v>141.80000000000001</v>
          </cell>
          <cell r="ZE94">
            <v>141.80000000000001</v>
          </cell>
          <cell r="ZF94">
            <v>141.80000000000001</v>
          </cell>
          <cell r="ZG94">
            <v>141.80000000000001</v>
          </cell>
          <cell r="ZH94">
            <v>141.80000000000001</v>
          </cell>
          <cell r="ZI94">
            <v>141.80000000000001</v>
          </cell>
          <cell r="ZJ94">
            <v>141.80000000000001</v>
          </cell>
          <cell r="ZM94">
            <v>309.03396939537947</v>
          </cell>
          <cell r="ZP94">
            <v>153.20424238564308</v>
          </cell>
          <cell r="ZQ94">
            <v>155.82972700973639</v>
          </cell>
          <cell r="ZZ94">
            <v>-1095.1930306046204</v>
          </cell>
          <cell r="AAA94">
            <v>-1095.1930306046204</v>
          </cell>
          <cell r="AAB94">
            <v>0</v>
          </cell>
          <cell r="AAC94">
            <v>0</v>
          </cell>
          <cell r="AAD94">
            <v>0</v>
          </cell>
          <cell r="AAE94">
            <v>0</v>
          </cell>
          <cell r="AAF94">
            <v>0</v>
          </cell>
          <cell r="AAG94">
            <v>0</v>
          </cell>
          <cell r="AAH94">
            <v>0</v>
          </cell>
          <cell r="AAI94">
            <v>0</v>
          </cell>
          <cell r="AAJ94">
            <v>0</v>
          </cell>
          <cell r="AAK94">
            <v>0</v>
          </cell>
          <cell r="AAL94">
            <v>0</v>
          </cell>
          <cell r="AAM94">
            <v>0</v>
          </cell>
          <cell r="AAP94">
            <v>0</v>
          </cell>
          <cell r="AAQ94">
            <v>0</v>
          </cell>
          <cell r="AAR94">
            <v>0</v>
          </cell>
          <cell r="AAS94">
            <v>0</v>
          </cell>
          <cell r="AAT94">
            <v>0</v>
          </cell>
          <cell r="AAU94">
            <v>0</v>
          </cell>
          <cell r="AAV94">
            <v>0</v>
          </cell>
          <cell r="AAW94">
            <v>0</v>
          </cell>
          <cell r="AAX94">
            <v>0</v>
          </cell>
          <cell r="AAY94">
            <v>0</v>
          </cell>
          <cell r="AAZ94">
            <v>0</v>
          </cell>
          <cell r="ABC94">
            <v>0</v>
          </cell>
          <cell r="ABD94">
            <v>0</v>
          </cell>
          <cell r="ABE94">
            <v>0</v>
          </cell>
          <cell r="ABF94">
            <v>0</v>
          </cell>
          <cell r="ABG94">
            <v>0</v>
          </cell>
          <cell r="ABH94">
            <v>0</v>
          </cell>
          <cell r="ABI94">
            <v>0</v>
          </cell>
          <cell r="ABJ94">
            <v>0</v>
          </cell>
          <cell r="ABK94">
            <v>0</v>
          </cell>
          <cell r="ABL94">
            <v>0</v>
          </cell>
          <cell r="ABM94">
            <v>0</v>
          </cell>
          <cell r="ABN94">
            <v>0</v>
          </cell>
          <cell r="ABO94">
            <v>0</v>
          </cell>
          <cell r="ABP94">
            <v>0</v>
          </cell>
          <cell r="ABS94">
            <v>0</v>
          </cell>
          <cell r="ABT94">
            <v>0</v>
          </cell>
          <cell r="ACA94">
            <v>0</v>
          </cell>
          <cell r="ACB94">
            <v>0</v>
          </cell>
          <cell r="ACC94">
            <v>0</v>
          </cell>
          <cell r="ACF94">
            <v>0</v>
          </cell>
          <cell r="ACG94">
            <v>0</v>
          </cell>
          <cell r="ACH94">
            <v>0</v>
          </cell>
          <cell r="ACI94">
            <v>1424.8799999999997</v>
          </cell>
          <cell r="ACJ94">
            <v>40132.546442856001</v>
          </cell>
          <cell r="ACK94">
            <v>38707.666442856003</v>
          </cell>
          <cell r="ACL94">
            <v>0</v>
          </cell>
          <cell r="ACM94">
            <v>38707.666442856003</v>
          </cell>
          <cell r="ACN94">
            <v>1424.8799999999997</v>
          </cell>
          <cell r="ACO94">
            <v>0</v>
          </cell>
          <cell r="ACP94">
            <v>158.32</v>
          </cell>
          <cell r="ACQ94">
            <v>158.32</v>
          </cell>
          <cell r="ACR94">
            <v>158.32</v>
          </cell>
          <cell r="ACS94">
            <v>158.32</v>
          </cell>
          <cell r="ACT94">
            <v>158.32</v>
          </cell>
          <cell r="ACU94">
            <v>158.32</v>
          </cell>
          <cell r="ACV94">
            <v>158.32</v>
          </cell>
          <cell r="ACW94">
            <v>158.32</v>
          </cell>
          <cell r="ACX94">
            <v>158.32</v>
          </cell>
          <cell r="ADA94">
            <v>40132.546442856001</v>
          </cell>
          <cell r="ADB94">
            <v>7178.2809902999998</v>
          </cell>
          <cell r="ADC94">
            <v>10293.137663400001</v>
          </cell>
          <cell r="ADD94">
            <v>1522.7492294159999</v>
          </cell>
          <cell r="ADE94">
            <v>6690.2585526000003</v>
          </cell>
          <cell r="ADF94">
            <v>6075.6801521400002</v>
          </cell>
          <cell r="ADG94">
            <v>5153.9296482</v>
          </cell>
          <cell r="ADH94">
            <v>1206.0130284000002</v>
          </cell>
          <cell r="ADI94">
            <v>978.53469120000011</v>
          </cell>
          <cell r="ADJ94">
            <v>978.17129999999997</v>
          </cell>
          <cell r="ADK94">
            <v>55.791187199999996</v>
          </cell>
          <cell r="ADN94">
            <v>38707.666442856003</v>
          </cell>
          <cell r="ADO94">
            <v>0</v>
          </cell>
          <cell r="ADP94">
            <v>38707.666442856003</v>
          </cell>
          <cell r="ADQ94">
            <v>0</v>
          </cell>
          <cell r="ADR94">
            <v>0</v>
          </cell>
          <cell r="ADS94">
            <v>0</v>
          </cell>
          <cell r="ADT94">
            <v>0</v>
          </cell>
          <cell r="ADU94">
            <v>0</v>
          </cell>
          <cell r="ADV94">
            <v>0</v>
          </cell>
          <cell r="ADW94">
            <v>0</v>
          </cell>
          <cell r="ADX94">
            <v>0</v>
          </cell>
          <cell r="ADY94">
            <v>0</v>
          </cell>
          <cell r="ADZ94">
            <v>0</v>
          </cell>
          <cell r="AEA94">
            <v>0</v>
          </cell>
          <cell r="AED94">
            <v>0</v>
          </cell>
          <cell r="AEE94">
            <v>0</v>
          </cell>
          <cell r="AEF94">
            <v>0</v>
          </cell>
          <cell r="AEG94">
            <v>0</v>
          </cell>
          <cell r="AEH94">
            <v>0</v>
          </cell>
          <cell r="AEI94">
            <v>0</v>
          </cell>
          <cell r="AEJ94">
            <v>0</v>
          </cell>
          <cell r="AEK94">
            <v>0</v>
          </cell>
          <cell r="AEL94">
            <v>0</v>
          </cell>
          <cell r="AEM94">
            <v>0</v>
          </cell>
          <cell r="AEN94">
            <v>0</v>
          </cell>
          <cell r="AEQ94">
            <v>0</v>
          </cell>
          <cell r="AER94">
            <v>0</v>
          </cell>
          <cell r="AES94">
            <v>0</v>
          </cell>
          <cell r="AET94">
            <v>11.984</v>
          </cell>
          <cell r="AEU94">
            <v>11.984</v>
          </cell>
          <cell r="AEV94">
            <v>0</v>
          </cell>
          <cell r="AEW94">
            <v>0</v>
          </cell>
          <cell r="AEX94">
            <v>0</v>
          </cell>
          <cell r="AEY94">
            <v>0</v>
          </cell>
          <cell r="AFG94">
            <v>0</v>
          </cell>
          <cell r="AFT94">
            <v>-11.984</v>
          </cell>
          <cell r="AFU94">
            <v>-11.984</v>
          </cell>
          <cell r="AFV94">
            <v>0</v>
          </cell>
          <cell r="AFW94">
            <v>15991.898999999999</v>
          </cell>
          <cell r="AFX94">
            <v>45849.145815805634</v>
          </cell>
          <cell r="AFY94">
            <v>29857.246815805636</v>
          </cell>
          <cell r="AFZ94">
            <v>0</v>
          </cell>
          <cell r="AGA94">
            <v>29857.246815805636</v>
          </cell>
          <cell r="AGB94">
            <v>19190.2788</v>
          </cell>
          <cell r="AGC94">
            <v>55018.974978966762</v>
          </cell>
          <cell r="AGD94">
            <v>35828.696178966762</v>
          </cell>
          <cell r="AGE94">
            <v>0</v>
          </cell>
          <cell r="AGF94">
            <v>35828.696178966762</v>
          </cell>
          <cell r="AGG94">
            <v>959.51394000000005</v>
          </cell>
          <cell r="AGH94">
            <v>2750.9487489483381</v>
          </cell>
          <cell r="AGI94">
            <v>1791.4348089483381</v>
          </cell>
          <cell r="AGJ94">
            <v>0</v>
          </cell>
          <cell r="AGK94">
            <v>1791.4348089483381</v>
          </cell>
          <cell r="AGL94">
            <v>20149.792740000001</v>
          </cell>
        </row>
        <row r="95">
          <cell r="C95" t="str">
            <v>Всього</v>
          </cell>
          <cell r="E95">
            <v>232389.55000000005</v>
          </cell>
          <cell r="F95">
            <v>2584821.3823000016</v>
          </cell>
          <cell r="G95">
            <v>2416058.4043763736</v>
          </cell>
          <cell r="H95">
            <v>-168762.97792362591</v>
          </cell>
          <cell r="I95">
            <v>-328994.44754361396</v>
          </cell>
          <cell r="J95">
            <v>160231.46961998794</v>
          </cell>
          <cell r="K95">
            <v>1000675.9829999999</v>
          </cell>
          <cell r="L95">
            <v>98217.54300000002</v>
          </cell>
          <cell r="M95">
            <v>100273.16000000002</v>
          </cell>
          <cell r="N95">
            <v>100273.16000000002</v>
          </cell>
          <cell r="O95">
            <v>100273.16000000002</v>
          </cell>
          <cell r="P95">
            <v>100273.16000000002</v>
          </cell>
          <cell r="Q95">
            <v>100273.16000000002</v>
          </cell>
          <cell r="R95">
            <v>100273.16000000002</v>
          </cell>
          <cell r="S95">
            <v>100273.16000000002</v>
          </cell>
          <cell r="T95">
            <v>100273.16000000002</v>
          </cell>
          <cell r="U95">
            <v>100273.16000000002</v>
          </cell>
          <cell r="V95">
            <v>0</v>
          </cell>
          <cell r="W95">
            <v>0</v>
          </cell>
          <cell r="X95">
            <v>866616.00379293179</v>
          </cell>
          <cell r="Y95">
            <v>81674.031625285395</v>
          </cell>
          <cell r="Z95">
            <v>92954.878320233707</v>
          </cell>
          <cell r="AA95">
            <v>76001.409204343741</v>
          </cell>
          <cell r="AB95">
            <v>89703.212767236182</v>
          </cell>
          <cell r="AC95">
            <v>96556.643004415557</v>
          </cell>
          <cell r="AD95">
            <v>81782.420596554628</v>
          </cell>
          <cell r="AE95">
            <v>115765.47310139143</v>
          </cell>
          <cell r="AF95">
            <v>84912.829041068966</v>
          </cell>
          <cell r="AG95">
            <v>70274.189272312127</v>
          </cell>
          <cell r="AH95">
            <v>76990.916860089754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165980.09199999998</v>
          </cell>
          <cell r="AO95">
            <v>16300.461999999992</v>
          </cell>
          <cell r="AP95">
            <v>16631.070000000003</v>
          </cell>
          <cell r="AQ95">
            <v>16631.070000000003</v>
          </cell>
          <cell r="AR95">
            <v>16631.070000000003</v>
          </cell>
          <cell r="AS95">
            <v>16631.070000000003</v>
          </cell>
          <cell r="AT95">
            <v>16631.070000000003</v>
          </cell>
          <cell r="AU95">
            <v>16631.070000000003</v>
          </cell>
          <cell r="AV95">
            <v>16631.070000000003</v>
          </cell>
          <cell r="AW95">
            <v>16631.070000000003</v>
          </cell>
          <cell r="AX95">
            <v>16631.070000000003</v>
          </cell>
          <cell r="AY95">
            <v>0</v>
          </cell>
          <cell r="AZ95">
            <v>0</v>
          </cell>
          <cell r="BA95">
            <v>149093.26592039099</v>
          </cell>
          <cell r="BB95">
            <v>15005.068213770257</v>
          </cell>
          <cell r="BC95">
            <v>16989.676844096582</v>
          </cell>
          <cell r="BD95">
            <v>14629.199635600091</v>
          </cell>
          <cell r="BE95">
            <v>14717.367187718681</v>
          </cell>
          <cell r="BF95">
            <v>14073.930050862133</v>
          </cell>
          <cell r="BG95">
            <v>11922.310508217992</v>
          </cell>
          <cell r="BH95">
            <v>21261.203306337196</v>
          </cell>
          <cell r="BI95">
            <v>15473.273642874356</v>
          </cell>
          <cell r="BJ95">
            <v>13660.574472067761</v>
          </cell>
          <cell r="BK95">
            <v>11360.662058845914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97347.358300000022</v>
          </cell>
          <cell r="BR95">
            <v>9714.0882999999976</v>
          </cell>
          <cell r="BS95">
            <v>9737.029999999997</v>
          </cell>
          <cell r="BT95">
            <v>9737.029999999997</v>
          </cell>
          <cell r="BU95">
            <v>9737.029999999997</v>
          </cell>
          <cell r="BV95">
            <v>9737.029999999997</v>
          </cell>
          <cell r="BW95">
            <v>9737.029999999997</v>
          </cell>
          <cell r="BX95">
            <v>9737.029999999997</v>
          </cell>
          <cell r="BY95">
            <v>9737.029999999997</v>
          </cell>
          <cell r="BZ95">
            <v>9737.029999999997</v>
          </cell>
          <cell r="CA95">
            <v>9737.029999999997</v>
          </cell>
          <cell r="CB95">
            <v>0</v>
          </cell>
          <cell r="CC95">
            <v>0</v>
          </cell>
          <cell r="CD95">
            <v>106239.74285596081</v>
          </cell>
          <cell r="CE95">
            <v>9194.1457156149972</v>
          </cell>
          <cell r="CF95">
            <v>10887.095138578723</v>
          </cell>
          <cell r="CG95">
            <v>10213.331401051519</v>
          </cell>
          <cell r="CH95">
            <v>12029.60074617019</v>
          </cell>
          <cell r="CI95">
            <v>10513.583847265389</v>
          </cell>
          <cell r="CJ95">
            <v>10897.974243739996</v>
          </cell>
          <cell r="CK95">
            <v>10586.703617580002</v>
          </cell>
          <cell r="CL95">
            <v>10633.388390460004</v>
          </cell>
          <cell r="CM95">
            <v>10544.404031179998</v>
          </cell>
          <cell r="CN95">
            <v>10739.515724320001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20994.679000000004</v>
          </cell>
          <cell r="CU95">
            <v>2087.8389999999999</v>
          </cell>
          <cell r="CV95">
            <v>2100.7600000000002</v>
          </cell>
          <cell r="CW95">
            <v>2100.7600000000002</v>
          </cell>
          <cell r="CX95">
            <v>2100.7600000000002</v>
          </cell>
          <cell r="CY95">
            <v>2100.7600000000002</v>
          </cell>
          <cell r="CZ95">
            <v>2100.7600000000002</v>
          </cell>
          <cell r="DA95">
            <v>2100.7600000000002</v>
          </cell>
          <cell r="DB95">
            <v>2100.7600000000002</v>
          </cell>
          <cell r="DC95">
            <v>2100.7600000000002</v>
          </cell>
          <cell r="DD95">
            <v>2100.7600000000002</v>
          </cell>
          <cell r="DE95">
            <v>0</v>
          </cell>
          <cell r="DF95">
            <v>0</v>
          </cell>
          <cell r="DG95">
            <v>22755.389033984815</v>
          </cell>
          <cell r="DH95">
            <v>1906.5633451829999</v>
          </cell>
          <cell r="DI95">
            <v>2320.8400565596553</v>
          </cell>
          <cell r="DJ95">
            <v>2192.04988026924</v>
          </cell>
          <cell r="DK95">
            <v>2630.3946661356995</v>
          </cell>
          <cell r="DL95">
            <v>2266.0332461572229</v>
          </cell>
          <cell r="DM95">
            <v>2334.5032232199997</v>
          </cell>
          <cell r="DN95">
            <v>2267.8326424200004</v>
          </cell>
          <cell r="DO95">
            <v>2277.83322954</v>
          </cell>
          <cell r="DP95">
            <v>2258.7714288200004</v>
          </cell>
          <cell r="DQ95">
            <v>2300.5673156799999</v>
          </cell>
          <cell r="DR95">
            <v>0</v>
          </cell>
          <cell r="DS95">
            <v>0</v>
          </cell>
          <cell r="DT95">
            <v>1760.7100339848193</v>
          </cell>
          <cell r="DU95">
            <v>-156.11788333792003</v>
          </cell>
          <cell r="DV95">
            <v>1916.8279173227397</v>
          </cell>
          <cell r="DW95">
            <v>51225.252000000008</v>
          </cell>
          <cell r="DX95">
            <v>5029.6919999999991</v>
          </cell>
          <cell r="DY95">
            <v>5132.84</v>
          </cell>
          <cell r="DZ95">
            <v>5132.84</v>
          </cell>
          <cell r="EA95">
            <v>5132.84</v>
          </cell>
          <cell r="EB95">
            <v>5132.84</v>
          </cell>
          <cell r="EC95">
            <v>5132.84</v>
          </cell>
          <cell r="ED95">
            <v>5132.84</v>
          </cell>
          <cell r="EE95">
            <v>5132.84</v>
          </cell>
          <cell r="EF95">
            <v>5132.84</v>
          </cell>
          <cell r="EG95">
            <v>5132.84</v>
          </cell>
          <cell r="EH95">
            <v>0</v>
          </cell>
          <cell r="EI95">
            <v>0</v>
          </cell>
          <cell r="EK95">
            <v>42975.888572272721</v>
          </cell>
          <cell r="EL95">
            <v>3843.7637387606237</v>
          </cell>
          <cell r="EM95">
            <v>3382.2666926524298</v>
          </cell>
          <cell r="EN95">
            <v>3546.4712397272228</v>
          </cell>
          <cell r="EO95">
            <v>4552.8184321657855</v>
          </cell>
          <cell r="EP95">
            <v>5572.1333945993174</v>
          </cell>
          <cell r="EQ95">
            <v>5462.1776080712352</v>
          </cell>
          <cell r="ER95">
            <v>5391.8680890025016</v>
          </cell>
          <cell r="ES95">
            <v>3918.977722668918</v>
          </cell>
          <cell r="ET95">
            <v>3373.381608784156</v>
          </cell>
          <cell r="EU95">
            <v>3932.0300458405072</v>
          </cell>
          <cell r="EV95">
            <v>0</v>
          </cell>
          <cell r="EW95">
            <v>0</v>
          </cell>
          <cell r="EX95">
            <v>-8249.3634277273031</v>
          </cell>
          <cell r="EY95">
            <v>-10554.615110922286</v>
          </cell>
          <cell r="EZ95">
            <v>2305.2516831949856</v>
          </cell>
          <cell r="FA95">
            <v>432839.5019999998</v>
          </cell>
          <cell r="FB95">
            <v>42496.452000000019</v>
          </cell>
          <cell r="FC95">
            <v>43371.450000000012</v>
          </cell>
          <cell r="FD95">
            <v>43371.450000000012</v>
          </cell>
          <cell r="FE95">
            <v>43371.450000000012</v>
          </cell>
          <cell r="FF95">
            <v>43371.450000000012</v>
          </cell>
          <cell r="FG95">
            <v>43371.450000000012</v>
          </cell>
          <cell r="FH95">
            <v>43371.450000000012</v>
          </cell>
          <cell r="FI95">
            <v>43371.450000000012</v>
          </cell>
          <cell r="FJ95">
            <v>43371.450000000012</v>
          </cell>
          <cell r="FK95">
            <v>43371.450000000012</v>
          </cell>
          <cell r="FL95">
            <v>0</v>
          </cell>
          <cell r="FM95">
            <v>0</v>
          </cell>
          <cell r="FN95">
            <v>391361.4498361962</v>
          </cell>
          <cell r="FO95">
            <v>40223.736373528169</v>
          </cell>
          <cell r="FP95">
            <v>35275.192380342807</v>
          </cell>
          <cell r="FQ95">
            <v>38802.494329708708</v>
          </cell>
          <cell r="FR95">
            <v>43545.634818141996</v>
          </cell>
          <cell r="FS95">
            <v>41806.344678775604</v>
          </cell>
          <cell r="FT95">
            <v>37109.019901791973</v>
          </cell>
          <cell r="FU95">
            <v>46985.322195512876</v>
          </cell>
          <cell r="FV95">
            <v>42750.946707574854</v>
          </cell>
          <cell r="FW95">
            <v>32626.457897197328</v>
          </cell>
          <cell r="FX95">
            <v>32236.300553621906</v>
          </cell>
          <cell r="FY95">
            <v>0</v>
          </cell>
          <cell r="FZ95">
            <v>0</v>
          </cell>
          <cell r="GA95">
            <v>-41478.052163803775</v>
          </cell>
          <cell r="GB95">
            <v>-70084.66787771869</v>
          </cell>
          <cell r="GC95">
            <v>28606.61571391494</v>
          </cell>
          <cell r="GD95">
            <v>634.5139999999999</v>
          </cell>
          <cell r="GE95">
            <v>634.5139999999999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9029.7080180609992</v>
          </cell>
          <cell r="GR95">
            <v>2616.3402896199996</v>
          </cell>
          <cell r="GS95">
            <v>2727.395734491</v>
          </cell>
          <cell r="GT95">
            <v>2510.1505843500004</v>
          </cell>
          <cell r="GU95">
            <v>1175.8214096000002</v>
          </cell>
          <cell r="GV95">
            <v>8395.1940180609981</v>
          </cell>
          <cell r="GW95">
            <v>-603.31099999999992</v>
          </cell>
          <cell r="GX95">
            <v>8998.5050180610015</v>
          </cell>
          <cell r="GY95">
            <v>815124.00199999986</v>
          </cell>
          <cell r="GZ95">
            <v>80893.202000000019</v>
          </cell>
          <cell r="HA95">
            <v>81581.200000000012</v>
          </cell>
          <cell r="HB95">
            <v>81581.200000000012</v>
          </cell>
          <cell r="HC95">
            <v>81581.200000000012</v>
          </cell>
          <cell r="HD95">
            <v>81581.200000000012</v>
          </cell>
          <cell r="HE95">
            <v>81581.200000000012</v>
          </cell>
          <cell r="HF95">
            <v>81581.200000000012</v>
          </cell>
          <cell r="HG95">
            <v>81581.200000000012</v>
          </cell>
          <cell r="HH95">
            <v>81581.200000000012</v>
          </cell>
          <cell r="HI95">
            <v>81581.200000000012</v>
          </cell>
          <cell r="HJ95">
            <v>0</v>
          </cell>
          <cell r="HK95">
            <v>0</v>
          </cell>
          <cell r="HL95">
            <v>827986.95634657599</v>
          </cell>
          <cell r="HM95">
            <v>77425.491355057529</v>
          </cell>
          <cell r="HN95">
            <v>78572.740641183773</v>
          </cell>
          <cell r="HO95">
            <v>86244.548554630994</v>
          </cell>
          <cell r="HP95">
            <v>88189.289897960814</v>
          </cell>
          <cell r="HQ95">
            <v>92255.624579086958</v>
          </cell>
          <cell r="HR95">
            <v>80026.393453129771</v>
          </cell>
          <cell r="HS95">
            <v>72745.091471619206</v>
          </cell>
          <cell r="HT95">
            <v>96226.913345959882</v>
          </cell>
          <cell r="HU95">
            <v>77234.557976981974</v>
          </cell>
          <cell r="HV95">
            <v>79066.305070965143</v>
          </cell>
          <cell r="HW95">
            <v>0</v>
          </cell>
          <cell r="HX95">
            <v>0</v>
          </cell>
          <cell r="HY95">
            <v>12862.954346576073</v>
          </cell>
          <cell r="HZ95">
            <v>-136326.14584529513</v>
          </cell>
          <cell r="IA95">
            <v>149189.1001918712</v>
          </cell>
          <cell r="IB95">
            <v>1320529.4850000001</v>
          </cell>
          <cell r="IC95">
            <v>128758.935</v>
          </cell>
          <cell r="ID95">
            <v>132486.09</v>
          </cell>
          <cell r="IE95">
            <v>132486.09</v>
          </cell>
          <cell r="IF95">
            <v>132486.09</v>
          </cell>
          <cell r="IG95">
            <v>132486.09</v>
          </cell>
          <cell r="IH95">
            <v>132486.09</v>
          </cell>
          <cell r="II95">
            <v>132486.09</v>
          </cell>
          <cell r="IJ95">
            <v>132486.09</v>
          </cell>
          <cell r="IK95">
            <v>132486.09</v>
          </cell>
          <cell r="IL95">
            <v>131881.82999999999</v>
          </cell>
          <cell r="IM95">
            <v>0</v>
          </cell>
          <cell r="IN95">
            <v>0</v>
          </cell>
          <cell r="IO95">
            <v>1301023.6931571185</v>
          </cell>
          <cell r="IP95">
            <v>87495.550681157605</v>
          </cell>
          <cell r="IQ95">
            <v>101661.43748092388</v>
          </cell>
          <cell r="IR95">
            <v>136424.39168065411</v>
          </cell>
          <cell r="IS95">
            <v>131424.48189314464</v>
          </cell>
          <cell r="IT95">
            <v>152038.0889074209</v>
          </cell>
          <cell r="IU95">
            <v>125308.53392007005</v>
          </cell>
          <cell r="IV95">
            <v>123274.1120074411</v>
          </cell>
          <cell r="IW95">
            <v>137434.73004875868</v>
          </cell>
          <cell r="IX95">
            <v>157054.55528000125</v>
          </cell>
          <cell r="IY95">
            <v>148907.81125754636</v>
          </cell>
          <cell r="IZ95">
            <v>0</v>
          </cell>
          <cell r="JA95">
            <v>0</v>
          </cell>
          <cell r="JB95">
            <v>-19505.791842881426</v>
          </cell>
          <cell r="JC95">
            <v>-19505.791842881426</v>
          </cell>
          <cell r="JD95">
            <v>0</v>
          </cell>
          <cell r="JE95">
            <v>10311.409</v>
          </cell>
          <cell r="JF95">
            <v>1227.7990000000002</v>
          </cell>
          <cell r="JG95">
            <v>1009.2900000000001</v>
          </cell>
          <cell r="JH95">
            <v>1009.2900000000001</v>
          </cell>
          <cell r="JI95">
            <v>1009.2900000000001</v>
          </cell>
          <cell r="JJ95">
            <v>1009.2900000000001</v>
          </cell>
          <cell r="JK95">
            <v>1009.2900000000001</v>
          </cell>
          <cell r="JL95">
            <v>1009.2900000000001</v>
          </cell>
          <cell r="JM95">
            <v>1009.2900000000001</v>
          </cell>
          <cell r="JN95">
            <v>1009.2900000000001</v>
          </cell>
          <cell r="JO95">
            <v>1009.2900000000001</v>
          </cell>
          <cell r="JP95">
            <v>0</v>
          </cell>
          <cell r="JQ95">
            <v>0</v>
          </cell>
          <cell r="JR95">
            <v>10221.251144124117</v>
          </cell>
          <cell r="JS95">
            <v>1000.8121975022513</v>
          </cell>
          <cell r="JT95">
            <v>893.04178523590372</v>
          </cell>
          <cell r="JU95">
            <v>943.51648546408114</v>
          </cell>
          <cell r="JV95">
            <v>962.94617336426029</v>
          </cell>
          <cell r="JW95">
            <v>1092.0445023237485</v>
          </cell>
          <cell r="JX95">
            <v>970.89760883608028</v>
          </cell>
          <cell r="JY95">
            <v>904.03254664134738</v>
          </cell>
          <cell r="JZ95">
            <v>1040.4829058587859</v>
          </cell>
          <cell r="KA95">
            <v>1236.1530264215139</v>
          </cell>
          <cell r="KB95">
            <v>1177.3239124761403</v>
          </cell>
          <cell r="KC95">
            <v>0</v>
          </cell>
          <cell r="KD95">
            <v>0</v>
          </cell>
          <cell r="KE95">
            <v>-90.157855875885929</v>
          </cell>
          <cell r="KF95">
            <v>-2453.8280593630461</v>
          </cell>
          <cell r="KG95">
            <v>2363.6702034871605</v>
          </cell>
          <cell r="KH95">
            <v>332668.89900000015</v>
          </cell>
          <cell r="KI95">
            <v>32651.559000000008</v>
          </cell>
          <cell r="KJ95">
            <v>33335.259999999995</v>
          </cell>
          <cell r="KK95">
            <v>33335.259999999995</v>
          </cell>
          <cell r="KL95">
            <v>33335.259999999995</v>
          </cell>
          <cell r="KM95">
            <v>33335.259999999995</v>
          </cell>
          <cell r="KN95">
            <v>33335.259999999995</v>
          </cell>
          <cell r="KO95">
            <v>33335.259999999995</v>
          </cell>
          <cell r="KP95">
            <v>33335.259999999995</v>
          </cell>
          <cell r="KQ95">
            <v>33335.259999999995</v>
          </cell>
          <cell r="KR95">
            <v>33335.259999999995</v>
          </cell>
          <cell r="KS95">
            <v>0</v>
          </cell>
          <cell r="KT95">
            <v>0</v>
          </cell>
          <cell r="KU95">
            <v>277733.60991990479</v>
          </cell>
          <cell r="KV95">
            <v>38548.005470743774</v>
          </cell>
          <cell r="KW95">
            <v>29320.155050336569</v>
          </cell>
          <cell r="KX95">
            <v>43224.113786674803</v>
          </cell>
          <cell r="KY95">
            <v>38333.858742869226</v>
          </cell>
          <cell r="KZ95">
            <v>41285.645180456719</v>
          </cell>
          <cell r="LA95">
            <v>8180.0444341846933</v>
          </cell>
          <cell r="LB95">
            <v>453.25357541850269</v>
          </cell>
          <cell r="LC95">
            <v>0</v>
          </cell>
          <cell r="LD95">
            <v>45667.965780442457</v>
          </cell>
          <cell r="LE95">
            <v>32720.567898777997</v>
          </cell>
          <cell r="LF95">
            <v>0</v>
          </cell>
          <cell r="LG95">
            <v>0</v>
          </cell>
          <cell r="LH95">
            <v>-54935.289080095303</v>
          </cell>
          <cell r="LI95">
            <v>-54935.289080095303</v>
          </cell>
          <cell r="LJ95">
            <v>0</v>
          </cell>
          <cell r="LK95">
            <v>0</v>
          </cell>
          <cell r="LL95">
            <v>0</v>
          </cell>
          <cell r="LM95">
            <v>0</v>
          </cell>
          <cell r="LN95">
            <v>0</v>
          </cell>
          <cell r="LO95">
            <v>0</v>
          </cell>
          <cell r="LP95">
            <v>0</v>
          </cell>
          <cell r="LQ95">
            <v>0</v>
          </cell>
          <cell r="LR95">
            <v>0</v>
          </cell>
          <cell r="LS95">
            <v>0</v>
          </cell>
          <cell r="LT95">
            <v>0</v>
          </cell>
          <cell r="LU95">
            <v>0</v>
          </cell>
          <cell r="LV95">
            <v>0</v>
          </cell>
          <cell r="LW95">
            <v>0</v>
          </cell>
          <cell r="LX95">
            <v>0</v>
          </cell>
          <cell r="LY95">
            <v>0</v>
          </cell>
          <cell r="LZ95">
            <v>0</v>
          </cell>
          <cell r="MA95">
            <v>0</v>
          </cell>
          <cell r="MB95">
            <v>0</v>
          </cell>
          <cell r="MC95">
            <v>0</v>
          </cell>
          <cell r="MD95">
            <v>0</v>
          </cell>
          <cell r="ME95">
            <v>0</v>
          </cell>
          <cell r="MF95">
            <v>0</v>
          </cell>
          <cell r="MG95">
            <v>0</v>
          </cell>
          <cell r="MH95">
            <v>0</v>
          </cell>
          <cell r="MI95">
            <v>0</v>
          </cell>
          <cell r="MJ95">
            <v>0</v>
          </cell>
          <cell r="MK95">
            <v>0</v>
          </cell>
          <cell r="ML95">
            <v>0</v>
          </cell>
          <cell r="MM95">
            <v>0</v>
          </cell>
          <cell r="MN95">
            <v>3537089.6277619987</v>
          </cell>
          <cell r="MO95">
            <v>345496.39776199969</v>
          </cell>
          <cell r="MP95">
            <v>354621.46999999991</v>
          </cell>
          <cell r="MQ95">
            <v>354621.46999999991</v>
          </cell>
          <cell r="MR95">
            <v>354621.46999999991</v>
          </cell>
          <cell r="MS95">
            <v>354621.46999999991</v>
          </cell>
          <cell r="MT95">
            <v>354621.46999999991</v>
          </cell>
          <cell r="MU95">
            <v>354621.46999999991</v>
          </cell>
          <cell r="MV95">
            <v>354621.46999999991</v>
          </cell>
          <cell r="MW95">
            <v>354621.46999999991</v>
          </cell>
          <cell r="MX95">
            <v>354621.46999999991</v>
          </cell>
          <cell r="MY95">
            <v>0</v>
          </cell>
          <cell r="MZ95">
            <v>0</v>
          </cell>
          <cell r="NA95">
            <v>2874220.0616939939</v>
          </cell>
          <cell r="NB95">
            <v>285085.88347787067</v>
          </cell>
          <cell r="NC95">
            <v>176341.60320322838</v>
          </cell>
          <cell r="ND95">
            <v>353472.16544258717</v>
          </cell>
          <cell r="NE95">
            <v>401976.94734852406</v>
          </cell>
          <cell r="NF95">
            <v>387598.73014766612</v>
          </cell>
          <cell r="NG95">
            <v>320336.83169296454</v>
          </cell>
          <cell r="NH95">
            <v>168750.32309793099</v>
          </cell>
          <cell r="NI95">
            <v>180651.78004043785</v>
          </cell>
          <cell r="NJ95">
            <v>321161.63260859391</v>
          </cell>
          <cell r="NK95">
            <v>278844.16463418893</v>
          </cell>
          <cell r="NL95">
            <v>0</v>
          </cell>
          <cell r="NM95">
            <v>0</v>
          </cell>
          <cell r="NN95">
            <v>-662869.56606800726</v>
          </cell>
          <cell r="NO95">
            <v>-1754440.8110944917</v>
          </cell>
          <cell r="NP95">
            <v>1091571.2450264844</v>
          </cell>
          <cell r="NQ95">
            <v>1260784.5209999999</v>
          </cell>
          <cell r="NR95">
            <v>931019.42400000012</v>
          </cell>
          <cell r="NS95">
            <v>-329765.09699999989</v>
          </cell>
          <cell r="NT95">
            <v>-562067.3280000001</v>
          </cell>
          <cell r="NU95">
            <v>232302.231</v>
          </cell>
          <cell r="NV95">
            <v>287575.30099999992</v>
          </cell>
          <cell r="NW95">
            <v>27859.510999999995</v>
          </cell>
          <cell r="NX95">
            <v>28857.309999999994</v>
          </cell>
          <cell r="NY95">
            <v>28857.309999999994</v>
          </cell>
          <cell r="NZ95">
            <v>28857.309999999994</v>
          </cell>
          <cell r="OA95">
            <v>28857.309999999994</v>
          </cell>
          <cell r="OB95">
            <v>28857.309999999994</v>
          </cell>
          <cell r="OC95">
            <v>28857.309999999994</v>
          </cell>
          <cell r="OD95">
            <v>28857.309999999994</v>
          </cell>
          <cell r="OE95">
            <v>28857.309999999994</v>
          </cell>
          <cell r="OF95">
            <v>28857.309999999994</v>
          </cell>
          <cell r="OG95">
            <v>0</v>
          </cell>
          <cell r="OH95">
            <v>0</v>
          </cell>
          <cell r="OI95">
            <v>268346.02</v>
          </cell>
          <cell r="OJ95">
            <v>8324.2199999999993</v>
          </cell>
          <cell r="OK95">
            <v>30978.369999999995</v>
          </cell>
          <cell r="OL95">
            <v>26642.84</v>
          </cell>
          <cell r="OM95">
            <v>6694.7</v>
          </cell>
          <cell r="ON95">
            <v>16026.75</v>
          </cell>
          <cell r="OO95">
            <v>35701.08</v>
          </cell>
          <cell r="OP95">
            <v>25234.84</v>
          </cell>
          <cell r="OQ95">
            <v>35268.089999999997</v>
          </cell>
          <cell r="OR95">
            <v>55741.650000000009</v>
          </cell>
          <cell r="OS95">
            <v>27733.480000000003</v>
          </cell>
          <cell r="OT95">
            <v>0</v>
          </cell>
          <cell r="OU95">
            <v>0</v>
          </cell>
          <cell r="OV95">
            <v>-19229.280999999992</v>
          </cell>
          <cell r="OW95">
            <v>-130685.72</v>
          </cell>
          <cell r="OX95">
            <v>111456.43900000001</v>
          </cell>
          <cell r="OY95">
            <v>410192.08099999983</v>
          </cell>
          <cell r="OZ95">
            <v>38594.501000000004</v>
          </cell>
          <cell r="PA95">
            <v>41288.619999999981</v>
          </cell>
          <cell r="PB95">
            <v>41288.619999999981</v>
          </cell>
          <cell r="PC95">
            <v>41288.619999999981</v>
          </cell>
          <cell r="PD95">
            <v>41288.619999999981</v>
          </cell>
          <cell r="PE95">
            <v>41288.619999999981</v>
          </cell>
          <cell r="PF95">
            <v>41288.619999999981</v>
          </cell>
          <cell r="PG95">
            <v>41288.619999999981</v>
          </cell>
          <cell r="PH95">
            <v>41288.619999999981</v>
          </cell>
          <cell r="PI95">
            <v>41288.619999999981</v>
          </cell>
          <cell r="PJ95">
            <v>0</v>
          </cell>
          <cell r="PK95">
            <v>0</v>
          </cell>
          <cell r="PL95">
            <v>278960.81400000001</v>
          </cell>
          <cell r="PM95">
            <v>20837.600000000002</v>
          </cell>
          <cell r="PN95">
            <v>22674.934000000005</v>
          </cell>
          <cell r="PO95">
            <v>19099.420000000002</v>
          </cell>
          <cell r="PP95">
            <v>18553.5</v>
          </cell>
          <cell r="PQ95">
            <v>945.21</v>
          </cell>
          <cell r="PR95">
            <v>38200.080000000002</v>
          </cell>
          <cell r="PS95">
            <v>25064.539999999997</v>
          </cell>
          <cell r="PT95">
            <v>56575.270000000004</v>
          </cell>
          <cell r="PU95">
            <v>39522.04</v>
          </cell>
          <cell r="PV95">
            <v>37488.22</v>
          </cell>
          <cell r="PW95">
            <v>0</v>
          </cell>
          <cell r="PX95">
            <v>0</v>
          </cell>
          <cell r="PY95">
            <v>-131231.26699999999</v>
          </cell>
          <cell r="PZ95">
            <v>-234084.82900000006</v>
          </cell>
          <cell r="QA95">
            <v>102853.56200000001</v>
          </cell>
          <cell r="QB95">
            <v>61427.470999999976</v>
          </cell>
          <cell r="QC95">
            <v>6013.8410000000003</v>
          </cell>
          <cell r="QD95">
            <v>6157.0699999999988</v>
          </cell>
          <cell r="QE95">
            <v>6157.0699999999988</v>
          </cell>
          <cell r="QF95">
            <v>6157.0699999999988</v>
          </cell>
          <cell r="QG95">
            <v>6157.0699999999988</v>
          </cell>
          <cell r="QH95">
            <v>6157.0699999999988</v>
          </cell>
          <cell r="QI95">
            <v>6157.0699999999988</v>
          </cell>
          <cell r="QJ95">
            <v>6157.0699999999988</v>
          </cell>
          <cell r="QK95">
            <v>6157.0699999999988</v>
          </cell>
          <cell r="QL95">
            <v>6157.0699999999988</v>
          </cell>
          <cell r="QM95">
            <v>0</v>
          </cell>
          <cell r="QN95">
            <v>0</v>
          </cell>
          <cell r="QO95">
            <v>33779.440000000002</v>
          </cell>
          <cell r="QP95">
            <v>10969.96</v>
          </cell>
          <cell r="QQ95">
            <v>3522.15</v>
          </cell>
          <cell r="QR95">
            <v>0</v>
          </cell>
          <cell r="QS95">
            <v>10326.450000000001</v>
          </cell>
          <cell r="QT95">
            <v>4451.0600000000004</v>
          </cell>
          <cell r="QU95">
            <v>4509.82</v>
          </cell>
          <cell r="QV95">
            <v>0</v>
          </cell>
          <cell r="QW95">
            <v>0</v>
          </cell>
          <cell r="QX95">
            <v>0</v>
          </cell>
          <cell r="QY95">
            <v>0</v>
          </cell>
          <cell r="QZ95">
            <v>0</v>
          </cell>
          <cell r="RA95">
            <v>0</v>
          </cell>
          <cell r="RB95">
            <v>-27648.030999999995</v>
          </cell>
          <cell r="RC95">
            <v>-50265.030999999988</v>
          </cell>
          <cell r="RD95">
            <v>22617.000000000004</v>
          </cell>
          <cell r="RE95">
            <v>261445.48099999991</v>
          </cell>
          <cell r="RF95">
            <v>25366.210999999999</v>
          </cell>
          <cell r="RG95">
            <v>26231.029999999995</v>
          </cell>
          <cell r="RH95">
            <v>26231.029999999995</v>
          </cell>
          <cell r="RI95">
            <v>26231.029999999995</v>
          </cell>
          <cell r="RJ95">
            <v>26231.029999999995</v>
          </cell>
          <cell r="RK95">
            <v>26231.029999999995</v>
          </cell>
          <cell r="RL95">
            <v>26231.029999999995</v>
          </cell>
          <cell r="RM95">
            <v>26231.029999999995</v>
          </cell>
          <cell r="RN95">
            <v>26231.029999999995</v>
          </cell>
          <cell r="RO95">
            <v>26231.029999999995</v>
          </cell>
          <cell r="RP95">
            <v>0</v>
          </cell>
          <cell r="RQ95">
            <v>0</v>
          </cell>
          <cell r="RR95">
            <v>36299.17</v>
          </cell>
          <cell r="RS95">
            <v>9673.49</v>
          </cell>
          <cell r="RT95">
            <v>543.98</v>
          </cell>
          <cell r="RU95">
            <v>0</v>
          </cell>
          <cell r="RV95">
            <v>12002.970000000001</v>
          </cell>
          <cell r="RW95">
            <v>2755.6</v>
          </cell>
          <cell r="RX95">
            <v>0</v>
          </cell>
          <cell r="RY95">
            <v>6513.77</v>
          </cell>
          <cell r="RZ95">
            <v>4809.3599999999997</v>
          </cell>
          <cell r="SA95">
            <v>0</v>
          </cell>
          <cell r="SB95">
            <v>0</v>
          </cell>
          <cell r="SC95">
            <v>0</v>
          </cell>
          <cell r="SD95">
            <v>0</v>
          </cell>
          <cell r="SE95">
            <v>-225146.31099999996</v>
          </cell>
          <cell r="SF95">
            <v>-229971.42099999994</v>
          </cell>
          <cell r="SG95">
            <v>4825.1100000000015</v>
          </cell>
          <cell r="SH95">
            <v>136974.09700000004</v>
          </cell>
          <cell r="SI95">
            <v>12927.816999999999</v>
          </cell>
          <cell r="SJ95">
            <v>13782.919999999998</v>
          </cell>
          <cell r="SK95">
            <v>13782.919999999998</v>
          </cell>
          <cell r="SL95">
            <v>13782.919999999998</v>
          </cell>
          <cell r="SM95">
            <v>13782.919999999998</v>
          </cell>
          <cell r="SN95">
            <v>13782.919999999998</v>
          </cell>
          <cell r="SO95">
            <v>13782.919999999998</v>
          </cell>
          <cell r="SP95">
            <v>13782.919999999998</v>
          </cell>
          <cell r="SQ95">
            <v>13782.919999999998</v>
          </cell>
          <cell r="SR95">
            <v>13782.919999999998</v>
          </cell>
          <cell r="SS95">
            <v>0</v>
          </cell>
          <cell r="ST95">
            <v>0</v>
          </cell>
          <cell r="SU95">
            <v>88838.33</v>
          </cell>
          <cell r="SV95">
            <v>1150.3</v>
          </cell>
          <cell r="SW95">
            <v>37769.43</v>
          </cell>
          <cell r="SX95">
            <v>3631.99</v>
          </cell>
          <cell r="SY95">
            <v>4579.58</v>
          </cell>
          <cell r="SZ95">
            <v>10523.02</v>
          </cell>
          <cell r="TA95">
            <v>8057.62</v>
          </cell>
          <cell r="TB95">
            <v>17814.760000000002</v>
          </cell>
          <cell r="TC95">
            <v>0</v>
          </cell>
          <cell r="TD95">
            <v>5311.6299999999992</v>
          </cell>
          <cell r="TE95">
            <v>0</v>
          </cell>
          <cell r="TF95">
            <v>0</v>
          </cell>
          <cell r="TG95">
            <v>0</v>
          </cell>
          <cell r="TH95">
            <v>-48135.766999999993</v>
          </cell>
          <cell r="TI95">
            <v>-133838.78700000004</v>
          </cell>
          <cell r="TJ95">
            <v>85703.02</v>
          </cell>
          <cell r="TK95">
            <v>100171.97699999996</v>
          </cell>
          <cell r="TL95">
            <v>9822.7770000000037</v>
          </cell>
          <cell r="TM95">
            <v>10038.799999999999</v>
          </cell>
          <cell r="TN95">
            <v>10038.799999999999</v>
          </cell>
          <cell r="TO95">
            <v>10038.799999999999</v>
          </cell>
          <cell r="TP95">
            <v>10038.799999999999</v>
          </cell>
          <cell r="TQ95">
            <v>10038.799999999999</v>
          </cell>
          <cell r="TR95">
            <v>10038.799999999999</v>
          </cell>
          <cell r="TS95">
            <v>10038.799999999999</v>
          </cell>
          <cell r="TT95">
            <v>10038.799999999999</v>
          </cell>
          <cell r="TU95">
            <v>10038.799999999999</v>
          </cell>
          <cell r="TV95">
            <v>0</v>
          </cell>
          <cell r="TW95">
            <v>0</v>
          </cell>
          <cell r="TX95">
            <v>224795.65000000002</v>
          </cell>
          <cell r="TY95">
            <v>45130.99</v>
          </cell>
          <cell r="TZ95">
            <v>23684.810000000009</v>
          </cell>
          <cell r="UA95">
            <v>32507.5</v>
          </cell>
          <cell r="UB95">
            <v>24130.65</v>
          </cell>
          <cell r="UC95">
            <v>25484.559999999998</v>
          </cell>
          <cell r="UD95">
            <v>18070.620000000003</v>
          </cell>
          <cell r="UE95">
            <v>14993.43</v>
          </cell>
          <cell r="UF95">
            <v>15433.4</v>
          </cell>
          <cell r="UG95">
            <v>19161.05</v>
          </cell>
          <cell r="UH95">
            <v>6198.64</v>
          </cell>
          <cell r="UI95">
            <v>0</v>
          </cell>
          <cell r="UJ95">
            <v>0</v>
          </cell>
          <cell r="UK95">
            <v>124623.67300000005</v>
          </cell>
          <cell r="UL95">
            <v>-49626.11399999998</v>
          </cell>
          <cell r="UM95">
            <v>174249.78700000004</v>
          </cell>
          <cell r="UN95">
            <v>2998.1130000000007</v>
          </cell>
          <cell r="UO95">
            <v>294.60300000000001</v>
          </cell>
          <cell r="UP95">
            <v>300.39000000000016</v>
          </cell>
          <cell r="UQ95">
            <v>300.39000000000016</v>
          </cell>
          <cell r="UR95">
            <v>300.39000000000016</v>
          </cell>
          <cell r="US95">
            <v>300.39000000000016</v>
          </cell>
          <cell r="UT95">
            <v>300.39000000000016</v>
          </cell>
          <cell r="UU95">
            <v>300.39000000000016</v>
          </cell>
          <cell r="UV95">
            <v>300.39000000000016</v>
          </cell>
          <cell r="UW95">
            <v>300.39000000000016</v>
          </cell>
          <cell r="UX95">
            <v>300.39000000000016</v>
          </cell>
          <cell r="UY95">
            <v>0</v>
          </cell>
          <cell r="UZ95">
            <v>0</v>
          </cell>
          <cell r="VA95">
            <v>0</v>
          </cell>
          <cell r="VB95">
            <v>0</v>
          </cell>
          <cell r="VC95">
            <v>0</v>
          </cell>
          <cell r="VD95">
            <v>0</v>
          </cell>
          <cell r="VE95">
            <v>0</v>
          </cell>
          <cell r="VF95">
            <v>0</v>
          </cell>
          <cell r="VG95">
            <v>0</v>
          </cell>
          <cell r="VH95">
            <v>0</v>
          </cell>
          <cell r="VI95">
            <v>0</v>
          </cell>
          <cell r="VJ95">
            <v>0</v>
          </cell>
          <cell r="VK95">
            <v>0</v>
          </cell>
          <cell r="VL95">
            <v>0</v>
          </cell>
          <cell r="VM95">
            <v>0</v>
          </cell>
          <cell r="VN95">
            <v>-2998.1130000000007</v>
          </cell>
          <cell r="VO95">
            <v>-2998.1130000000007</v>
          </cell>
          <cell r="VP95">
            <v>0</v>
          </cell>
          <cell r="VQ95">
            <v>0</v>
          </cell>
          <cell r="VR95">
            <v>0</v>
          </cell>
          <cell r="VS95">
            <v>0</v>
          </cell>
          <cell r="VT95">
            <v>0</v>
          </cell>
          <cell r="VU95">
            <v>0</v>
          </cell>
          <cell r="VV95">
            <v>0</v>
          </cell>
          <cell r="VW95">
            <v>0</v>
          </cell>
          <cell r="VX95">
            <v>0</v>
          </cell>
          <cell r="VY95">
            <v>0</v>
          </cell>
          <cell r="VZ95">
            <v>0</v>
          </cell>
          <cell r="WA95">
            <v>0</v>
          </cell>
          <cell r="WB95">
            <v>0</v>
          </cell>
          <cell r="WC95">
            <v>0</v>
          </cell>
          <cell r="WD95">
            <v>0</v>
          </cell>
          <cell r="WE95">
            <v>0</v>
          </cell>
          <cell r="WF95">
            <v>0</v>
          </cell>
          <cell r="WG95">
            <v>0</v>
          </cell>
          <cell r="WH95">
            <v>0</v>
          </cell>
          <cell r="WI95">
            <v>0</v>
          </cell>
          <cell r="WJ95">
            <v>0</v>
          </cell>
          <cell r="WK95">
            <v>0</v>
          </cell>
          <cell r="WL95">
            <v>0</v>
          </cell>
          <cell r="WM95">
            <v>0</v>
          </cell>
          <cell r="WN95">
            <v>0</v>
          </cell>
          <cell r="WO95">
            <v>0</v>
          </cell>
          <cell r="WP95">
            <v>0</v>
          </cell>
          <cell r="WQ95">
            <v>0</v>
          </cell>
          <cell r="WR95">
            <v>0</v>
          </cell>
          <cell r="WS95">
            <v>0</v>
          </cell>
          <cell r="WT95">
            <v>3159905.1940000006</v>
          </cell>
          <cell r="WU95">
            <v>309072.21400000004</v>
          </cell>
          <cell r="WV95">
            <v>316759.22000000015</v>
          </cell>
          <cell r="WW95">
            <v>316759.22000000015</v>
          </cell>
          <cell r="WX95">
            <v>316759.22000000015</v>
          </cell>
          <cell r="WY95">
            <v>316759.22000000015</v>
          </cell>
          <cell r="WZ95">
            <v>316759.22000000015</v>
          </cell>
          <cell r="XA95">
            <v>316759.22000000015</v>
          </cell>
          <cell r="XB95">
            <v>316759.22000000015</v>
          </cell>
          <cell r="XC95">
            <v>316759.22000000015</v>
          </cell>
          <cell r="XD95">
            <v>316759.22000000015</v>
          </cell>
          <cell r="XE95">
            <v>0</v>
          </cell>
          <cell r="XF95">
            <v>0</v>
          </cell>
          <cell r="XG95">
            <v>3519205.7547178213</v>
          </cell>
          <cell r="XH95">
            <v>363473.50856121175</v>
          </cell>
          <cell r="XI95">
            <v>274097.18144310481</v>
          </cell>
          <cell r="XJ95">
            <v>169063.03953291997</v>
          </cell>
          <cell r="XK95">
            <v>157986.33887076247</v>
          </cell>
          <cell r="XL95">
            <v>375045.64726617595</v>
          </cell>
          <cell r="XM95">
            <v>364983.54501876194</v>
          </cell>
          <cell r="XN95">
            <v>318777.76943542209</v>
          </cell>
          <cell r="XO95">
            <v>600619.71124003979</v>
          </cell>
          <cell r="XP95">
            <v>540140.58163562522</v>
          </cell>
          <cell r="XQ95">
            <v>355018.43171379634</v>
          </cell>
          <cell r="XR95">
            <v>0</v>
          </cell>
          <cell r="XS95">
            <v>0</v>
          </cell>
          <cell r="XT95">
            <v>359300.56071782031</v>
          </cell>
          <cell r="XU95">
            <v>-183593.45718876348</v>
          </cell>
          <cell r="XV95">
            <v>542894.0179065835</v>
          </cell>
          <cell r="XW95">
            <v>1630326.2249999999</v>
          </cell>
          <cell r="XX95">
            <v>159156.70500000002</v>
          </cell>
          <cell r="XY95">
            <v>163463.28000000003</v>
          </cell>
          <cell r="XZ95">
            <v>163463.28000000003</v>
          </cell>
          <cell r="YA95">
            <v>163463.28000000003</v>
          </cell>
          <cell r="YB95">
            <v>163463.28000000003</v>
          </cell>
          <cell r="YC95">
            <v>163463.28000000003</v>
          </cell>
          <cell r="YD95">
            <v>163463.28000000003</v>
          </cell>
          <cell r="YE95">
            <v>163463.28000000003</v>
          </cell>
          <cell r="YF95">
            <v>163463.28000000003</v>
          </cell>
          <cell r="YG95">
            <v>163463.28000000003</v>
          </cell>
          <cell r="YH95">
            <v>0</v>
          </cell>
          <cell r="YI95">
            <v>0</v>
          </cell>
          <cell r="YJ95">
            <v>1518805.2150460167</v>
          </cell>
          <cell r="YK95">
            <v>140762.50427176114</v>
          </cell>
          <cell r="YL95">
            <v>100620.89139965411</v>
          </cell>
          <cell r="YM95">
            <v>145658.18897480896</v>
          </cell>
          <cell r="YN95">
            <v>150828.60542047487</v>
          </cell>
          <cell r="YO95">
            <v>209815.01881872534</v>
          </cell>
          <cell r="YP95">
            <v>149376.36771948528</v>
          </cell>
          <cell r="YQ95">
            <v>156007.11099381771</v>
          </cell>
          <cell r="YR95">
            <v>158734.13722421136</v>
          </cell>
          <cell r="YS95">
            <v>155463.80462587823</v>
          </cell>
          <cell r="YT95">
            <v>151538.58559719991</v>
          </cell>
          <cell r="YU95">
            <v>0</v>
          </cell>
          <cell r="YV95">
            <v>0</v>
          </cell>
          <cell r="YW95">
            <v>-111521.00995398317</v>
          </cell>
          <cell r="YX95">
            <v>-202868.46119159393</v>
          </cell>
          <cell r="YY95">
            <v>91347.451237610701</v>
          </cell>
          <cell r="YZ95">
            <v>333479.28700000007</v>
          </cell>
          <cell r="ZA95">
            <v>32831.677000000003</v>
          </cell>
          <cell r="ZB95">
            <v>33405.289999999994</v>
          </cell>
          <cell r="ZC95">
            <v>33405.289999999994</v>
          </cell>
          <cell r="ZD95">
            <v>33405.289999999994</v>
          </cell>
          <cell r="ZE95">
            <v>33405.289999999994</v>
          </cell>
          <cell r="ZF95">
            <v>33405.289999999994</v>
          </cell>
          <cell r="ZG95">
            <v>33405.289999999994</v>
          </cell>
          <cell r="ZH95">
            <v>33405.289999999994</v>
          </cell>
          <cell r="ZI95">
            <v>33405.289999999994</v>
          </cell>
          <cell r="ZJ95">
            <v>33405.289999999994</v>
          </cell>
          <cell r="ZK95">
            <v>0</v>
          </cell>
          <cell r="ZL95">
            <v>0</v>
          </cell>
          <cell r="ZM95">
            <v>428872.05017709156</v>
          </cell>
          <cell r="ZN95">
            <v>0</v>
          </cell>
          <cell r="ZO95">
            <v>0</v>
          </cell>
          <cell r="ZP95">
            <v>204818.67775213133</v>
          </cell>
          <cell r="ZQ95">
            <v>224053.37242496019</v>
          </cell>
          <cell r="ZR95">
            <v>0</v>
          </cell>
          <cell r="ZS95">
            <v>0</v>
          </cell>
          <cell r="ZT95">
            <v>0</v>
          </cell>
          <cell r="ZU95">
            <v>0</v>
          </cell>
          <cell r="ZV95">
            <v>0</v>
          </cell>
          <cell r="ZZ95">
            <v>95392.763177091518</v>
          </cell>
          <cell r="AAA95">
            <v>-41277.280019992904</v>
          </cell>
          <cell r="AAB95">
            <v>136670.04319708445</v>
          </cell>
          <cell r="AAC95">
            <v>61893.470000000008</v>
          </cell>
          <cell r="AAD95">
            <v>6180.23</v>
          </cell>
          <cell r="AAE95">
            <v>6190.3600000000006</v>
          </cell>
          <cell r="AAF95">
            <v>6190.3600000000006</v>
          </cell>
          <cell r="AAG95">
            <v>6190.3600000000006</v>
          </cell>
          <cell r="AAH95">
            <v>6190.3600000000006</v>
          </cell>
          <cell r="AAI95">
            <v>6190.3600000000006</v>
          </cell>
          <cell r="AAJ95">
            <v>6190.3600000000006</v>
          </cell>
          <cell r="AAK95">
            <v>6190.3600000000006</v>
          </cell>
          <cell r="AAL95">
            <v>6190.3600000000006</v>
          </cell>
          <cell r="AAM95">
            <v>6190.3600000000006</v>
          </cell>
          <cell r="AAN95">
            <v>0</v>
          </cell>
          <cell r="AAO95">
            <v>0</v>
          </cell>
          <cell r="AAP95">
            <v>79594.981658823992</v>
          </cell>
          <cell r="AAQ95">
            <v>6750.9598093559962</v>
          </cell>
          <cell r="AAR95">
            <v>6733.617361560001</v>
          </cell>
          <cell r="AAS95">
            <v>8260.44102312</v>
          </cell>
          <cell r="AAT95">
            <v>8431.93985436</v>
          </cell>
          <cell r="AAU95">
            <v>8247.7429741079977</v>
          </cell>
          <cell r="AAV95">
            <v>8401.7972275600005</v>
          </cell>
          <cell r="AAW95">
            <v>8161.8230245200011</v>
          </cell>
          <cell r="AAX95">
            <v>8197.8146672399998</v>
          </cell>
          <cell r="AAY95">
            <v>8129.2121429200024</v>
          </cell>
          <cell r="AAZ95">
            <v>8279.6335740800041</v>
          </cell>
          <cell r="ABA95">
            <v>0</v>
          </cell>
          <cell r="ABB95">
            <v>0</v>
          </cell>
          <cell r="ABC95">
            <v>17701.511658824005</v>
          </cell>
          <cell r="ABD95">
            <v>-573.08136479999996</v>
          </cell>
          <cell r="ABE95">
            <v>18274.593023624006</v>
          </cell>
          <cell r="ABF95">
            <v>13604.275000000001</v>
          </cell>
          <cell r="ABG95">
            <v>1358.7849999999999</v>
          </cell>
          <cell r="ABH95">
            <v>1360.6100000000013</v>
          </cell>
          <cell r="ABI95">
            <v>1360.6100000000013</v>
          </cell>
          <cell r="ABJ95">
            <v>1360.6100000000013</v>
          </cell>
          <cell r="ABK95">
            <v>1360.6100000000013</v>
          </cell>
          <cell r="ABL95">
            <v>1360.6100000000013</v>
          </cell>
          <cell r="ABM95">
            <v>1360.6100000000013</v>
          </cell>
          <cell r="ABN95">
            <v>1360.6100000000013</v>
          </cell>
          <cell r="ABO95">
            <v>1360.6100000000013</v>
          </cell>
          <cell r="ABP95">
            <v>1360.6100000000013</v>
          </cell>
          <cell r="ABQ95">
            <v>0</v>
          </cell>
          <cell r="ABR95">
            <v>0</v>
          </cell>
          <cell r="ABS95">
            <v>41559.789675000007</v>
          </cell>
          <cell r="ABT95">
            <v>827.37217499999997</v>
          </cell>
          <cell r="ABU95">
            <v>0</v>
          </cell>
          <cell r="ABV95">
            <v>0</v>
          </cell>
          <cell r="ABW95">
            <v>0</v>
          </cell>
          <cell r="ABX95">
            <v>0</v>
          </cell>
          <cell r="ABY95">
            <v>0</v>
          </cell>
          <cell r="ABZ95">
            <v>0</v>
          </cell>
          <cell r="ACA95">
            <v>7891.4087999999992</v>
          </cell>
          <cell r="ACB95">
            <v>19889.483099999998</v>
          </cell>
          <cell r="ACC95">
            <v>12951.525599999999</v>
          </cell>
          <cell r="ACD95">
            <v>0</v>
          </cell>
          <cell r="ACE95">
            <v>0</v>
          </cell>
          <cell r="ACF95">
            <v>27955.514675000009</v>
          </cell>
          <cell r="ACG95">
            <v>-10133.026</v>
          </cell>
          <cell r="ACH95">
            <v>38088.540675000004</v>
          </cell>
          <cell r="ACI95">
            <v>1675680.9619999998</v>
          </cell>
          <cell r="ACJ95">
            <v>1256411.8631912402</v>
          </cell>
          <cell r="ACK95">
            <v>-419269.09880875988</v>
          </cell>
          <cell r="ACL95">
            <v>-589638.53572012775</v>
          </cell>
          <cell r="ACM95">
            <v>170369.43691136799</v>
          </cell>
          <cell r="ACN95">
            <v>866416.74599999981</v>
          </cell>
          <cell r="ACO95">
            <v>82858.745999999999</v>
          </cell>
          <cell r="ACP95">
            <v>87061.999999999971</v>
          </cell>
          <cell r="ACQ95">
            <v>87061.999999999971</v>
          </cell>
          <cell r="ACR95">
            <v>87061.999999999971</v>
          </cell>
          <cell r="ACS95">
            <v>87061.999999999971</v>
          </cell>
          <cell r="ACT95">
            <v>87061.999999999971</v>
          </cell>
          <cell r="ACU95">
            <v>87061.999999999971</v>
          </cell>
          <cell r="ACV95">
            <v>87061.999999999971</v>
          </cell>
          <cell r="ACW95">
            <v>87061.999999999971</v>
          </cell>
          <cell r="ACX95">
            <v>87061.999999999971</v>
          </cell>
          <cell r="ACY95">
            <v>0</v>
          </cell>
          <cell r="ACZ95">
            <v>0</v>
          </cell>
          <cell r="ADA95">
            <v>748686.48741799244</v>
          </cell>
          <cell r="ADB95">
            <v>85932.859788719987</v>
          </cell>
          <cell r="ADC95">
            <v>90600.209596799992</v>
          </cell>
          <cell r="ADD95">
            <v>80872.694714232028</v>
          </cell>
          <cell r="ADE95">
            <v>93083.2697376</v>
          </cell>
          <cell r="ADF95">
            <v>68787.576397439989</v>
          </cell>
          <cell r="ADG95">
            <v>76437.487807200028</v>
          </cell>
          <cell r="ADH95">
            <v>71433.68374079997</v>
          </cell>
          <cell r="ADI95">
            <v>62890.582431600014</v>
          </cell>
          <cell r="ADJ95">
            <v>58568.984758800034</v>
          </cell>
          <cell r="ADK95">
            <v>60079.138444799995</v>
          </cell>
          <cell r="ADL95">
            <v>0</v>
          </cell>
          <cell r="ADM95">
            <v>0</v>
          </cell>
          <cell r="ADN95">
            <v>-117730.25858200806</v>
          </cell>
          <cell r="ADO95">
            <v>-251567.03795479605</v>
          </cell>
          <cell r="ADP95">
            <v>133836.77937278803</v>
          </cell>
          <cell r="ADQ95">
            <v>809264.21600000001</v>
          </cell>
          <cell r="ADR95">
            <v>75809.84599999999</v>
          </cell>
          <cell r="ADS95">
            <v>81494.929999999993</v>
          </cell>
          <cell r="ADT95">
            <v>81494.929999999993</v>
          </cell>
          <cell r="ADU95">
            <v>81494.929999999993</v>
          </cell>
          <cell r="ADV95">
            <v>81494.929999999993</v>
          </cell>
          <cell r="ADW95">
            <v>81494.929999999993</v>
          </cell>
          <cell r="ADX95">
            <v>81494.929999999993</v>
          </cell>
          <cell r="ADY95">
            <v>81494.929999999993</v>
          </cell>
          <cell r="ADZ95">
            <v>81494.929999999993</v>
          </cell>
          <cell r="AEA95">
            <v>81494.929999999993</v>
          </cell>
          <cell r="AEB95">
            <v>0</v>
          </cell>
          <cell r="AEC95">
            <v>0</v>
          </cell>
          <cell r="AED95">
            <v>507725.37577324797</v>
          </cell>
          <cell r="AEE95">
            <v>42477.949362240004</v>
          </cell>
          <cell r="AEF95">
            <v>40091.147312399989</v>
          </cell>
          <cell r="AEG95">
            <v>50051.932243127994</v>
          </cell>
          <cell r="AEH95">
            <v>45831.416338800002</v>
          </cell>
          <cell r="AEI95">
            <v>35215.52344307999</v>
          </cell>
          <cell r="AEJ95">
            <v>52845.470884799986</v>
          </cell>
          <cell r="AEK95">
            <v>48448.725339600001</v>
          </cell>
          <cell r="AEL95">
            <v>49996.020452399993</v>
          </cell>
          <cell r="AEM95">
            <v>45574.957209600005</v>
          </cell>
          <cell r="AEN95">
            <v>97192.233187199992</v>
          </cell>
          <cell r="AEO95">
            <v>0</v>
          </cell>
          <cell r="AEP95">
            <v>0</v>
          </cell>
          <cell r="AEQ95">
            <v>-301538.84022675204</v>
          </cell>
          <cell r="AER95">
            <v>-369226.26563336799</v>
          </cell>
          <cell r="AES95">
            <v>67687.425406615992</v>
          </cell>
          <cell r="AET95">
            <v>445.33100000000007</v>
          </cell>
          <cell r="AEU95">
            <v>445.33100000000007</v>
          </cell>
          <cell r="AEV95">
            <v>0</v>
          </cell>
          <cell r="AEW95">
            <v>0</v>
          </cell>
          <cell r="AEX95">
            <v>0</v>
          </cell>
          <cell r="AEY95">
            <v>0</v>
          </cell>
          <cell r="AEZ95">
            <v>0</v>
          </cell>
          <cell r="AFA95">
            <v>0</v>
          </cell>
          <cell r="AFB95">
            <v>0</v>
          </cell>
          <cell r="AFC95">
            <v>0</v>
          </cell>
          <cell r="AFD95">
            <v>0</v>
          </cell>
          <cell r="AFE95">
            <v>0</v>
          </cell>
          <cell r="AFF95">
            <v>0</v>
          </cell>
          <cell r="AFG95">
            <v>0</v>
          </cell>
          <cell r="AFH95">
            <v>0</v>
          </cell>
          <cell r="AFI95">
            <v>0</v>
          </cell>
          <cell r="AFJ95">
            <v>0</v>
          </cell>
          <cell r="AFK95">
            <v>0</v>
          </cell>
          <cell r="AFL95">
            <v>0</v>
          </cell>
          <cell r="AFM95">
            <v>0</v>
          </cell>
          <cell r="AFN95">
            <v>0</v>
          </cell>
          <cell r="AFO95">
            <v>0</v>
          </cell>
          <cell r="AFP95">
            <v>0</v>
          </cell>
          <cell r="AFQ95">
            <v>0</v>
          </cell>
          <cell r="AFR95">
            <v>0</v>
          </cell>
          <cell r="AFS95">
            <v>0</v>
          </cell>
          <cell r="AFT95">
            <v>-445.33100000000007</v>
          </cell>
          <cell r="AFU95">
            <v>-445.33100000000007</v>
          </cell>
          <cell r="AFV95">
            <v>0</v>
          </cell>
          <cell r="AFW95">
            <v>15921540.068062004</v>
          </cell>
          <cell r="AFX95">
            <v>14654726.098757507</v>
          </cell>
          <cell r="AFY95">
            <v>-1266813.9693044934</v>
          </cell>
          <cell r="AFZ95">
            <v>-2251539.2037374983</v>
          </cell>
          <cell r="AGA95">
            <v>984725.23443300545</v>
          </cell>
          <cell r="AGB95">
            <v>19105848.081674401</v>
          </cell>
          <cell r="AGC95">
            <v>17585671.318509009</v>
          </cell>
          <cell r="AGD95">
            <v>-1520176.7631653917</v>
          </cell>
          <cell r="AGE95">
            <v>-2701847.0444849986</v>
          </cell>
          <cell r="AGF95">
            <v>1181670.2813196064</v>
          </cell>
          <cell r="AGG95">
            <v>955292.40408371994</v>
          </cell>
          <cell r="AGH95">
            <v>879283.56592545006</v>
          </cell>
          <cell r="AGI95">
            <v>-76008.838158269602</v>
          </cell>
          <cell r="AGJ95">
            <v>-135092.35222424992</v>
          </cell>
          <cell r="AGK95">
            <v>59083.514065980329</v>
          </cell>
          <cell r="AGL95">
            <v>20061140.485758133</v>
          </cell>
        </row>
      </sheetData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іна на послугу з уп.ЖКХ"/>
      <sheetName val="ПР зведена"/>
      <sheetName val="Фін.рез.(доходи)  "/>
      <sheetName val="Фін.рез.(витрати)"/>
      <sheetName val="ТО(водопост.)7"/>
      <sheetName val="ТО(водовідведення)7а"/>
      <sheetName val="ТО (теплопост.)7в"/>
      <sheetName val="ТО ( електропост.)10а"/>
      <sheetName val="ТО(гар.водопост.)7г"/>
      <sheetName val="ТО (зл.каналіз.)7д"/>
      <sheetName val="ТО( газопост.)7е"/>
      <sheetName val="ТО ( аварійне обсл.)7б"/>
      <sheetName val="Обслуг. дисп."/>
      <sheetName val="ТО ліфтів"/>
      <sheetName val="Обслуг. ДВК"/>
      <sheetName val="ТО сист. протипож.автом.10"/>
      <sheetName val="ПР констр. ел.11"/>
      <sheetName val="ПР внутріш.буд. сист11а"/>
      <sheetName val="ПР с-тем протипож.автомат.11б"/>
      <sheetName val="Прибирання МЗК 1-Б"/>
      <sheetName val="Прибирання прибуд терит."/>
      <sheetName val="Прибирання та вивезення снігу"/>
      <sheetName val="Дератизація"/>
      <sheetName val="Дезінсекція"/>
      <sheetName val="живлення ліфтів"/>
      <sheetName val="Освітлення місць загального кор"/>
      <sheetName val="Інші роботи(посл.) ст.12"/>
      <sheetName val="Лист1"/>
    </sheetNames>
    <sheetDataSet>
      <sheetData sheetId="0"/>
      <sheetData sheetId="1"/>
      <sheetData sheetId="2"/>
      <sheetData sheetId="3">
        <row r="8">
          <cell r="C8" t="str">
            <v>Дмитра Самоквасова, ВУЛ, 1</v>
          </cell>
          <cell r="D8">
            <v>5</v>
          </cell>
          <cell r="E8">
            <v>2874.39</v>
          </cell>
          <cell r="F8">
            <v>0</v>
          </cell>
          <cell r="G8">
            <v>3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7528.4992643324658</v>
          </cell>
          <cell r="O8">
            <v>837.2804741203654</v>
          </cell>
          <cell r="P8">
            <v>0</v>
          </cell>
          <cell r="Q8">
            <v>0</v>
          </cell>
          <cell r="R8">
            <v>112.97715408000001</v>
          </cell>
          <cell r="S8">
            <v>28.050569119999999</v>
          </cell>
          <cell r="T8">
            <v>0</v>
          </cell>
          <cell r="U8">
            <v>0</v>
          </cell>
          <cell r="V8">
            <v>0</v>
          </cell>
          <cell r="W8">
            <v>696.25275092036543</v>
          </cell>
          <cell r="X8">
            <v>0</v>
          </cell>
          <cell r="Y8">
            <v>0</v>
          </cell>
          <cell r="Z8">
            <v>300.90515520555607</v>
          </cell>
          <cell r="AA8">
            <v>0</v>
          </cell>
          <cell r="AB8">
            <v>189.21956481623536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C9" t="str">
            <v>Дмитра Самоквасова, ВУЛ, 3</v>
          </cell>
          <cell r="D9">
            <v>5</v>
          </cell>
          <cell r="E9">
            <v>4589.1000000000004</v>
          </cell>
          <cell r="F9">
            <v>0</v>
          </cell>
          <cell r="G9">
            <v>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14856.01142278077</v>
          </cell>
          <cell r="O9">
            <v>10389.623045272594</v>
          </cell>
          <cell r="P9">
            <v>5785.255460477837</v>
          </cell>
          <cell r="Q9">
            <v>1127.9524674945831</v>
          </cell>
          <cell r="R9">
            <v>115.79992247999999</v>
          </cell>
          <cell r="S9">
            <v>29.37893072</v>
          </cell>
          <cell r="T9">
            <v>283.77350791630801</v>
          </cell>
          <cell r="U9">
            <v>2383.8025149740356</v>
          </cell>
          <cell r="V9">
            <v>0</v>
          </cell>
          <cell r="W9">
            <v>663.66024120983161</v>
          </cell>
          <cell r="X9">
            <v>0</v>
          </cell>
          <cell r="Y9">
            <v>0</v>
          </cell>
          <cell r="Z9">
            <v>300.90515520555607</v>
          </cell>
          <cell r="AA9">
            <v>0</v>
          </cell>
          <cell r="AB9">
            <v>176.28642161140925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C10" t="str">
            <v>Дмитра Самоквасова, ВУЛ, 5</v>
          </cell>
          <cell r="D10">
            <v>5</v>
          </cell>
          <cell r="E10">
            <v>516.1</v>
          </cell>
          <cell r="F10">
            <v>0</v>
          </cell>
          <cell r="G10">
            <v>3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22523.399596302283</v>
          </cell>
          <cell r="O10">
            <v>1413.1539712481522</v>
          </cell>
          <cell r="P10">
            <v>0</v>
          </cell>
          <cell r="Q10">
            <v>0</v>
          </cell>
          <cell r="R10">
            <v>212.71497088000001</v>
          </cell>
          <cell r="S10">
            <v>47.743529840000001</v>
          </cell>
          <cell r="T10">
            <v>0</v>
          </cell>
          <cell r="U10">
            <v>0</v>
          </cell>
          <cell r="V10">
            <v>0</v>
          </cell>
          <cell r="W10">
            <v>1152.6954705281521</v>
          </cell>
          <cell r="X10">
            <v>0</v>
          </cell>
          <cell r="Y10">
            <v>0</v>
          </cell>
          <cell r="Z10">
            <v>450.44005926394379</v>
          </cell>
          <cell r="AA10">
            <v>0</v>
          </cell>
          <cell r="AB10">
            <v>13163.495122535935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C11" t="str">
            <v>Дмитра Самоквасова, ВУЛ, 6</v>
          </cell>
          <cell r="D11">
            <v>3</v>
          </cell>
          <cell r="E11">
            <v>5743.97</v>
          </cell>
          <cell r="F11">
            <v>0</v>
          </cell>
          <cell r="G11">
            <v>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4419.9366034347677</v>
          </cell>
          <cell r="O11">
            <v>308.0750070323532</v>
          </cell>
          <cell r="P11">
            <v>0</v>
          </cell>
          <cell r="Q11">
            <v>0</v>
          </cell>
          <cell r="R11">
            <v>42.883940320000001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265.19106671235318</v>
          </cell>
          <cell r="X11">
            <v>0</v>
          </cell>
          <cell r="Y11">
            <v>0</v>
          </cell>
          <cell r="Z11">
            <v>44.300690355438284</v>
          </cell>
          <cell r="AA11">
            <v>0</v>
          </cell>
          <cell r="AB11">
            <v>147.71177746966222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</row>
        <row r="12">
          <cell r="C12" t="str">
            <v>Дмитра Самоквасова, ВУЛ, 6а</v>
          </cell>
          <cell r="D12">
            <v>9</v>
          </cell>
          <cell r="E12">
            <v>4257.3999999999996</v>
          </cell>
          <cell r="F12">
            <v>0</v>
          </cell>
          <cell r="G12">
            <v>3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24928.732708168591</v>
          </cell>
          <cell r="O12">
            <v>1715.5811531968127</v>
          </cell>
          <cell r="P12">
            <v>0</v>
          </cell>
          <cell r="Q12">
            <v>0</v>
          </cell>
          <cell r="R12">
            <v>233.91340808000001</v>
          </cell>
          <cell r="S12">
            <v>56.311462159999998</v>
          </cell>
          <cell r="T12">
            <v>0</v>
          </cell>
          <cell r="U12">
            <v>0</v>
          </cell>
          <cell r="V12">
            <v>0</v>
          </cell>
          <cell r="W12">
            <v>1425.3562829568127</v>
          </cell>
          <cell r="X12">
            <v>6376.4347935930309</v>
          </cell>
          <cell r="Y12">
            <v>130.81376805290449</v>
          </cell>
          <cell r="Z12">
            <v>432.17835573057823</v>
          </cell>
          <cell r="AA12">
            <v>0</v>
          </cell>
          <cell r="AB12">
            <v>376.50262085636075</v>
          </cell>
          <cell r="AC12">
            <v>3877.3553566707374</v>
          </cell>
          <cell r="AD12">
            <v>1913.47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1963.87</v>
          </cell>
        </row>
        <row r="13">
          <cell r="C13" t="str">
            <v>Дмитра Самоквасова, ВУЛ, 7</v>
          </cell>
          <cell r="D13">
            <v>5</v>
          </cell>
          <cell r="E13">
            <v>3036.5299999999997</v>
          </cell>
          <cell r="F13">
            <v>0</v>
          </cell>
          <cell r="G13">
            <v>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8316.5156388210817</v>
          </cell>
          <cell r="O13">
            <v>1180.4540253581547</v>
          </cell>
          <cell r="P13">
            <v>0</v>
          </cell>
          <cell r="Q13">
            <v>0</v>
          </cell>
          <cell r="R13">
            <v>158.90525640000001</v>
          </cell>
          <cell r="S13">
            <v>38.909925199999996</v>
          </cell>
          <cell r="T13">
            <v>0</v>
          </cell>
          <cell r="U13">
            <v>0</v>
          </cell>
          <cell r="V13">
            <v>0</v>
          </cell>
          <cell r="W13">
            <v>982.63884375815474</v>
          </cell>
          <cell r="X13">
            <v>0</v>
          </cell>
          <cell r="Y13">
            <v>0</v>
          </cell>
          <cell r="Z13">
            <v>304.8511514464339</v>
          </cell>
          <cell r="AA13">
            <v>0</v>
          </cell>
          <cell r="AB13">
            <v>147.71177746966222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</row>
        <row r="14">
          <cell r="C14" t="str">
            <v>Дмитра Самоквасова, ВУЛ, 7а</v>
          </cell>
          <cell r="D14">
            <v>9</v>
          </cell>
          <cell r="E14">
            <v>2648</v>
          </cell>
          <cell r="F14">
            <v>0</v>
          </cell>
          <cell r="G14">
            <v>3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31755.90389359312</v>
          </cell>
          <cell r="O14">
            <v>14377.280842425822</v>
          </cell>
          <cell r="P14">
            <v>10681.699122348087</v>
          </cell>
          <cell r="Q14">
            <v>1698.0335867425908</v>
          </cell>
          <cell r="R14">
            <v>308.08026408000001</v>
          </cell>
          <cell r="S14">
            <v>53.211951759999998</v>
          </cell>
          <cell r="T14">
            <v>207.2435847714813</v>
          </cell>
          <cell r="U14">
            <v>0</v>
          </cell>
          <cell r="V14">
            <v>0</v>
          </cell>
          <cell r="W14">
            <v>1429.0123327236627</v>
          </cell>
          <cell r="X14">
            <v>3188.3754708118258</v>
          </cell>
          <cell r="Y14">
            <v>0</v>
          </cell>
          <cell r="Z14">
            <v>648.26753359586735</v>
          </cell>
          <cell r="AA14">
            <v>0</v>
          </cell>
          <cell r="AB14">
            <v>2080.4420325199749</v>
          </cell>
          <cell r="AC14">
            <v>1068.9525422534205</v>
          </cell>
          <cell r="AD14">
            <v>1068.95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C15" t="str">
            <v>Дмитра Самоквасова, ВУЛ, 9</v>
          </cell>
          <cell r="D15">
            <v>5</v>
          </cell>
          <cell r="E15">
            <v>2679.86</v>
          </cell>
          <cell r="F15">
            <v>0</v>
          </cell>
          <cell r="G15">
            <v>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32008.451203855704</v>
          </cell>
          <cell r="O15">
            <v>19961.553683829763</v>
          </cell>
          <cell r="P15">
            <v>11383.206415415427</v>
          </cell>
          <cell r="Q15">
            <v>2071.7908032090772</v>
          </cell>
          <cell r="R15">
            <v>210.66708008000001</v>
          </cell>
          <cell r="S15">
            <v>44.644019439999994</v>
          </cell>
          <cell r="T15">
            <v>299.87658325593287</v>
          </cell>
          <cell r="U15">
            <v>4841.9756995067119</v>
          </cell>
          <cell r="V15">
            <v>0</v>
          </cell>
          <cell r="W15">
            <v>1109.3930829226163</v>
          </cell>
          <cell r="X15">
            <v>0</v>
          </cell>
          <cell r="Y15">
            <v>0</v>
          </cell>
          <cell r="Z15">
            <v>680.95965361476919</v>
          </cell>
          <cell r="AA15">
            <v>0</v>
          </cell>
          <cell r="AB15">
            <v>653.88239674448187</v>
          </cell>
          <cell r="AC15">
            <v>2317.2638456549948</v>
          </cell>
          <cell r="AD15">
            <v>0</v>
          </cell>
          <cell r="AE15">
            <v>2317.2600000000002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</row>
        <row r="16">
          <cell r="C16" t="str">
            <v>Дмитра Самоквасова, ВУЛ, 10</v>
          </cell>
          <cell r="D16">
            <v>9</v>
          </cell>
          <cell r="E16">
            <v>428.8</v>
          </cell>
          <cell r="F16">
            <v>0</v>
          </cell>
          <cell r="G16">
            <v>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139884.83284802322</v>
          </cell>
          <cell r="O16">
            <v>2732.7917219305714</v>
          </cell>
          <cell r="P16">
            <v>0</v>
          </cell>
          <cell r="Q16">
            <v>0</v>
          </cell>
          <cell r="R16">
            <v>135.38218639999999</v>
          </cell>
          <cell r="S16">
            <v>92.321131200000011</v>
          </cell>
          <cell r="T16">
            <v>0</v>
          </cell>
          <cell r="U16">
            <v>0</v>
          </cell>
          <cell r="V16">
            <v>0</v>
          </cell>
          <cell r="W16">
            <v>2505.0884043305714</v>
          </cell>
          <cell r="X16">
            <v>12753.027661201373</v>
          </cell>
          <cell r="Y16">
            <v>0</v>
          </cell>
          <cell r="Z16">
            <v>869.67921801861974</v>
          </cell>
          <cell r="AA16">
            <v>0</v>
          </cell>
          <cell r="AB16">
            <v>98539.494826879687</v>
          </cell>
          <cell r="AC16">
            <v>3764.9982454377632</v>
          </cell>
          <cell r="AD16">
            <v>0</v>
          </cell>
          <cell r="AE16">
            <v>3765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C17" t="str">
            <v>Дмитра Самоквасова, ВУЛ, 11</v>
          </cell>
          <cell r="D17">
            <v>5</v>
          </cell>
          <cell r="E17">
            <v>2162.34</v>
          </cell>
          <cell r="F17">
            <v>0</v>
          </cell>
          <cell r="G17">
            <v>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14202.05302921689</v>
          </cell>
          <cell r="O17">
            <v>1321.3988931546899</v>
          </cell>
          <cell r="P17">
            <v>0</v>
          </cell>
          <cell r="Q17">
            <v>0</v>
          </cell>
          <cell r="R17">
            <v>203.09541895999999</v>
          </cell>
          <cell r="S17">
            <v>41.345254799999999</v>
          </cell>
          <cell r="T17">
            <v>0</v>
          </cell>
          <cell r="U17">
            <v>0</v>
          </cell>
          <cell r="V17">
            <v>0</v>
          </cell>
          <cell r="W17">
            <v>1076.9582193946899</v>
          </cell>
          <cell r="X17">
            <v>0</v>
          </cell>
          <cell r="Y17">
            <v>0</v>
          </cell>
          <cell r="Z17">
            <v>393.63606686618857</v>
          </cell>
          <cell r="AA17">
            <v>0</v>
          </cell>
          <cell r="AB17">
            <v>1600.5236776486904</v>
          </cell>
          <cell r="AC17">
            <v>3839.8932140223642</v>
          </cell>
          <cell r="AD17">
            <v>0</v>
          </cell>
          <cell r="AE17">
            <v>3839.89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C18" t="str">
            <v>Дмитра Самоквасова, ВУЛ, 13</v>
          </cell>
          <cell r="D18">
            <v>5</v>
          </cell>
          <cell r="E18">
            <v>430.8</v>
          </cell>
          <cell r="F18">
            <v>0</v>
          </cell>
          <cell r="G18">
            <v>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31437.198053883996</v>
          </cell>
          <cell r="O18">
            <v>1120.2405211332641</v>
          </cell>
          <cell r="P18">
            <v>0</v>
          </cell>
          <cell r="Q18">
            <v>0</v>
          </cell>
          <cell r="R18">
            <v>159.43660104</v>
          </cell>
          <cell r="S18">
            <v>37.86937528</v>
          </cell>
          <cell r="T18">
            <v>0</v>
          </cell>
          <cell r="U18">
            <v>0</v>
          </cell>
          <cell r="V18">
            <v>0</v>
          </cell>
          <cell r="W18">
            <v>922.9345448132641</v>
          </cell>
          <cell r="X18">
            <v>0</v>
          </cell>
          <cell r="Y18">
            <v>0</v>
          </cell>
          <cell r="Z18">
            <v>337.81857352865291</v>
          </cell>
          <cell r="AA18">
            <v>0</v>
          </cell>
          <cell r="AB18">
            <v>22063.797212463196</v>
          </cell>
          <cell r="AC18">
            <v>1811.3753209576926</v>
          </cell>
          <cell r="AD18">
            <v>0</v>
          </cell>
          <cell r="AE18">
            <v>1811.38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C19" t="str">
            <v>Дмитра Самоквасова, ВУЛ, 15</v>
          </cell>
          <cell r="D19">
            <v>5</v>
          </cell>
          <cell r="E19">
            <v>1661.1399999999999</v>
          </cell>
          <cell r="F19">
            <v>0</v>
          </cell>
          <cell r="G19">
            <v>3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12644.507386716099</v>
          </cell>
          <cell r="O19">
            <v>1779.2223816896526</v>
          </cell>
          <cell r="P19">
            <v>0</v>
          </cell>
          <cell r="Q19">
            <v>0</v>
          </cell>
          <cell r="R19">
            <v>269.38066279999998</v>
          </cell>
          <cell r="S19">
            <v>55.304121280000004</v>
          </cell>
          <cell r="T19">
            <v>0</v>
          </cell>
          <cell r="U19">
            <v>0</v>
          </cell>
          <cell r="V19">
            <v>0</v>
          </cell>
          <cell r="W19">
            <v>1454.5375976096525</v>
          </cell>
          <cell r="X19">
            <v>0</v>
          </cell>
          <cell r="Y19">
            <v>0</v>
          </cell>
          <cell r="Z19">
            <v>879.24596471888788</v>
          </cell>
          <cell r="AA19">
            <v>0</v>
          </cell>
          <cell r="AB19">
            <v>690.05343186629318</v>
          </cell>
          <cell r="AC19">
            <v>1056.5902581063656</v>
          </cell>
          <cell r="AD19">
            <v>1056.5899999999999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C20" t="str">
            <v>Дмитра Самоквасова, ВУЛ, 16</v>
          </cell>
          <cell r="D20">
            <v>5</v>
          </cell>
          <cell r="E20">
            <v>888.76</v>
          </cell>
          <cell r="F20">
            <v>0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18279.300140188574</v>
          </cell>
          <cell r="O20">
            <v>2404.437207880434</v>
          </cell>
          <cell r="P20">
            <v>0</v>
          </cell>
          <cell r="Q20">
            <v>0</v>
          </cell>
          <cell r="R20">
            <v>364.23675072000003</v>
          </cell>
          <cell r="S20">
            <v>76.834648880000003</v>
          </cell>
          <cell r="T20">
            <v>0</v>
          </cell>
          <cell r="U20">
            <v>0</v>
          </cell>
          <cell r="V20">
            <v>0</v>
          </cell>
          <cell r="W20">
            <v>1963.3658082804338</v>
          </cell>
          <cell r="X20">
            <v>0</v>
          </cell>
          <cell r="Y20">
            <v>0</v>
          </cell>
          <cell r="Z20">
            <v>670.33758233845231</v>
          </cell>
          <cell r="AA20">
            <v>0</v>
          </cell>
          <cell r="AB20">
            <v>1019.5360879232252</v>
          </cell>
          <cell r="AC20">
            <v>2250.0946187996337</v>
          </cell>
          <cell r="AD20">
            <v>2250.09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1">
          <cell r="C21" t="str">
            <v>Дмитра Самоквасова, ВУЛ, 17</v>
          </cell>
          <cell r="D21">
            <v>5</v>
          </cell>
          <cell r="E21">
            <v>2330.46</v>
          </cell>
          <cell r="F21">
            <v>0</v>
          </cell>
          <cell r="G21">
            <v>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17759.154795524162</v>
          </cell>
          <cell r="O21">
            <v>2914.2276176849273</v>
          </cell>
          <cell r="P21">
            <v>0</v>
          </cell>
          <cell r="Q21">
            <v>0</v>
          </cell>
          <cell r="R21">
            <v>272.60193967999999</v>
          </cell>
          <cell r="S21">
            <v>0</v>
          </cell>
          <cell r="T21">
            <v>0</v>
          </cell>
          <cell r="U21">
            <v>0</v>
          </cell>
          <cell r="V21">
            <v>1175.8214096000002</v>
          </cell>
          <cell r="W21">
            <v>1465.8042684049274</v>
          </cell>
          <cell r="X21">
            <v>0</v>
          </cell>
          <cell r="Y21">
            <v>0</v>
          </cell>
          <cell r="Z21">
            <v>638.79255425003817</v>
          </cell>
          <cell r="AA21">
            <v>0</v>
          </cell>
          <cell r="AB21">
            <v>936.81191662904462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</row>
        <row r="22">
          <cell r="C22" t="str">
            <v>Дмитра Самоквасова, ВУЛ, 18</v>
          </cell>
          <cell r="D22">
            <v>5</v>
          </cell>
          <cell r="E22">
            <v>5153.2</v>
          </cell>
          <cell r="F22">
            <v>0</v>
          </cell>
          <cell r="G22">
            <v>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37769.38909400197</v>
          </cell>
          <cell r="O22">
            <v>18328.570616440942</v>
          </cell>
          <cell r="P22">
            <v>10973.768340827874</v>
          </cell>
          <cell r="Q22">
            <v>2126.8038846268514</v>
          </cell>
          <cell r="R22">
            <v>279.63118648</v>
          </cell>
          <cell r="S22">
            <v>58.713582719999998</v>
          </cell>
          <cell r="T22">
            <v>568.95229136296962</v>
          </cell>
          <cell r="U22">
            <v>2834.802204997035</v>
          </cell>
          <cell r="V22">
            <v>0</v>
          </cell>
          <cell r="W22">
            <v>1485.8991254262103</v>
          </cell>
          <cell r="X22">
            <v>0</v>
          </cell>
          <cell r="Y22">
            <v>0</v>
          </cell>
          <cell r="Z22">
            <v>506.73933121228424</v>
          </cell>
          <cell r="AA22">
            <v>0</v>
          </cell>
          <cell r="AB22">
            <v>6184.219491640948</v>
          </cell>
          <cell r="AC22">
            <v>1056.5902581063656</v>
          </cell>
          <cell r="AD22">
            <v>1056.5899999999999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</row>
        <row r="23">
          <cell r="C23" t="str">
            <v>Дмитра Самоквасова, ВУЛ, 19</v>
          </cell>
          <cell r="D23">
            <v>5</v>
          </cell>
          <cell r="E23">
            <v>2319.4</v>
          </cell>
          <cell r="F23">
            <v>0</v>
          </cell>
          <cell r="G23">
            <v>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16269.579288922236</v>
          </cell>
          <cell r="O23">
            <v>1551.2933436848191</v>
          </cell>
          <cell r="P23">
            <v>0</v>
          </cell>
          <cell r="Q23">
            <v>0</v>
          </cell>
          <cell r="R23">
            <v>237.68816895999998</v>
          </cell>
          <cell r="S23">
            <v>48.108829280000002</v>
          </cell>
          <cell r="T23">
            <v>0</v>
          </cell>
          <cell r="U23">
            <v>0</v>
          </cell>
          <cell r="V23">
            <v>0</v>
          </cell>
          <cell r="W23">
            <v>1265.4963454448191</v>
          </cell>
          <cell r="X23">
            <v>0</v>
          </cell>
          <cell r="Y23">
            <v>0</v>
          </cell>
          <cell r="Z23">
            <v>397.23793552792029</v>
          </cell>
          <cell r="AA23">
            <v>0</v>
          </cell>
          <cell r="AB23">
            <v>1454.3043894528585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</row>
        <row r="24">
          <cell r="C24" t="str">
            <v>Дмитра Самоквасова, ВУЛ, 21</v>
          </cell>
          <cell r="D24">
            <v>5</v>
          </cell>
          <cell r="E24">
            <v>423.2</v>
          </cell>
          <cell r="F24">
            <v>0</v>
          </cell>
          <cell r="G24">
            <v>3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9129.9392375061088</v>
          </cell>
          <cell r="O24">
            <v>1097.9476004819462</v>
          </cell>
          <cell r="P24">
            <v>0</v>
          </cell>
          <cell r="Q24">
            <v>0</v>
          </cell>
          <cell r="R24">
            <v>162.82392312000002</v>
          </cell>
          <cell r="S24">
            <v>33.585409120000001</v>
          </cell>
          <cell r="T24">
            <v>0</v>
          </cell>
          <cell r="U24">
            <v>0</v>
          </cell>
          <cell r="V24">
            <v>0</v>
          </cell>
          <cell r="W24">
            <v>901.5382682419463</v>
          </cell>
          <cell r="X24">
            <v>0</v>
          </cell>
          <cell r="Y24">
            <v>0</v>
          </cell>
          <cell r="Z24">
            <v>283.72171808684902</v>
          </cell>
          <cell r="AA24">
            <v>0</v>
          </cell>
          <cell r="AB24">
            <v>509.80513081405371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C25" t="str">
            <v>Дмитра Самоквасова, ВУЛ, 23</v>
          </cell>
          <cell r="D25">
            <v>5</v>
          </cell>
          <cell r="E25">
            <v>418.1</v>
          </cell>
          <cell r="F25">
            <v>0</v>
          </cell>
          <cell r="G25">
            <v>3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10846.296466999715</v>
          </cell>
          <cell r="O25">
            <v>1144.8646947104553</v>
          </cell>
          <cell r="P25">
            <v>0</v>
          </cell>
          <cell r="Q25">
            <v>0</v>
          </cell>
          <cell r="R25">
            <v>168.50266895999999</v>
          </cell>
          <cell r="S25">
            <v>35.046606879999999</v>
          </cell>
          <cell r="T25">
            <v>0</v>
          </cell>
          <cell r="U25">
            <v>0</v>
          </cell>
          <cell r="V25">
            <v>0</v>
          </cell>
          <cell r="W25">
            <v>941.31541887045523</v>
          </cell>
          <cell r="X25">
            <v>0</v>
          </cell>
          <cell r="Y25">
            <v>0</v>
          </cell>
          <cell r="Z25">
            <v>283.72171808684902</v>
          </cell>
          <cell r="AA25">
            <v>0</v>
          </cell>
          <cell r="AB25">
            <v>2366.6194143225107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C26" t="str">
            <v>Днiпровська, ВУЛ, 2</v>
          </cell>
          <cell r="D26">
            <v>9</v>
          </cell>
          <cell r="E26">
            <v>2903.78</v>
          </cell>
          <cell r="F26">
            <v>0</v>
          </cell>
          <cell r="G26">
            <v>3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34050.919735290197</v>
          </cell>
          <cell r="O26">
            <v>2367.8718563647503</v>
          </cell>
          <cell r="P26">
            <v>0</v>
          </cell>
          <cell r="Q26">
            <v>0</v>
          </cell>
          <cell r="R26">
            <v>264.74246687999999</v>
          </cell>
          <cell r="S26">
            <v>84.184916399999992</v>
          </cell>
          <cell r="T26">
            <v>0</v>
          </cell>
          <cell r="U26">
            <v>0</v>
          </cell>
          <cell r="V26">
            <v>0</v>
          </cell>
          <cell r="W26">
            <v>2018.9444730847504</v>
          </cell>
          <cell r="X26">
            <v>6376.3218835820953</v>
          </cell>
          <cell r="Y26">
            <v>130.81376805290449</v>
          </cell>
          <cell r="Z26">
            <v>767.47332701215794</v>
          </cell>
          <cell r="AA26">
            <v>0</v>
          </cell>
          <cell r="AB26">
            <v>7009.9660455194407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C27" t="str">
            <v>Днiпровська, ВУЛ, 31</v>
          </cell>
          <cell r="D27">
            <v>9</v>
          </cell>
          <cell r="E27">
            <v>2664.1</v>
          </cell>
          <cell r="F27">
            <v>0</v>
          </cell>
          <cell r="G27">
            <v>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49044.624904820288</v>
          </cell>
          <cell r="O27">
            <v>3529.822686273169</v>
          </cell>
          <cell r="P27">
            <v>0</v>
          </cell>
          <cell r="Q27">
            <v>0</v>
          </cell>
          <cell r="R27">
            <v>402.02863824000002</v>
          </cell>
          <cell r="S27">
            <v>117.30539895999999</v>
          </cell>
          <cell r="T27">
            <v>0</v>
          </cell>
          <cell r="U27">
            <v>0</v>
          </cell>
          <cell r="V27">
            <v>0</v>
          </cell>
          <cell r="W27">
            <v>3010.4886490731687</v>
          </cell>
          <cell r="X27">
            <v>12752.609894160909</v>
          </cell>
          <cell r="Y27">
            <v>0</v>
          </cell>
          <cell r="Z27">
            <v>851.27986345359568</v>
          </cell>
          <cell r="AA27">
            <v>0</v>
          </cell>
          <cell r="AB27">
            <v>4234.1545660801112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8">
          <cell r="C28" t="str">
            <v>Днiпровська, ВУЛ, 35</v>
          </cell>
          <cell r="D28">
            <v>9</v>
          </cell>
          <cell r="E28">
            <v>3716.3</v>
          </cell>
          <cell r="F28">
            <v>0</v>
          </cell>
          <cell r="G28">
            <v>3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64836.436889480654</v>
          </cell>
          <cell r="O28">
            <v>28923.680057139423</v>
          </cell>
          <cell r="P28">
            <v>16404.766434239962</v>
          </cell>
          <cell r="Q28">
            <v>2590.0379889604383</v>
          </cell>
          <cell r="R28">
            <v>293.94428272000005</v>
          </cell>
          <cell r="S28">
            <v>83.089018080000002</v>
          </cell>
          <cell r="T28">
            <v>623.15906714857374</v>
          </cell>
          <cell r="U28">
            <v>6736.5963259655164</v>
          </cell>
          <cell r="V28">
            <v>0</v>
          </cell>
          <cell r="W28">
            <v>2192.0869400249335</v>
          </cell>
          <cell r="X28">
            <v>8545.6619236946954</v>
          </cell>
          <cell r="Y28">
            <v>130.81376805290449</v>
          </cell>
          <cell r="Z28">
            <v>615.25422783642875</v>
          </cell>
          <cell r="AA28">
            <v>0</v>
          </cell>
          <cell r="AB28">
            <v>9243.8974091876407</v>
          </cell>
          <cell r="AC28">
            <v>1056.5902581063656</v>
          </cell>
          <cell r="AD28">
            <v>1056.5899999999999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29">
          <cell r="C29" t="str">
            <v>Заньковецької вул. 28</v>
          </cell>
          <cell r="D29">
            <v>10</v>
          </cell>
          <cell r="E29">
            <v>2377.5</v>
          </cell>
          <cell r="F29">
            <v>0</v>
          </cell>
          <cell r="G29">
            <v>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20703.908226705407</v>
          </cell>
          <cell r="O29">
            <v>1711.5592317075282</v>
          </cell>
          <cell r="P29">
            <v>0</v>
          </cell>
          <cell r="Q29">
            <v>0</v>
          </cell>
          <cell r="R29">
            <v>252.83149120000002</v>
          </cell>
          <cell r="S29">
            <v>58.735722080000002</v>
          </cell>
          <cell r="T29">
            <v>0</v>
          </cell>
          <cell r="U29">
            <v>0</v>
          </cell>
          <cell r="V29">
            <v>0</v>
          </cell>
          <cell r="W29">
            <v>1399.9920184275281</v>
          </cell>
          <cell r="X29">
            <v>6505.0505870501838</v>
          </cell>
          <cell r="Y29">
            <v>0</v>
          </cell>
          <cell r="Z29">
            <v>458.83677219511435</v>
          </cell>
          <cell r="AA29">
            <v>0</v>
          </cell>
          <cell r="AB29">
            <v>375.0067844745671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C30" t="str">
            <v>Заньковецької вул. 30</v>
          </cell>
          <cell r="D30">
            <v>10</v>
          </cell>
          <cell r="E30">
            <v>2136</v>
          </cell>
          <cell r="F30">
            <v>0</v>
          </cell>
          <cell r="G30">
            <v>3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21738.049003356497</v>
          </cell>
          <cell r="O30">
            <v>1759.8772745893423</v>
          </cell>
          <cell r="P30">
            <v>0</v>
          </cell>
          <cell r="Q30">
            <v>0</v>
          </cell>
          <cell r="R30">
            <v>208.23175048000002</v>
          </cell>
          <cell r="S30">
            <v>64.270562080000005</v>
          </cell>
          <cell r="T30">
            <v>0</v>
          </cell>
          <cell r="U30">
            <v>0</v>
          </cell>
          <cell r="V30">
            <v>0</v>
          </cell>
          <cell r="W30">
            <v>1487.3749620293422</v>
          </cell>
          <cell r="X30">
            <v>6504.9038040359665</v>
          </cell>
          <cell r="Y30">
            <v>0</v>
          </cell>
          <cell r="Z30">
            <v>452.18363899828512</v>
          </cell>
          <cell r="AA30">
            <v>0</v>
          </cell>
          <cell r="AB30">
            <v>375.0067844745671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C31" t="str">
            <v>Заньковецької вул. 43</v>
          </cell>
          <cell r="D31">
            <v>2</v>
          </cell>
          <cell r="E31">
            <v>2001.1</v>
          </cell>
          <cell r="F31">
            <v>0</v>
          </cell>
          <cell r="G31">
            <v>3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321.92636762227346</v>
          </cell>
          <cell r="O31">
            <v>114.41087848372017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114.41087848372017</v>
          </cell>
          <cell r="X31">
            <v>0</v>
          </cell>
          <cell r="Y31">
            <v>0</v>
          </cell>
          <cell r="Z31">
            <v>192.43614225863092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2">
          <cell r="C32" t="str">
            <v>Заньковецької вул. 60</v>
          </cell>
          <cell r="D32">
            <v>1</v>
          </cell>
          <cell r="E32">
            <v>2009</v>
          </cell>
          <cell r="F32">
            <v>0</v>
          </cell>
          <cell r="G32">
            <v>3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147.86352472646811</v>
          </cell>
          <cell r="O32">
            <v>56.853250961567191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56.853250961567191</v>
          </cell>
          <cell r="X32">
            <v>0</v>
          </cell>
          <cell r="Y32">
            <v>0</v>
          </cell>
          <cell r="Z32">
            <v>91.01027376490093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</row>
        <row r="33">
          <cell r="C33" t="str">
            <v>Заньковецької вул. 62</v>
          </cell>
          <cell r="D33">
            <v>1</v>
          </cell>
          <cell r="E33">
            <v>1999.3</v>
          </cell>
          <cell r="F33">
            <v>0</v>
          </cell>
          <cell r="G33">
            <v>3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218.50980802685649</v>
          </cell>
          <cell r="O33">
            <v>97.170423619858482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97.170423619858482</v>
          </cell>
          <cell r="X33">
            <v>0</v>
          </cell>
          <cell r="Y33">
            <v>0</v>
          </cell>
          <cell r="Z33">
            <v>121.33938440699799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C34" t="str">
            <v>Заньковецької вул. 64</v>
          </cell>
          <cell r="D34">
            <v>1</v>
          </cell>
          <cell r="E34">
            <v>4031.6</v>
          </cell>
          <cell r="F34">
            <v>0</v>
          </cell>
          <cell r="G34">
            <v>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193.4894112894396</v>
          </cell>
          <cell r="O34">
            <v>72.081201366612333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72.081201366612333</v>
          </cell>
          <cell r="X34">
            <v>0</v>
          </cell>
          <cell r="Y34">
            <v>0</v>
          </cell>
          <cell r="Z34">
            <v>121.40820992282725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C35" t="str">
            <v>Степана Бандери вул. 10</v>
          </cell>
          <cell r="D35">
            <v>1</v>
          </cell>
          <cell r="E35">
            <v>4457.3</v>
          </cell>
          <cell r="F35">
            <v>0</v>
          </cell>
          <cell r="G35">
            <v>3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188.74006831180543</v>
          </cell>
          <cell r="O35">
            <v>81.372263618148665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81.372263618148665</v>
          </cell>
          <cell r="X35">
            <v>0</v>
          </cell>
          <cell r="Y35">
            <v>0</v>
          </cell>
          <cell r="Z35">
            <v>107.36780469365675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C36" t="str">
            <v>Степана Бандери вул. 11</v>
          </cell>
          <cell r="D36">
            <v>2</v>
          </cell>
          <cell r="E36">
            <v>245.4</v>
          </cell>
          <cell r="F36">
            <v>0</v>
          </cell>
          <cell r="G36">
            <v>3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3307.8534113442647</v>
          </cell>
          <cell r="O36">
            <v>292.57413732386271</v>
          </cell>
          <cell r="P36">
            <v>0</v>
          </cell>
          <cell r="Q36">
            <v>0</v>
          </cell>
          <cell r="R36">
            <v>44.234441279999999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248.33969604386269</v>
          </cell>
          <cell r="X36">
            <v>0</v>
          </cell>
          <cell r="Y36">
            <v>0</v>
          </cell>
          <cell r="Z36">
            <v>14.178056260829033</v>
          </cell>
          <cell r="AA36">
            <v>0</v>
          </cell>
          <cell r="AB36">
            <v>147.71177746966222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C37" t="str">
            <v>Степана Бандери вул. 13</v>
          </cell>
          <cell r="D37">
            <v>5</v>
          </cell>
          <cell r="E37">
            <v>5955.1</v>
          </cell>
          <cell r="F37">
            <v>0</v>
          </cell>
          <cell r="G37">
            <v>3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8243.5333999849317</v>
          </cell>
          <cell r="O37">
            <v>825.57410489257882</v>
          </cell>
          <cell r="P37">
            <v>0</v>
          </cell>
          <cell r="Q37">
            <v>0</v>
          </cell>
          <cell r="R37">
            <v>100.43520664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725.13889825257877</v>
          </cell>
          <cell r="X37">
            <v>0</v>
          </cell>
          <cell r="Y37">
            <v>0</v>
          </cell>
          <cell r="Z37">
            <v>1327.758909539612</v>
          </cell>
          <cell r="AA37">
            <v>0</v>
          </cell>
          <cell r="AB37">
            <v>147.71177746966222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C38" t="str">
            <v>Степана Бандери вул. 16</v>
          </cell>
          <cell r="D38">
            <v>1</v>
          </cell>
          <cell r="E38">
            <v>244.6</v>
          </cell>
          <cell r="F38">
            <v>0</v>
          </cell>
          <cell r="G38">
            <v>3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194.19252253206179</v>
          </cell>
          <cell r="O38">
            <v>85.76623168656478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85.76623168656478</v>
          </cell>
          <cell r="X38">
            <v>0</v>
          </cell>
          <cell r="Y38">
            <v>0</v>
          </cell>
          <cell r="Z38">
            <v>99.039917278315443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C39" t="str">
            <v>Степана Бандери вул. 19/2</v>
          </cell>
          <cell r="D39">
            <v>1</v>
          </cell>
          <cell r="E39">
            <v>269</v>
          </cell>
          <cell r="F39">
            <v>0</v>
          </cell>
          <cell r="G39">
            <v>3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99.723958035062878</v>
          </cell>
          <cell r="O39">
            <v>50.077819283551513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50.077819283551513</v>
          </cell>
          <cell r="X39">
            <v>0</v>
          </cell>
          <cell r="Y39">
            <v>0</v>
          </cell>
          <cell r="Z39">
            <v>49.646138751511373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0">
          <cell r="C40" t="str">
            <v>Степана Бандери вул. 29</v>
          </cell>
          <cell r="D40">
            <v>2</v>
          </cell>
          <cell r="E40">
            <v>887.9</v>
          </cell>
          <cell r="F40">
            <v>0</v>
          </cell>
          <cell r="G40">
            <v>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5348.949319803708</v>
          </cell>
          <cell r="O40">
            <v>124.43985903682257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124.43985903682257</v>
          </cell>
          <cell r="X40">
            <v>0</v>
          </cell>
          <cell r="Y40">
            <v>0</v>
          </cell>
          <cell r="Z40">
            <v>155.43095658109499</v>
          </cell>
          <cell r="AA40">
            <v>0</v>
          </cell>
          <cell r="AB40">
            <v>4117.5172090977549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</row>
        <row r="41">
          <cell r="C41" t="str">
            <v>Степана Бандери вул. 29а</v>
          </cell>
          <cell r="D41">
            <v>3</v>
          </cell>
          <cell r="E41">
            <v>992</v>
          </cell>
          <cell r="F41">
            <v>0</v>
          </cell>
          <cell r="G41">
            <v>3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3236.8391951256922</v>
          </cell>
          <cell r="O41">
            <v>278.79895102805102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278.79895102805102</v>
          </cell>
          <cell r="X41">
            <v>0</v>
          </cell>
          <cell r="Y41">
            <v>0</v>
          </cell>
          <cell r="Z41">
            <v>232.63024350292301</v>
          </cell>
          <cell r="AA41">
            <v>0</v>
          </cell>
          <cell r="AB41">
            <v>214.34448902228809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C42" t="str">
            <v>Степана Бандери вул. 31А</v>
          </cell>
          <cell r="D42">
            <v>10</v>
          </cell>
          <cell r="E42">
            <v>1244.8</v>
          </cell>
          <cell r="F42">
            <v>0</v>
          </cell>
          <cell r="G42">
            <v>3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46385.851376616789</v>
          </cell>
          <cell r="O42">
            <v>23719.56649969094</v>
          </cell>
          <cell r="P42">
            <v>15712.486761583848</v>
          </cell>
          <cell r="Q42">
            <v>649.53677997242278</v>
          </cell>
          <cell r="R42">
            <v>0</v>
          </cell>
          <cell r="S42">
            <v>0</v>
          </cell>
          <cell r="T42">
            <v>1334.1593735961314</v>
          </cell>
          <cell r="U42">
            <v>3850.5831455772604</v>
          </cell>
          <cell r="V42">
            <v>0</v>
          </cell>
          <cell r="W42">
            <v>2172.8004389612747</v>
          </cell>
          <cell r="X42">
            <v>4419.3429920378494</v>
          </cell>
          <cell r="Y42">
            <v>0</v>
          </cell>
          <cell r="Z42">
            <v>893.72226488164358</v>
          </cell>
          <cell r="AA42">
            <v>0</v>
          </cell>
          <cell r="AB42">
            <v>1446.0619079398855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C43" t="str">
            <v>Степана Бандери вул. 31б</v>
          </cell>
          <cell r="D43">
            <v>10</v>
          </cell>
          <cell r="E43">
            <v>217.6</v>
          </cell>
          <cell r="F43">
            <v>0</v>
          </cell>
          <cell r="G43">
            <v>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22111.636047909229</v>
          </cell>
          <cell r="O43">
            <v>2086.8664985698088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2086.8664985698088</v>
          </cell>
          <cell r="X43">
            <v>4419.3204100356616</v>
          </cell>
          <cell r="Y43">
            <v>0</v>
          </cell>
          <cell r="Z43">
            <v>793.71879038171858</v>
          </cell>
          <cell r="AA43">
            <v>0</v>
          </cell>
          <cell r="AB43">
            <v>1724.7630629081862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</row>
        <row r="44">
          <cell r="C44" t="str">
            <v>Степана Бандери вул. 31в</v>
          </cell>
          <cell r="D44">
            <v>10</v>
          </cell>
          <cell r="E44">
            <v>414</v>
          </cell>
          <cell r="F44">
            <v>0</v>
          </cell>
          <cell r="G44">
            <v>3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44534.061142860599</v>
          </cell>
          <cell r="O44">
            <v>2170.486058833636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2170.486058833636</v>
          </cell>
          <cell r="X44">
            <v>3857.3334126041077</v>
          </cell>
          <cell r="Y44">
            <v>0</v>
          </cell>
          <cell r="Z44">
            <v>846.25560079805905</v>
          </cell>
          <cell r="AA44">
            <v>0</v>
          </cell>
          <cell r="AB44">
            <v>19737.106780208469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</row>
        <row r="45">
          <cell r="C45" t="str">
            <v>Текстильникiв, ВУЛ, 3</v>
          </cell>
          <cell r="D45">
            <v>2</v>
          </cell>
          <cell r="E45">
            <v>410.1</v>
          </cell>
          <cell r="F45">
            <v>0</v>
          </cell>
          <cell r="G45">
            <v>3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1538.9574257244099</v>
          </cell>
          <cell r="O45">
            <v>223.07691951207798</v>
          </cell>
          <cell r="P45">
            <v>0</v>
          </cell>
          <cell r="Q45">
            <v>0</v>
          </cell>
          <cell r="R45">
            <v>31.050452400000001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192.02646711207797</v>
          </cell>
          <cell r="X45">
            <v>0</v>
          </cell>
          <cell r="Y45">
            <v>0</v>
          </cell>
          <cell r="Z45">
            <v>10.943257016853476</v>
          </cell>
          <cell r="AA45">
            <v>0</v>
          </cell>
          <cell r="AB45">
            <v>147.71177746966222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</row>
        <row r="46">
          <cell r="C46" t="str">
            <v>Текстильникiв, ВУЛ, 4</v>
          </cell>
          <cell r="D46">
            <v>5</v>
          </cell>
          <cell r="E46">
            <v>491.8</v>
          </cell>
          <cell r="F46">
            <v>0</v>
          </cell>
          <cell r="G46">
            <v>3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9805.0345182664241</v>
          </cell>
          <cell r="O46">
            <v>1102.0468671803173</v>
          </cell>
          <cell r="P46">
            <v>0</v>
          </cell>
          <cell r="Q46">
            <v>0</v>
          </cell>
          <cell r="R46">
            <v>177.50231879999998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924.54454838031745</v>
          </cell>
          <cell r="X46">
            <v>0</v>
          </cell>
          <cell r="Y46">
            <v>0</v>
          </cell>
          <cell r="Z46">
            <v>1164.734204378688</v>
          </cell>
          <cell r="AA46">
            <v>0</v>
          </cell>
          <cell r="AB46">
            <v>1138.8189933707192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C47" t="str">
            <v>Текстильникiв, ВУЛ, 6</v>
          </cell>
          <cell r="D47">
            <v>5</v>
          </cell>
          <cell r="E47">
            <v>411.6</v>
          </cell>
          <cell r="F47">
            <v>0</v>
          </cell>
          <cell r="G47">
            <v>3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11268.509151896242</v>
          </cell>
          <cell r="O47">
            <v>1348.0778495472541</v>
          </cell>
          <cell r="P47">
            <v>0</v>
          </cell>
          <cell r="Q47">
            <v>0</v>
          </cell>
          <cell r="R47">
            <v>234.400474</v>
          </cell>
          <cell r="S47">
            <v>41.079582479999999</v>
          </cell>
          <cell r="T47">
            <v>0</v>
          </cell>
          <cell r="U47">
            <v>0</v>
          </cell>
          <cell r="V47">
            <v>0</v>
          </cell>
          <cell r="W47">
            <v>1072.5977930672541</v>
          </cell>
          <cell r="X47">
            <v>0</v>
          </cell>
          <cell r="Y47">
            <v>0</v>
          </cell>
          <cell r="Z47">
            <v>657.19190881506222</v>
          </cell>
          <cell r="AA47">
            <v>0</v>
          </cell>
          <cell r="AB47">
            <v>1462.018991338535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</row>
        <row r="48">
          <cell r="C48" t="str">
            <v>Текстильникiв, ВУЛ, 8</v>
          </cell>
          <cell r="D48">
            <v>5</v>
          </cell>
          <cell r="E48">
            <v>427.3</v>
          </cell>
          <cell r="F48">
            <v>0</v>
          </cell>
          <cell r="G48">
            <v>3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13042.935707674891</v>
          </cell>
          <cell r="O48">
            <v>3536.4484644141348</v>
          </cell>
          <cell r="P48">
            <v>0</v>
          </cell>
          <cell r="Q48">
            <v>0</v>
          </cell>
          <cell r="R48">
            <v>186.03704207999999</v>
          </cell>
          <cell r="S48">
            <v>0</v>
          </cell>
          <cell r="T48">
            <v>0</v>
          </cell>
          <cell r="U48">
            <v>2380.417814925544</v>
          </cell>
          <cell r="V48">
            <v>0</v>
          </cell>
          <cell r="W48">
            <v>969.99360740859083</v>
          </cell>
          <cell r="X48">
            <v>0</v>
          </cell>
          <cell r="Y48">
            <v>0</v>
          </cell>
          <cell r="Z48">
            <v>258.14156803697136</v>
          </cell>
          <cell r="AA48">
            <v>0</v>
          </cell>
          <cell r="AB48">
            <v>1102.7215658395612</v>
          </cell>
          <cell r="AC48">
            <v>2426.4104523893429</v>
          </cell>
          <cell r="AD48">
            <v>0</v>
          </cell>
          <cell r="AE48">
            <v>2426.41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C49" t="str">
            <v>Текстильникiв, ВУЛ, 9</v>
          </cell>
          <cell r="D49">
            <v>9</v>
          </cell>
          <cell r="E49">
            <v>380.48</v>
          </cell>
          <cell r="F49">
            <v>0</v>
          </cell>
          <cell r="G49">
            <v>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21851.019410138233</v>
          </cell>
          <cell r="O49">
            <v>1721.1938438870579</v>
          </cell>
          <cell r="P49">
            <v>0</v>
          </cell>
          <cell r="Q49">
            <v>0</v>
          </cell>
          <cell r="R49">
            <v>291.75248607999998</v>
          </cell>
          <cell r="S49">
            <v>57.728381200000001</v>
          </cell>
          <cell r="T49">
            <v>0</v>
          </cell>
          <cell r="U49">
            <v>0</v>
          </cell>
          <cell r="V49">
            <v>0</v>
          </cell>
          <cell r="W49">
            <v>1371.712976607058</v>
          </cell>
          <cell r="X49">
            <v>6376.4573755952188</v>
          </cell>
          <cell r="Y49">
            <v>0</v>
          </cell>
          <cell r="Z49">
            <v>421.55628445426134</v>
          </cell>
          <cell r="AA49">
            <v>0</v>
          </cell>
          <cell r="AB49">
            <v>1215.8335660785172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</row>
        <row r="50">
          <cell r="C50" t="str">
            <v>Текстильникiв, ВУЛ, 9а</v>
          </cell>
          <cell r="D50">
            <v>9</v>
          </cell>
          <cell r="E50">
            <v>3948.3</v>
          </cell>
          <cell r="F50">
            <v>0</v>
          </cell>
          <cell r="G50">
            <v>3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24366.460648582739</v>
          </cell>
          <cell r="O50">
            <v>1660.3499772497069</v>
          </cell>
          <cell r="P50">
            <v>0</v>
          </cell>
          <cell r="Q50">
            <v>0</v>
          </cell>
          <cell r="R50">
            <v>177.29199488</v>
          </cell>
          <cell r="S50">
            <v>55.481236159999995</v>
          </cell>
          <cell r="T50">
            <v>0</v>
          </cell>
          <cell r="U50">
            <v>0</v>
          </cell>
          <cell r="V50">
            <v>0</v>
          </cell>
          <cell r="W50">
            <v>1427.5767462097069</v>
          </cell>
          <cell r="X50">
            <v>6376.4573755952188</v>
          </cell>
          <cell r="Y50">
            <v>0</v>
          </cell>
          <cell r="Z50">
            <v>432.17835573057823</v>
          </cell>
          <cell r="AA50">
            <v>0</v>
          </cell>
          <cell r="AB50">
            <v>295.42355493932445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</row>
        <row r="51">
          <cell r="C51" t="str">
            <v>Текстильникiв, ВУЛ, 11а</v>
          </cell>
          <cell r="D51">
            <v>9</v>
          </cell>
          <cell r="E51">
            <v>6380.8</v>
          </cell>
          <cell r="F51">
            <v>0</v>
          </cell>
          <cell r="G51">
            <v>3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54702.648984146319</v>
          </cell>
          <cell r="O51">
            <v>2768.2014458056374</v>
          </cell>
          <cell r="P51">
            <v>0</v>
          </cell>
          <cell r="Q51">
            <v>0</v>
          </cell>
          <cell r="R51">
            <v>120.36063064000001</v>
          </cell>
          <cell r="S51">
            <v>99.671398720000013</v>
          </cell>
          <cell r="T51">
            <v>0</v>
          </cell>
          <cell r="U51">
            <v>0</v>
          </cell>
          <cell r="V51">
            <v>0</v>
          </cell>
          <cell r="W51">
            <v>2548.1694164456376</v>
          </cell>
          <cell r="X51">
            <v>12752.869587186062</v>
          </cell>
          <cell r="Y51">
            <v>0</v>
          </cell>
          <cell r="Z51">
            <v>859.03420490369308</v>
          </cell>
          <cell r="AA51">
            <v>0</v>
          </cell>
          <cell r="AB51">
            <v>6276.2646978253297</v>
          </cell>
          <cell r="AC51">
            <v>10807.552945998337</v>
          </cell>
          <cell r="AD51">
            <v>10807.55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C52" t="str">
            <v>Текстильникiв, ВУЛ, 11б</v>
          </cell>
          <cell r="D52">
            <v>9</v>
          </cell>
          <cell r="E52">
            <v>4622.6000000000004</v>
          </cell>
          <cell r="F52">
            <v>0</v>
          </cell>
          <cell r="G52">
            <v>3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41190.757042033198</v>
          </cell>
          <cell r="O52">
            <v>1729.9039179535516</v>
          </cell>
          <cell r="P52">
            <v>0</v>
          </cell>
          <cell r="Q52">
            <v>0</v>
          </cell>
          <cell r="R52">
            <v>243.7543536</v>
          </cell>
          <cell r="S52">
            <v>47.765669199999998</v>
          </cell>
          <cell r="T52">
            <v>0</v>
          </cell>
          <cell r="U52">
            <v>0</v>
          </cell>
          <cell r="V52">
            <v>0</v>
          </cell>
          <cell r="W52">
            <v>1438.3838951535517</v>
          </cell>
          <cell r="X52">
            <v>6376.4235025919388</v>
          </cell>
          <cell r="Y52">
            <v>0</v>
          </cell>
          <cell r="Z52">
            <v>432.17835573057823</v>
          </cell>
          <cell r="AA52">
            <v>0</v>
          </cell>
          <cell r="AB52">
            <v>0</v>
          </cell>
          <cell r="AC52">
            <v>16304.974105326186</v>
          </cell>
          <cell r="AD52">
            <v>0</v>
          </cell>
          <cell r="AE52">
            <v>16304.97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C53" t="str">
            <v>Текстильникiв, ВУЛ, 12</v>
          </cell>
          <cell r="D53">
            <v>5</v>
          </cell>
          <cell r="E53">
            <v>4095.5</v>
          </cell>
          <cell r="F53">
            <v>0</v>
          </cell>
          <cell r="G53">
            <v>3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7634.8195338255491</v>
          </cell>
          <cell r="O53">
            <v>1147.6446732829445</v>
          </cell>
          <cell r="P53">
            <v>0</v>
          </cell>
          <cell r="Q53">
            <v>0</v>
          </cell>
          <cell r="R53">
            <v>183.52422471999998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964.1204485629446</v>
          </cell>
          <cell r="X53">
            <v>0</v>
          </cell>
          <cell r="Y53">
            <v>0</v>
          </cell>
          <cell r="Z53">
            <v>258.14156803697136</v>
          </cell>
          <cell r="AA53">
            <v>0</v>
          </cell>
          <cell r="AB53">
            <v>1098.3536199663413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4">
          <cell r="C54" t="str">
            <v>Текстильникiв, ВУЛ, 13</v>
          </cell>
          <cell r="D54">
            <v>5</v>
          </cell>
          <cell r="E54">
            <v>5434.4</v>
          </cell>
          <cell r="F54">
            <v>0</v>
          </cell>
          <cell r="G54">
            <v>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14512.368884581754</v>
          </cell>
          <cell r="O54">
            <v>1892.6635693258286</v>
          </cell>
          <cell r="P54">
            <v>0</v>
          </cell>
          <cell r="Q54">
            <v>0</v>
          </cell>
          <cell r="R54">
            <v>286.19550672000003</v>
          </cell>
          <cell r="S54">
            <v>67.204027280000005</v>
          </cell>
          <cell r="T54">
            <v>0</v>
          </cell>
          <cell r="U54">
            <v>0</v>
          </cell>
          <cell r="V54">
            <v>0</v>
          </cell>
          <cell r="W54">
            <v>1539.2640353258287</v>
          </cell>
          <cell r="X54">
            <v>0</v>
          </cell>
          <cell r="Y54">
            <v>0</v>
          </cell>
          <cell r="Z54">
            <v>567.4663780123077</v>
          </cell>
          <cell r="AA54">
            <v>0</v>
          </cell>
          <cell r="AB54">
            <v>1247.5554922424033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</row>
        <row r="55">
          <cell r="C55" t="str">
            <v>Текстильникiв, ВУЛ, 14</v>
          </cell>
          <cell r="D55">
            <v>3</v>
          </cell>
          <cell r="E55">
            <v>2101.94</v>
          </cell>
          <cell r="F55">
            <v>0</v>
          </cell>
          <cell r="G55">
            <v>3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1754.9218624513633</v>
          </cell>
          <cell r="O55">
            <v>207.94520815920254</v>
          </cell>
          <cell r="P55">
            <v>0</v>
          </cell>
          <cell r="Q55">
            <v>0</v>
          </cell>
          <cell r="R55">
            <v>27.98415104</v>
          </cell>
          <cell r="S55">
            <v>6.8521319200000006</v>
          </cell>
          <cell r="T55">
            <v>0</v>
          </cell>
          <cell r="U55">
            <v>0</v>
          </cell>
          <cell r="V55">
            <v>0</v>
          </cell>
          <cell r="W55">
            <v>173.10892519920253</v>
          </cell>
          <cell r="X55">
            <v>0</v>
          </cell>
          <cell r="Y55">
            <v>0</v>
          </cell>
          <cell r="Z55">
            <v>72.152082427681734</v>
          </cell>
          <cell r="AA55">
            <v>0</v>
          </cell>
          <cell r="AB55">
            <v>147.71177746966222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C56" t="str">
            <v>Текстильникiв, ВУЛ, 15</v>
          </cell>
          <cell r="D56">
            <v>8</v>
          </cell>
          <cell r="E56">
            <v>4345.51</v>
          </cell>
          <cell r="F56">
            <v>0</v>
          </cell>
          <cell r="G56">
            <v>3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34359.978427195056</v>
          </cell>
          <cell r="O56">
            <v>2372.4478317047383</v>
          </cell>
          <cell r="P56">
            <v>0</v>
          </cell>
          <cell r="Q56">
            <v>0</v>
          </cell>
          <cell r="R56">
            <v>381.40582440000003</v>
          </cell>
          <cell r="S56">
            <v>64.414467919999993</v>
          </cell>
          <cell r="T56">
            <v>0</v>
          </cell>
          <cell r="U56">
            <v>0</v>
          </cell>
          <cell r="V56">
            <v>0</v>
          </cell>
          <cell r="W56">
            <v>1926.6275393847382</v>
          </cell>
          <cell r="X56">
            <v>7278.2696329407308</v>
          </cell>
          <cell r="Y56">
            <v>0</v>
          </cell>
          <cell r="Z56">
            <v>449.27002549484621</v>
          </cell>
          <cell r="AA56">
            <v>0</v>
          </cell>
          <cell r="AB56">
            <v>4398.0562086736463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C57" t="str">
            <v>Текстильникiв, ВУЛ, 15а</v>
          </cell>
          <cell r="D57">
            <v>13</v>
          </cell>
          <cell r="E57">
            <v>4353.5</v>
          </cell>
          <cell r="F57">
            <v>0</v>
          </cell>
          <cell r="G57">
            <v>3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29441.157372093196</v>
          </cell>
          <cell r="O57">
            <v>1470.6686272142542</v>
          </cell>
          <cell r="P57">
            <v>0</v>
          </cell>
          <cell r="Q57">
            <v>0</v>
          </cell>
          <cell r="R57">
            <v>28.537635040000001</v>
          </cell>
          <cell r="S57">
            <v>14.12491168</v>
          </cell>
          <cell r="T57">
            <v>0</v>
          </cell>
          <cell r="U57">
            <v>0</v>
          </cell>
          <cell r="V57">
            <v>0</v>
          </cell>
          <cell r="W57">
            <v>1428.0060804942543</v>
          </cell>
          <cell r="X57">
            <v>5050.9841752157963</v>
          </cell>
          <cell r="Y57">
            <v>261.62753610580899</v>
          </cell>
          <cell r="Z57">
            <v>488.93646445111386</v>
          </cell>
          <cell r="AA57">
            <v>0</v>
          </cell>
          <cell r="AB57">
            <v>5222.4944965817585</v>
          </cell>
          <cell r="AC57">
            <v>2614.8098195196617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2614.81</v>
          </cell>
        </row>
        <row r="58">
          <cell r="C58" t="str">
            <v>Текстильникiв, ВУЛ, 16</v>
          </cell>
          <cell r="D58">
            <v>5</v>
          </cell>
          <cell r="E58">
            <v>3264.61</v>
          </cell>
          <cell r="F58">
            <v>0</v>
          </cell>
          <cell r="G58">
            <v>3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11333.557600185903</v>
          </cell>
          <cell r="O58">
            <v>1201.1879564283636</v>
          </cell>
          <cell r="P58">
            <v>0</v>
          </cell>
          <cell r="Q58">
            <v>0</v>
          </cell>
          <cell r="R58">
            <v>182.68292904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1018.5050273883635</v>
          </cell>
          <cell r="X58">
            <v>0</v>
          </cell>
          <cell r="Y58">
            <v>0</v>
          </cell>
          <cell r="Z58">
            <v>1241.153468787784</v>
          </cell>
          <cell r="AA58">
            <v>0</v>
          </cell>
          <cell r="AB58">
            <v>1246.1024842884444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</row>
        <row r="59">
          <cell r="C59" t="str">
            <v>Текстильникiв, ВУЛ, 17/43</v>
          </cell>
          <cell r="D59">
            <v>5</v>
          </cell>
          <cell r="E59">
            <v>3208.5</v>
          </cell>
          <cell r="F59">
            <v>0</v>
          </cell>
          <cell r="G59">
            <v>3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18108.387654989634</v>
          </cell>
          <cell r="O59">
            <v>1079.6686257976985</v>
          </cell>
          <cell r="P59">
            <v>0</v>
          </cell>
          <cell r="Q59">
            <v>0</v>
          </cell>
          <cell r="R59">
            <v>160.06757279999999</v>
          </cell>
          <cell r="S59">
            <v>31.415751839999999</v>
          </cell>
          <cell r="T59">
            <v>0</v>
          </cell>
          <cell r="U59">
            <v>0</v>
          </cell>
          <cell r="V59">
            <v>0</v>
          </cell>
          <cell r="W59">
            <v>888.18530115769863</v>
          </cell>
          <cell r="X59">
            <v>0</v>
          </cell>
          <cell r="Y59">
            <v>0</v>
          </cell>
          <cell r="Z59">
            <v>458.92853954955331</v>
          </cell>
          <cell r="AA59">
            <v>0</v>
          </cell>
          <cell r="AB59">
            <v>9801.9500264032522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</row>
        <row r="60">
          <cell r="C60" t="str">
            <v>Текстильникiв, ВУЛ, 18</v>
          </cell>
          <cell r="D60">
            <v>4</v>
          </cell>
          <cell r="E60">
            <v>4435.6499999999996</v>
          </cell>
          <cell r="F60">
            <v>0</v>
          </cell>
          <cell r="G60">
            <v>3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20759.689433200583</v>
          </cell>
          <cell r="O60">
            <v>12891.629922810787</v>
          </cell>
          <cell r="P60">
            <v>6049.7343251967277</v>
          </cell>
          <cell r="Q60">
            <v>1096.5065478399508</v>
          </cell>
          <cell r="R60">
            <v>145.40024679999999</v>
          </cell>
          <cell r="S60">
            <v>35.600090879999996</v>
          </cell>
          <cell r="T60">
            <v>614.86563778911022</v>
          </cell>
          <cell r="U60">
            <v>4050.6513744709837</v>
          </cell>
          <cell r="V60">
            <v>0</v>
          </cell>
          <cell r="W60">
            <v>898.87169983401452</v>
          </cell>
          <cell r="X60">
            <v>0</v>
          </cell>
          <cell r="Y60">
            <v>0</v>
          </cell>
          <cell r="Z60">
            <v>203.33351559826491</v>
          </cell>
          <cell r="AA60">
            <v>0</v>
          </cell>
          <cell r="AB60">
            <v>1341.3650746656574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</row>
        <row r="61">
          <cell r="C61" t="str">
            <v>Текстильникiв, ВУЛ, 19</v>
          </cell>
          <cell r="D61">
            <v>2</v>
          </cell>
          <cell r="E61">
            <v>3052.5</v>
          </cell>
          <cell r="F61">
            <v>0</v>
          </cell>
          <cell r="G61">
            <v>3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1808.8174440362975</v>
          </cell>
          <cell r="O61">
            <v>175.41985204342188</v>
          </cell>
          <cell r="P61">
            <v>0</v>
          </cell>
          <cell r="Q61">
            <v>0</v>
          </cell>
          <cell r="R61">
            <v>31.59286672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143.82698532342189</v>
          </cell>
          <cell r="X61">
            <v>0</v>
          </cell>
          <cell r="Y61">
            <v>0</v>
          </cell>
          <cell r="Z61">
            <v>155.43095658109499</v>
          </cell>
          <cell r="AA61">
            <v>0</v>
          </cell>
          <cell r="AB61">
            <v>146.9576781366919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C62" t="str">
            <v>Текстильникiв, ВУЛ, 20</v>
          </cell>
          <cell r="D62">
            <v>5</v>
          </cell>
          <cell r="E62">
            <v>11199.65</v>
          </cell>
          <cell r="F62">
            <v>0</v>
          </cell>
          <cell r="G62">
            <v>3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13855.621848288985</v>
          </cell>
          <cell r="O62">
            <v>788.33937919289201</v>
          </cell>
          <cell r="P62">
            <v>0</v>
          </cell>
          <cell r="Q62">
            <v>0</v>
          </cell>
          <cell r="R62">
            <v>35.589021199999998</v>
          </cell>
          <cell r="S62">
            <v>27.463876079999999</v>
          </cell>
          <cell r="T62">
            <v>0</v>
          </cell>
          <cell r="U62">
            <v>0</v>
          </cell>
          <cell r="V62">
            <v>0</v>
          </cell>
          <cell r="W62">
            <v>725.28648191289199</v>
          </cell>
          <cell r="X62">
            <v>0</v>
          </cell>
          <cell r="Y62">
            <v>0</v>
          </cell>
          <cell r="Z62">
            <v>300.90515520555607</v>
          </cell>
          <cell r="AA62">
            <v>0</v>
          </cell>
          <cell r="AB62">
            <v>584.52754822950931</v>
          </cell>
          <cell r="AC62">
            <v>5033.6678210761602</v>
          </cell>
          <cell r="AD62">
            <v>1068.95</v>
          </cell>
          <cell r="AE62">
            <v>3964.72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C63" t="str">
            <v>Текстильникiв, ВУЛ, 21</v>
          </cell>
          <cell r="D63">
            <v>2</v>
          </cell>
          <cell r="E63">
            <v>4502.3999999999996</v>
          </cell>
          <cell r="F63">
            <v>0</v>
          </cell>
          <cell r="G63">
            <v>3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1841.502859909366</v>
          </cell>
          <cell r="O63">
            <v>174.99478854302743</v>
          </cell>
          <cell r="P63">
            <v>0</v>
          </cell>
          <cell r="Q63">
            <v>0</v>
          </cell>
          <cell r="R63">
            <v>30.4969684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144.49782014302741</v>
          </cell>
          <cell r="X63">
            <v>0</v>
          </cell>
          <cell r="Y63">
            <v>0</v>
          </cell>
          <cell r="Z63">
            <v>155.43095658109499</v>
          </cell>
          <cell r="AA63">
            <v>0</v>
          </cell>
          <cell r="AB63">
            <v>146.9576781366919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</row>
        <row r="64">
          <cell r="C64" t="str">
            <v>Текстильникiв, ВУЛ, 22</v>
          </cell>
          <cell r="D64">
            <v>4</v>
          </cell>
          <cell r="E64">
            <v>1670.19</v>
          </cell>
          <cell r="F64">
            <v>0</v>
          </cell>
          <cell r="G64">
            <v>3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6209.9363063437568</v>
          </cell>
          <cell r="O64">
            <v>669.35541323975053</v>
          </cell>
          <cell r="P64">
            <v>0</v>
          </cell>
          <cell r="Q64">
            <v>0</v>
          </cell>
          <cell r="R64">
            <v>90.118264879999998</v>
          </cell>
          <cell r="S64">
            <v>22.06187224</v>
          </cell>
          <cell r="T64">
            <v>0</v>
          </cell>
          <cell r="U64">
            <v>0</v>
          </cell>
          <cell r="V64">
            <v>0</v>
          </cell>
          <cell r="W64">
            <v>557.17527611975049</v>
          </cell>
          <cell r="X64">
            <v>0</v>
          </cell>
          <cell r="Y64">
            <v>0</v>
          </cell>
          <cell r="Z64">
            <v>135.54038250643677</v>
          </cell>
          <cell r="AA64">
            <v>0</v>
          </cell>
          <cell r="AB64">
            <v>443.13533240898664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</row>
        <row r="65">
          <cell r="C65" t="str">
            <v>Текстильникiв, ВУЛ, 23</v>
          </cell>
          <cell r="D65">
            <v>2</v>
          </cell>
          <cell r="E65">
            <v>3272.9</v>
          </cell>
          <cell r="F65">
            <v>0</v>
          </cell>
          <cell r="G65">
            <v>3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5141.3677861075112</v>
          </cell>
          <cell r="O65">
            <v>351.91529161629762</v>
          </cell>
          <cell r="P65">
            <v>0</v>
          </cell>
          <cell r="Q65">
            <v>0</v>
          </cell>
          <cell r="R65">
            <v>53.809714479999997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298.10557713629765</v>
          </cell>
          <cell r="X65">
            <v>0</v>
          </cell>
          <cell r="Y65">
            <v>0</v>
          </cell>
          <cell r="Z65">
            <v>23.033605964194738</v>
          </cell>
          <cell r="AA65">
            <v>0</v>
          </cell>
          <cell r="AB65">
            <v>146.9576781366919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</row>
        <row r="66">
          <cell r="C66" t="str">
            <v>Текстильникiв, ВУЛ, 24</v>
          </cell>
          <cell r="D66">
            <v>5</v>
          </cell>
          <cell r="E66">
            <v>2868.4</v>
          </cell>
          <cell r="F66">
            <v>0</v>
          </cell>
          <cell r="G66">
            <v>3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13211.261194354791</v>
          </cell>
          <cell r="O66">
            <v>955.12767276893135</v>
          </cell>
          <cell r="P66">
            <v>0</v>
          </cell>
          <cell r="Q66">
            <v>0</v>
          </cell>
          <cell r="R66">
            <v>138.88020527999998</v>
          </cell>
          <cell r="S66">
            <v>34.570610639999998</v>
          </cell>
          <cell r="T66">
            <v>0</v>
          </cell>
          <cell r="U66">
            <v>0</v>
          </cell>
          <cell r="V66">
            <v>0</v>
          </cell>
          <cell r="W66">
            <v>781.67685684893138</v>
          </cell>
          <cell r="X66">
            <v>0</v>
          </cell>
          <cell r="Y66">
            <v>0</v>
          </cell>
          <cell r="Z66">
            <v>300.90515520555607</v>
          </cell>
          <cell r="AA66">
            <v>0</v>
          </cell>
          <cell r="AB66">
            <v>147.71177746966222</v>
          </cell>
          <cell r="AC66">
            <v>5740.7254832824183</v>
          </cell>
          <cell r="AD66">
            <v>5740.73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C67" t="str">
            <v>Текстильникiв, ВУЛ, 24а</v>
          </cell>
          <cell r="D67">
            <v>9</v>
          </cell>
          <cell r="E67">
            <v>2506.6999999999998</v>
          </cell>
          <cell r="F67">
            <v>0</v>
          </cell>
          <cell r="G67">
            <v>3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78012.938605967502</v>
          </cell>
          <cell r="O67">
            <v>2152.0764407555635</v>
          </cell>
          <cell r="P67">
            <v>0</v>
          </cell>
          <cell r="Q67">
            <v>0</v>
          </cell>
          <cell r="R67">
            <v>349.91258480000005</v>
          </cell>
          <cell r="S67">
            <v>73.690859759999995</v>
          </cell>
          <cell r="T67">
            <v>0</v>
          </cell>
          <cell r="U67">
            <v>0</v>
          </cell>
          <cell r="V67">
            <v>0</v>
          </cell>
          <cell r="W67">
            <v>1728.4729961955636</v>
          </cell>
          <cell r="X67">
            <v>4337.7542181355248</v>
          </cell>
          <cell r="Y67">
            <v>261.62753610580899</v>
          </cell>
          <cell r="Z67">
            <v>486.20638565655292</v>
          </cell>
          <cell r="AA67">
            <v>0</v>
          </cell>
          <cell r="AB67">
            <v>2291.6115648164196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</row>
        <row r="68">
          <cell r="C68" t="str">
            <v>Текстильникiв, ВУЛ, 25а</v>
          </cell>
          <cell r="D68">
            <v>5</v>
          </cell>
          <cell r="E68">
            <v>5751.2</v>
          </cell>
          <cell r="F68">
            <v>0</v>
          </cell>
          <cell r="G68">
            <v>3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18571.657877434547</v>
          </cell>
          <cell r="O68">
            <v>958.38078493651278</v>
          </cell>
          <cell r="P68">
            <v>0</v>
          </cell>
          <cell r="Q68">
            <v>0</v>
          </cell>
          <cell r="R68">
            <v>150.83545967999999</v>
          </cell>
          <cell r="S68">
            <v>29.578184959999998</v>
          </cell>
          <cell r="T68">
            <v>0</v>
          </cell>
          <cell r="U68">
            <v>0</v>
          </cell>
          <cell r="V68">
            <v>0</v>
          </cell>
          <cell r="W68">
            <v>777.96714029651287</v>
          </cell>
          <cell r="X68">
            <v>0</v>
          </cell>
          <cell r="Y68">
            <v>0</v>
          </cell>
          <cell r="Z68">
            <v>229.46426977477665</v>
          </cell>
          <cell r="AA68">
            <v>0</v>
          </cell>
          <cell r="AB68">
            <v>12005.744702843804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</row>
        <row r="69">
          <cell r="C69" t="str">
            <v>Текстильникiв, ВУЛ, 31</v>
          </cell>
          <cell r="D69">
            <v>2</v>
          </cell>
          <cell r="E69">
            <v>3559.8</v>
          </cell>
          <cell r="F69">
            <v>0</v>
          </cell>
          <cell r="G69">
            <v>3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1952.1259838537953</v>
          </cell>
          <cell r="O69">
            <v>172.51203430852644</v>
          </cell>
          <cell r="P69">
            <v>0</v>
          </cell>
          <cell r="Q69">
            <v>0</v>
          </cell>
          <cell r="R69">
            <v>30.563386479999998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141.94864782852645</v>
          </cell>
          <cell r="X69">
            <v>0</v>
          </cell>
          <cell r="Y69">
            <v>0</v>
          </cell>
          <cell r="Z69">
            <v>155.43095658109499</v>
          </cell>
          <cell r="AA69">
            <v>0</v>
          </cell>
          <cell r="AB69">
            <v>146.9576781366919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C70" t="str">
            <v>Текстильникiв, ВУЛ, 33</v>
          </cell>
          <cell r="D70">
            <v>2</v>
          </cell>
          <cell r="E70">
            <v>2097.3000000000002</v>
          </cell>
          <cell r="F70">
            <v>0</v>
          </cell>
          <cell r="G70">
            <v>3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1791.0678380214142</v>
          </cell>
          <cell r="O70">
            <v>170.9785203985324</v>
          </cell>
          <cell r="P70">
            <v>0</v>
          </cell>
          <cell r="Q70">
            <v>0</v>
          </cell>
          <cell r="R70">
            <v>30.74050136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140.2380190385324</v>
          </cell>
          <cell r="X70">
            <v>0</v>
          </cell>
          <cell r="Y70">
            <v>0</v>
          </cell>
          <cell r="Z70">
            <v>155.43095658109499</v>
          </cell>
          <cell r="AA70">
            <v>0</v>
          </cell>
          <cell r="AB70">
            <v>146.9576781366919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C71" t="str">
            <v>Текстильникiв, ВУЛ, 34</v>
          </cell>
          <cell r="D71">
            <v>5</v>
          </cell>
          <cell r="E71">
            <v>2949.8</v>
          </cell>
          <cell r="F71">
            <v>0</v>
          </cell>
          <cell r="G71">
            <v>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12331.215508828431</v>
          </cell>
          <cell r="O71">
            <v>5392.0793720036199</v>
          </cell>
          <cell r="P71">
            <v>0</v>
          </cell>
          <cell r="Q71">
            <v>0</v>
          </cell>
          <cell r="R71">
            <v>190.43170504</v>
          </cell>
          <cell r="S71">
            <v>38.157186959999997</v>
          </cell>
          <cell r="T71">
            <v>0</v>
          </cell>
          <cell r="U71">
            <v>3239.1579464065726</v>
          </cell>
          <cell r="V71">
            <v>0</v>
          </cell>
          <cell r="W71">
            <v>1924.3325335970478</v>
          </cell>
          <cell r="X71">
            <v>0</v>
          </cell>
          <cell r="Y71">
            <v>0</v>
          </cell>
          <cell r="Z71">
            <v>255.38854740380063</v>
          </cell>
          <cell r="AA71">
            <v>0</v>
          </cell>
          <cell r="AB71">
            <v>443.13533240898664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C72" t="str">
            <v>Текстильникiв, ВУЛ, 39</v>
          </cell>
          <cell r="D72">
            <v>5</v>
          </cell>
          <cell r="E72">
            <v>756</v>
          </cell>
          <cell r="F72">
            <v>0</v>
          </cell>
          <cell r="G72">
            <v>3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7591.3409546990197</v>
          </cell>
          <cell r="O72">
            <v>1084.6371285755229</v>
          </cell>
          <cell r="P72">
            <v>0</v>
          </cell>
          <cell r="Q72">
            <v>0</v>
          </cell>
          <cell r="R72">
            <v>159.55836751999999</v>
          </cell>
          <cell r="S72">
            <v>31.493239599999999</v>
          </cell>
          <cell r="T72">
            <v>0</v>
          </cell>
          <cell r="U72">
            <v>0</v>
          </cell>
          <cell r="V72">
            <v>0</v>
          </cell>
          <cell r="W72">
            <v>893.58552145552289</v>
          </cell>
          <cell r="X72">
            <v>0</v>
          </cell>
          <cell r="Y72">
            <v>0</v>
          </cell>
          <cell r="Z72">
            <v>344.19640466216498</v>
          </cell>
          <cell r="AA72">
            <v>0</v>
          </cell>
          <cell r="AB72">
            <v>443.13533240898664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C73" t="str">
            <v>Текстильникiв, ВУЛ, 41</v>
          </cell>
          <cell r="D73">
            <v>5</v>
          </cell>
          <cell r="E73">
            <v>1779.66</v>
          </cell>
          <cell r="F73">
            <v>0</v>
          </cell>
          <cell r="G73">
            <v>3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10746.438913701166</v>
          </cell>
          <cell r="O73">
            <v>1506.272830929983</v>
          </cell>
          <cell r="P73">
            <v>0</v>
          </cell>
          <cell r="Q73">
            <v>0</v>
          </cell>
          <cell r="R73">
            <v>212.58213472</v>
          </cell>
          <cell r="S73">
            <v>47.178976159999998</v>
          </cell>
          <cell r="T73">
            <v>0</v>
          </cell>
          <cell r="U73">
            <v>0</v>
          </cell>
          <cell r="V73">
            <v>0</v>
          </cell>
          <cell r="W73">
            <v>1246.5117200499831</v>
          </cell>
          <cell r="X73">
            <v>0</v>
          </cell>
          <cell r="Y73">
            <v>0</v>
          </cell>
          <cell r="Z73">
            <v>353.55667481494538</v>
          </cell>
          <cell r="AA73">
            <v>0</v>
          </cell>
          <cell r="AB73">
            <v>295.42355493932445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4">
          <cell r="C74" t="str">
            <v>Харкiвська, ВУЛ, 2</v>
          </cell>
          <cell r="D74">
            <v>10</v>
          </cell>
          <cell r="E74">
            <v>6270.58</v>
          </cell>
          <cell r="F74">
            <v>0</v>
          </cell>
          <cell r="G74">
            <v>3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11204.134203276664</v>
          </cell>
          <cell r="O74">
            <v>960.1127697260531</v>
          </cell>
          <cell r="P74">
            <v>0</v>
          </cell>
          <cell r="Q74">
            <v>0</v>
          </cell>
          <cell r="R74">
            <v>124.21287928</v>
          </cell>
          <cell r="S74">
            <v>38.444998639999994</v>
          </cell>
          <cell r="T74">
            <v>0</v>
          </cell>
          <cell r="U74">
            <v>0</v>
          </cell>
          <cell r="V74">
            <v>0</v>
          </cell>
          <cell r="W74">
            <v>797.45489180605307</v>
          </cell>
          <cell r="X74">
            <v>2212.1893892627963</v>
          </cell>
          <cell r="Y74">
            <v>130.81376805290449</v>
          </cell>
          <cell r="Z74">
            <v>242.74759432982526</v>
          </cell>
          <cell r="AA74">
            <v>0</v>
          </cell>
          <cell r="AB74">
            <v>147.71177746966222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</row>
        <row r="75">
          <cell r="C75" t="str">
            <v>Харкiвська, ВУЛ, 6</v>
          </cell>
          <cell r="D75">
            <v>9</v>
          </cell>
          <cell r="E75">
            <v>446.2</v>
          </cell>
          <cell r="F75">
            <v>0</v>
          </cell>
          <cell r="G75">
            <v>3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10609.095415789938</v>
          </cell>
          <cell r="O75">
            <v>855.45355909868726</v>
          </cell>
          <cell r="P75">
            <v>0</v>
          </cell>
          <cell r="Q75">
            <v>0</v>
          </cell>
          <cell r="R75">
            <v>105.17302968</v>
          </cell>
          <cell r="S75">
            <v>33.828942079999997</v>
          </cell>
          <cell r="T75">
            <v>0</v>
          </cell>
          <cell r="U75">
            <v>0</v>
          </cell>
          <cell r="V75">
            <v>0</v>
          </cell>
          <cell r="W75">
            <v>716.45158733868732</v>
          </cell>
          <cell r="X75">
            <v>3188.2399787987024</v>
          </cell>
          <cell r="Y75">
            <v>0</v>
          </cell>
          <cell r="Z75">
            <v>216.08917786528912</v>
          </cell>
          <cell r="AA75">
            <v>0</v>
          </cell>
          <cell r="AB75">
            <v>147.71177746966222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</row>
        <row r="76">
          <cell r="C76" t="str">
            <v>Харкiвська, ВУЛ, 8</v>
          </cell>
          <cell r="D76">
            <v>9</v>
          </cell>
          <cell r="E76">
            <v>1873.6999999999998</v>
          </cell>
          <cell r="F76">
            <v>0</v>
          </cell>
          <cell r="G76">
            <v>3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13539.375708353647</v>
          </cell>
          <cell r="O76">
            <v>2710.4424898745424</v>
          </cell>
          <cell r="P76">
            <v>0</v>
          </cell>
          <cell r="Q76">
            <v>0</v>
          </cell>
          <cell r="R76">
            <v>90.848863759999986</v>
          </cell>
          <cell r="S76">
            <v>30.076320560000003</v>
          </cell>
          <cell r="T76">
            <v>0</v>
          </cell>
          <cell r="U76">
            <v>1918.3135267982468</v>
          </cell>
          <cell r="V76">
            <v>0</v>
          </cell>
          <cell r="W76">
            <v>671.20377875629549</v>
          </cell>
          <cell r="X76">
            <v>3188.330306807452</v>
          </cell>
          <cell r="Y76">
            <v>0</v>
          </cell>
          <cell r="Z76">
            <v>304.52996570589744</v>
          </cell>
          <cell r="AA76">
            <v>0</v>
          </cell>
          <cell r="AB76">
            <v>1642.7030983547636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</row>
        <row r="77">
          <cell r="C77" t="str">
            <v>Харкiвська, ВУЛ, 10</v>
          </cell>
          <cell r="D77">
            <v>9</v>
          </cell>
          <cell r="E77">
            <v>2638.8999999999996</v>
          </cell>
          <cell r="F77">
            <v>0</v>
          </cell>
          <cell r="G77">
            <v>3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14792.633698994063</v>
          </cell>
          <cell r="O77">
            <v>809.03650845373727</v>
          </cell>
          <cell r="P77">
            <v>0</v>
          </cell>
          <cell r="Q77">
            <v>0</v>
          </cell>
          <cell r="R77">
            <v>103.75611064</v>
          </cell>
          <cell r="S77">
            <v>31.426821520000001</v>
          </cell>
          <cell r="T77">
            <v>0</v>
          </cell>
          <cell r="U77">
            <v>0</v>
          </cell>
          <cell r="V77">
            <v>0</v>
          </cell>
          <cell r="W77">
            <v>673.85357629373732</v>
          </cell>
          <cell r="X77">
            <v>3188.3077248052646</v>
          </cell>
          <cell r="Y77">
            <v>0</v>
          </cell>
          <cell r="Z77">
            <v>324.14523771723856</v>
          </cell>
          <cell r="AA77">
            <v>0</v>
          </cell>
          <cell r="AB77">
            <v>2539.8137837549225</v>
          </cell>
          <cell r="AC77">
            <v>1713.9703811452032</v>
          </cell>
          <cell r="AD77">
            <v>1713.97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</row>
        <row r="78">
          <cell r="C78" t="str">
            <v>Харкiвська, ВУЛ, 12</v>
          </cell>
          <cell r="D78">
            <v>9</v>
          </cell>
          <cell r="E78">
            <v>3635.8</v>
          </cell>
          <cell r="F78">
            <v>0</v>
          </cell>
          <cell r="G78">
            <v>3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10970.464915662904</v>
          </cell>
          <cell r="O78">
            <v>805.78295957865066</v>
          </cell>
          <cell r="P78">
            <v>0</v>
          </cell>
          <cell r="Q78">
            <v>0</v>
          </cell>
          <cell r="R78">
            <v>102.64914264000001</v>
          </cell>
          <cell r="S78">
            <v>32.533789519999999</v>
          </cell>
          <cell r="T78">
            <v>0</v>
          </cell>
          <cell r="U78">
            <v>0</v>
          </cell>
          <cell r="V78">
            <v>0</v>
          </cell>
          <cell r="W78">
            <v>670.6000274186506</v>
          </cell>
          <cell r="X78">
            <v>2168.8319450633876</v>
          </cell>
          <cell r="Y78">
            <v>130.81376805290449</v>
          </cell>
          <cell r="Z78">
            <v>311.06838970967777</v>
          </cell>
          <cell r="AA78">
            <v>0</v>
          </cell>
          <cell r="AB78">
            <v>1965.5887822739778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  <row r="79">
          <cell r="C79" t="str">
            <v>Народного руху вул. 2</v>
          </cell>
          <cell r="D79">
            <v>9</v>
          </cell>
          <cell r="E79">
            <v>4514.3999999999996</v>
          </cell>
          <cell r="F79">
            <v>0</v>
          </cell>
          <cell r="G79">
            <v>3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18486.369580611947</v>
          </cell>
          <cell r="O79">
            <v>1433.2213992007921</v>
          </cell>
          <cell r="P79">
            <v>0</v>
          </cell>
          <cell r="Q79">
            <v>0</v>
          </cell>
          <cell r="R79">
            <v>70.314607359999997</v>
          </cell>
          <cell r="S79">
            <v>10.637962479999999</v>
          </cell>
          <cell r="T79">
            <v>0</v>
          </cell>
          <cell r="U79">
            <v>0</v>
          </cell>
          <cell r="V79">
            <v>0</v>
          </cell>
          <cell r="W79">
            <v>1352.2688293607921</v>
          </cell>
          <cell r="X79">
            <v>4337.8897101486473</v>
          </cell>
          <cell r="Y79">
            <v>0</v>
          </cell>
          <cell r="Z79">
            <v>648.26753359586735</v>
          </cell>
          <cell r="AA79">
            <v>0</v>
          </cell>
          <cell r="AB79">
            <v>295.42355493932445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</row>
        <row r="80">
          <cell r="C80" t="str">
            <v>Народного руху вул. 4</v>
          </cell>
          <cell r="D80">
            <v>9</v>
          </cell>
          <cell r="E80">
            <v>5012.3</v>
          </cell>
          <cell r="F80">
            <v>0</v>
          </cell>
          <cell r="G80">
            <v>3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27561.058568988268</v>
          </cell>
          <cell r="O80">
            <v>1566.8207561538256</v>
          </cell>
          <cell r="P80">
            <v>0</v>
          </cell>
          <cell r="Q80">
            <v>0</v>
          </cell>
          <cell r="R80">
            <v>60.108362399999997</v>
          </cell>
          <cell r="S80">
            <v>11.656373039999998</v>
          </cell>
          <cell r="T80">
            <v>0</v>
          </cell>
          <cell r="U80">
            <v>0</v>
          </cell>
          <cell r="V80">
            <v>0</v>
          </cell>
          <cell r="W80">
            <v>1495.0560207138255</v>
          </cell>
          <cell r="X80">
            <v>6376.4235025919388</v>
          </cell>
          <cell r="Y80">
            <v>0</v>
          </cell>
          <cell r="Z80">
            <v>648.26753359586735</v>
          </cell>
          <cell r="AA80">
            <v>0</v>
          </cell>
          <cell r="AB80">
            <v>295.42355493932445</v>
          </cell>
          <cell r="AC80">
            <v>3058.5935180319498</v>
          </cell>
          <cell r="AD80">
            <v>0</v>
          </cell>
          <cell r="AE80">
            <v>3058.59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</row>
        <row r="81">
          <cell r="C81" t="str">
            <v>Народного руху вул. 11</v>
          </cell>
          <cell r="D81">
            <v>1</v>
          </cell>
          <cell r="E81">
            <v>2905.85</v>
          </cell>
          <cell r="F81">
            <v>0</v>
          </cell>
          <cell r="G81">
            <v>3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1818.1856293318633</v>
          </cell>
          <cell r="O81">
            <v>82.311432365596389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82.311432365596389</v>
          </cell>
          <cell r="X81">
            <v>0</v>
          </cell>
          <cell r="Y81">
            <v>0</v>
          </cell>
          <cell r="Z81">
            <v>99.384044857461788</v>
          </cell>
          <cell r="AA81">
            <v>0</v>
          </cell>
          <cell r="AB81">
            <v>0</v>
          </cell>
          <cell r="AC81">
            <v>1619.9579145565217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1619.96</v>
          </cell>
        </row>
        <row r="82">
          <cell r="C82" t="str">
            <v>Народного руху вул. 12</v>
          </cell>
          <cell r="D82">
            <v>5</v>
          </cell>
          <cell r="E82">
            <v>4489.3</v>
          </cell>
          <cell r="F82">
            <v>0</v>
          </cell>
          <cell r="G82">
            <v>3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23206.006693919659</v>
          </cell>
          <cell r="O82">
            <v>2465.2267545563936</v>
          </cell>
          <cell r="P82">
            <v>0</v>
          </cell>
          <cell r="Q82">
            <v>0</v>
          </cell>
          <cell r="R82">
            <v>386.56429527999995</v>
          </cell>
          <cell r="S82">
            <v>81.218242160000003</v>
          </cell>
          <cell r="T82">
            <v>0</v>
          </cell>
          <cell r="U82">
            <v>0</v>
          </cell>
          <cell r="V82">
            <v>0</v>
          </cell>
          <cell r="W82">
            <v>1997.4442171163939</v>
          </cell>
          <cell r="X82">
            <v>0</v>
          </cell>
          <cell r="Y82">
            <v>0</v>
          </cell>
          <cell r="Z82">
            <v>663.86798385050122</v>
          </cell>
          <cell r="AA82">
            <v>0</v>
          </cell>
          <cell r="AB82">
            <v>2907.5063007956555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</row>
        <row r="83">
          <cell r="C83" t="str">
            <v>Христини Алчевської вул. 1</v>
          </cell>
          <cell r="D83">
            <v>2</v>
          </cell>
          <cell r="E83">
            <v>2889.6</v>
          </cell>
          <cell r="F83">
            <v>0</v>
          </cell>
          <cell r="G83">
            <v>3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1129.4200392084974</v>
          </cell>
          <cell r="O83">
            <v>94.30830387775417</v>
          </cell>
          <cell r="P83">
            <v>0</v>
          </cell>
          <cell r="Q83">
            <v>0</v>
          </cell>
          <cell r="R83">
            <v>9.6306215999999996</v>
          </cell>
          <cell r="S83">
            <v>2.6345838399999999</v>
          </cell>
          <cell r="T83">
            <v>0</v>
          </cell>
          <cell r="U83">
            <v>0</v>
          </cell>
          <cell r="V83">
            <v>0</v>
          </cell>
          <cell r="W83">
            <v>82.043098437754168</v>
          </cell>
          <cell r="X83">
            <v>0</v>
          </cell>
          <cell r="Y83">
            <v>0</v>
          </cell>
          <cell r="Z83">
            <v>44.300690355438284</v>
          </cell>
          <cell r="AA83">
            <v>0</v>
          </cell>
          <cell r="AB83">
            <v>146.9576781366919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C84" t="str">
            <v>Христини Алчевської вул. 2</v>
          </cell>
          <cell r="D84">
            <v>2</v>
          </cell>
          <cell r="E84">
            <v>3645.5</v>
          </cell>
          <cell r="F84">
            <v>0</v>
          </cell>
          <cell r="G84">
            <v>3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1286.5535272187312</v>
          </cell>
          <cell r="O84">
            <v>103.25629659694143</v>
          </cell>
          <cell r="P84">
            <v>0</v>
          </cell>
          <cell r="Q84">
            <v>0</v>
          </cell>
          <cell r="R84">
            <v>11.280003919999999</v>
          </cell>
          <cell r="S84">
            <v>1.74900944</v>
          </cell>
          <cell r="T84">
            <v>0</v>
          </cell>
          <cell r="U84">
            <v>0</v>
          </cell>
          <cell r="V84">
            <v>0</v>
          </cell>
          <cell r="W84">
            <v>90.227283236941432</v>
          </cell>
          <cell r="X84">
            <v>0</v>
          </cell>
          <cell r="Y84">
            <v>0</v>
          </cell>
          <cell r="Z84">
            <v>44.300690355438284</v>
          </cell>
          <cell r="AA84">
            <v>0</v>
          </cell>
          <cell r="AB84">
            <v>146.9576781366919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C85" t="str">
            <v>Христини Алчевської вул. 3</v>
          </cell>
          <cell r="D85">
            <v>2</v>
          </cell>
          <cell r="E85">
            <v>4190.4800000000005</v>
          </cell>
          <cell r="F85">
            <v>0</v>
          </cell>
          <cell r="G85">
            <v>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5868.1957794631935</v>
          </cell>
          <cell r="O85">
            <v>324.0633294438673</v>
          </cell>
          <cell r="P85">
            <v>0</v>
          </cell>
          <cell r="Q85">
            <v>0</v>
          </cell>
          <cell r="R85">
            <v>24.22045984</v>
          </cell>
          <cell r="S85">
            <v>2.0257514400000001</v>
          </cell>
          <cell r="T85">
            <v>0</v>
          </cell>
          <cell r="U85">
            <v>0</v>
          </cell>
          <cell r="V85">
            <v>0</v>
          </cell>
          <cell r="W85">
            <v>297.81711816386729</v>
          </cell>
          <cell r="X85">
            <v>0</v>
          </cell>
          <cell r="Y85">
            <v>0</v>
          </cell>
          <cell r="Z85">
            <v>99.682288759388598</v>
          </cell>
          <cell r="AA85">
            <v>0</v>
          </cell>
          <cell r="AB85">
            <v>440.87303441007566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</row>
        <row r="86">
          <cell r="C86" t="str">
            <v>Христини Алчевської вул. 4</v>
          </cell>
          <cell r="D86">
            <v>2</v>
          </cell>
          <cell r="E86">
            <v>578.86</v>
          </cell>
          <cell r="F86">
            <v>0</v>
          </cell>
          <cell r="G86">
            <v>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4241.5181674731793</v>
          </cell>
          <cell r="O86">
            <v>385.47002604433419</v>
          </cell>
          <cell r="P86">
            <v>0</v>
          </cell>
          <cell r="Q86">
            <v>0</v>
          </cell>
          <cell r="R86">
            <v>40.459680399999996</v>
          </cell>
          <cell r="S86">
            <v>12.276275119999999</v>
          </cell>
          <cell r="T86">
            <v>0</v>
          </cell>
          <cell r="U86">
            <v>0</v>
          </cell>
          <cell r="V86">
            <v>0</v>
          </cell>
          <cell r="W86">
            <v>332.73407052433419</v>
          </cell>
          <cell r="X86">
            <v>0</v>
          </cell>
          <cell r="Y86">
            <v>0</v>
          </cell>
          <cell r="Z86">
            <v>132.90207106631487</v>
          </cell>
          <cell r="AA86">
            <v>0</v>
          </cell>
          <cell r="AB86">
            <v>440.87303441007566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C87" t="str">
            <v>Христини Алчевської вул. 5</v>
          </cell>
          <cell r="D87">
            <v>3</v>
          </cell>
          <cell r="E87">
            <v>2185.1</v>
          </cell>
          <cell r="F87">
            <v>0</v>
          </cell>
          <cell r="G87">
            <v>3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7270.3191479437473</v>
          </cell>
          <cell r="O87">
            <v>445.04681620247095</v>
          </cell>
          <cell r="P87">
            <v>0</v>
          </cell>
          <cell r="Q87">
            <v>0</v>
          </cell>
          <cell r="R87">
            <v>25.9583996</v>
          </cell>
          <cell r="S87">
            <v>1.56082488</v>
          </cell>
          <cell r="T87">
            <v>0</v>
          </cell>
          <cell r="U87">
            <v>0</v>
          </cell>
          <cell r="V87">
            <v>0</v>
          </cell>
          <cell r="W87">
            <v>417.52759172247096</v>
          </cell>
          <cell r="X87">
            <v>0</v>
          </cell>
          <cell r="Y87">
            <v>0</v>
          </cell>
          <cell r="Z87">
            <v>134.48505793038802</v>
          </cell>
          <cell r="AA87">
            <v>0</v>
          </cell>
          <cell r="AB87">
            <v>440.87303441007566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C88" t="str">
            <v>Степана Бандери пров. 12</v>
          </cell>
          <cell r="D88">
            <v>1</v>
          </cell>
          <cell r="E88">
            <v>437.66</v>
          </cell>
          <cell r="F88">
            <v>0</v>
          </cell>
          <cell r="G88">
            <v>3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201.2645113574998</v>
          </cell>
          <cell r="O88">
            <v>72.98682837307976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72.98682837307976</v>
          </cell>
          <cell r="X88">
            <v>0</v>
          </cell>
          <cell r="Y88">
            <v>0</v>
          </cell>
          <cell r="Z88">
            <v>121.29350072977846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C89" t="str">
            <v>Дмитра Самоквасова. провулок, ПРОВ, 1</v>
          </cell>
          <cell r="D89">
            <v>1</v>
          </cell>
          <cell r="E89">
            <v>419.2</v>
          </cell>
          <cell r="F89">
            <v>0</v>
          </cell>
          <cell r="G89">
            <v>3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489.42816600833521</v>
          </cell>
          <cell r="O89">
            <v>138.8628076583411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138.8628076583411</v>
          </cell>
          <cell r="X89">
            <v>0</v>
          </cell>
          <cell r="Y89">
            <v>0</v>
          </cell>
          <cell r="Z89">
            <v>198.60749684465523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</row>
        <row r="90">
          <cell r="C90" t="str">
            <v>Дмитра Самоквасова. провулок, ПРОВ, 2</v>
          </cell>
          <cell r="D90">
            <v>1</v>
          </cell>
          <cell r="E90">
            <v>4418.1000000000004</v>
          </cell>
          <cell r="F90">
            <v>0</v>
          </cell>
          <cell r="G90">
            <v>3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488.93791439165693</v>
          </cell>
          <cell r="O90">
            <v>137.55467976011036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137.55467976011036</v>
          </cell>
          <cell r="X90">
            <v>0</v>
          </cell>
          <cell r="Y90">
            <v>0</v>
          </cell>
          <cell r="Z90">
            <v>198.60749684465523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C91" t="str">
            <v>Дмитра Самоквасова. провулок, ПРОВ, 3</v>
          </cell>
          <cell r="D91">
            <v>1</v>
          </cell>
          <cell r="E91">
            <v>2585.08</v>
          </cell>
          <cell r="F91">
            <v>0</v>
          </cell>
          <cell r="G91">
            <v>3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538.93860752822252</v>
          </cell>
          <cell r="O91">
            <v>164.95828214099552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164.95828214099552</v>
          </cell>
          <cell r="X91">
            <v>0</v>
          </cell>
          <cell r="Y91">
            <v>0</v>
          </cell>
          <cell r="Z91">
            <v>198.60749684465523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</row>
        <row r="92">
          <cell r="C92" t="str">
            <v>Дмитра Самоквасова. провулок, ПРОВ, 4</v>
          </cell>
          <cell r="D92">
            <v>1</v>
          </cell>
          <cell r="E92">
            <v>3573.91</v>
          </cell>
          <cell r="F92">
            <v>0</v>
          </cell>
          <cell r="G92">
            <v>3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489.43874680236723</v>
          </cell>
          <cell r="O92">
            <v>138.05780587481448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138.05780587481448</v>
          </cell>
          <cell r="X92">
            <v>0</v>
          </cell>
          <cell r="Y92">
            <v>0</v>
          </cell>
          <cell r="Z92">
            <v>198.60749684465523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</row>
        <row r="93">
          <cell r="C93" t="str">
            <v>Дмитра Самоквасова. провулок, ПРОВ, 5</v>
          </cell>
          <cell r="D93">
            <v>1</v>
          </cell>
          <cell r="E93">
            <v>3072.92</v>
          </cell>
          <cell r="F93">
            <v>0</v>
          </cell>
          <cell r="G93">
            <v>3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13191.739363355611</v>
          </cell>
          <cell r="O93">
            <v>143.32385920871775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143.32385920871775</v>
          </cell>
          <cell r="X93">
            <v>0</v>
          </cell>
          <cell r="Y93">
            <v>0</v>
          </cell>
          <cell r="Z93">
            <v>215.14856248228909</v>
          </cell>
          <cell r="AA93">
            <v>0</v>
          </cell>
          <cell r="AB93">
            <v>12680.490764657799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</row>
        <row r="94">
          <cell r="C94" t="str">
            <v>Дмитра Самоквасова. провулок, ПРОВ, 6</v>
          </cell>
          <cell r="D94">
            <v>1</v>
          </cell>
          <cell r="E94">
            <v>3259.87</v>
          </cell>
          <cell r="F94">
            <v>0</v>
          </cell>
          <cell r="G94">
            <v>3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345.52203899236611</v>
          </cell>
          <cell r="O94">
            <v>133.73007944175271</v>
          </cell>
          <cell r="P94">
            <v>0</v>
          </cell>
          <cell r="Q94">
            <v>0</v>
          </cell>
          <cell r="R94">
            <v>6.1104633599999998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127.61961608175271</v>
          </cell>
          <cell r="X94">
            <v>0</v>
          </cell>
          <cell r="Y94">
            <v>0</v>
          </cell>
          <cell r="Z94">
            <v>34.688059977950637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іна на послугу з уп.ЖКХ"/>
      <sheetName val="ПР зведена"/>
      <sheetName val="Фін.рез.(доходи)  "/>
      <sheetName val="Фін.рез.(витрати)"/>
      <sheetName val="ТО(водопост.)7"/>
      <sheetName val="ТО(водовідведення)7а"/>
      <sheetName val="ТО (теплопост.)7в"/>
      <sheetName val="ТО ( електропост.)10а"/>
      <sheetName val="ТО(гар.водопост.)7г"/>
      <sheetName val="ТО (зл.каналіз.)7д"/>
      <sheetName val="ТО( газопост.)7е"/>
      <sheetName val="ТО ( аварійне обсл.)7б"/>
      <sheetName val="Обслуг. дисп."/>
      <sheetName val="ТО ліфтів"/>
      <sheetName val="Обслуг. ДВК"/>
      <sheetName val="ТО сист. протипож.автом.10"/>
      <sheetName val="ПР констр. ел.11"/>
      <sheetName val="ПР внутріш.буд. сист11а"/>
      <sheetName val="ПР с-тем протипож.автомат.11б"/>
      <sheetName val="Прибирання приміщень заг.корист"/>
      <sheetName val="Прибирання прибуд терит."/>
      <sheetName val="Прибирання та вивезення снігу"/>
      <sheetName val="Дератизація"/>
      <sheetName val="Дезінсекція"/>
      <sheetName val="живлення ліфтів"/>
      <sheetName val="Освітлення місць загального кор"/>
      <sheetName val="Інші роботи(послуги) "/>
      <sheetName val="Лист1"/>
    </sheetNames>
    <sheetDataSet>
      <sheetData sheetId="0"/>
      <sheetData sheetId="1"/>
      <sheetData sheetId="2"/>
      <sheetData sheetId="3">
        <row r="8">
          <cell r="C8" t="str">
            <v>Дмитра Самоквасова, ВУЛ, 1</v>
          </cell>
          <cell r="D8">
            <v>5</v>
          </cell>
          <cell r="E8">
            <v>2075.7800000000002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6835.0209122754877</v>
          </cell>
          <cell r="O8">
            <v>1877.0441432384673</v>
          </cell>
          <cell r="P8">
            <v>0</v>
          </cell>
          <cell r="Q8">
            <v>0</v>
          </cell>
          <cell r="R8">
            <v>93.24</v>
          </cell>
          <cell r="S8">
            <v>23.15</v>
          </cell>
          <cell r="T8">
            <v>0</v>
          </cell>
          <cell r="U8">
            <v>0</v>
          </cell>
          <cell r="V8">
            <v>0</v>
          </cell>
          <cell r="W8">
            <v>1760.6541432384674</v>
          </cell>
          <cell r="X8">
            <v>0</v>
          </cell>
          <cell r="Y8">
            <v>0</v>
          </cell>
          <cell r="Z8">
            <v>216.82975202869267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</row>
        <row r="9">
          <cell r="C9" t="str">
            <v>Дмитра Самоквасова, ВУЛ, 3</v>
          </cell>
          <cell r="D9">
            <v>5</v>
          </cell>
          <cell r="E9">
            <v>1978.61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12829.913537402072</v>
          </cell>
          <cell r="O9">
            <v>8822.3014108070383</v>
          </cell>
          <cell r="P9">
            <v>4953.2881062609977</v>
          </cell>
          <cell r="Q9">
            <v>983.2289532156019</v>
          </cell>
          <cell r="R9">
            <v>95.57</v>
          </cell>
          <cell r="S9">
            <v>24.25</v>
          </cell>
          <cell r="T9">
            <v>247.02995025075015</v>
          </cell>
          <cell r="U9">
            <v>2055.686401058791</v>
          </cell>
          <cell r="V9">
            <v>0</v>
          </cell>
          <cell r="W9">
            <v>463.24800002089717</v>
          </cell>
          <cell r="X9">
            <v>0</v>
          </cell>
          <cell r="Y9">
            <v>0</v>
          </cell>
          <cell r="Z9">
            <v>216.82975202869267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</row>
        <row r="10">
          <cell r="C10" t="str">
            <v>Дмитра Самоквасова, ВУЛ, 5</v>
          </cell>
          <cell r="D10">
            <v>5</v>
          </cell>
          <cell r="E10">
            <v>3436.6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7383.9059463696076</v>
          </cell>
          <cell r="O10">
            <v>1020.2593584366962</v>
          </cell>
          <cell r="P10">
            <v>0</v>
          </cell>
          <cell r="Q10">
            <v>0</v>
          </cell>
          <cell r="R10">
            <v>175.52</v>
          </cell>
          <cell r="S10">
            <v>39.4</v>
          </cell>
          <cell r="T10">
            <v>0</v>
          </cell>
          <cell r="U10">
            <v>0</v>
          </cell>
          <cell r="V10">
            <v>0</v>
          </cell>
          <cell r="W10">
            <v>805.33935843669622</v>
          </cell>
          <cell r="X10">
            <v>0</v>
          </cell>
          <cell r="Y10">
            <v>0</v>
          </cell>
          <cell r="Z10">
            <v>324.56929840098883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</row>
        <row r="11">
          <cell r="C11" t="str">
            <v>Дмитра Самоквасова, ВУЛ, 6</v>
          </cell>
          <cell r="D11">
            <v>3</v>
          </cell>
          <cell r="E11">
            <v>790.63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1697.8268574227684</v>
          </cell>
          <cell r="O11">
            <v>179.93867713670406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179.93867713670406</v>
          </cell>
          <cell r="X11">
            <v>0</v>
          </cell>
          <cell r="Y11">
            <v>0</v>
          </cell>
          <cell r="Z11">
            <v>31.926453512575403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</row>
        <row r="12">
          <cell r="C12" t="str">
            <v>Дмитра Самоквасова, ВУЛ, 6а</v>
          </cell>
          <cell r="D12">
            <v>9</v>
          </cell>
          <cell r="E12">
            <v>4249.5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15265.264398484589</v>
          </cell>
          <cell r="O12">
            <v>1210.3631502109354</v>
          </cell>
          <cell r="P12">
            <v>0</v>
          </cell>
          <cell r="Q12">
            <v>0</v>
          </cell>
          <cell r="R12">
            <v>173.05</v>
          </cell>
          <cell r="S12">
            <v>46.47</v>
          </cell>
          <cell r="T12">
            <v>0</v>
          </cell>
          <cell r="U12">
            <v>0</v>
          </cell>
          <cell r="V12">
            <v>0</v>
          </cell>
          <cell r="W12">
            <v>990.84315021093539</v>
          </cell>
          <cell r="X12">
            <v>2774.6717296012189</v>
          </cell>
          <cell r="Y12">
            <v>0</v>
          </cell>
          <cell r="Z12">
            <v>311.41505146018517</v>
          </cell>
          <cell r="AA12">
            <v>0</v>
          </cell>
          <cell r="AB12">
            <v>2368.8540790823977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</row>
        <row r="13">
          <cell r="C13" t="str">
            <v>Дмитра Самоквасова, ВУЛ, 7</v>
          </cell>
          <cell r="D13">
            <v>5</v>
          </cell>
          <cell r="E13">
            <v>2929.6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5453.1434320721401</v>
          </cell>
          <cell r="O13">
            <v>666.74468277157223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666.74468277157223</v>
          </cell>
          <cell r="X13">
            <v>0</v>
          </cell>
          <cell r="Y13">
            <v>0</v>
          </cell>
          <cell r="Z13">
            <v>219.66809400252674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C14" t="str">
            <v>Дмитра Самоквасова, ВУЛ, 7а</v>
          </cell>
          <cell r="D14">
            <v>9</v>
          </cell>
          <cell r="E14">
            <v>4260.3999999999996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34950.569094204911</v>
          </cell>
          <cell r="O14">
            <v>1277.8379769188443</v>
          </cell>
          <cell r="P14">
            <v>0</v>
          </cell>
          <cell r="Q14">
            <v>0</v>
          </cell>
          <cell r="R14">
            <v>234.26</v>
          </cell>
          <cell r="S14">
            <v>43.92</v>
          </cell>
          <cell r="T14">
            <v>0</v>
          </cell>
          <cell r="U14">
            <v>0</v>
          </cell>
          <cell r="V14">
            <v>0</v>
          </cell>
          <cell r="W14">
            <v>999.65797691884427</v>
          </cell>
          <cell r="X14">
            <v>1387.3358648006094</v>
          </cell>
          <cell r="Y14">
            <v>0</v>
          </cell>
          <cell r="Z14">
            <v>467.13236457639442</v>
          </cell>
          <cell r="AA14">
            <v>0</v>
          </cell>
          <cell r="AB14">
            <v>23277.739256027482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C15" t="str">
            <v>Дмитра Самоквасова, ВУЛ, 9</v>
          </cell>
          <cell r="D15">
            <v>5</v>
          </cell>
          <cell r="E15">
            <v>3307.5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24638.189341879337</v>
          </cell>
          <cell r="O15">
            <v>17066.344303607108</v>
          </cell>
          <cell r="P15">
            <v>9814.1261313922532</v>
          </cell>
          <cell r="Q15">
            <v>1805.9488809336417</v>
          </cell>
          <cell r="R15">
            <v>173.86</v>
          </cell>
          <cell r="S15">
            <v>36.840000000000003</v>
          </cell>
          <cell r="T15">
            <v>261.05511775173898</v>
          </cell>
          <cell r="U15">
            <v>4199.0122283176424</v>
          </cell>
          <cell r="V15">
            <v>0</v>
          </cell>
          <cell r="W15">
            <v>775.50194521182937</v>
          </cell>
          <cell r="X15">
            <v>0</v>
          </cell>
          <cell r="Y15">
            <v>0</v>
          </cell>
          <cell r="Z15">
            <v>490.68081557310097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C16" t="str">
            <v>Дмитра Самоквасова, ВУЛ, 10</v>
          </cell>
          <cell r="D16">
            <v>9</v>
          </cell>
          <cell r="E16">
            <v>7468.57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22828.82880407996</v>
          </cell>
          <cell r="O16">
            <v>1885.8162477111691</v>
          </cell>
          <cell r="P16">
            <v>0</v>
          </cell>
          <cell r="Q16">
            <v>0</v>
          </cell>
          <cell r="R16">
            <v>91.73</v>
          </cell>
          <cell r="S16">
            <v>76.19</v>
          </cell>
          <cell r="T16">
            <v>0</v>
          </cell>
          <cell r="U16">
            <v>0</v>
          </cell>
          <cell r="V16">
            <v>0</v>
          </cell>
          <cell r="W16">
            <v>1717.8962477111691</v>
          </cell>
          <cell r="X16">
            <v>5549.3434592024378</v>
          </cell>
          <cell r="Y16">
            <v>0</v>
          </cell>
          <cell r="Z16">
            <v>626.66675827810468</v>
          </cell>
          <cell r="AA16">
            <v>0</v>
          </cell>
          <cell r="AB16">
            <v>233.7103688392433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C17" t="str">
            <v>Дмитра Самоквасова, ВУЛ, 11</v>
          </cell>
          <cell r="D17">
            <v>5</v>
          </cell>
          <cell r="E17">
            <v>3210.8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14913.5377019804</v>
          </cell>
          <cell r="O17">
            <v>954.25551001597637</v>
          </cell>
          <cell r="P17">
            <v>0</v>
          </cell>
          <cell r="Q17">
            <v>0</v>
          </cell>
          <cell r="R17">
            <v>167.61</v>
          </cell>
          <cell r="S17">
            <v>34.119999999999997</v>
          </cell>
          <cell r="T17">
            <v>0</v>
          </cell>
          <cell r="U17">
            <v>0</v>
          </cell>
          <cell r="V17">
            <v>0</v>
          </cell>
          <cell r="W17">
            <v>752.52551001597635</v>
          </cell>
          <cell r="X17">
            <v>0</v>
          </cell>
          <cell r="Y17">
            <v>0</v>
          </cell>
          <cell r="Z17">
            <v>283.63844966107757</v>
          </cell>
          <cell r="AA17">
            <v>0</v>
          </cell>
          <cell r="AB17">
            <v>8108.7606732836412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C18" t="str">
            <v>Дмитра Самоквасова, ВУЛ, 13</v>
          </cell>
          <cell r="D18">
            <v>5</v>
          </cell>
          <cell r="E18">
            <v>2751.6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5691.1010251469042</v>
          </cell>
          <cell r="O18">
            <v>806.64622730847157</v>
          </cell>
          <cell r="P18">
            <v>0</v>
          </cell>
          <cell r="Q18">
            <v>0</v>
          </cell>
          <cell r="R18">
            <v>131.58000000000001</v>
          </cell>
          <cell r="S18">
            <v>31.25</v>
          </cell>
          <cell r="T18">
            <v>0</v>
          </cell>
          <cell r="U18">
            <v>0</v>
          </cell>
          <cell r="V18">
            <v>0</v>
          </cell>
          <cell r="W18">
            <v>643.81622730847153</v>
          </cell>
          <cell r="X18">
            <v>0</v>
          </cell>
          <cell r="Y18">
            <v>0</v>
          </cell>
          <cell r="Z18">
            <v>243.43186749379993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C19" t="str">
            <v>Дмитра Самоквасова, ВУЛ, 15</v>
          </cell>
          <cell r="D19">
            <v>5</v>
          </cell>
          <cell r="E19">
            <v>4336.5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7820.2967137775167</v>
          </cell>
          <cell r="O19">
            <v>1283.8339428777317</v>
          </cell>
          <cell r="P19">
            <v>0</v>
          </cell>
          <cell r="Q19">
            <v>0</v>
          </cell>
          <cell r="R19">
            <v>222.32</v>
          </cell>
          <cell r="S19">
            <v>45.64</v>
          </cell>
          <cell r="T19">
            <v>0</v>
          </cell>
          <cell r="U19">
            <v>0</v>
          </cell>
          <cell r="V19">
            <v>0</v>
          </cell>
          <cell r="W19">
            <v>1015.8739428777318</v>
          </cell>
          <cell r="X19">
            <v>0</v>
          </cell>
          <cell r="Y19">
            <v>0</v>
          </cell>
          <cell r="Z19">
            <v>633.55707810424008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</row>
        <row r="20">
          <cell r="C20" t="str">
            <v>Дмитра Самоквасова, ВУЛ, 16</v>
          </cell>
          <cell r="D20">
            <v>5</v>
          </cell>
          <cell r="E20">
            <v>5853.5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13081.844869057473</v>
          </cell>
          <cell r="O20">
            <v>3011.1696013435958</v>
          </cell>
          <cell r="P20">
            <v>0</v>
          </cell>
          <cell r="Q20">
            <v>0</v>
          </cell>
          <cell r="R20">
            <v>300.60000000000002</v>
          </cell>
          <cell r="S20">
            <v>63.41</v>
          </cell>
          <cell r="T20">
            <v>0</v>
          </cell>
          <cell r="U20">
            <v>0</v>
          </cell>
          <cell r="V20">
            <v>0</v>
          </cell>
          <cell r="W20">
            <v>2647.159601343596</v>
          </cell>
          <cell r="X20">
            <v>0</v>
          </cell>
          <cell r="Y20">
            <v>0</v>
          </cell>
          <cell r="Z20">
            <v>483.02707962986545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C21" t="str">
            <v>Дмитра Самоквасова, ВУЛ, 17</v>
          </cell>
          <cell r="D21">
            <v>5</v>
          </cell>
          <cell r="E21">
            <v>4370.09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13085.39149546483</v>
          </cell>
          <cell r="O21">
            <v>1243.8576763957742</v>
          </cell>
          <cell r="P21">
            <v>0</v>
          </cell>
          <cell r="Q21">
            <v>0</v>
          </cell>
          <cell r="R21">
            <v>224.98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1018.8776763957743</v>
          </cell>
          <cell r="X21">
            <v>0</v>
          </cell>
          <cell r="Y21">
            <v>0</v>
          </cell>
          <cell r="Z21">
            <v>460.30076906695933</v>
          </cell>
          <cell r="AA21">
            <v>0</v>
          </cell>
          <cell r="AB21">
            <v>0</v>
          </cell>
          <cell r="AC21">
            <v>1767.7956372640051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1767.8</v>
          </cell>
          <cell r="AJ21">
            <v>0</v>
          </cell>
        </row>
        <row r="22">
          <cell r="C22" t="str">
            <v>Дмитра Самоквасова, ВУЛ, 18</v>
          </cell>
          <cell r="D22">
            <v>5</v>
          </cell>
          <cell r="E22">
            <v>4430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25413.017760217164</v>
          </cell>
          <cell r="O22">
            <v>15574.351172887315</v>
          </cell>
          <cell r="P22">
            <v>9458.5795029259425</v>
          </cell>
          <cell r="Q22">
            <v>1853.9049896015483</v>
          </cell>
          <cell r="R22">
            <v>230.78</v>
          </cell>
          <cell r="S22">
            <v>48.46</v>
          </cell>
          <cell r="T22">
            <v>495.32216557658921</v>
          </cell>
          <cell r="U22">
            <v>2448.9329876532574</v>
          </cell>
          <cell r="V22">
            <v>0</v>
          </cell>
          <cell r="W22">
            <v>1038.3715271299784</v>
          </cell>
          <cell r="X22">
            <v>0</v>
          </cell>
          <cell r="Y22">
            <v>0</v>
          </cell>
          <cell r="Z22">
            <v>365.14780124069983</v>
          </cell>
          <cell r="AA22">
            <v>0</v>
          </cell>
          <cell r="AB22">
            <v>233.7103688392433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</row>
        <row r="23">
          <cell r="C23" t="str">
            <v>Дмитра Самоквасова, ВУЛ, 19</v>
          </cell>
          <cell r="D23">
            <v>5</v>
          </cell>
          <cell r="E23">
            <v>3772.9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8758.5818816130159</v>
          </cell>
          <cell r="O23">
            <v>1119.9986344100712</v>
          </cell>
          <cell r="P23">
            <v>0</v>
          </cell>
          <cell r="Q23">
            <v>0</v>
          </cell>
          <cell r="R23">
            <v>196.16</v>
          </cell>
          <cell r="S23">
            <v>39.700000000000003</v>
          </cell>
          <cell r="T23">
            <v>0</v>
          </cell>
          <cell r="U23">
            <v>0</v>
          </cell>
          <cell r="V23">
            <v>0</v>
          </cell>
          <cell r="W23">
            <v>884.13863441007129</v>
          </cell>
          <cell r="X23">
            <v>0</v>
          </cell>
          <cell r="Y23">
            <v>0</v>
          </cell>
          <cell r="Z23">
            <v>286.22231959587833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</row>
        <row r="24">
          <cell r="C24" t="str">
            <v>Дмитра Самоквасова, ВУЛ, 21</v>
          </cell>
          <cell r="D24">
            <v>5</v>
          </cell>
          <cell r="E24">
            <v>2687.81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6133.3018604814461</v>
          </cell>
          <cell r="O24">
            <v>791.31950072264465</v>
          </cell>
          <cell r="P24">
            <v>0</v>
          </cell>
          <cell r="Q24">
            <v>0</v>
          </cell>
          <cell r="R24">
            <v>134.38</v>
          </cell>
          <cell r="S24">
            <v>27.72</v>
          </cell>
          <cell r="T24">
            <v>0</v>
          </cell>
          <cell r="U24">
            <v>0</v>
          </cell>
          <cell r="V24">
            <v>0</v>
          </cell>
          <cell r="W24">
            <v>629.21950072264463</v>
          </cell>
          <cell r="X24">
            <v>0</v>
          </cell>
          <cell r="Y24">
            <v>0</v>
          </cell>
          <cell r="Z24">
            <v>204.45849597722261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C25" t="str">
            <v>Дмитра Самоквасова, ВУЛ, 23</v>
          </cell>
          <cell r="D25">
            <v>5</v>
          </cell>
          <cell r="E25">
            <v>2806.4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6749.6999710791297</v>
          </cell>
          <cell r="O25">
            <v>824.82420054272961</v>
          </cell>
          <cell r="P25">
            <v>0</v>
          </cell>
          <cell r="Q25">
            <v>0</v>
          </cell>
          <cell r="R25">
            <v>139.06</v>
          </cell>
          <cell r="S25">
            <v>28.92</v>
          </cell>
          <cell r="T25">
            <v>0</v>
          </cell>
          <cell r="U25">
            <v>0</v>
          </cell>
          <cell r="V25">
            <v>0</v>
          </cell>
          <cell r="W25">
            <v>656.8442005427296</v>
          </cell>
          <cell r="X25">
            <v>0</v>
          </cell>
          <cell r="Y25">
            <v>0</v>
          </cell>
          <cell r="Z25">
            <v>204.45849597722261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</row>
        <row r="26">
          <cell r="C26" t="str">
            <v>Днiпровська, ВУЛ, 2</v>
          </cell>
          <cell r="D26">
            <v>9</v>
          </cell>
          <cell r="E26">
            <v>6019.2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17590.90516144217</v>
          </cell>
          <cell r="O26">
            <v>1683.4287033234598</v>
          </cell>
          <cell r="P26">
            <v>0</v>
          </cell>
          <cell r="Q26">
            <v>0</v>
          </cell>
          <cell r="R26">
            <v>218.49</v>
          </cell>
          <cell r="S26">
            <v>64.48</v>
          </cell>
          <cell r="T26">
            <v>0</v>
          </cell>
          <cell r="U26">
            <v>0</v>
          </cell>
          <cell r="V26">
            <v>0</v>
          </cell>
          <cell r="W26">
            <v>1400.4587033234598</v>
          </cell>
          <cell r="X26">
            <v>1997.7645038924886</v>
          </cell>
          <cell r="Y26">
            <v>0</v>
          </cell>
          <cell r="Z26">
            <v>553.02646513628463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</row>
        <row r="27">
          <cell r="C27" t="str">
            <v>Днiпровська, ВУЛ, 31</v>
          </cell>
          <cell r="D27">
            <v>9</v>
          </cell>
          <cell r="E27">
            <v>8975.35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29048.26308478857</v>
          </cell>
          <cell r="O27">
            <v>2512.0311009771403</v>
          </cell>
          <cell r="P27">
            <v>0</v>
          </cell>
          <cell r="Q27">
            <v>0</v>
          </cell>
          <cell r="R27">
            <v>331.79</v>
          </cell>
          <cell r="S27">
            <v>91.81</v>
          </cell>
          <cell r="T27">
            <v>0</v>
          </cell>
          <cell r="U27">
            <v>0</v>
          </cell>
          <cell r="V27">
            <v>0</v>
          </cell>
          <cell r="W27">
            <v>2088.4311009771404</v>
          </cell>
          <cell r="X27">
            <v>3995.5290077849772</v>
          </cell>
          <cell r="Y27">
            <v>0</v>
          </cell>
          <cell r="Z27">
            <v>613.41463747613443</v>
          </cell>
          <cell r="AA27">
            <v>0</v>
          </cell>
          <cell r="AB27">
            <v>0</v>
          </cell>
          <cell r="AC27">
            <v>2344.9023151027168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2344.9</v>
          </cell>
          <cell r="AJ27">
            <v>0</v>
          </cell>
        </row>
        <row r="28">
          <cell r="C28" t="str">
            <v>Днiпровська, ВУЛ, 35</v>
          </cell>
          <cell r="D28">
            <v>9</v>
          </cell>
          <cell r="E28">
            <v>6535.4000000000005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115669.31602262614</v>
          </cell>
          <cell r="O28">
            <v>24657.757529367565</v>
          </cell>
          <cell r="P28">
            <v>14174.446438812229</v>
          </cell>
          <cell r="Q28">
            <v>2257.6818498937546</v>
          </cell>
          <cell r="R28">
            <v>242.59</v>
          </cell>
          <cell r="S28">
            <v>68.569999999999993</v>
          </cell>
          <cell r="T28">
            <v>542.51685421741672</v>
          </cell>
          <cell r="U28">
            <v>5850.9682942177142</v>
          </cell>
          <cell r="V28">
            <v>0</v>
          </cell>
          <cell r="W28">
            <v>1520.9840922264518</v>
          </cell>
          <cell r="X28">
            <v>2831.3004210841873</v>
          </cell>
          <cell r="Y28">
            <v>255.24036669000003</v>
          </cell>
          <cell r="Z28">
            <v>443.34901631288795</v>
          </cell>
          <cell r="AA28">
            <v>0</v>
          </cell>
          <cell r="AB28">
            <v>65672.427295029862</v>
          </cell>
          <cell r="AC28">
            <v>11478.441284962086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11478.439999999999</v>
          </cell>
          <cell r="AJ28">
            <v>0</v>
          </cell>
        </row>
        <row r="29">
          <cell r="C29" t="str">
            <v>Заньковецької, ВУЛ, 28</v>
          </cell>
          <cell r="D29">
            <v>10</v>
          </cell>
          <cell r="E29">
            <v>4173.88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11520.86745537304</v>
          </cell>
          <cell r="O29">
            <v>1173.8850991635888</v>
          </cell>
          <cell r="P29">
            <v>0</v>
          </cell>
          <cell r="Q29">
            <v>0</v>
          </cell>
          <cell r="R29">
            <v>158.66</v>
          </cell>
          <cell r="S29">
            <v>43.47</v>
          </cell>
          <cell r="T29">
            <v>0</v>
          </cell>
          <cell r="U29">
            <v>0</v>
          </cell>
          <cell r="V29">
            <v>0</v>
          </cell>
          <cell r="W29">
            <v>971.75509916358885</v>
          </cell>
          <cell r="X29">
            <v>2830.5437978017944</v>
          </cell>
          <cell r="Y29">
            <v>0</v>
          </cell>
          <cell r="Z29">
            <v>330.63747779332374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</row>
        <row r="30">
          <cell r="C30" t="str">
            <v>Заньковецької, ВУЛ, 30</v>
          </cell>
          <cell r="D30">
            <v>10</v>
          </cell>
          <cell r="E30">
            <v>4434.3999999999996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12022.530977902759</v>
          </cell>
          <cell r="O30">
            <v>1252.8543056524372</v>
          </cell>
          <cell r="P30">
            <v>0</v>
          </cell>
          <cell r="Q30">
            <v>0</v>
          </cell>
          <cell r="R30">
            <v>171.85</v>
          </cell>
          <cell r="S30">
            <v>48.04</v>
          </cell>
          <cell r="T30">
            <v>0</v>
          </cell>
          <cell r="U30">
            <v>0</v>
          </cell>
          <cell r="V30">
            <v>0</v>
          </cell>
          <cell r="W30">
            <v>1032.9643056524371</v>
          </cell>
          <cell r="X30">
            <v>2830.5437978017944</v>
          </cell>
          <cell r="Y30">
            <v>0</v>
          </cell>
          <cell r="Z30">
            <v>325.82208382392241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C31" t="str">
            <v>Заньковецької, ВУЛ, 43</v>
          </cell>
          <cell r="D31">
            <v>2</v>
          </cell>
          <cell r="E31">
            <v>341.1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140.45830070973574</v>
          </cell>
          <cell r="O31">
            <v>77.630601888784582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77.630601888784582</v>
          </cell>
          <cell r="X31">
            <v>0</v>
          </cell>
          <cell r="Y31">
            <v>0</v>
          </cell>
          <cell r="Z31">
            <v>56.003423359581987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</row>
        <row r="32">
          <cell r="C32" t="str">
            <v>Заньковецької, ВУЛ, 60</v>
          </cell>
          <cell r="D32">
            <v>1</v>
          </cell>
          <cell r="E32">
            <v>169.5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104.17139426681439</v>
          </cell>
          <cell r="O32">
            <v>38.576332512896464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38.576332512896464</v>
          </cell>
          <cell r="X32">
            <v>0</v>
          </cell>
          <cell r="Y32">
            <v>0</v>
          </cell>
          <cell r="Z32">
            <v>65.595061753917932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</row>
        <row r="33">
          <cell r="C33" t="str">
            <v>Заньковецької, ВУЛ, 62</v>
          </cell>
          <cell r="D33">
            <v>1</v>
          </cell>
          <cell r="E33">
            <v>289.7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153.35346098869888</v>
          </cell>
          <cell r="O33">
            <v>65.932528194608295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65.932528194608295</v>
          </cell>
          <cell r="X33">
            <v>0</v>
          </cell>
          <cell r="Y33">
            <v>0</v>
          </cell>
          <cell r="Z33">
            <v>87.420932794090575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</row>
        <row r="34">
          <cell r="C34" t="str">
            <v>Заньковецької, ВУЛ, 64</v>
          </cell>
          <cell r="D34">
            <v>1</v>
          </cell>
          <cell r="E34">
            <v>214.9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136.40810419583488</v>
          </cell>
          <cell r="O34">
            <v>48.908872312810928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48.908872312810928</v>
          </cell>
          <cell r="X34">
            <v>0</v>
          </cell>
          <cell r="Y34">
            <v>0</v>
          </cell>
          <cell r="Z34">
            <v>87.499231883023953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</row>
        <row r="35">
          <cell r="C35" t="str">
            <v>Попова, ВУЛ, 10</v>
          </cell>
          <cell r="D35">
            <v>1</v>
          </cell>
          <cell r="E35">
            <v>242.6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132.57258699080751</v>
          </cell>
          <cell r="O35">
            <v>55.213087124653001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55.213087124653001</v>
          </cell>
          <cell r="X35">
            <v>0</v>
          </cell>
          <cell r="Y35">
            <v>0</v>
          </cell>
          <cell r="Z35">
            <v>77.359499866154508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</row>
        <row r="36">
          <cell r="C36" t="str">
            <v>Попова, ВУЛ, 11</v>
          </cell>
          <cell r="D36">
            <v>2</v>
          </cell>
          <cell r="E36">
            <v>740.39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2533.5540956340383</v>
          </cell>
          <cell r="O36">
            <v>208.95695646208503</v>
          </cell>
          <cell r="P36">
            <v>0</v>
          </cell>
          <cell r="Q36">
            <v>0</v>
          </cell>
          <cell r="R36">
            <v>36.51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172.44695646208504</v>
          </cell>
          <cell r="X36">
            <v>0</v>
          </cell>
          <cell r="Y36">
            <v>0</v>
          </cell>
          <cell r="Z36">
            <v>10.218031105802794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</row>
        <row r="37">
          <cell r="C37" t="str">
            <v>Попова, ВУЛ, 13</v>
          </cell>
          <cell r="D37">
            <v>5</v>
          </cell>
          <cell r="E37">
            <v>2161.9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7367.3362325648732</v>
          </cell>
          <cell r="O37">
            <v>583.86508320077223</v>
          </cell>
          <cell r="P37">
            <v>0</v>
          </cell>
          <cell r="Q37">
            <v>0</v>
          </cell>
          <cell r="R37">
            <v>82.89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500.97508320077219</v>
          </cell>
          <cell r="X37">
            <v>0</v>
          </cell>
          <cell r="Y37">
            <v>0</v>
          </cell>
          <cell r="Z37">
            <v>956.75614244889505</v>
          </cell>
          <cell r="AA37">
            <v>0</v>
          </cell>
          <cell r="AB37">
            <v>886.12616923562291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C38" t="str">
            <v>Попова, ВУЛ, 16</v>
          </cell>
          <cell r="D38">
            <v>1</v>
          </cell>
          <cell r="E38">
            <v>255.7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133.81199856204805</v>
          </cell>
          <cell r="O38">
            <v>58.194502793791308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58.194502793791308</v>
          </cell>
          <cell r="X38">
            <v>0</v>
          </cell>
          <cell r="Y38">
            <v>0</v>
          </cell>
          <cell r="Z38">
            <v>71.36961956275286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39">
          <cell r="C39" t="str">
            <v>Попова, ВУЛ, 19/2</v>
          </cell>
          <cell r="D39">
            <v>1</v>
          </cell>
          <cell r="E39">
            <v>149.30000000000001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69.761718711424805</v>
          </cell>
          <cell r="O39">
            <v>33.979035068881672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33.979035068881672</v>
          </cell>
          <cell r="X39">
            <v>0</v>
          </cell>
          <cell r="Y39">
            <v>0</v>
          </cell>
          <cell r="Z39">
            <v>35.782683642543134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</row>
        <row r="40">
          <cell r="C40" t="str">
            <v>Попова, ВУЛ, 29</v>
          </cell>
          <cell r="D40">
            <v>2</v>
          </cell>
          <cell r="E40">
            <v>371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933.43910854722799</v>
          </cell>
          <cell r="O40">
            <v>84.435512461855993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84.435512461855993</v>
          </cell>
          <cell r="X40">
            <v>0</v>
          </cell>
          <cell r="Y40">
            <v>0</v>
          </cell>
          <cell r="Z40">
            <v>112.00684671916397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</row>
        <row r="41">
          <cell r="C41" t="str">
            <v>Попова, ВУЛ, 29а</v>
          </cell>
          <cell r="D41">
            <v>3</v>
          </cell>
          <cell r="E41">
            <v>831.2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2196.8455711898428</v>
          </cell>
          <cell r="O41">
            <v>189.17196215173774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189.17196215173774</v>
          </cell>
          <cell r="X41">
            <v>0</v>
          </cell>
          <cell r="Y41">
            <v>0</v>
          </cell>
          <cell r="Z41">
            <v>167.61877463407922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C42" t="str">
            <v>Попова, ВУЛ, 31a</v>
          </cell>
          <cell r="D42">
            <v>10</v>
          </cell>
          <cell r="E42">
            <v>6477.9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32341.908596986614</v>
          </cell>
          <cell r="O42">
            <v>20109.917708164932</v>
          </cell>
          <cell r="P42">
            <v>13573.310265714425</v>
          </cell>
          <cell r="Q42">
            <v>566.18166168147172</v>
          </cell>
          <cell r="R42">
            <v>0</v>
          </cell>
          <cell r="S42">
            <v>0</v>
          </cell>
          <cell r="T42">
            <v>1161.5176218735592</v>
          </cell>
          <cell r="U42">
            <v>3334.6094899556997</v>
          </cell>
          <cell r="V42">
            <v>0</v>
          </cell>
          <cell r="W42">
            <v>1474.298668939776</v>
          </cell>
          <cell r="X42">
            <v>1308.0567699489668</v>
          </cell>
          <cell r="Y42">
            <v>255.40379374</v>
          </cell>
          <cell r="Z42">
            <v>643.9904317046097</v>
          </cell>
          <cell r="AA42">
            <v>0</v>
          </cell>
          <cell r="AB42">
            <v>0</v>
          </cell>
          <cell r="AC42">
            <v>244.11075932809382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244.1</v>
          </cell>
          <cell r="AJ42">
            <v>0</v>
          </cell>
        </row>
        <row r="43">
          <cell r="C43" t="str">
            <v>Попова, ВУЛ, 31б</v>
          </cell>
          <cell r="D43">
            <v>10</v>
          </cell>
          <cell r="E43">
            <v>6221.7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11820.165120958727</v>
          </cell>
          <cell r="O43">
            <v>1415.990371654796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1415.990371654796</v>
          </cell>
          <cell r="X43">
            <v>1308.0567699489668</v>
          </cell>
          <cell r="Y43">
            <v>255.37110833</v>
          </cell>
          <cell r="Z43">
            <v>571.9356951136898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C44" t="str">
            <v>Попова, ВУЛ, 31в</v>
          </cell>
          <cell r="D44">
            <v>10</v>
          </cell>
          <cell r="E44">
            <v>6471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16084.064248889139</v>
          </cell>
          <cell r="O44">
            <v>1472.728304961375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1472.728304961375</v>
          </cell>
          <cell r="X44">
            <v>1308.0567699489668</v>
          </cell>
          <cell r="Y44">
            <v>255.28122345250003</v>
          </cell>
          <cell r="Z44">
            <v>609.79330461296684</v>
          </cell>
          <cell r="AA44">
            <v>0</v>
          </cell>
          <cell r="AB44">
            <v>0</v>
          </cell>
          <cell r="AC44">
            <v>1464.6523348309574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1464.65</v>
          </cell>
          <cell r="AJ44">
            <v>0</v>
          </cell>
        </row>
        <row r="45">
          <cell r="C45" t="str">
            <v>Текстильникiв, ВУЛ, 3</v>
          </cell>
          <cell r="D45">
            <v>2</v>
          </cell>
          <cell r="E45">
            <v>572.5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1115.6340048861523</v>
          </cell>
          <cell r="O45">
            <v>130.29469241081551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130.29469241081551</v>
          </cell>
          <cell r="X45">
            <v>0</v>
          </cell>
          <cell r="Y45">
            <v>0</v>
          </cell>
          <cell r="Z45">
            <v>7.8886332100354926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C46" t="str">
            <v>Текстильникiв, ВУЛ, 4</v>
          </cell>
          <cell r="D46">
            <v>5</v>
          </cell>
          <cell r="E46">
            <v>2756.4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6382.3416810898434</v>
          </cell>
          <cell r="O46">
            <v>789.63426122388114</v>
          </cell>
          <cell r="P46">
            <v>0</v>
          </cell>
          <cell r="Q46">
            <v>0</v>
          </cell>
          <cell r="R46">
            <v>146.49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643.14426122388113</v>
          </cell>
          <cell r="X46">
            <v>0</v>
          </cell>
          <cell r="Y46">
            <v>0</v>
          </cell>
          <cell r="Z46">
            <v>839.28793427662958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7">
          <cell r="C47" t="str">
            <v>Текстильникiв, ВУЛ, 6</v>
          </cell>
          <cell r="D47">
            <v>5</v>
          </cell>
          <cell r="E47">
            <v>3197.8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7040.0257154265755</v>
          </cell>
          <cell r="O47">
            <v>979.68330084507579</v>
          </cell>
          <cell r="P47">
            <v>0</v>
          </cell>
          <cell r="Q47">
            <v>0</v>
          </cell>
          <cell r="R47">
            <v>193.45</v>
          </cell>
          <cell r="S47">
            <v>33.9</v>
          </cell>
          <cell r="T47">
            <v>0</v>
          </cell>
          <cell r="U47">
            <v>0</v>
          </cell>
          <cell r="V47">
            <v>0</v>
          </cell>
          <cell r="W47">
            <v>752.33330084507577</v>
          </cell>
          <cell r="X47">
            <v>0</v>
          </cell>
          <cell r="Y47">
            <v>0</v>
          </cell>
          <cell r="Z47">
            <v>473.55288986892947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</row>
        <row r="48">
          <cell r="C48" t="str">
            <v>Текстильникiв, ВУЛ, 8</v>
          </cell>
          <cell r="D48">
            <v>5</v>
          </cell>
          <cell r="E48">
            <v>2891.9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12252.398333828854</v>
          </cell>
          <cell r="O48">
            <v>7685.0743087103565</v>
          </cell>
          <cell r="P48">
            <v>3598.6486643300423</v>
          </cell>
          <cell r="Q48">
            <v>807.15584169356032</v>
          </cell>
          <cell r="R48">
            <v>153.54</v>
          </cell>
          <cell r="S48">
            <v>0</v>
          </cell>
          <cell r="T48">
            <v>398.26800646974652</v>
          </cell>
          <cell r="U48">
            <v>2052.717968881047</v>
          </cell>
          <cell r="V48">
            <v>0</v>
          </cell>
          <cell r="W48">
            <v>674.74382733596053</v>
          </cell>
          <cell r="X48">
            <v>0</v>
          </cell>
          <cell r="Y48">
            <v>0</v>
          </cell>
          <cell r="Z48">
            <v>186.01906053341756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</row>
        <row r="49">
          <cell r="C49" t="str">
            <v>Текстильникiв, ВУЛ, 9</v>
          </cell>
          <cell r="D49">
            <v>9</v>
          </cell>
          <cell r="E49">
            <v>4089.57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84802.148693883166</v>
          </cell>
          <cell r="O49">
            <v>1244.7647662593865</v>
          </cell>
          <cell r="P49">
            <v>0</v>
          </cell>
          <cell r="Q49">
            <v>0</v>
          </cell>
          <cell r="R49">
            <v>240.78</v>
          </cell>
          <cell r="S49">
            <v>42.64</v>
          </cell>
          <cell r="T49">
            <v>0</v>
          </cell>
          <cell r="U49">
            <v>0</v>
          </cell>
          <cell r="V49">
            <v>0</v>
          </cell>
          <cell r="W49">
            <v>961.34476625938657</v>
          </cell>
          <cell r="X49">
            <v>2774.6717296012189</v>
          </cell>
          <cell r="Y49">
            <v>0</v>
          </cell>
          <cell r="Z49">
            <v>303.76131551694976</v>
          </cell>
          <cell r="AA49">
            <v>0</v>
          </cell>
          <cell r="AB49">
            <v>66755.468238166592</v>
          </cell>
          <cell r="AC49">
            <v>4008.2872080046332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4008.29</v>
          </cell>
          <cell r="AJ49">
            <v>0</v>
          </cell>
        </row>
        <row r="50">
          <cell r="C50" t="str">
            <v>Текстильникiв, ВУЛ, 9а</v>
          </cell>
          <cell r="D50">
            <v>9</v>
          </cell>
          <cell r="E50">
            <v>4256.12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14875.79108010844</v>
          </cell>
          <cell r="O50">
            <v>1175.960157474271</v>
          </cell>
          <cell r="P50">
            <v>0</v>
          </cell>
          <cell r="Q50">
            <v>0</v>
          </cell>
          <cell r="R50">
            <v>146.32</v>
          </cell>
          <cell r="S50">
            <v>40.79</v>
          </cell>
          <cell r="T50">
            <v>0</v>
          </cell>
          <cell r="U50">
            <v>0</v>
          </cell>
          <cell r="V50">
            <v>0</v>
          </cell>
          <cell r="W50">
            <v>988.85015747427099</v>
          </cell>
          <cell r="X50">
            <v>1887.5336140561249</v>
          </cell>
          <cell r="Y50">
            <v>170.23378663250003</v>
          </cell>
          <cell r="Z50">
            <v>311.41505146018517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C51" t="str">
            <v>Текстильникiв, ВУЛ, 11а</v>
          </cell>
          <cell r="D51">
            <v>9</v>
          </cell>
          <cell r="E51">
            <v>7597.01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118395.29768167656</v>
          </cell>
          <cell r="O51">
            <v>1924.6539632076672</v>
          </cell>
          <cell r="P51">
            <v>0</v>
          </cell>
          <cell r="Q51">
            <v>0</v>
          </cell>
          <cell r="R51">
            <v>99.33</v>
          </cell>
          <cell r="S51">
            <v>77.260000000000005</v>
          </cell>
          <cell r="T51">
            <v>0</v>
          </cell>
          <cell r="U51">
            <v>0</v>
          </cell>
          <cell r="V51">
            <v>0</v>
          </cell>
          <cell r="W51">
            <v>1748.0639632076673</v>
          </cell>
          <cell r="X51">
            <v>5549.3434592024378</v>
          </cell>
          <cell r="Y51">
            <v>0</v>
          </cell>
          <cell r="Z51">
            <v>619.01302233486945</v>
          </cell>
          <cell r="AA51">
            <v>0</v>
          </cell>
          <cell r="AB51">
            <v>93149.423398979852</v>
          </cell>
          <cell r="AC51">
            <v>4163.6324513757863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4163.63</v>
          </cell>
          <cell r="AJ51">
            <v>0</v>
          </cell>
        </row>
        <row r="52">
          <cell r="C52" t="str">
            <v>Текстильникiв, ВУЛ, 11б</v>
          </cell>
          <cell r="D52">
            <v>9</v>
          </cell>
          <cell r="E52">
            <v>4288.34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13828.040194375351</v>
          </cell>
          <cell r="O52">
            <v>1237.0079448864569</v>
          </cell>
          <cell r="P52">
            <v>0</v>
          </cell>
          <cell r="Q52">
            <v>0</v>
          </cell>
          <cell r="R52">
            <v>201.17</v>
          </cell>
          <cell r="S52">
            <v>34.42</v>
          </cell>
          <cell r="T52">
            <v>0</v>
          </cell>
          <cell r="U52">
            <v>0</v>
          </cell>
          <cell r="V52">
            <v>0</v>
          </cell>
          <cell r="W52">
            <v>1001.4179448864569</v>
          </cell>
          <cell r="X52">
            <v>2774.6717296012189</v>
          </cell>
          <cell r="Y52">
            <v>0</v>
          </cell>
          <cell r="Z52">
            <v>311.41505146018517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</row>
        <row r="53">
          <cell r="C53" t="str">
            <v>Текстильникiв, ВУЛ, 12</v>
          </cell>
          <cell r="D53">
            <v>5</v>
          </cell>
          <cell r="E53">
            <v>2874.39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4935.9141521600895</v>
          </cell>
          <cell r="O53">
            <v>821.99414585453974</v>
          </cell>
          <cell r="P53">
            <v>0</v>
          </cell>
          <cell r="Q53">
            <v>0</v>
          </cell>
          <cell r="R53">
            <v>151.46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670.5341458545397</v>
          </cell>
          <cell r="X53">
            <v>0</v>
          </cell>
          <cell r="Y53">
            <v>0</v>
          </cell>
          <cell r="Z53">
            <v>186.01906053341756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C54" t="str">
            <v>Текстильникiв, ВУЛ, 13</v>
          </cell>
          <cell r="D54">
            <v>5</v>
          </cell>
          <cell r="E54">
            <v>4589.1000000000004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22156.704138107845</v>
          </cell>
          <cell r="O54">
            <v>13349.330311478114</v>
          </cell>
          <cell r="P54">
            <v>9884.9733201466188</v>
          </cell>
          <cell r="Q54">
            <v>2096.7749455053404</v>
          </cell>
          <cell r="R54">
            <v>236.2</v>
          </cell>
          <cell r="S54">
            <v>55.46</v>
          </cell>
          <cell r="T54">
            <v>0</v>
          </cell>
          <cell r="U54">
            <v>0</v>
          </cell>
          <cell r="V54">
            <v>0</v>
          </cell>
          <cell r="W54">
            <v>1075.9220458261545</v>
          </cell>
          <cell r="X54">
            <v>0</v>
          </cell>
          <cell r="Y54">
            <v>0</v>
          </cell>
          <cell r="Z54">
            <v>408.89741718221183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C55" t="str">
            <v>Текстильникiв, ВУЛ, 14</v>
          </cell>
          <cell r="D55">
            <v>3</v>
          </cell>
          <cell r="E55">
            <v>516.1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2021.2511382028233</v>
          </cell>
          <cell r="O55">
            <v>117.45867380475438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117.45867380475438</v>
          </cell>
          <cell r="X55">
            <v>0</v>
          </cell>
          <cell r="Y55">
            <v>0</v>
          </cell>
          <cell r="Z55">
            <v>51.990595051747547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C56" t="str">
            <v>Текстильникiв, ВУЛ, 15</v>
          </cell>
          <cell r="D56">
            <v>8</v>
          </cell>
          <cell r="E56">
            <v>5743.97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50870.777892218575</v>
          </cell>
          <cell r="O56">
            <v>1714.9233685038462</v>
          </cell>
          <cell r="P56">
            <v>0</v>
          </cell>
          <cell r="Q56">
            <v>0</v>
          </cell>
          <cell r="R56">
            <v>314.77</v>
          </cell>
          <cell r="S56">
            <v>53.16</v>
          </cell>
          <cell r="T56">
            <v>0</v>
          </cell>
          <cell r="U56">
            <v>0</v>
          </cell>
          <cell r="V56">
            <v>0</v>
          </cell>
          <cell r="W56">
            <v>1346.9933685038463</v>
          </cell>
          <cell r="X56">
            <v>2775.4229867610425</v>
          </cell>
          <cell r="Y56">
            <v>0</v>
          </cell>
          <cell r="Z56">
            <v>323.74715796718851</v>
          </cell>
          <cell r="AA56">
            <v>0</v>
          </cell>
          <cell r="AB56">
            <v>31379.969330437176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C57" t="str">
            <v>Текстильникiв, ВУЛ, 15а</v>
          </cell>
          <cell r="D57">
            <v>13</v>
          </cell>
          <cell r="E57">
            <v>4257.3999999999996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13634.125852011965</v>
          </cell>
          <cell r="O57">
            <v>1001.8997385717133</v>
          </cell>
          <cell r="P57">
            <v>0</v>
          </cell>
          <cell r="Q57">
            <v>0</v>
          </cell>
          <cell r="R57">
            <v>23.09</v>
          </cell>
          <cell r="S57">
            <v>6.66</v>
          </cell>
          <cell r="T57">
            <v>0</v>
          </cell>
          <cell r="U57">
            <v>0</v>
          </cell>
          <cell r="V57">
            <v>0</v>
          </cell>
          <cell r="W57">
            <v>972.14973857171333</v>
          </cell>
          <cell r="X57">
            <v>1494.9266223324512</v>
          </cell>
          <cell r="Y57">
            <v>170.1520731075</v>
          </cell>
          <cell r="Z57">
            <v>352.30675065562974</v>
          </cell>
          <cell r="AA57">
            <v>0</v>
          </cell>
          <cell r="AB57">
            <v>0</v>
          </cell>
          <cell r="AC57">
            <v>637.9718553068152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637.97</v>
          </cell>
          <cell r="AJ57">
            <v>0</v>
          </cell>
        </row>
        <row r="58">
          <cell r="C58" t="str">
            <v>Текстильникiв, ВУЛ, 16</v>
          </cell>
          <cell r="D58">
            <v>5</v>
          </cell>
          <cell r="E58">
            <v>3036.5299999999997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7470.1764657433723</v>
          </cell>
          <cell r="O58">
            <v>858.13091725714162</v>
          </cell>
          <cell r="P58">
            <v>0</v>
          </cell>
          <cell r="Q58">
            <v>0</v>
          </cell>
          <cell r="R58">
            <v>150.77000000000001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707.36091725714164</v>
          </cell>
          <cell r="X58">
            <v>0</v>
          </cell>
          <cell r="Y58">
            <v>0</v>
          </cell>
          <cell r="Z58">
            <v>894.35176856901126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C59" t="str">
            <v>Текстильникiв, ВУЛ, 17/43</v>
          </cell>
          <cell r="D59">
            <v>5</v>
          </cell>
          <cell r="E59">
            <v>2648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6967.3764278661474</v>
          </cell>
          <cell r="O59">
            <v>777.74970473421729</v>
          </cell>
          <cell r="P59">
            <v>0</v>
          </cell>
          <cell r="Q59">
            <v>0</v>
          </cell>
          <cell r="R59">
            <v>132.1</v>
          </cell>
          <cell r="S59">
            <v>25.93</v>
          </cell>
          <cell r="T59">
            <v>0</v>
          </cell>
          <cell r="U59">
            <v>0</v>
          </cell>
          <cell r="V59">
            <v>0</v>
          </cell>
          <cell r="W59">
            <v>619.71970473421732</v>
          </cell>
          <cell r="X59">
            <v>0</v>
          </cell>
          <cell r="Y59">
            <v>0</v>
          </cell>
          <cell r="Z59">
            <v>330.69620211002382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</row>
        <row r="60">
          <cell r="C60" t="str">
            <v>Текстильникiв, ВУЛ, 18</v>
          </cell>
          <cell r="D60">
            <v>4</v>
          </cell>
          <cell r="E60">
            <v>2679.86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18661.988783147677</v>
          </cell>
          <cell r="O60">
            <v>11794.239677255024</v>
          </cell>
          <cell r="P60">
            <v>4692.2278012176685</v>
          </cell>
          <cell r="Q60">
            <v>865.31637367977237</v>
          </cell>
          <cell r="R60">
            <v>805.31751446656756</v>
          </cell>
          <cell r="S60">
            <v>197.24385564029168</v>
          </cell>
          <cell r="T60">
            <v>484.616287717501</v>
          </cell>
          <cell r="U60">
            <v>3349.5694457721079</v>
          </cell>
          <cell r="V60">
            <v>0</v>
          </cell>
          <cell r="W60">
            <v>1399.9483987611138</v>
          </cell>
          <cell r="X60">
            <v>0</v>
          </cell>
          <cell r="Y60">
            <v>0</v>
          </cell>
          <cell r="Z60">
            <v>146.51717016654007</v>
          </cell>
          <cell r="AA60">
            <v>0</v>
          </cell>
          <cell r="AB60">
            <v>0</v>
          </cell>
          <cell r="AC60">
            <v>1333.4809249359405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774.69</v>
          </cell>
          <cell r="AI60">
            <v>558.79</v>
          </cell>
          <cell r="AJ60">
            <v>0</v>
          </cell>
        </row>
        <row r="61">
          <cell r="C61" t="str">
            <v>Текстильникiв, ВУЛ, 19</v>
          </cell>
          <cell r="D61">
            <v>2</v>
          </cell>
          <cell r="E61">
            <v>428.8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1266.0191812175947</v>
          </cell>
          <cell r="O61">
            <v>126.47519424324486</v>
          </cell>
          <cell r="P61">
            <v>0</v>
          </cell>
          <cell r="Q61">
            <v>0</v>
          </cell>
          <cell r="R61">
            <v>26.07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100.40519424324486</v>
          </cell>
          <cell r="X61">
            <v>0</v>
          </cell>
          <cell r="Y61">
            <v>0</v>
          </cell>
          <cell r="Z61">
            <v>112.00684671916397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</row>
        <row r="62">
          <cell r="C62" t="str">
            <v>Текстильникiв, ВУЛ, 20</v>
          </cell>
          <cell r="D62">
            <v>5</v>
          </cell>
          <cell r="E62">
            <v>2162.34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6876.7242039159537</v>
          </cell>
          <cell r="O62">
            <v>549.78403935301799</v>
          </cell>
          <cell r="P62">
            <v>0</v>
          </cell>
          <cell r="Q62">
            <v>0</v>
          </cell>
          <cell r="R62">
            <v>29.37</v>
          </cell>
          <cell r="S62">
            <v>22.67</v>
          </cell>
          <cell r="T62">
            <v>0</v>
          </cell>
          <cell r="U62">
            <v>0</v>
          </cell>
          <cell r="V62">
            <v>0</v>
          </cell>
          <cell r="W62">
            <v>497.74403935301802</v>
          </cell>
          <cell r="X62">
            <v>0</v>
          </cell>
          <cell r="Y62">
            <v>0</v>
          </cell>
          <cell r="Z62">
            <v>216.82975202869267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</row>
        <row r="63">
          <cell r="C63" t="str">
            <v>Текстильникiв, ВУЛ, 21</v>
          </cell>
          <cell r="D63">
            <v>2</v>
          </cell>
          <cell r="E63">
            <v>430.8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1293.6213345055924</v>
          </cell>
          <cell r="O63">
            <v>125.93319020799882</v>
          </cell>
          <cell r="P63">
            <v>0</v>
          </cell>
          <cell r="Q63">
            <v>0</v>
          </cell>
          <cell r="R63">
            <v>25.17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100.76319020799882</v>
          </cell>
          <cell r="X63">
            <v>0</v>
          </cell>
          <cell r="Y63">
            <v>0</v>
          </cell>
          <cell r="Z63">
            <v>112.00684671916397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</row>
        <row r="64">
          <cell r="C64" t="str">
            <v>Текстильникiв, ВУЛ, 22</v>
          </cell>
          <cell r="D64">
            <v>4</v>
          </cell>
          <cell r="E64">
            <v>1661.1399999999999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4157.9351883361269</v>
          </cell>
          <cell r="O64">
            <v>378.05716218568045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378.05716218568045</v>
          </cell>
          <cell r="X64">
            <v>0</v>
          </cell>
          <cell r="Y64">
            <v>0</v>
          </cell>
          <cell r="Z64">
            <v>97.658538672126724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</row>
        <row r="65">
          <cell r="C65" t="str">
            <v>Текстильникiв, ВУЛ, 23</v>
          </cell>
          <cell r="D65">
            <v>2</v>
          </cell>
          <cell r="E65">
            <v>888.76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4585.706684765084</v>
          </cell>
          <cell r="O65">
            <v>251.47737577735614</v>
          </cell>
          <cell r="P65">
            <v>0</v>
          </cell>
          <cell r="Q65">
            <v>0</v>
          </cell>
          <cell r="R65">
            <v>44.41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207.06737577735615</v>
          </cell>
          <cell r="X65">
            <v>0</v>
          </cell>
          <cell r="Y65">
            <v>0</v>
          </cell>
          <cell r="Z65">
            <v>16.599406853871205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</row>
        <row r="66">
          <cell r="C66" t="str">
            <v>Текстильникiв, ВУЛ, 24</v>
          </cell>
          <cell r="D66">
            <v>5</v>
          </cell>
          <cell r="E66">
            <v>2330.46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12058.993475504814</v>
          </cell>
          <cell r="O66">
            <v>7173.5993740551503</v>
          </cell>
          <cell r="P66">
            <v>5110.1255730079383</v>
          </cell>
          <cell r="Q66">
            <v>1128.3611298137916</v>
          </cell>
          <cell r="R66">
            <v>114.62</v>
          </cell>
          <cell r="S66">
            <v>28.53</v>
          </cell>
          <cell r="T66">
            <v>246.11831436318587</v>
          </cell>
          <cell r="U66">
            <v>0</v>
          </cell>
          <cell r="V66">
            <v>0</v>
          </cell>
          <cell r="W66">
            <v>545.84435687023426</v>
          </cell>
          <cell r="X66">
            <v>0</v>
          </cell>
          <cell r="Y66">
            <v>0</v>
          </cell>
          <cell r="Z66">
            <v>216.82975202869267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</row>
        <row r="67">
          <cell r="C67" t="str">
            <v>Текстильникiв, ВУЛ, 24а</v>
          </cell>
          <cell r="D67">
            <v>9</v>
          </cell>
          <cell r="E67">
            <v>5153.2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16122.858096039867</v>
          </cell>
          <cell r="O67">
            <v>1554.6214519850034</v>
          </cell>
          <cell r="P67">
            <v>0</v>
          </cell>
          <cell r="Q67">
            <v>0</v>
          </cell>
          <cell r="R67">
            <v>288.77999999999997</v>
          </cell>
          <cell r="S67">
            <v>55.82</v>
          </cell>
          <cell r="T67">
            <v>0</v>
          </cell>
          <cell r="U67">
            <v>0</v>
          </cell>
          <cell r="V67">
            <v>0</v>
          </cell>
          <cell r="W67">
            <v>1210.0214519850035</v>
          </cell>
          <cell r="X67">
            <v>2775.0001363025131</v>
          </cell>
          <cell r="Y67">
            <v>0</v>
          </cell>
          <cell r="Z67">
            <v>350.34927343229583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</row>
        <row r="68">
          <cell r="C68" t="str">
            <v>Текстильникiв, ВУЛ, 25а</v>
          </cell>
          <cell r="D68">
            <v>5</v>
          </cell>
          <cell r="E68">
            <v>2319.4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5282.6095446219533</v>
          </cell>
          <cell r="O68">
            <v>692.83702792514498</v>
          </cell>
          <cell r="P68">
            <v>0</v>
          </cell>
          <cell r="Q68">
            <v>0</v>
          </cell>
          <cell r="R68">
            <v>124.48</v>
          </cell>
          <cell r="S68">
            <v>24.41</v>
          </cell>
          <cell r="T68">
            <v>0</v>
          </cell>
          <cell r="U68">
            <v>0</v>
          </cell>
          <cell r="V68">
            <v>0</v>
          </cell>
          <cell r="W68">
            <v>543.94702792514499</v>
          </cell>
          <cell r="X68">
            <v>0</v>
          </cell>
          <cell r="Y68">
            <v>0</v>
          </cell>
          <cell r="Z68">
            <v>165.34810105501191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</row>
        <row r="69">
          <cell r="C69" t="str">
            <v>Текстильникiв, ВУЛ, 31</v>
          </cell>
          <cell r="D69">
            <v>2</v>
          </cell>
          <cell r="E69">
            <v>423.2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1352.3628731029453</v>
          </cell>
          <cell r="O69">
            <v>124.25891294193383</v>
          </cell>
          <cell r="P69">
            <v>0</v>
          </cell>
          <cell r="Q69">
            <v>0</v>
          </cell>
          <cell r="R69">
            <v>25.22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99.03891294193383</v>
          </cell>
          <cell r="X69">
            <v>0</v>
          </cell>
          <cell r="Y69">
            <v>0</v>
          </cell>
          <cell r="Z69">
            <v>112.00684671916397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</row>
        <row r="70">
          <cell r="C70" t="str">
            <v>Текстильникiв, ВУЛ, 33</v>
          </cell>
          <cell r="D70">
            <v>2</v>
          </cell>
          <cell r="E70">
            <v>418.1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1251.579289079893</v>
          </cell>
          <cell r="O70">
            <v>123.26440613181131</v>
          </cell>
          <cell r="P70">
            <v>0</v>
          </cell>
          <cell r="Q70">
            <v>0</v>
          </cell>
          <cell r="R70">
            <v>25.37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97.894406131811309</v>
          </cell>
          <cell r="X70">
            <v>0</v>
          </cell>
          <cell r="Y70">
            <v>0</v>
          </cell>
          <cell r="Z70">
            <v>112.00684671916397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C71" t="str">
            <v>Текстильникiв, ВУЛ, 34</v>
          </cell>
          <cell r="D71">
            <v>5</v>
          </cell>
          <cell r="E71">
            <v>2903.78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5732.2391008740178</v>
          </cell>
          <cell r="O71">
            <v>869.88876224659884</v>
          </cell>
          <cell r="P71">
            <v>0</v>
          </cell>
          <cell r="Q71">
            <v>0</v>
          </cell>
          <cell r="R71">
            <v>157.16</v>
          </cell>
          <cell r="S71">
            <v>31.49</v>
          </cell>
          <cell r="T71">
            <v>0</v>
          </cell>
          <cell r="U71">
            <v>0</v>
          </cell>
          <cell r="V71">
            <v>0</v>
          </cell>
          <cell r="W71">
            <v>681.23876224659887</v>
          </cell>
          <cell r="X71">
            <v>0</v>
          </cell>
          <cell r="Y71">
            <v>0</v>
          </cell>
          <cell r="Z71">
            <v>184.02243376561705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</row>
        <row r="72">
          <cell r="C72" t="str">
            <v>Текстильникiв, ВУЛ, 39</v>
          </cell>
          <cell r="D72">
            <v>5</v>
          </cell>
          <cell r="E72">
            <v>2664.1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5547.0689427345878</v>
          </cell>
          <cell r="O72">
            <v>781.01501455048674</v>
          </cell>
          <cell r="P72">
            <v>0</v>
          </cell>
          <cell r="Q72">
            <v>0</v>
          </cell>
          <cell r="R72">
            <v>131.68</v>
          </cell>
          <cell r="S72">
            <v>25.99</v>
          </cell>
          <cell r="T72">
            <v>0</v>
          </cell>
          <cell r="U72">
            <v>0</v>
          </cell>
          <cell r="V72">
            <v>0</v>
          </cell>
          <cell r="W72">
            <v>623.34501455048667</v>
          </cell>
          <cell r="X72">
            <v>0</v>
          </cell>
          <cell r="Y72">
            <v>0</v>
          </cell>
          <cell r="Z72">
            <v>248.03193896863453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</row>
        <row r="73">
          <cell r="C73" t="str">
            <v>Текстильникiв, ВУЛ, 41</v>
          </cell>
          <cell r="D73">
            <v>5</v>
          </cell>
          <cell r="E73">
            <v>3716.3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8482.4853297398604</v>
          </cell>
          <cell r="O73">
            <v>1083.3176876075349</v>
          </cell>
          <cell r="P73">
            <v>0</v>
          </cell>
          <cell r="Q73">
            <v>0</v>
          </cell>
          <cell r="R73">
            <v>175.44</v>
          </cell>
          <cell r="S73">
            <v>38.94</v>
          </cell>
          <cell r="T73">
            <v>0</v>
          </cell>
          <cell r="U73">
            <v>0</v>
          </cell>
          <cell r="V73">
            <v>0</v>
          </cell>
          <cell r="W73">
            <v>868.93768760753483</v>
          </cell>
          <cell r="X73">
            <v>0</v>
          </cell>
          <cell r="Y73">
            <v>0</v>
          </cell>
          <cell r="Z73">
            <v>254.76566061690309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</row>
        <row r="74">
          <cell r="C74" t="str">
            <v>Харкiвська, ВУЛ, 2</v>
          </cell>
          <cell r="D74">
            <v>10</v>
          </cell>
          <cell r="E74">
            <v>2377.5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7109.078914980244</v>
          </cell>
          <cell r="O74">
            <v>682.06110100124693</v>
          </cell>
          <cell r="P74">
            <v>0</v>
          </cell>
          <cell r="Q74">
            <v>0</v>
          </cell>
          <cell r="R74">
            <v>100.5</v>
          </cell>
          <cell r="S74">
            <v>26.73</v>
          </cell>
          <cell r="T74">
            <v>0</v>
          </cell>
          <cell r="U74">
            <v>0</v>
          </cell>
          <cell r="V74">
            <v>0</v>
          </cell>
          <cell r="W74">
            <v>554.83110100124691</v>
          </cell>
          <cell r="X74">
            <v>962.64482622990897</v>
          </cell>
          <cell r="Y74">
            <v>96.863212535000017</v>
          </cell>
          <cell r="Z74">
            <v>174.92016467711454</v>
          </cell>
          <cell r="AA74">
            <v>0</v>
          </cell>
          <cell r="AB74">
            <v>308.99557466682705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</row>
        <row r="75">
          <cell r="C75" t="str">
            <v>Харкiвська, ВУЛ, 6</v>
          </cell>
          <cell r="D75">
            <v>9</v>
          </cell>
          <cell r="E75">
            <v>2136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5514.2933548036135</v>
          </cell>
          <cell r="O75">
            <v>607.91922795720859</v>
          </cell>
          <cell r="P75">
            <v>0</v>
          </cell>
          <cell r="Q75">
            <v>0</v>
          </cell>
          <cell r="R75">
            <v>87</v>
          </cell>
          <cell r="S75">
            <v>22.92</v>
          </cell>
          <cell r="T75">
            <v>0</v>
          </cell>
          <cell r="U75">
            <v>0</v>
          </cell>
          <cell r="V75">
            <v>0</v>
          </cell>
          <cell r="W75">
            <v>497.99922795720857</v>
          </cell>
          <cell r="X75">
            <v>943.76680702806243</v>
          </cell>
          <cell r="Y75">
            <v>85.137321697499999</v>
          </cell>
          <cell r="Z75">
            <v>155.71731311620925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C76" t="str">
            <v>Харкiвська, ВУЛ, 8</v>
          </cell>
          <cell r="D76">
            <v>9</v>
          </cell>
          <cell r="E76">
            <v>2001.1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5122.3921715159668</v>
          </cell>
          <cell r="O76">
            <v>560.46481663455529</v>
          </cell>
          <cell r="P76">
            <v>0</v>
          </cell>
          <cell r="Q76">
            <v>0</v>
          </cell>
          <cell r="R76">
            <v>74.98</v>
          </cell>
          <cell r="S76">
            <v>19.82</v>
          </cell>
          <cell r="T76">
            <v>0</v>
          </cell>
          <cell r="U76">
            <v>0</v>
          </cell>
          <cell r="V76">
            <v>0</v>
          </cell>
          <cell r="W76">
            <v>465.66481663455534</v>
          </cell>
          <cell r="X76">
            <v>943.76680702806243</v>
          </cell>
          <cell r="Y76">
            <v>85.080122230000015</v>
          </cell>
          <cell r="Z76">
            <v>219.43319673572668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7">
          <cell r="C77" t="str">
            <v>Харкiвська, ВУЛ, 10</v>
          </cell>
          <cell r="D77">
            <v>9</v>
          </cell>
          <cell r="E77">
            <v>2009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12468.798794100738</v>
          </cell>
          <cell r="O77">
            <v>7054.2541125836051</v>
          </cell>
          <cell r="P77">
            <v>4020.5721105391258</v>
          </cell>
          <cell r="Q77">
            <v>493.15918288992981</v>
          </cell>
          <cell r="R77">
            <v>85.63</v>
          </cell>
          <cell r="S77">
            <v>20.94</v>
          </cell>
          <cell r="T77">
            <v>182.95831005039943</v>
          </cell>
          <cell r="U77">
            <v>1782.2608149088167</v>
          </cell>
          <cell r="V77">
            <v>0</v>
          </cell>
          <cell r="W77">
            <v>468.73369419533344</v>
          </cell>
          <cell r="X77">
            <v>943.76680702806243</v>
          </cell>
          <cell r="Y77">
            <v>85.096464935</v>
          </cell>
          <cell r="Z77">
            <v>233.56618228819721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</row>
        <row r="78">
          <cell r="C78" t="str">
            <v>Харкiвська, ВУЛ, 12</v>
          </cell>
          <cell r="D78">
            <v>9</v>
          </cell>
          <cell r="E78">
            <v>1999.3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5564.6201574404704</v>
          </cell>
          <cell r="O78">
            <v>573.09608106627672</v>
          </cell>
          <cell r="P78">
            <v>0</v>
          </cell>
          <cell r="Q78">
            <v>0</v>
          </cell>
          <cell r="R78">
            <v>84.72</v>
          </cell>
          <cell r="S78">
            <v>21.85</v>
          </cell>
          <cell r="T78">
            <v>0</v>
          </cell>
          <cell r="U78">
            <v>0</v>
          </cell>
          <cell r="V78">
            <v>0</v>
          </cell>
          <cell r="W78">
            <v>466.52608106627673</v>
          </cell>
          <cell r="X78">
            <v>943.76680702806243</v>
          </cell>
          <cell r="Y78">
            <v>85.120978992500014</v>
          </cell>
          <cell r="Z78">
            <v>224.15071684396131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C79" t="str">
            <v>Цiолковського, ВУЛ, 2</v>
          </cell>
          <cell r="D79">
            <v>9</v>
          </cell>
          <cell r="E79">
            <v>4031.6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31086.221859587375</v>
          </cell>
          <cell r="O79">
            <v>986.03198515099348</v>
          </cell>
          <cell r="P79">
            <v>0</v>
          </cell>
          <cell r="Q79">
            <v>0</v>
          </cell>
          <cell r="R79">
            <v>58.03</v>
          </cell>
          <cell r="S79">
            <v>3.78</v>
          </cell>
          <cell r="T79">
            <v>0</v>
          </cell>
          <cell r="U79">
            <v>0</v>
          </cell>
          <cell r="V79">
            <v>0</v>
          </cell>
          <cell r="W79">
            <v>924.22198515099353</v>
          </cell>
          <cell r="X79">
            <v>1887.5336140561249</v>
          </cell>
          <cell r="Y79">
            <v>170.18475851750003</v>
          </cell>
          <cell r="Z79">
            <v>467.13236457639442</v>
          </cell>
          <cell r="AA79">
            <v>0</v>
          </cell>
          <cell r="AB79">
            <v>1937.1046598887065</v>
          </cell>
          <cell r="AC79">
            <v>17510.12393875331</v>
          </cell>
          <cell r="AD79">
            <v>14169.25</v>
          </cell>
          <cell r="AE79">
            <v>3340.87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</row>
        <row r="80">
          <cell r="C80" t="str">
            <v>Цiолковського, ВУЛ, 4</v>
          </cell>
          <cell r="D80">
            <v>9</v>
          </cell>
          <cell r="E80">
            <v>4457.3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38091.321379078101</v>
          </cell>
          <cell r="O80">
            <v>1074.5181265488698</v>
          </cell>
          <cell r="P80">
            <v>0</v>
          </cell>
          <cell r="Q80">
            <v>0</v>
          </cell>
          <cell r="R80">
            <v>49.61</v>
          </cell>
          <cell r="S80">
            <v>4.62</v>
          </cell>
          <cell r="T80">
            <v>0</v>
          </cell>
          <cell r="U80">
            <v>0</v>
          </cell>
          <cell r="V80">
            <v>0</v>
          </cell>
          <cell r="W80">
            <v>1020.2881265488699</v>
          </cell>
          <cell r="X80">
            <v>1887.5336140561249</v>
          </cell>
          <cell r="Y80">
            <v>170.06218823</v>
          </cell>
          <cell r="Z80">
            <v>467.13236457639442</v>
          </cell>
          <cell r="AA80">
            <v>0</v>
          </cell>
          <cell r="AB80">
            <v>0</v>
          </cell>
          <cell r="AC80">
            <v>19568.086608140427</v>
          </cell>
          <cell r="AD80">
            <v>19568.09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C81" t="str">
            <v>Цiолковського, ВУЛ, 11</v>
          </cell>
          <cell r="D81">
            <v>1</v>
          </cell>
          <cell r="E81">
            <v>245.4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134.95622028813017</v>
          </cell>
          <cell r="O81">
            <v>55.850336275308514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55.850336275308514</v>
          </cell>
          <cell r="X81">
            <v>0</v>
          </cell>
          <cell r="Y81">
            <v>0</v>
          </cell>
          <cell r="Z81">
            <v>71.624091601786276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2">
          <cell r="C82" t="str">
            <v>Цiолковського, ВУЛ, 12</v>
          </cell>
          <cell r="D82">
            <v>5</v>
          </cell>
          <cell r="E82">
            <v>5955.1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15253.100617768439</v>
          </cell>
          <cell r="O82">
            <v>1783.106226953096</v>
          </cell>
          <cell r="P82">
            <v>0</v>
          </cell>
          <cell r="Q82">
            <v>0</v>
          </cell>
          <cell r="R82">
            <v>319.02999999999997</v>
          </cell>
          <cell r="S82">
            <v>67.069999999999993</v>
          </cell>
          <cell r="T82">
            <v>0</v>
          </cell>
          <cell r="U82">
            <v>0</v>
          </cell>
          <cell r="V82">
            <v>0</v>
          </cell>
          <cell r="W82">
            <v>1397.0062269530961</v>
          </cell>
          <cell r="X82">
            <v>0</v>
          </cell>
          <cell r="Y82">
            <v>0</v>
          </cell>
          <cell r="Z82">
            <v>478.36828383833085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C83" t="str">
            <v>Чудiнова, ВУЛ, 1</v>
          </cell>
          <cell r="D83">
            <v>2</v>
          </cell>
          <cell r="E83">
            <v>244.6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775.12211800393356</v>
          </cell>
          <cell r="O83">
            <v>66.881022689406933</v>
          </cell>
          <cell r="P83">
            <v>0</v>
          </cell>
          <cell r="Q83">
            <v>0</v>
          </cell>
          <cell r="R83">
            <v>7.95</v>
          </cell>
          <cell r="S83">
            <v>2.17</v>
          </cell>
          <cell r="T83">
            <v>0</v>
          </cell>
          <cell r="U83">
            <v>0</v>
          </cell>
          <cell r="V83">
            <v>0</v>
          </cell>
          <cell r="W83">
            <v>56.761022689406936</v>
          </cell>
          <cell r="X83">
            <v>0</v>
          </cell>
          <cell r="Y83">
            <v>0</v>
          </cell>
          <cell r="Z83">
            <v>31.926453512575403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</row>
        <row r="84">
          <cell r="C84" t="str">
            <v>Чудiнова, ВУЛ, 2</v>
          </cell>
          <cell r="D84">
            <v>2</v>
          </cell>
          <cell r="E84">
            <v>269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2330.0626733662357</v>
          </cell>
          <cell r="O84">
            <v>1532.3475468307392</v>
          </cell>
          <cell r="P84">
            <v>934.61180751212794</v>
          </cell>
          <cell r="Q84">
            <v>126.24463160306969</v>
          </cell>
          <cell r="R84">
            <v>9.31</v>
          </cell>
          <cell r="S84">
            <v>1.44</v>
          </cell>
          <cell r="T84">
            <v>0</v>
          </cell>
          <cell r="U84">
            <v>398.35888645613647</v>
          </cell>
          <cell r="V84">
            <v>0</v>
          </cell>
          <cell r="W84">
            <v>62.382221259405007</v>
          </cell>
          <cell r="X84">
            <v>0</v>
          </cell>
          <cell r="Y84">
            <v>0</v>
          </cell>
          <cell r="Z84">
            <v>31.926453512575403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</row>
        <row r="85">
          <cell r="C85" t="str">
            <v>Чудiнова, ВУЛ, 3</v>
          </cell>
          <cell r="D85">
            <v>2</v>
          </cell>
          <cell r="E85">
            <v>887.9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4290.4732619846345</v>
          </cell>
          <cell r="O85">
            <v>226.07510425251195</v>
          </cell>
          <cell r="P85">
            <v>0</v>
          </cell>
          <cell r="Q85">
            <v>0</v>
          </cell>
          <cell r="R85">
            <v>19.989999999999998</v>
          </cell>
          <cell r="S85">
            <v>1.67</v>
          </cell>
          <cell r="T85">
            <v>0</v>
          </cell>
          <cell r="U85">
            <v>0</v>
          </cell>
          <cell r="V85">
            <v>0</v>
          </cell>
          <cell r="W85">
            <v>204.41510425251195</v>
          </cell>
          <cell r="X85">
            <v>0</v>
          </cell>
          <cell r="Y85">
            <v>0</v>
          </cell>
          <cell r="Z85">
            <v>71.819839324119656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C86" t="str">
            <v>Чудiнова, ВУЛ, 4</v>
          </cell>
          <cell r="D86">
            <v>2</v>
          </cell>
          <cell r="E86">
            <v>992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2870.5758989439687</v>
          </cell>
          <cell r="O86">
            <v>273.9875601179545</v>
          </cell>
          <cell r="P86">
            <v>0</v>
          </cell>
          <cell r="Q86">
            <v>0</v>
          </cell>
          <cell r="R86">
            <v>33.39</v>
          </cell>
          <cell r="S86">
            <v>10.130000000000001</v>
          </cell>
          <cell r="T86">
            <v>0</v>
          </cell>
          <cell r="U86">
            <v>0</v>
          </cell>
          <cell r="V86">
            <v>0</v>
          </cell>
          <cell r="W86">
            <v>230.46756011795452</v>
          </cell>
          <cell r="X86">
            <v>0</v>
          </cell>
          <cell r="Y86">
            <v>0</v>
          </cell>
          <cell r="Z86">
            <v>95.759785765492865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</row>
        <row r="87">
          <cell r="C87" t="str">
            <v>Чудiнова, ВУЛ, 5</v>
          </cell>
          <cell r="D87">
            <v>3</v>
          </cell>
          <cell r="E87">
            <v>1244.8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5264.1192639756864</v>
          </cell>
          <cell r="O87">
            <v>306.3265896628526</v>
          </cell>
          <cell r="P87">
            <v>0</v>
          </cell>
          <cell r="Q87">
            <v>0</v>
          </cell>
          <cell r="R87">
            <v>19.489999999999998</v>
          </cell>
          <cell r="S87">
            <v>1.29</v>
          </cell>
          <cell r="T87">
            <v>0</v>
          </cell>
          <cell r="U87">
            <v>0</v>
          </cell>
          <cell r="V87">
            <v>0</v>
          </cell>
          <cell r="W87">
            <v>285.54658966285263</v>
          </cell>
          <cell r="X87">
            <v>0</v>
          </cell>
          <cell r="Y87">
            <v>0</v>
          </cell>
          <cell r="Z87">
            <v>96.914697327259859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C88" t="str">
            <v>Попова, ПРОВ, 12</v>
          </cell>
          <cell r="D88">
            <v>1</v>
          </cell>
          <cell r="E88">
            <v>217.6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140.08546647068525</v>
          </cell>
          <cell r="O88">
            <v>49.523362565228744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49.523362565228744</v>
          </cell>
          <cell r="X88">
            <v>0</v>
          </cell>
          <cell r="Y88">
            <v>0</v>
          </cell>
          <cell r="Z88">
            <v>87.401358021857234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</row>
        <row r="89">
          <cell r="C89" t="str">
            <v>Дмитра Самоквасова. провулок, ПРОВ, 1</v>
          </cell>
          <cell r="D89">
            <v>1</v>
          </cell>
          <cell r="E89">
            <v>414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371.86473693073435</v>
          </cell>
          <cell r="O89">
            <v>94.221838704065718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94.221838704065718</v>
          </cell>
          <cell r="X89">
            <v>0</v>
          </cell>
          <cell r="Y89">
            <v>0</v>
          </cell>
          <cell r="Z89">
            <v>143.11115979793917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C90" t="str">
            <v>Дмитра Самоквасова. провулок, ПРОВ, 2</v>
          </cell>
          <cell r="D90">
            <v>1</v>
          </cell>
          <cell r="E90">
            <v>410.1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371.34727615822123</v>
          </cell>
          <cell r="O90">
            <v>93.334241672795528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93.334241672795528</v>
          </cell>
          <cell r="X90">
            <v>0</v>
          </cell>
          <cell r="Y90">
            <v>0</v>
          </cell>
          <cell r="Z90">
            <v>143.11115979793917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C91" t="str">
            <v>Дмитра Самоквасова. провулок, ПРОВ, 3</v>
          </cell>
          <cell r="D91">
            <v>1</v>
          </cell>
          <cell r="E91">
            <v>491.8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413.68398030848874</v>
          </cell>
          <cell r="O91">
            <v>111.92826153299401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111.92826153299401</v>
          </cell>
          <cell r="X91">
            <v>0</v>
          </cell>
          <cell r="Y91">
            <v>0</v>
          </cell>
          <cell r="Z91">
            <v>143.11115979793917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C92" t="str">
            <v>Дмитра Самоквасова. провулок, ПРОВ, 4</v>
          </cell>
          <cell r="D92">
            <v>1</v>
          </cell>
          <cell r="E92">
            <v>411.6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534.56068159824281</v>
          </cell>
          <cell r="O92">
            <v>93.675625146360986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93.675625146360986</v>
          </cell>
          <cell r="X92">
            <v>0</v>
          </cell>
          <cell r="Y92">
            <v>0</v>
          </cell>
          <cell r="Z92">
            <v>143.11115979793917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C93" t="str">
            <v>Дмитра Самоквасова. провулок, ПРОВ, 5</v>
          </cell>
          <cell r="D93">
            <v>1</v>
          </cell>
          <cell r="E93">
            <v>427.3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387.18304171758916</v>
          </cell>
          <cell r="O93">
            <v>97.248772169679413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97.248772169679413</v>
          </cell>
          <cell r="X93">
            <v>0</v>
          </cell>
          <cell r="Y93">
            <v>0</v>
          </cell>
          <cell r="Z93">
            <v>155.03219608804241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C94" t="str">
            <v>Дмитра Самоквасова. провулок, ПРОВ, 6</v>
          </cell>
          <cell r="D94">
            <v>1</v>
          </cell>
          <cell r="E94">
            <v>380.48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238.58373917405109</v>
          </cell>
          <cell r="O94">
            <v>86.593056014789667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86.593056014789667</v>
          </cell>
          <cell r="X94">
            <v>0</v>
          </cell>
          <cell r="Y94">
            <v>0</v>
          </cell>
          <cell r="Z94">
            <v>24.996984141973503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workbookViewId="0">
      <pane xSplit="2" ySplit="4" topLeftCell="D18" activePane="bottomRight" state="frozen"/>
      <selection pane="topRight" activeCell="C1" sqref="C1"/>
      <selection pane="bottomLeft" activeCell="A5" sqref="A5"/>
      <selection pane="bottomRight" activeCell="K25" sqref="K25:L25"/>
    </sheetView>
  </sheetViews>
  <sheetFormatPr defaultRowHeight="15" outlineLevelCol="1" x14ac:dyDescent="0.25"/>
  <cols>
    <col min="1" max="1" width="6.85546875" bestFit="1" customWidth="1"/>
    <col min="2" max="2" width="40.7109375" customWidth="1"/>
    <col min="3" max="3" width="9.7109375" hidden="1" customWidth="1" outlineLevel="1"/>
    <col min="4" max="4" width="11.28515625" customWidth="1" collapsed="1"/>
    <col min="5" max="5" width="8.7109375" customWidth="1"/>
    <col min="6" max="6" width="10.140625" customWidth="1"/>
    <col min="7" max="7" width="9.42578125" customWidth="1"/>
    <col min="8" max="8" width="9.140625" customWidth="1"/>
    <col min="9" max="9" width="10.140625" customWidth="1"/>
    <col min="10" max="10" width="9.5703125" customWidth="1"/>
    <col min="12" max="12" width="10.7109375" customWidth="1"/>
  </cols>
  <sheetData>
    <row r="1" spans="1:12" ht="48" customHeight="1" x14ac:dyDescent="0.25">
      <c r="A1" s="354" t="s">
        <v>44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</row>
    <row r="2" spans="1:12" ht="16.5" thickBot="1" x14ac:dyDescent="0.3">
      <c r="A2" s="11"/>
      <c r="B2" s="12"/>
      <c r="C2" s="12"/>
      <c r="D2" s="12"/>
      <c r="E2" s="12"/>
      <c r="F2" s="12"/>
      <c r="G2" s="11"/>
      <c r="H2" s="11"/>
    </row>
    <row r="3" spans="1:12" ht="15.75" customHeight="1" x14ac:dyDescent="0.25">
      <c r="A3" s="355" t="s">
        <v>37</v>
      </c>
      <c r="B3" s="356" t="s">
        <v>38</v>
      </c>
      <c r="C3" s="350" t="s">
        <v>54</v>
      </c>
      <c r="D3" s="71" t="s">
        <v>45</v>
      </c>
      <c r="E3" s="357" t="s">
        <v>45</v>
      </c>
      <c r="F3" s="358"/>
      <c r="G3" s="359" t="s">
        <v>45</v>
      </c>
      <c r="H3" s="359"/>
      <c r="I3" s="357" t="s">
        <v>45</v>
      </c>
      <c r="J3" s="358"/>
      <c r="K3" s="357" t="s">
        <v>45</v>
      </c>
      <c r="L3" s="358"/>
    </row>
    <row r="4" spans="1:12" ht="32.25" customHeight="1" x14ac:dyDescent="0.25">
      <c r="A4" s="355"/>
      <c r="B4" s="356"/>
      <c r="C4" s="351"/>
      <c r="D4" s="90" t="s">
        <v>55</v>
      </c>
      <c r="E4" s="360" t="s">
        <v>46</v>
      </c>
      <c r="F4" s="361"/>
      <c r="G4" s="362" t="s">
        <v>47</v>
      </c>
      <c r="H4" s="362"/>
      <c r="I4" s="360" t="s">
        <v>48</v>
      </c>
      <c r="J4" s="361"/>
      <c r="K4" s="360" t="s">
        <v>56</v>
      </c>
      <c r="L4" s="361"/>
    </row>
    <row r="5" spans="1:12" ht="56.25" customHeight="1" x14ac:dyDescent="0.25">
      <c r="A5" s="355"/>
      <c r="B5" s="356"/>
      <c r="C5" s="85"/>
      <c r="D5" s="91"/>
      <c r="E5" s="364" t="s">
        <v>53</v>
      </c>
      <c r="F5" s="365"/>
      <c r="G5" s="363" t="s">
        <v>52</v>
      </c>
      <c r="H5" s="363"/>
      <c r="I5" s="364" t="s">
        <v>49</v>
      </c>
      <c r="J5" s="365"/>
      <c r="K5" s="366" t="s">
        <v>57</v>
      </c>
      <c r="L5" s="367"/>
    </row>
    <row r="6" spans="1:12" ht="30" x14ac:dyDescent="0.25">
      <c r="A6" s="355"/>
      <c r="B6" s="356"/>
      <c r="C6" s="86"/>
      <c r="D6" s="72" t="s">
        <v>51</v>
      </c>
      <c r="E6" s="47" t="s">
        <v>50</v>
      </c>
      <c r="F6" s="48" t="s">
        <v>51</v>
      </c>
      <c r="G6" s="38" t="s">
        <v>50</v>
      </c>
      <c r="H6" s="39" t="s">
        <v>51</v>
      </c>
      <c r="I6" s="47" t="s">
        <v>50</v>
      </c>
      <c r="J6" s="48" t="s">
        <v>51</v>
      </c>
      <c r="K6" s="47" t="s">
        <v>50</v>
      </c>
      <c r="L6" s="48" t="s">
        <v>51</v>
      </c>
    </row>
    <row r="7" spans="1:12" ht="15.75" x14ac:dyDescent="0.25">
      <c r="A7" s="13">
        <v>1</v>
      </c>
      <c r="B7" s="69" t="s">
        <v>23</v>
      </c>
      <c r="C7" s="87">
        <f>23.26/100</f>
        <v>0.23260000000000003</v>
      </c>
      <c r="D7" s="73">
        <v>0.23300000000000001</v>
      </c>
      <c r="E7" s="49">
        <v>243432.59201072357</v>
      </c>
      <c r="F7" s="50">
        <v>0.30012874219707913</v>
      </c>
      <c r="G7" s="44">
        <f>'[1]2018 рік (по послугам)'!AL553</f>
        <v>271277.24999999994</v>
      </c>
      <c r="H7" s="56">
        <f t="shared" ref="H7:H22" si="0">G7/$G$25</f>
        <v>0.32649822053777422</v>
      </c>
      <c r="I7" s="60">
        <v>271277.24999999994</v>
      </c>
      <c r="J7" s="61">
        <f>I7/$G$25</f>
        <v>0.32649822053777422</v>
      </c>
      <c r="K7" s="62">
        <v>370272</v>
      </c>
      <c r="L7" s="96">
        <v>0.49049999999999999</v>
      </c>
    </row>
    <row r="8" spans="1:12" ht="17.25" customHeight="1" x14ac:dyDescent="0.25">
      <c r="A8" s="13">
        <f t="shared" ref="A8:A22" si="1">A7+1</f>
        <v>2</v>
      </c>
      <c r="B8" s="69" t="s">
        <v>24</v>
      </c>
      <c r="C8" s="87">
        <f>38.66/100</f>
        <v>0.38659999999999994</v>
      </c>
      <c r="D8" s="73">
        <v>0.38700000000000001</v>
      </c>
      <c r="E8" s="49">
        <v>439247.90872992581</v>
      </c>
      <c r="F8" s="50">
        <v>0.5415500088583155</v>
      </c>
      <c r="G8" s="44">
        <f>'[1]2018 рік (по послугам)'!I553</f>
        <v>477893.72000000044</v>
      </c>
      <c r="H8" s="56">
        <f t="shared" si="0"/>
        <v>0.57517336667994645</v>
      </c>
      <c r="I8" s="60">
        <v>477893.72000000044</v>
      </c>
      <c r="J8" s="61">
        <f>I8/$G$25</f>
        <v>0.57517336667994645</v>
      </c>
      <c r="K8" s="62">
        <v>551208</v>
      </c>
      <c r="L8" s="96">
        <v>0.6724</v>
      </c>
    </row>
    <row r="9" spans="1:12" ht="66" customHeight="1" x14ac:dyDescent="0.25">
      <c r="A9" s="13">
        <f t="shared" si="1"/>
        <v>3</v>
      </c>
      <c r="B9" s="69" t="s">
        <v>34</v>
      </c>
      <c r="C9" s="87">
        <f>31.88/100</f>
        <v>0.31879999999999997</v>
      </c>
      <c r="D9" s="73">
        <v>0.31900000000000001</v>
      </c>
      <c r="E9" s="49">
        <v>275598.97379272658</v>
      </c>
      <c r="F9" s="50">
        <v>0.33978676672667185</v>
      </c>
      <c r="G9" s="44">
        <f>'[1]2018 рік (по послугам)'!BO553</f>
        <v>286334.60999999981</v>
      </c>
      <c r="H9" s="56">
        <f>G9/$G$25</f>
        <v>0.34462064416893617</v>
      </c>
      <c r="I9" s="60">
        <v>286334.60999999981</v>
      </c>
      <c r="J9" s="61">
        <f>I9/$G$25</f>
        <v>0.34462064416893617</v>
      </c>
      <c r="K9" s="62">
        <v>0</v>
      </c>
      <c r="L9" s="96">
        <f>K9/$G$25</f>
        <v>0</v>
      </c>
    </row>
    <row r="10" spans="1:12" ht="31.5" x14ac:dyDescent="0.25">
      <c r="A10" s="13">
        <f t="shared" si="1"/>
        <v>4</v>
      </c>
      <c r="B10" s="69" t="s">
        <v>43</v>
      </c>
      <c r="C10" s="87">
        <f>0.89/100</f>
        <v>8.8999999999999999E-3</v>
      </c>
      <c r="D10" s="73">
        <v>8.9999999999999993E-3</v>
      </c>
      <c r="E10" s="49">
        <v>8681.7442164503573</v>
      </c>
      <c r="F10" s="50">
        <v>1.0703747391578651E-2</v>
      </c>
      <c r="G10" s="44">
        <f>'[1]2018 рік (по послугам)'!CR553</f>
        <v>9596.85</v>
      </c>
      <c r="H10" s="56">
        <f t="shared" si="0"/>
        <v>1.1550376774196654E-2</v>
      </c>
      <c r="I10" s="60">
        <v>9596.85</v>
      </c>
      <c r="J10" s="61">
        <f>I10/$G$25</f>
        <v>1.1550376774196654E-2</v>
      </c>
      <c r="K10" s="62">
        <v>11285</v>
      </c>
      <c r="L10" s="96">
        <v>1.38E-2</v>
      </c>
    </row>
    <row r="11" spans="1:12" ht="15.75" x14ac:dyDescent="0.25">
      <c r="A11" s="13">
        <f t="shared" si="1"/>
        <v>5</v>
      </c>
      <c r="B11" s="69" t="s">
        <v>25</v>
      </c>
      <c r="C11" s="87">
        <f>27.89/100</f>
        <v>0.27889999999999998</v>
      </c>
      <c r="D11" s="73">
        <f>0.279-0.193</f>
        <v>8.6000000000000021E-2</v>
      </c>
      <c r="E11" s="49">
        <v>63435.923380650122</v>
      </c>
      <c r="F11" s="50">
        <v>7.8210332220042714E-2</v>
      </c>
      <c r="G11" s="44">
        <f>'[1]2018 рік (по послугам)'!DU553</f>
        <v>65741.03</v>
      </c>
      <c r="H11" s="56">
        <f t="shared" si="0"/>
        <v>7.9123219183770244E-2</v>
      </c>
      <c r="I11" s="62">
        <f>J11*G25</f>
        <v>127953.826</v>
      </c>
      <c r="J11" s="63">
        <v>0.154</v>
      </c>
      <c r="K11" s="62">
        <v>136458</v>
      </c>
      <c r="L11" s="96">
        <v>0.54469999999999996</v>
      </c>
    </row>
    <row r="12" spans="1:12" ht="31.5" x14ac:dyDescent="0.25">
      <c r="A12" s="13">
        <f t="shared" si="1"/>
        <v>6</v>
      </c>
      <c r="B12" s="69" t="s">
        <v>26</v>
      </c>
      <c r="C12" s="87">
        <f>0.29/100</f>
        <v>2.8999999999999998E-3</v>
      </c>
      <c r="D12" s="73">
        <v>2.9866494119696403E-3</v>
      </c>
      <c r="E12" s="49">
        <v>2422.4531194871629</v>
      </c>
      <c r="F12" s="50">
        <v>2.9866494119696403E-3</v>
      </c>
      <c r="G12" s="44">
        <f>'[1]2018 рік (по послугам)'!EX553</f>
        <v>2414.1499999999996</v>
      </c>
      <c r="H12" s="56">
        <f t="shared" si="0"/>
        <v>2.9055723585787886E-3</v>
      </c>
      <c r="I12" s="62">
        <f>J12*G25</f>
        <v>4154.3450000000003</v>
      </c>
      <c r="J12" s="63">
        <v>5.0000000000000001E-3</v>
      </c>
      <c r="K12" s="62">
        <v>3889</v>
      </c>
      <c r="L12" s="96">
        <v>4.7000000000000002E-3</v>
      </c>
    </row>
    <row r="13" spans="1:12" ht="78.75" customHeight="1" x14ac:dyDescent="0.25">
      <c r="A13" s="13">
        <f t="shared" si="1"/>
        <v>7</v>
      </c>
      <c r="B13" s="69" t="s">
        <v>27</v>
      </c>
      <c r="C13" s="87">
        <f>34.36/100</f>
        <v>0.34360000000000002</v>
      </c>
      <c r="D13" s="73">
        <v>0.34399999999999997</v>
      </c>
      <c r="E13" s="49">
        <v>494380.95809177193</v>
      </c>
      <c r="F13" s="50">
        <v>0.60952370384214671</v>
      </c>
      <c r="G13" s="44">
        <f>'[1]2018 рік (по послугам)'!GA553</f>
        <v>540723.67000000004</v>
      </c>
      <c r="H13" s="56">
        <f t="shared" si="0"/>
        <v>0.65079292884919293</v>
      </c>
      <c r="I13" s="60">
        <v>540723.67000000004</v>
      </c>
      <c r="J13" s="61">
        <f t="shared" ref="J13:J22" si="2">I13/$G$25</f>
        <v>0.65079292884919293</v>
      </c>
      <c r="K13" s="62">
        <v>644031</v>
      </c>
      <c r="L13" s="96">
        <v>0.78559999999999997</v>
      </c>
    </row>
    <row r="14" spans="1:12" ht="15.75" x14ac:dyDescent="0.25">
      <c r="A14" s="13">
        <f t="shared" si="1"/>
        <v>8</v>
      </c>
      <c r="B14" s="69" t="s">
        <v>28</v>
      </c>
      <c r="C14" s="87">
        <f>1.99/100</f>
        <v>1.9900000000000001E-2</v>
      </c>
      <c r="D14" s="73">
        <v>0.02</v>
      </c>
      <c r="E14" s="49">
        <v>22334.575175707414</v>
      </c>
      <c r="F14" s="50">
        <v>2.7536361912853007E-2</v>
      </c>
      <c r="G14" s="44">
        <f>'[1]2018 рік (по послугам)'!HD553</f>
        <v>22273.159999999996</v>
      </c>
      <c r="H14" s="56">
        <f t="shared" si="0"/>
        <v>2.6807065855146837E-2</v>
      </c>
      <c r="I14" s="60">
        <v>22273.159999999996</v>
      </c>
      <c r="J14" s="61">
        <f t="shared" si="2"/>
        <v>2.6807065855146837E-2</v>
      </c>
      <c r="K14" s="62">
        <v>23299</v>
      </c>
      <c r="L14" s="96">
        <v>3.3000000000000002E-2</v>
      </c>
    </row>
    <row r="15" spans="1:12" ht="15.75" x14ac:dyDescent="0.25">
      <c r="A15" s="13">
        <f t="shared" si="1"/>
        <v>9</v>
      </c>
      <c r="B15" s="69" t="s">
        <v>29</v>
      </c>
      <c r="C15" s="87">
        <f>0.121/100</f>
        <v>1.2099999999999999E-3</v>
      </c>
      <c r="D15" s="73">
        <v>7.0156987590080076E-4</v>
      </c>
      <c r="E15" s="49">
        <v>569.03904676689672</v>
      </c>
      <c r="F15" s="50">
        <v>7.0156987590080076E-4</v>
      </c>
      <c r="G15" s="44">
        <f>'[1]2018 рік (по послугам)'!IG553</f>
        <v>629.44000000000005</v>
      </c>
      <c r="H15" s="56">
        <f t="shared" si="0"/>
        <v>7.5756828092033769E-4</v>
      </c>
      <c r="I15" s="60">
        <v>629.44000000000005</v>
      </c>
      <c r="J15" s="61">
        <f t="shared" si="2"/>
        <v>7.5756828092033769E-4</v>
      </c>
      <c r="K15" s="62">
        <v>594</v>
      </c>
      <c r="L15" s="96">
        <v>8.0000000000000004E-4</v>
      </c>
    </row>
    <row r="16" spans="1:12" ht="31.5" x14ac:dyDescent="0.25">
      <c r="A16" s="13">
        <f t="shared" si="1"/>
        <v>10</v>
      </c>
      <c r="B16" s="69" t="s">
        <v>30</v>
      </c>
      <c r="C16" s="87">
        <f>0.869/100</f>
        <v>8.6899999999999998E-3</v>
      </c>
      <c r="D16" s="73">
        <v>8.6999999999999994E-2</v>
      </c>
      <c r="E16" s="49">
        <v>118484.94842637314</v>
      </c>
      <c r="F16" s="50">
        <v>0.14608043338308069</v>
      </c>
      <c r="G16" s="44">
        <f>'[1]2018 рік (по послугам)'!JJ553</f>
        <v>126931.79999999997</v>
      </c>
      <c r="H16" s="56">
        <f t="shared" si="0"/>
        <v>0.15276993124066487</v>
      </c>
      <c r="I16" s="60">
        <v>126931.79999999997</v>
      </c>
      <c r="J16" s="61">
        <f t="shared" si="2"/>
        <v>0.15276993124066487</v>
      </c>
      <c r="K16" s="62">
        <v>165783</v>
      </c>
      <c r="L16" s="96">
        <v>0.2024</v>
      </c>
    </row>
    <row r="17" spans="1:12" ht="60.75" customHeight="1" x14ac:dyDescent="0.25">
      <c r="A17" s="13">
        <f t="shared" si="1"/>
        <v>11</v>
      </c>
      <c r="B17" s="69" t="s">
        <v>35</v>
      </c>
      <c r="C17" s="87">
        <f>3.66/100</f>
        <v>3.6600000000000001E-2</v>
      </c>
      <c r="D17" s="73">
        <v>3.7999999999999999E-2</v>
      </c>
      <c r="E17" s="49">
        <v>109489.49164115406</v>
      </c>
      <c r="F17" s="50">
        <v>0.13498990886400949</v>
      </c>
      <c r="G17" s="44">
        <f>'[1]2018 рік (по послугам)'!KM553</f>
        <v>117430.36999999995</v>
      </c>
      <c r="H17" s="56">
        <f t="shared" si="0"/>
        <v>0.14133439808200807</v>
      </c>
      <c r="I17" s="60">
        <v>117430.36999999995</v>
      </c>
      <c r="J17" s="61">
        <f t="shared" si="2"/>
        <v>0.14133439808200807</v>
      </c>
      <c r="K17" s="62">
        <v>147021</v>
      </c>
      <c r="L17" s="96">
        <v>0.17929999999999999</v>
      </c>
    </row>
    <row r="18" spans="1:12" ht="85.5" customHeight="1" x14ac:dyDescent="0.25">
      <c r="A18" s="76">
        <f t="shared" si="1"/>
        <v>12</v>
      </c>
      <c r="B18" s="77" t="s">
        <v>40</v>
      </c>
      <c r="C18" s="87">
        <f>63.23/100</f>
        <v>0.63229999999999997</v>
      </c>
      <c r="D18" s="78">
        <v>0.63200000000000001</v>
      </c>
      <c r="E18" s="79">
        <v>685118.69678885024</v>
      </c>
      <c r="F18" s="80">
        <v>0.84468480996941298</v>
      </c>
      <c r="G18" s="81">
        <f>'[1]2018 рік (по послугам)'!LP553</f>
        <v>716958.40999999968</v>
      </c>
      <c r="H18" s="82">
        <f t="shared" si="0"/>
        <v>0.86290186539634972</v>
      </c>
      <c r="I18" s="83">
        <v>716958.40999999968</v>
      </c>
      <c r="J18" s="84">
        <f t="shared" si="2"/>
        <v>0.86290186539634972</v>
      </c>
      <c r="K18" s="93">
        <v>873288</v>
      </c>
      <c r="L18" s="97">
        <v>1.0652999999999999</v>
      </c>
    </row>
    <row r="19" spans="1:12" ht="75" customHeight="1" x14ac:dyDescent="0.25">
      <c r="A19" s="13">
        <f t="shared" si="1"/>
        <v>13</v>
      </c>
      <c r="B19" s="69" t="s">
        <v>31</v>
      </c>
      <c r="C19" s="87">
        <f>8.47/100</f>
        <v>8.4700000000000011E-2</v>
      </c>
      <c r="D19" s="73">
        <v>8.5000000000000006E-2</v>
      </c>
      <c r="E19" s="49">
        <v>105209.78172394738</v>
      </c>
      <c r="F19" s="50">
        <v>0.1297134422092773</v>
      </c>
      <c r="G19" s="44">
        <f>'[1]2018 рік (по послугам)'!MS553</f>
        <v>112646.02000000011</v>
      </c>
      <c r="H19" s="56">
        <f t="shared" si="0"/>
        <v>0.13557614979015958</v>
      </c>
      <c r="I19" s="60">
        <v>112646.02000000011</v>
      </c>
      <c r="J19" s="61">
        <f t="shared" si="2"/>
        <v>0.13557614979015958</v>
      </c>
      <c r="K19" s="62">
        <v>132251</v>
      </c>
      <c r="L19" s="96">
        <v>0.1613</v>
      </c>
    </row>
    <row r="20" spans="1:12" ht="31.5" x14ac:dyDescent="0.25">
      <c r="A20" s="13">
        <f t="shared" si="1"/>
        <v>14</v>
      </c>
      <c r="B20" s="69" t="s">
        <v>32</v>
      </c>
      <c r="C20" s="88">
        <f>0.02/100</f>
        <v>2.0000000000000001E-4</v>
      </c>
      <c r="D20" s="74">
        <v>2.0000000000000001E-4</v>
      </c>
      <c r="E20" s="49">
        <v>343.15559217933185</v>
      </c>
      <c r="F20" s="51">
        <v>4.2307751566043308E-4</v>
      </c>
      <c r="G20" s="44">
        <f>'[1]2018 рік (по послугам)'!NV553</f>
        <v>375.04999999999984</v>
      </c>
      <c r="H20" s="57">
        <f t="shared" si="0"/>
        <v>4.5139486489446571E-4</v>
      </c>
      <c r="I20" s="60">
        <v>375.04999999999984</v>
      </c>
      <c r="J20" s="64">
        <f t="shared" si="2"/>
        <v>4.5139486489446571E-4</v>
      </c>
      <c r="K20" s="62">
        <v>355</v>
      </c>
      <c r="L20" s="96">
        <v>5.0000000000000001E-3</v>
      </c>
    </row>
    <row r="21" spans="1:12" s="9" customFormat="1" ht="44.25" customHeight="1" x14ac:dyDescent="0.25">
      <c r="A21" s="13">
        <f t="shared" si="1"/>
        <v>15</v>
      </c>
      <c r="B21" s="69" t="s">
        <v>33</v>
      </c>
      <c r="C21" s="87">
        <f>17.13/100</f>
        <v>0.17129999999999998</v>
      </c>
      <c r="D21" s="73">
        <v>0.17100000000000001</v>
      </c>
      <c r="E21" s="49">
        <v>241174.93411701688</v>
      </c>
      <c r="F21" s="50">
        <v>0.2973452692925157</v>
      </c>
      <c r="G21" s="44">
        <f>'[1]2018 рік (по послугам)'!OY553</f>
        <v>240317.22999999986</v>
      </c>
      <c r="H21" s="56">
        <f t="shared" si="0"/>
        <v>0.28923600471313754</v>
      </c>
      <c r="I21" s="60">
        <v>240317.22999999986</v>
      </c>
      <c r="J21" s="61">
        <f t="shared" si="2"/>
        <v>0.28923600471313754</v>
      </c>
      <c r="K21" s="62">
        <v>190985</v>
      </c>
      <c r="L21" s="96">
        <v>0.23300000000000001</v>
      </c>
    </row>
    <row r="22" spans="1:12" s="9" customFormat="1" ht="16.5" thickBot="1" x14ac:dyDescent="0.3">
      <c r="A22" s="13">
        <f t="shared" si="1"/>
        <v>16</v>
      </c>
      <c r="B22" s="69" t="s">
        <v>36</v>
      </c>
      <c r="C22" s="87">
        <f>19.2/100</f>
        <v>0.192</v>
      </c>
      <c r="D22" s="92">
        <f>0.192-0.14</f>
        <v>5.1999999999999991E-2</v>
      </c>
      <c r="E22" s="52">
        <v>82598.535945373413</v>
      </c>
      <c r="F22" s="53">
        <v>0.10183597231513317</v>
      </c>
      <c r="G22" s="45">
        <f>'[1]2018 рік (по послугам)'!QB553</f>
        <v>85643.539999999979</v>
      </c>
      <c r="H22" s="58">
        <f t="shared" si="0"/>
        <v>0.10307706750402287</v>
      </c>
      <c r="I22" s="65">
        <v>85643.539999999979</v>
      </c>
      <c r="J22" s="66">
        <f t="shared" si="2"/>
        <v>0.10307706750402287</v>
      </c>
      <c r="K22" s="94">
        <v>59496</v>
      </c>
      <c r="L22" s="98">
        <v>0.23749999999999999</v>
      </c>
    </row>
    <row r="23" spans="1:12" ht="16.5" thickBot="1" x14ac:dyDescent="0.3">
      <c r="A23" s="15"/>
      <c r="B23" s="70" t="s">
        <v>41</v>
      </c>
      <c r="C23" s="89">
        <f>SUM(C7:C22)</f>
        <v>2.7192000000000003</v>
      </c>
      <c r="D23" s="75">
        <f>SUM(D7:D22)</f>
        <v>2.4668882192878701</v>
      </c>
      <c r="E23" s="54">
        <f t="shared" ref="E23:J23" si="3">SUM(E7:E22)</f>
        <v>2892523.7117991047</v>
      </c>
      <c r="F23" s="55">
        <f t="shared" si="3"/>
        <v>3.5662007959856483</v>
      </c>
      <c r="G23" s="46">
        <f t="shared" si="3"/>
        <v>3077186.3</v>
      </c>
      <c r="H23" s="59">
        <f t="shared" si="3"/>
        <v>3.7035757742796993</v>
      </c>
      <c r="I23" s="67">
        <f t="shared" si="3"/>
        <v>3141139.2909999993</v>
      </c>
      <c r="J23" s="68">
        <f t="shared" si="3"/>
        <v>3.7805469827373503</v>
      </c>
      <c r="K23" s="95">
        <f>SUM(K7:K22)</f>
        <v>3310215</v>
      </c>
      <c r="L23" s="99">
        <f>SUM(L7:L22)</f>
        <v>4.6292999999999989</v>
      </c>
    </row>
    <row r="24" spans="1:12" ht="15.75" x14ac:dyDescent="0.25">
      <c r="A24" s="15"/>
      <c r="B24" s="40"/>
      <c r="C24" s="41"/>
      <c r="D24" s="41"/>
      <c r="E24" s="41"/>
      <c r="F24" s="41"/>
      <c r="G24" s="42"/>
      <c r="H24" s="43"/>
      <c r="I24" s="9"/>
      <c r="J24" s="9"/>
    </row>
    <row r="25" spans="1:12" ht="31.5" x14ac:dyDescent="0.25">
      <c r="A25" s="10"/>
      <c r="B25" s="14" t="s">
        <v>42</v>
      </c>
      <c r="C25" s="348"/>
      <c r="D25" s="349"/>
      <c r="E25" s="14"/>
      <c r="F25" s="14"/>
      <c r="G25" s="352">
        <v>830869</v>
      </c>
      <c r="H25" s="353"/>
      <c r="I25" s="352">
        <v>822055</v>
      </c>
      <c r="J25" s="353"/>
      <c r="K25" s="352">
        <v>822056</v>
      </c>
      <c r="L25" s="353"/>
    </row>
    <row r="26" spans="1:12" ht="15.75" x14ac:dyDescent="0.25">
      <c r="B26" s="32"/>
      <c r="C26" s="32"/>
      <c r="D26" s="32"/>
      <c r="E26" s="32"/>
      <c r="F26" s="32"/>
      <c r="G26" s="32"/>
      <c r="H26" s="32"/>
      <c r="I26" s="33"/>
    </row>
    <row r="27" spans="1:12" ht="15.75" x14ac:dyDescent="0.25">
      <c r="B27" s="34"/>
      <c r="C27" s="34"/>
      <c r="D27" s="34"/>
      <c r="E27" s="34"/>
      <c r="F27" s="34"/>
      <c r="G27" s="34"/>
      <c r="H27" s="34"/>
      <c r="I27" s="33"/>
    </row>
    <row r="28" spans="1:12" ht="15.75" x14ac:dyDescent="0.25">
      <c r="B28" s="34"/>
      <c r="C28" s="34"/>
      <c r="D28" s="34"/>
      <c r="E28" s="35"/>
      <c r="F28" s="35"/>
      <c r="G28" s="35"/>
      <c r="H28" s="35"/>
      <c r="I28" s="36"/>
    </row>
    <row r="29" spans="1:12" x14ac:dyDescent="0.25">
      <c r="B29" s="37"/>
      <c r="C29" s="37"/>
      <c r="D29" s="37"/>
      <c r="E29" s="37"/>
      <c r="F29" s="37"/>
      <c r="G29" s="37"/>
      <c r="H29" s="37"/>
      <c r="I29" s="37"/>
    </row>
  </sheetData>
  <customSheetViews>
    <customSheetView guid="{A13E38AD-F031-469C-8531-3E6E9DCB270D}" fitToPage="1" hiddenColumns="1" state="hidden">
      <pane xSplit="2" ySplit="4" topLeftCell="D18" activePane="bottomRight" state="frozen"/>
      <selection pane="bottomRight" activeCell="K25" sqref="K25:L25"/>
      <pageMargins left="0.39370078740157483" right="0.19685039370078741" top="0.74803149606299213" bottom="0.74803149606299213" header="0.31496062992125984" footer="0.31496062992125984"/>
      <pageSetup paperSize="9" scale="71" orientation="portrait" verticalDpi="0" r:id="rId1"/>
    </customSheetView>
    <customSheetView guid="{0665432D-35CD-4531-A470-E4B79115E5E2}" fitToPage="1" hiddenColumns="1" state="hidden">
      <pane xSplit="2" ySplit="4" topLeftCell="D18" activePane="bottomRight" state="frozen"/>
      <selection pane="bottomRight" activeCell="K25" sqref="K25:L25"/>
      <pageMargins left="0.39370078740157483" right="0.19685039370078741" top="0.74803149606299213" bottom="0.74803149606299213" header="0.31496062992125984" footer="0.31496062992125984"/>
      <pageSetup paperSize="9" scale="71" orientation="portrait" verticalDpi="0" r:id="rId2"/>
    </customSheetView>
  </customSheetViews>
  <mergeCells count="20">
    <mergeCell ref="A1:L1"/>
    <mergeCell ref="A3:A6"/>
    <mergeCell ref="B3:B6"/>
    <mergeCell ref="E3:F3"/>
    <mergeCell ref="G3:H3"/>
    <mergeCell ref="I3:J3"/>
    <mergeCell ref="E4:F4"/>
    <mergeCell ref="G4:H4"/>
    <mergeCell ref="I4:J4"/>
    <mergeCell ref="G5:H5"/>
    <mergeCell ref="I5:J5"/>
    <mergeCell ref="E5:F5"/>
    <mergeCell ref="K5:L5"/>
    <mergeCell ref="K3:L3"/>
    <mergeCell ref="K4:L4"/>
    <mergeCell ref="C25:D25"/>
    <mergeCell ref="C3:C4"/>
    <mergeCell ref="G25:H25"/>
    <mergeCell ref="I25:J25"/>
    <mergeCell ref="K25:L25"/>
  </mergeCells>
  <pageMargins left="0.39370078740157483" right="0.19685039370078741" top="0.74803149606299213" bottom="0.74803149606299213" header="0.31496062992125984" footer="0.31496062992125984"/>
  <pageSetup paperSize="9" scale="71" orientation="portrait" verticalDpi="0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54"/>
  <sheetViews>
    <sheetView tabSelected="1" zoomScale="87" zoomScaleNormal="87" workbookViewId="0">
      <selection activeCell="B3" sqref="B3:D3"/>
    </sheetView>
  </sheetViews>
  <sheetFormatPr defaultColWidth="8.85546875" defaultRowHeight="15" outlineLevelRow="1" x14ac:dyDescent="0.25"/>
  <cols>
    <col min="1" max="1" width="11.140625" style="155" customWidth="1"/>
    <col min="2" max="2" width="56.5703125" style="153" customWidth="1"/>
    <col min="3" max="3" width="18.7109375" style="153" customWidth="1"/>
    <col min="4" max="4" width="17.28515625" style="153" customWidth="1"/>
    <col min="5" max="5" width="19" style="153" customWidth="1"/>
    <col min="6" max="6" width="13.85546875" style="153" customWidth="1"/>
    <col min="7" max="7" width="13.28515625" style="153" bestFit="1" customWidth="1"/>
    <col min="8" max="8" width="12.5703125" style="153" customWidth="1"/>
    <col min="9" max="9" width="8.85546875" style="153"/>
    <col min="10" max="10" width="12.5703125" style="153" hidden="1" customWidth="1"/>
    <col min="11" max="11" width="12.85546875" style="153" hidden="1" customWidth="1"/>
    <col min="12" max="16384" width="8.85546875" style="153"/>
  </cols>
  <sheetData>
    <row r="1" spans="1:9" ht="19.5" customHeight="1" x14ac:dyDescent="0.25">
      <c r="A1" s="301">
        <f>VLOOKUP(B3,'№ дог., кіл.підїз.'!$C$3:$H$569,3,0)</f>
        <v>0</v>
      </c>
      <c r="B1" s="302"/>
      <c r="C1" s="344">
        <f>VLOOKUP(B3,'№ дог., кіл.підїз.'!$C$3:$H$569,2,0)</f>
        <v>3</v>
      </c>
    </row>
    <row r="2" spans="1:9" ht="42.75" customHeight="1" thickBot="1" x14ac:dyDescent="0.3">
      <c r="A2" s="370" t="s">
        <v>2553</v>
      </c>
      <c r="B2" s="370"/>
      <c r="C2" s="370"/>
      <c r="D2" s="370"/>
      <c r="E2" s="370"/>
      <c r="F2" s="370"/>
    </row>
    <row r="3" spans="1:9" ht="27" customHeight="1" x14ac:dyDescent="0.35">
      <c r="A3" s="303"/>
      <c r="B3" s="371" t="s">
        <v>805</v>
      </c>
      <c r="C3" s="371"/>
      <c r="D3" s="372"/>
      <c r="E3" s="342" t="s">
        <v>377</v>
      </c>
      <c r="F3" s="343">
        <f>VLOOKUP(B3,'№ дог., кіл.підїз.'!C3:I569,6,0)</f>
        <v>537</v>
      </c>
      <c r="G3" s="368" t="s">
        <v>737</v>
      </c>
      <c r="H3" s="369"/>
      <c r="I3" s="369"/>
    </row>
    <row r="4" spans="1:9" ht="30" customHeight="1" thickBot="1" x14ac:dyDescent="0.3">
      <c r="A4" s="271"/>
      <c r="B4" s="272"/>
      <c r="C4" s="273"/>
      <c r="D4" s="273"/>
      <c r="E4" s="377" t="s">
        <v>2552</v>
      </c>
      <c r="F4" s="378"/>
      <c r="G4" s="368"/>
      <c r="H4" s="369"/>
      <c r="I4" s="369"/>
    </row>
    <row r="5" spans="1:9" ht="24" customHeight="1" x14ac:dyDescent="0.25">
      <c r="A5" s="382" t="s">
        <v>37</v>
      </c>
      <c r="B5" s="384" t="s">
        <v>164</v>
      </c>
      <c r="C5" s="379" t="s">
        <v>727</v>
      </c>
      <c r="D5" s="380"/>
      <c r="E5" s="380"/>
      <c r="F5" s="381"/>
      <c r="G5" s="368"/>
      <c r="H5" s="369"/>
      <c r="I5" s="369"/>
    </row>
    <row r="6" spans="1:9" ht="32.25" customHeight="1" thickBot="1" x14ac:dyDescent="0.3">
      <c r="A6" s="383"/>
      <c r="B6" s="385"/>
      <c r="C6" s="172" t="s">
        <v>728</v>
      </c>
      <c r="D6" s="172" t="s">
        <v>729</v>
      </c>
      <c r="E6" s="173" t="s">
        <v>733</v>
      </c>
      <c r="F6" s="174" t="s">
        <v>167</v>
      </c>
    </row>
    <row r="7" spans="1:9" ht="18" customHeight="1" x14ac:dyDescent="0.25">
      <c r="A7" s="274"/>
      <c r="B7" s="181" t="s">
        <v>104</v>
      </c>
      <c r="C7" s="283">
        <f>VLOOKUP(B3,'[2]2024рік-2025р (по послугам)'!$C$8:$E$95,3,0)</f>
        <v>380.48</v>
      </c>
      <c r="D7" s="275"/>
      <c r="E7" s="221"/>
      <c r="F7" s="222"/>
    </row>
    <row r="8" spans="1:9" ht="15.75" customHeight="1" x14ac:dyDescent="0.25">
      <c r="A8" s="175" t="s">
        <v>163</v>
      </c>
      <c r="B8" s="163" t="s">
        <v>162</v>
      </c>
      <c r="C8" s="223"/>
      <c r="D8" s="223"/>
      <c r="E8" s="223"/>
      <c r="F8" s="224"/>
    </row>
    <row r="9" spans="1:9" ht="24.75" customHeight="1" x14ac:dyDescent="0.25">
      <c r="A9" s="298" t="s">
        <v>161</v>
      </c>
      <c r="B9" s="158" t="s">
        <v>160</v>
      </c>
      <c r="C9" s="270">
        <f>VLOOKUP(B3,'[2]2024рік-2025р (по послугам)'!$C$8:$F$95,4,0)</f>
        <v>1648.1229999999996</v>
      </c>
      <c r="D9" s="270">
        <f>VLOOKUP(B3,'[2]2024рік-2025р (по послугам)'!$C$8:$G$95,5,0)</f>
        <v>3873.036726161672</v>
      </c>
      <c r="E9" s="270">
        <f t="shared" ref="E9:E39" si="0">D9-C9</f>
        <v>2224.9137261616725</v>
      </c>
      <c r="F9" s="307">
        <f t="shared" ref="F9:F44" si="1">IF(D9=0,0,D9/C9)</f>
        <v>2.3499682524676091</v>
      </c>
      <c r="G9" s="169"/>
    </row>
    <row r="10" spans="1:9" ht="18" customHeight="1" x14ac:dyDescent="0.25">
      <c r="A10" s="175" t="s">
        <v>159</v>
      </c>
      <c r="B10" s="157" t="s">
        <v>140</v>
      </c>
      <c r="C10" s="270">
        <f>VLOOKUP(B3,'2024рік-2025р (по послугам)'!C8:K95,9,0)</f>
        <v>0</v>
      </c>
      <c r="D10" s="270">
        <f>VLOOKUP(B3,'2024рік-2025р (по послугам)'!C8:X95,22,0)</f>
        <v>0</v>
      </c>
      <c r="E10" s="270">
        <f t="shared" si="0"/>
        <v>0</v>
      </c>
      <c r="F10" s="307">
        <f t="shared" si="1"/>
        <v>0</v>
      </c>
      <c r="G10" s="156"/>
      <c r="H10" s="186"/>
      <c r="I10" s="186"/>
    </row>
    <row r="11" spans="1:9" ht="16.5" customHeight="1" x14ac:dyDescent="0.25">
      <c r="A11" s="175" t="s">
        <v>158</v>
      </c>
      <c r="B11" s="157" t="s">
        <v>138</v>
      </c>
      <c r="C11" s="270">
        <f>VLOOKUP(B3,'2024рік-2025р (по послугам)'!C8:AN95,38,0)</f>
        <v>0</v>
      </c>
      <c r="D11" s="270">
        <f>VLOOKUP(B3,'[2]2024рік-2025р (по послугам)'!$C$8:$BA$95,51,0)</f>
        <v>0</v>
      </c>
      <c r="E11" s="270">
        <f t="shared" si="0"/>
        <v>0</v>
      </c>
      <c r="F11" s="307">
        <f t="shared" si="1"/>
        <v>0</v>
      </c>
      <c r="H11" s="186"/>
      <c r="I11" s="186"/>
    </row>
    <row r="12" spans="1:9" ht="17.25" customHeight="1" x14ac:dyDescent="0.25">
      <c r="A12" s="175" t="s">
        <v>157</v>
      </c>
      <c r="B12" s="157" t="s">
        <v>136</v>
      </c>
      <c r="C12" s="270">
        <f>VLOOKUP(B3,'2024рік-2025р (по послугам)'!C8:BQ95,67,0)</f>
        <v>0.45199999999999996</v>
      </c>
      <c r="D12" s="270">
        <f>VLOOKUP(B3,'2024рік-2025р (по послугам)'!C8:CD95,80,0)</f>
        <v>30.384133439999999</v>
      </c>
      <c r="E12" s="270">
        <f t="shared" si="0"/>
        <v>29.932133440000001</v>
      </c>
      <c r="F12" s="307">
        <f t="shared" si="1"/>
        <v>67.221534159292034</v>
      </c>
      <c r="H12" s="186"/>
      <c r="I12" s="186"/>
    </row>
    <row r="13" spans="1:9" ht="16.5" customHeight="1" x14ac:dyDescent="0.25">
      <c r="A13" s="175" t="s">
        <v>156</v>
      </c>
      <c r="B13" s="157" t="s">
        <v>134</v>
      </c>
      <c r="C13" s="270">
        <f>VLOOKUP(B3,'2024рік-2025р (по послугам)'!C8:CT95,96,0)</f>
        <v>0</v>
      </c>
      <c r="D13" s="270">
        <f>VLOOKUP(B3,'2024рік-2025р (по послугам)'!C8:DG95,109,0)</f>
        <v>0</v>
      </c>
      <c r="E13" s="270">
        <f t="shared" si="0"/>
        <v>0</v>
      </c>
      <c r="F13" s="307">
        <f t="shared" si="1"/>
        <v>0</v>
      </c>
      <c r="H13" s="186"/>
      <c r="I13" s="186"/>
    </row>
    <row r="14" spans="1:9" ht="17.25" customHeight="1" x14ac:dyDescent="0.25">
      <c r="A14" s="175" t="s">
        <v>155</v>
      </c>
      <c r="B14" s="157" t="s">
        <v>132</v>
      </c>
      <c r="C14" s="270">
        <f>VLOOKUP(B3,'2024рік-2025р (по послугам)'!C8:DW95,125,0)</f>
        <v>0</v>
      </c>
      <c r="D14" s="270">
        <f>VLOOKUP(B3,'2024рік-2025р (по послугам)'!C8:EK95,139,0)</f>
        <v>0.74736530866527895</v>
      </c>
      <c r="E14" s="270">
        <f t="shared" si="0"/>
        <v>0.74736530866527895</v>
      </c>
      <c r="F14" s="347" t="e">
        <f t="shared" si="1"/>
        <v>#DIV/0!</v>
      </c>
    </row>
    <row r="15" spans="1:9" ht="18.75" customHeight="1" x14ac:dyDescent="0.25">
      <c r="A15" s="175" t="s">
        <v>154</v>
      </c>
      <c r="B15" s="157" t="s">
        <v>130</v>
      </c>
      <c r="C15" s="270">
        <f>VLOOKUP(B3,'2024рік-2025р (по послугам)'!C8:FA95,155,0)</f>
        <v>0</v>
      </c>
      <c r="D15" s="270">
        <f>VLOOKUP(B3,'2024рік-2025р (по послугам)'!C8:FN95,168,0)</f>
        <v>2517.4618643160002</v>
      </c>
      <c r="E15" s="270">
        <f t="shared" si="0"/>
        <v>2517.4618643160002</v>
      </c>
      <c r="F15" s="347" t="e">
        <f t="shared" si="1"/>
        <v>#DIV/0!</v>
      </c>
    </row>
    <row r="16" spans="1:9" ht="16.5" x14ac:dyDescent="0.25">
      <c r="A16" s="175" t="s">
        <v>153</v>
      </c>
      <c r="B16" s="157" t="s">
        <v>128</v>
      </c>
      <c r="C16" s="270">
        <f>VLOOKUP(B3,'2024рік-2025р (по послугам)'!C8:GD95,184,0)</f>
        <v>0.628</v>
      </c>
      <c r="D16" s="270">
        <f>VLOOKUP(B3,'2024рік-2025р (по послугам)'!C8:GQ95,197,0)</f>
        <v>0</v>
      </c>
      <c r="E16" s="270">
        <f t="shared" si="0"/>
        <v>-0.628</v>
      </c>
      <c r="F16" s="307">
        <f t="shared" si="1"/>
        <v>0</v>
      </c>
    </row>
    <row r="17" spans="1:6" s="161" customFormat="1" ht="16.5" x14ac:dyDescent="0.25">
      <c r="A17" s="175" t="s">
        <v>152</v>
      </c>
      <c r="B17" s="162" t="s">
        <v>151</v>
      </c>
      <c r="C17" s="270">
        <f>VLOOKUP(B3,'[2]2024рік-2025р (по послугам)'!$C$8:$GY$95,205,0)</f>
        <v>1647.0429999999997</v>
      </c>
      <c r="D17" s="270">
        <f>VLOOKUP(B3,'[2]2024рік-2025р (по послугам)'!$C$8:$HY$95,218,0)</f>
        <v>1324.4433630970063</v>
      </c>
      <c r="E17" s="270">
        <f t="shared" si="0"/>
        <v>-322.59963690299332</v>
      </c>
      <c r="F17" s="307">
        <f t="shared" si="1"/>
        <v>0.80413405302533492</v>
      </c>
    </row>
    <row r="18" spans="1:6" ht="20.25" customHeight="1" x14ac:dyDescent="0.25">
      <c r="A18" s="176" t="s">
        <v>150</v>
      </c>
      <c r="B18" s="158" t="s">
        <v>25</v>
      </c>
      <c r="C18" s="270">
        <f>VLOOKUP(B3,'2024рік-2025р (по послугам)'!C8:IB95,234,0)</f>
        <v>0</v>
      </c>
      <c r="D18" s="270">
        <f>VLOOKUP(B3,'2024рік-2025р (по послугам)'!C8:IO95,247,0)</f>
        <v>0</v>
      </c>
      <c r="E18" s="270">
        <f t="shared" si="0"/>
        <v>0</v>
      </c>
      <c r="F18" s="307">
        <f t="shared" si="1"/>
        <v>0</v>
      </c>
    </row>
    <row r="19" spans="1:6" ht="16.5" customHeight="1" x14ac:dyDescent="0.25">
      <c r="A19" s="176" t="s">
        <v>149</v>
      </c>
      <c r="B19" s="158" t="s">
        <v>26</v>
      </c>
      <c r="C19" s="270">
        <f>VLOOKUP(B3,'2024рік-2025р (по послугам)'!C8:JE95,263,0)</f>
        <v>0</v>
      </c>
      <c r="D19" s="270">
        <f>VLOOKUP(B3,'2024рік-2025р (по послугам)'!C8:JR95,276,0)</f>
        <v>0</v>
      </c>
      <c r="E19" s="270">
        <f t="shared" si="0"/>
        <v>0</v>
      </c>
      <c r="F19" s="307">
        <f t="shared" si="1"/>
        <v>0</v>
      </c>
    </row>
    <row r="20" spans="1:6" ht="19.5" customHeight="1" x14ac:dyDescent="0.25">
      <c r="A20" s="176" t="s">
        <v>148</v>
      </c>
      <c r="B20" s="158" t="s">
        <v>30</v>
      </c>
      <c r="C20" s="270">
        <f>VLOOKUP(B3,'2024рік-2025р (по послугам)'!C8:KH95,292,0)</f>
        <v>350.58200000000005</v>
      </c>
      <c r="D20" s="270">
        <f>VLOOKUP(B3,'2024рік-2025р (по послугам)'!C8:KU95,305,0)</f>
        <v>294.57986788192949</v>
      </c>
      <c r="E20" s="270">
        <f t="shared" si="0"/>
        <v>-56.002132118070563</v>
      </c>
      <c r="F20" s="307">
        <f t="shared" si="1"/>
        <v>0.84025953380929264</v>
      </c>
    </row>
    <row r="21" spans="1:6" ht="28.5" customHeight="1" x14ac:dyDescent="0.25">
      <c r="A21" s="177" t="s">
        <v>147</v>
      </c>
      <c r="B21" s="158" t="s">
        <v>146</v>
      </c>
      <c r="C21" s="270">
        <f>VLOOKUP(B3,'2024рік-2025р (по послугам)'!C8:LK95,321,0)</f>
        <v>0</v>
      </c>
      <c r="D21" s="270">
        <f>VLOOKUP(B3,'2024рік-2025р (по послугам)'!C8:LX95,334,0)</f>
        <v>0</v>
      </c>
      <c r="E21" s="270">
        <f t="shared" si="0"/>
        <v>0</v>
      </c>
      <c r="F21" s="307">
        <f t="shared" si="1"/>
        <v>0</v>
      </c>
    </row>
    <row r="22" spans="1:6" s="154" customFormat="1" ht="75.75" customHeight="1" x14ac:dyDescent="0.25">
      <c r="A22" s="178" t="s">
        <v>145</v>
      </c>
      <c r="B22" s="160" t="s">
        <v>144</v>
      </c>
      <c r="C22" s="270">
        <f>VLOOKUP(B3,'2024рік-2025р (по послугам)'!C8:MN95,350,0)</f>
        <v>7353.6040000000021</v>
      </c>
      <c r="D22" s="270">
        <f>VLOOKUP(B3,'2024рік-2025р (по послугам)'!C8:NA95,363,0)</f>
        <v>0</v>
      </c>
      <c r="E22" s="308">
        <f t="shared" si="0"/>
        <v>-7353.6040000000021</v>
      </c>
      <c r="F22" s="307">
        <f t="shared" si="1"/>
        <v>0</v>
      </c>
    </row>
    <row r="23" spans="1:6" s="154" customFormat="1" ht="18" customHeight="1" x14ac:dyDescent="0.25">
      <c r="A23" s="178" t="s">
        <v>143</v>
      </c>
      <c r="B23" s="160" t="s">
        <v>142</v>
      </c>
      <c r="C23" s="270">
        <f>VLOOKUP(B3,'2024рік-2025р (по послугам)'!C8:NQ95,379,0)</f>
        <v>234.49600000000009</v>
      </c>
      <c r="D23" s="270">
        <f>VLOOKUP(B3,'2024рік-2025р (по послугам)'!C8:NR95,380,0)</f>
        <v>0</v>
      </c>
      <c r="E23" s="308">
        <f t="shared" si="0"/>
        <v>-234.49600000000009</v>
      </c>
      <c r="F23" s="307">
        <f t="shared" si="1"/>
        <v>0</v>
      </c>
    </row>
    <row r="24" spans="1:6" ht="16.5" x14ac:dyDescent="0.25">
      <c r="A24" s="175" t="s">
        <v>141</v>
      </c>
      <c r="B24" s="157" t="s">
        <v>140</v>
      </c>
      <c r="C24" s="270">
        <f>VLOOKUP(B3,'2024рік-2025р (по послугам)'!C8:NV95,384,0)</f>
        <v>0</v>
      </c>
      <c r="D24" s="270">
        <f>VLOOKUP(B3,'2024рік-2025р (по послугам)'!C8:OI95,397,0)</f>
        <v>0</v>
      </c>
      <c r="E24" s="270">
        <f t="shared" si="0"/>
        <v>0</v>
      </c>
      <c r="F24" s="307">
        <f t="shared" si="1"/>
        <v>0</v>
      </c>
    </row>
    <row r="25" spans="1:6" ht="15" customHeight="1" x14ac:dyDescent="0.25">
      <c r="A25" s="175" t="s">
        <v>139</v>
      </c>
      <c r="B25" s="157" t="s">
        <v>138</v>
      </c>
      <c r="C25" s="270">
        <f>VLOOKUP(B3,'2024рік-2025р (по послугам)'!C8:OY95,413,0)</f>
        <v>0</v>
      </c>
      <c r="D25" s="270">
        <f>VLOOKUP(B3,'2024рік-2025р (по послугам)'!C8:PL95,426,0)</f>
        <v>0</v>
      </c>
      <c r="E25" s="270">
        <f t="shared" si="0"/>
        <v>0</v>
      </c>
      <c r="F25" s="307">
        <f t="shared" si="1"/>
        <v>0</v>
      </c>
    </row>
    <row r="26" spans="1:6" ht="15" customHeight="1" x14ac:dyDescent="0.25">
      <c r="A26" s="175" t="s">
        <v>137</v>
      </c>
      <c r="B26" s="157" t="s">
        <v>136</v>
      </c>
      <c r="C26" s="270">
        <f>VLOOKUP(B3,'2024рік-2025р (по послугам)'!C8:QB95,442,0)</f>
        <v>234.49600000000009</v>
      </c>
      <c r="D26" s="270">
        <f>VLOOKUP(B3,'2024рік-2025р (по послугам)'!C8:QO95,455,0)</f>
        <v>0</v>
      </c>
      <c r="E26" s="270">
        <f t="shared" si="0"/>
        <v>-234.49600000000009</v>
      </c>
      <c r="F26" s="307">
        <f t="shared" si="1"/>
        <v>0</v>
      </c>
    </row>
    <row r="27" spans="1:6" ht="16.5" x14ac:dyDescent="0.25">
      <c r="A27" s="175" t="s">
        <v>135</v>
      </c>
      <c r="B27" s="157" t="s">
        <v>134</v>
      </c>
      <c r="C27" s="270">
        <f>VLOOKUP(B3,'2024рік-2025р (по послугам)'!C8:SF95,471,0)</f>
        <v>0</v>
      </c>
      <c r="D27" s="270">
        <f>VLOOKUP(B3,'2024рік-2025р (по послугам)'!C8:RR95,484,0)</f>
        <v>0</v>
      </c>
      <c r="E27" s="270">
        <f t="shared" si="0"/>
        <v>0</v>
      </c>
      <c r="F27" s="307">
        <f t="shared" si="1"/>
        <v>0</v>
      </c>
    </row>
    <row r="28" spans="1:6" ht="16.5" x14ac:dyDescent="0.25">
      <c r="A28" s="175" t="s">
        <v>133</v>
      </c>
      <c r="B28" s="157" t="s">
        <v>132</v>
      </c>
      <c r="C28" s="270">
        <f>VLOOKUP(B3,'2024рік-2025р (по послугам)'!C8:SH95,500,0)</f>
        <v>0</v>
      </c>
      <c r="D28" s="270">
        <f>VLOOKUP(B3,'2024рік-2025р (по послугам)'!C8:SU95,513,0)</f>
        <v>0</v>
      </c>
      <c r="E28" s="270">
        <f t="shared" si="0"/>
        <v>0</v>
      </c>
      <c r="F28" s="307">
        <f t="shared" si="1"/>
        <v>0</v>
      </c>
    </row>
    <row r="29" spans="1:6" ht="15.75" customHeight="1" x14ac:dyDescent="0.25">
      <c r="A29" s="175" t="s">
        <v>131</v>
      </c>
      <c r="B29" s="157" t="s">
        <v>130</v>
      </c>
      <c r="C29" s="270">
        <f>VLOOKUP(B3,'2024рік-2025р (по послугам)'!C8:TX95,529,0)</f>
        <v>0</v>
      </c>
      <c r="D29" s="270">
        <f>VLOOKUP(B3,'2024рік-2025р (по послугам)'!C8:TX95,542,0)</f>
        <v>0</v>
      </c>
      <c r="E29" s="270">
        <f t="shared" si="0"/>
        <v>0</v>
      </c>
      <c r="F29" s="307">
        <f t="shared" si="1"/>
        <v>0</v>
      </c>
    </row>
    <row r="30" spans="1:6" ht="15.75" customHeight="1" x14ac:dyDescent="0.25">
      <c r="A30" s="175" t="s">
        <v>129</v>
      </c>
      <c r="B30" s="157" t="s">
        <v>128</v>
      </c>
      <c r="C30" s="270">
        <f>VLOOKUP(B3,'2024рік-2025р (по послугам)'!C8:VN95,558,0)</f>
        <v>0</v>
      </c>
      <c r="D30" s="270">
        <f>VLOOKUP(B3,'2024рік-2025р (по послугам)'!C8:VO95,571,0)</f>
        <v>0</v>
      </c>
      <c r="E30" s="270">
        <f t="shared" si="0"/>
        <v>0</v>
      </c>
      <c r="F30" s="307">
        <f t="shared" si="1"/>
        <v>0</v>
      </c>
    </row>
    <row r="31" spans="1:6" ht="27.75" customHeight="1" x14ac:dyDescent="0.25">
      <c r="A31" s="176" t="s">
        <v>127</v>
      </c>
      <c r="B31" s="158" t="s">
        <v>126</v>
      </c>
      <c r="C31" s="270">
        <f>VLOOKUP(B3,'2024рік-2025р (по послугам)'!C8:VQ95,587,0)</f>
        <v>0</v>
      </c>
      <c r="D31" s="270">
        <f>VLOOKUP(B3,'2024рік-2025р (по послугам)'!C8:WD95,600,0)</f>
        <v>0</v>
      </c>
      <c r="E31" s="270">
        <f t="shared" si="0"/>
        <v>0</v>
      </c>
      <c r="F31" s="307">
        <f t="shared" si="1"/>
        <v>0</v>
      </c>
    </row>
    <row r="32" spans="1:6" ht="19.5" customHeight="1" x14ac:dyDescent="0.25">
      <c r="A32" s="176" t="s">
        <v>125</v>
      </c>
      <c r="B32" s="158" t="s">
        <v>24</v>
      </c>
      <c r="C32" s="270">
        <f>VLOOKUP(B3,'2024рік-2025р (по послугам)'!C8:WT95,616,0)</f>
        <v>3564.0030000000002</v>
      </c>
      <c r="D32" s="270">
        <f>VLOOKUP(B3,'2024рік-2025р (по послугам)'!C8:XG95,629,0)</f>
        <v>1239.9488095106549</v>
      </c>
      <c r="E32" s="270">
        <f t="shared" si="0"/>
        <v>-2324.0541904893453</v>
      </c>
      <c r="F32" s="307">
        <f t="shared" si="1"/>
        <v>0.34790902519180111</v>
      </c>
    </row>
    <row r="33" spans="1:11" ht="26.25" customHeight="1" x14ac:dyDescent="0.25">
      <c r="A33" s="176" t="s">
        <v>124</v>
      </c>
      <c r="B33" s="158" t="s">
        <v>123</v>
      </c>
      <c r="C33" s="270">
        <f>VLOOKUP(B3,'2024рік-2025р (по послугам)'!C8:XW95,645,0)</f>
        <v>0</v>
      </c>
      <c r="D33" s="270">
        <f>VLOOKUP(B3,'2024рік-2025р (по послугам)'!C8:YJ95,658,0)</f>
        <v>0</v>
      </c>
      <c r="E33" s="270">
        <f t="shared" si="0"/>
        <v>0</v>
      </c>
      <c r="F33" s="307">
        <f t="shared" si="1"/>
        <v>0</v>
      </c>
    </row>
    <row r="34" spans="1:11" ht="43.5" customHeight="1" x14ac:dyDescent="0.25">
      <c r="A34" s="176" t="s">
        <v>122</v>
      </c>
      <c r="B34" s="158" t="s">
        <v>121</v>
      </c>
      <c r="C34" s="270">
        <f>VLOOKUP(B3,'2024рік-2025р (по послугам)'!C8:YZ95,674,0)</f>
        <v>1404.2269999999999</v>
      </c>
      <c r="D34" s="270">
        <f>VLOOKUP(B3,'2024рік-2025р (по послугам)'!C8:ZM95,687,0)</f>
        <v>309.03396939537947</v>
      </c>
      <c r="E34" s="270">
        <f t="shared" si="0"/>
        <v>-1095.1930306046204</v>
      </c>
      <c r="F34" s="307">
        <f t="shared" si="1"/>
        <v>0.22007408303314172</v>
      </c>
    </row>
    <row r="35" spans="1:11" ht="20.25" customHeight="1" x14ac:dyDescent="0.25">
      <c r="A35" s="176" t="s">
        <v>120</v>
      </c>
      <c r="B35" s="158" t="s">
        <v>28</v>
      </c>
      <c r="C35" s="270">
        <f>VLOOKUP(B3,'2024рік-2025р (по послугам)'!C8:AAC95,703,0)</f>
        <v>0</v>
      </c>
      <c r="D35" s="270">
        <f>VLOOKUP(B3,'2024рік-2025р (по послугам)'!C8:AAP95,716,0)</f>
        <v>0</v>
      </c>
      <c r="E35" s="270">
        <f t="shared" si="0"/>
        <v>0</v>
      </c>
      <c r="F35" s="307">
        <f t="shared" si="1"/>
        <v>0</v>
      </c>
    </row>
    <row r="36" spans="1:11" ht="15" customHeight="1" x14ac:dyDescent="0.25">
      <c r="A36" s="176" t="s">
        <v>119</v>
      </c>
      <c r="B36" s="158" t="s">
        <v>29</v>
      </c>
      <c r="C36" s="270">
        <f>VLOOKUP(B3,'2024рік-2025р (по послугам)'!C8:ABS95,732,0)</f>
        <v>0</v>
      </c>
      <c r="D36" s="270">
        <f>VLOOKUP(B3,'2024рік-2025р (по послугам)'!C8:ABS95,745,0)</f>
        <v>0</v>
      </c>
      <c r="E36" s="270">
        <f t="shared" si="0"/>
        <v>0</v>
      </c>
      <c r="F36" s="307">
        <f t="shared" si="1"/>
        <v>0</v>
      </c>
    </row>
    <row r="37" spans="1:11" ht="54.75" customHeight="1" x14ac:dyDescent="0.25">
      <c r="A37" s="176" t="s">
        <v>118</v>
      </c>
      <c r="B37" s="158" t="s">
        <v>117</v>
      </c>
      <c r="C37" s="270">
        <f>VLOOKUP(B3,'2024рік-2025р (по послугам)'!C8:ACI95,761,0)</f>
        <v>1424.8799999999997</v>
      </c>
      <c r="D37" s="270">
        <f>VLOOKUP(B3,'2024рік-2025р (по послугам)'!C8:ACJ95,762,0)</f>
        <v>40132.546442856001</v>
      </c>
      <c r="E37" s="270">
        <f t="shared" si="0"/>
        <v>38707.666442856003</v>
      </c>
      <c r="F37" s="307">
        <f>IF(D37=0,0,D37/C37)</f>
        <v>28.165562323041947</v>
      </c>
    </row>
    <row r="38" spans="1:11" ht="17.25" customHeight="1" x14ac:dyDescent="0.25">
      <c r="A38" s="179" t="s">
        <v>116</v>
      </c>
      <c r="B38" s="157" t="s">
        <v>115</v>
      </c>
      <c r="C38" s="270">
        <f>VLOOKUP(B3,'2024рік-2025р (по послугам)'!C8:ADA95,766,0)</f>
        <v>1424.8799999999997</v>
      </c>
      <c r="D38" s="270">
        <f>VLOOKUP(B3,'2024рік-2025р (по послугам)'!C8:ADA95,779,0)</f>
        <v>40132.546442856001</v>
      </c>
      <c r="E38" s="270">
        <f t="shared" si="0"/>
        <v>38707.666442856003</v>
      </c>
      <c r="F38" s="307">
        <f t="shared" si="1"/>
        <v>28.165562323041947</v>
      </c>
    </row>
    <row r="39" spans="1:11" s="154" customFormat="1" ht="17.25" customHeight="1" x14ac:dyDescent="0.25">
      <c r="A39" s="180" t="s">
        <v>114</v>
      </c>
      <c r="B39" s="159" t="s">
        <v>113</v>
      </c>
      <c r="C39" s="270">
        <f>VLOOKUP(B3,'2024рік-2025р (по послугам)'!C8:ADQ95,795,0)</f>
        <v>0</v>
      </c>
      <c r="D39" s="270">
        <f>VLOOKUP(B3,'2024рік-2025р (по послугам)'!C8:AED95,808,0)</f>
        <v>0</v>
      </c>
      <c r="E39" s="270">
        <f t="shared" si="0"/>
        <v>0</v>
      </c>
      <c r="F39" s="307">
        <f t="shared" si="1"/>
        <v>0</v>
      </c>
    </row>
    <row r="40" spans="1:11" ht="17.25" customHeight="1" x14ac:dyDescent="0.25">
      <c r="A40" s="176" t="s">
        <v>112</v>
      </c>
      <c r="B40" s="157" t="s">
        <v>111</v>
      </c>
      <c r="C40" s="270">
        <f>VLOOKUP(B3,'[2]2024рік-2025р (по послугам)'!$C$8:$AET$95,824,0)</f>
        <v>11.984</v>
      </c>
      <c r="D40" s="270">
        <f>VLOOKUP(B3,'[2]2024рік-2025р (по послугам)'!$C$8:$AFG$95,837,0)</f>
        <v>0</v>
      </c>
      <c r="E40" s="270">
        <f>D40-C40</f>
        <v>-11.984</v>
      </c>
      <c r="F40" s="307">
        <f>IF(D40=0,0,D40/C40)</f>
        <v>0</v>
      </c>
    </row>
    <row r="41" spans="1:11" ht="18.75" customHeight="1" x14ac:dyDescent="0.25">
      <c r="A41" s="176" t="s">
        <v>110</v>
      </c>
      <c r="B41" s="157" t="s">
        <v>58</v>
      </c>
      <c r="C41" s="270">
        <f>VLOOKUP(B3,'[2]2024рік-2025р (по послугам)'!$C$8:$AFW$95,853,0)</f>
        <v>15991.898999999999</v>
      </c>
      <c r="D41" s="270">
        <f>VLOOKUP(B3,'[2]2024рік-2025р (по послугам)'!$C$8:$AFX$95,854,0)</f>
        <v>45849.145815805634</v>
      </c>
      <c r="E41" s="270">
        <f>D41-C41</f>
        <v>29857.246815805636</v>
      </c>
      <c r="F41" s="307">
        <f t="shared" si="1"/>
        <v>2.8670232231835402</v>
      </c>
      <c r="J41" s="219">
        <f>C9+C18+C19+C20+C21+C22+C23+C31+C32+C33+C34+C35+C36+C37+C40</f>
        <v>15991.898999999999</v>
      </c>
      <c r="K41" s="219">
        <f>D9+D18+D19+D20+D21+D22+D23+D31+D32+D33+D34+D35+D36+D37+D40</f>
        <v>45849.145815805634</v>
      </c>
    </row>
    <row r="42" spans="1:11" ht="18.75" customHeight="1" thickBot="1" x14ac:dyDescent="0.3">
      <c r="A42" s="197" t="s">
        <v>109</v>
      </c>
      <c r="B42" s="198" t="s">
        <v>59</v>
      </c>
      <c r="C42" s="309">
        <f>C41*1.2</f>
        <v>19190.2788</v>
      </c>
      <c r="D42" s="309">
        <f>D41*1.2</f>
        <v>55018.974978966762</v>
      </c>
      <c r="E42" s="309">
        <f>D42-C42</f>
        <v>35828.696178966762</v>
      </c>
      <c r="F42" s="310">
        <f t="shared" si="1"/>
        <v>2.8670232231835402</v>
      </c>
    </row>
    <row r="43" spans="1:11" ht="18.75" customHeight="1" outlineLevel="1" x14ac:dyDescent="0.25">
      <c r="A43" s="194" t="s">
        <v>108</v>
      </c>
      <c r="B43" s="195" t="s">
        <v>107</v>
      </c>
      <c r="C43" s="270">
        <f>VLOOKUP(B3,'[2]2024рік-2025р (по послугам)'!$C$8:$AGG$95,863,0)</f>
        <v>959.51394000000005</v>
      </c>
      <c r="D43" s="270">
        <f>VLOOKUP(B3,'[2]2024рік-2025р (по послугам)'!$C$8:$AGH$95,864,0)</f>
        <v>2750.9487489483381</v>
      </c>
      <c r="E43" s="284">
        <f>D43-C43</f>
        <v>1791.4348089483381</v>
      </c>
      <c r="F43" s="196">
        <f t="shared" si="1"/>
        <v>2.8670232231835402</v>
      </c>
    </row>
    <row r="44" spans="1:11" ht="19.5" customHeight="1" outlineLevel="1" thickBot="1" x14ac:dyDescent="0.3">
      <c r="A44" s="285" t="s">
        <v>106</v>
      </c>
      <c r="B44" s="286" t="s">
        <v>61</v>
      </c>
      <c r="C44" s="287">
        <f>C42+C43</f>
        <v>20149.792740000001</v>
      </c>
      <c r="D44" s="287">
        <f>D42+D43</f>
        <v>57769.923727915098</v>
      </c>
      <c r="E44" s="287">
        <f>D44-C44</f>
        <v>37620.130987915094</v>
      </c>
      <c r="F44" s="193">
        <f t="shared" si="1"/>
        <v>2.8670232231835402</v>
      </c>
      <c r="H44" s="345" t="s">
        <v>734</v>
      </c>
    </row>
    <row r="45" spans="1:11" s="154" customFormat="1" ht="16.5" customHeight="1" x14ac:dyDescent="0.25">
      <c r="A45" s="288"/>
      <c r="B45" s="289"/>
      <c r="C45" s="290"/>
      <c r="D45" s="290"/>
      <c r="E45" s="290"/>
      <c r="F45" s="291"/>
      <c r="H45" s="345"/>
    </row>
    <row r="46" spans="1:11" s="154" customFormat="1" ht="33.75" customHeight="1" x14ac:dyDescent="0.25">
      <c r="A46" s="276"/>
      <c r="B46" s="293" t="s">
        <v>168</v>
      </c>
      <c r="C46" s="294" t="s">
        <v>2039</v>
      </c>
      <c r="D46" s="295">
        <f>VLOOKUP(B3,'Просроч.забрг. на 01.09.2025'!A2:D528,4,0)</f>
        <v>5330.2800000000007</v>
      </c>
      <c r="E46" s="296">
        <f>D46/H46</f>
        <v>0.26453274575964697</v>
      </c>
      <c r="F46" s="297" t="s">
        <v>169</v>
      </c>
      <c r="G46" s="217"/>
      <c r="H46" s="346">
        <f>VLOOKUP(B3,'[2]2024рік-2025р (по послугам)'!$C$8:$AGL$95,868,0)</f>
        <v>20149.792740000001</v>
      </c>
    </row>
    <row r="47" spans="1:11" s="154" customFormat="1" ht="14.25" customHeight="1" x14ac:dyDescent="0.25">
      <c r="A47" s="276"/>
      <c r="B47" s="279"/>
      <c r="C47" s="277"/>
      <c r="D47" s="277"/>
      <c r="E47" s="277"/>
      <c r="F47" s="278"/>
      <c r="H47" s="345"/>
    </row>
    <row r="48" spans="1:11" s="154" customFormat="1" ht="26.25" customHeight="1" x14ac:dyDescent="0.25">
      <c r="A48" s="276"/>
      <c r="B48" s="373" t="s">
        <v>2041</v>
      </c>
      <c r="C48" s="374"/>
      <c r="D48" s="294" t="s">
        <v>60</v>
      </c>
      <c r="E48" s="294" t="s">
        <v>731</v>
      </c>
      <c r="F48" s="311" t="s">
        <v>732</v>
      </c>
    </row>
    <row r="49" spans="1:6" s="154" customFormat="1" ht="15.75" customHeight="1" x14ac:dyDescent="0.25">
      <c r="A49" s="276"/>
      <c r="B49" s="375"/>
      <c r="C49" s="376"/>
      <c r="D49" s="312">
        <f>-E44</f>
        <v>-37620.130987915094</v>
      </c>
      <c r="E49" s="312">
        <f>D49/1.2</f>
        <v>-31350.109156595914</v>
      </c>
      <c r="F49" s="312">
        <f>D49-E49</f>
        <v>-6270.0218313191799</v>
      </c>
    </row>
    <row r="50" spans="1:6" s="154" customFormat="1" ht="24.75" customHeight="1" x14ac:dyDescent="0.25">
      <c r="A50" s="276"/>
      <c r="B50" s="293" t="s">
        <v>738</v>
      </c>
      <c r="C50" s="294"/>
      <c r="D50" s="313">
        <f>-E22-E23</f>
        <v>7588.1000000000022</v>
      </c>
      <c r="E50" s="313">
        <f t="shared" ref="E50" si="2">D50/1.2</f>
        <v>6323.4166666666688</v>
      </c>
      <c r="F50" s="313">
        <f t="shared" ref="F50" si="3">D50-E50</f>
        <v>1264.6833333333334</v>
      </c>
    </row>
    <row r="51" spans="1:6" s="154" customFormat="1" ht="12.75" customHeight="1" x14ac:dyDescent="0.25">
      <c r="A51" s="182"/>
      <c r="B51" s="289"/>
      <c r="C51" s="290"/>
      <c r="D51" s="171"/>
      <c r="E51" s="171"/>
      <c r="F51" s="184"/>
    </row>
    <row r="52" spans="1:6" s="154" customFormat="1" ht="12.75" customHeight="1" x14ac:dyDescent="0.25">
      <c r="A52" s="182"/>
      <c r="B52" s="183"/>
      <c r="C52" s="171"/>
      <c r="D52" s="171"/>
      <c r="E52" s="171"/>
      <c r="F52" s="184"/>
    </row>
    <row r="53" spans="1:6" ht="18.75" x14ac:dyDescent="0.25">
      <c r="B53" s="192" t="s">
        <v>730</v>
      </c>
      <c r="C53" s="188"/>
      <c r="D53" s="187"/>
      <c r="E53" s="187"/>
      <c r="F53" s="185"/>
    </row>
    <row r="54" spans="1:6" ht="18" customHeight="1" x14ac:dyDescent="0.25">
      <c r="B54" s="189"/>
      <c r="C54" s="190"/>
      <c r="D54" s="189"/>
      <c r="E54" s="189"/>
      <c r="F54" s="185"/>
    </row>
  </sheetData>
  <customSheetViews>
    <customSheetView guid="{A13E38AD-F031-469C-8531-3E6E9DCB270D}" scale="75" showPageBreaks="1" fitToPage="1" printArea="1" hiddenRows="1">
      <pane xSplit="2" ySplit="6" topLeftCell="C10" activePane="bottomRight" state="frozen"/>
      <selection pane="bottomRight" activeCell="B16" sqref="B16"/>
      <pageMargins left="0.39370078740157483" right="0.19685039370078741" top="0.19685039370078741" bottom="0.19685039370078741" header="0.31496062992125984" footer="0.31496062992125984"/>
      <pageSetup paperSize="9" scale="66" orientation="portrait" r:id="rId1"/>
    </customSheetView>
    <customSheetView guid="{0665432D-35CD-4531-A470-E4B79115E5E2}" scale="90" showPageBreaks="1" fitToPage="1" printArea="1" hiddenRows="1">
      <pane xSplit="2" ySplit="6" topLeftCell="C35" activePane="bottomRight" state="frozen"/>
      <selection pane="bottomRight" activeCell="A9" sqref="A9:XFD40"/>
      <pageMargins left="0.39370078740157483" right="0.19685039370078741" top="0.19685039370078741" bottom="0.19685039370078741" header="0.31496062992125984" footer="0.31496062992125984"/>
      <pageSetup paperSize="9" scale="66" orientation="portrait" r:id="rId2"/>
    </customSheetView>
  </customSheetViews>
  <mergeCells count="8">
    <mergeCell ref="G3:I5"/>
    <mergeCell ref="A2:F2"/>
    <mergeCell ref="B3:D3"/>
    <mergeCell ref="B48:C49"/>
    <mergeCell ref="E4:F4"/>
    <mergeCell ref="C5:F5"/>
    <mergeCell ref="A5:A6"/>
    <mergeCell ref="B5:B6"/>
  </mergeCells>
  <dataValidations count="1">
    <dataValidation type="list" allowBlank="1" showInputMessage="1" showErrorMessage="1" sqref="C4">
      <formula1>#REF!</formula1>
    </dataValidation>
  </dataValidations>
  <pageMargins left="0.39370078740157483" right="0.19685039370078741" top="0.19685039370078741" bottom="0.19685039370078741" header="0.31496062992125984" footer="0.31496062992125984"/>
  <pageSetup paperSize="9" scale="71" orientation="portrait"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'2024рік-2025р (по послугам)'!$C$8:$C$95</xm:f>
          </x14:formula1>
          <xm:sqref>B3:D3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</sheetPr>
  <dimension ref="A1:AHH461"/>
  <sheetViews>
    <sheetView zoomScale="98" zoomScaleNormal="98" workbookViewId="0">
      <pane xSplit="4" ySplit="7" topLeftCell="E74" activePane="bottomRight" state="frozen"/>
      <selection pane="topRight" activeCell="D1" sqref="D1"/>
      <selection pane="bottomLeft" activeCell="A8" sqref="A8"/>
      <selection pane="bottomRight" activeCell="E93" sqref="E93"/>
    </sheetView>
  </sheetViews>
  <sheetFormatPr defaultColWidth="11.42578125" defaultRowHeight="10.5" outlineLevelRow="1" outlineLevelCol="2" x14ac:dyDescent="0.25"/>
  <cols>
    <col min="1" max="1" width="5.140625" style="1" customWidth="1"/>
    <col min="2" max="2" width="3.28515625" style="1" customWidth="1"/>
    <col min="3" max="3" width="29.85546875" style="1" customWidth="1"/>
    <col min="4" max="4" width="9.42578125" style="1" customWidth="1"/>
    <col min="5" max="5" width="12.140625" style="1" customWidth="1" collapsed="1"/>
    <col min="6" max="6" width="12" style="130" hidden="1" customWidth="1" outlineLevel="1"/>
    <col min="7" max="7" width="12.140625" style="130" hidden="1" customWidth="1" outlineLevel="1"/>
    <col min="8" max="8" width="12.7109375" style="130" hidden="1" customWidth="1" outlineLevel="1"/>
    <col min="9" max="9" width="13" style="130" hidden="1" customWidth="1" outlineLevel="1"/>
    <col min="10" max="10" width="12.28515625" style="130" hidden="1" customWidth="1" outlineLevel="1"/>
    <col min="11" max="11" width="11.5703125" style="1" customWidth="1" collapsed="1"/>
    <col min="12" max="12" width="13" style="1" hidden="1" customWidth="1" outlineLevel="1"/>
    <col min="13" max="23" width="11.140625" style="1" hidden="1" customWidth="1" outlineLevel="1"/>
    <col min="24" max="24" width="10.85546875" style="22" customWidth="1" collapsed="1"/>
    <col min="25" max="36" width="12.42578125" style="1" hidden="1" customWidth="1" outlineLevel="1"/>
    <col min="37" max="37" width="14.140625" style="1" hidden="1" customWidth="1" outlineLevel="1"/>
    <col min="38" max="38" width="11" style="22" customWidth="1"/>
    <col min="39" max="39" width="10.140625" style="22" customWidth="1"/>
    <col min="40" max="40" width="10.28515625" style="1" customWidth="1" collapsed="1"/>
    <col min="41" max="52" width="13" style="1" hidden="1" customWidth="1" outlineLevel="1"/>
    <col min="53" max="53" width="11.28515625" style="1" customWidth="1" collapsed="1"/>
    <col min="54" max="54" width="11.85546875" style="1" hidden="1" customWidth="1" outlineLevel="1"/>
    <col min="55" max="65" width="12.42578125" style="1" hidden="1" customWidth="1" outlineLevel="1"/>
    <col min="66" max="66" width="13.140625" style="1" hidden="1" customWidth="1" outlineLevel="1"/>
    <col min="67" max="67" width="10.140625" style="22" customWidth="1"/>
    <col min="68" max="68" width="9.5703125" style="1" customWidth="1"/>
    <col min="69" max="69" width="9.5703125" style="1" customWidth="1" collapsed="1"/>
    <col min="70" max="81" width="14.140625" style="1" hidden="1" customWidth="1" outlineLevel="2"/>
    <col min="82" max="82" width="11.140625" style="1" customWidth="1" collapsed="1"/>
    <col min="83" max="83" width="12.7109375" style="1" hidden="1" customWidth="1" outlineLevel="1"/>
    <col min="84" max="94" width="12.42578125" style="1" hidden="1" customWidth="1" outlineLevel="1"/>
    <col min="95" max="95" width="12.7109375" style="1" hidden="1" customWidth="1" outlineLevel="1"/>
    <col min="96" max="96" width="9.42578125" style="1" customWidth="1"/>
    <col min="97" max="97" width="8.42578125" style="22" customWidth="1"/>
    <col min="98" max="98" width="9.140625" style="1" customWidth="1" collapsed="1"/>
    <col min="99" max="110" width="11.42578125" style="1" hidden="1" customWidth="1" outlineLevel="1"/>
    <col min="111" max="111" width="10.85546875" style="1" customWidth="1" collapsed="1"/>
    <col min="112" max="124" width="11.42578125" style="1" hidden="1" customWidth="1" outlineLevel="1"/>
    <col min="125" max="125" width="10" style="1" customWidth="1"/>
    <col min="126" max="126" width="9.140625" style="1" customWidth="1"/>
    <col min="127" max="127" width="9" style="1" customWidth="1" collapsed="1"/>
    <col min="128" max="140" width="11.42578125" style="1" hidden="1" customWidth="1" outlineLevel="2"/>
    <col min="141" max="141" width="10" style="1" customWidth="1" collapsed="1"/>
    <col min="142" max="153" width="11.42578125" style="1" hidden="1" customWidth="1" outlineLevel="1"/>
    <col min="154" max="154" width="10.28515625" style="1" customWidth="1"/>
    <col min="155" max="155" width="9.28515625" style="22" customWidth="1"/>
    <col min="156" max="156" width="8.7109375" style="22" customWidth="1"/>
    <col min="157" max="157" width="10.85546875" style="1" customWidth="1" collapsed="1"/>
    <col min="158" max="169" width="11.42578125" style="1" hidden="1" customWidth="1" outlineLevel="1"/>
    <col min="170" max="170" width="11.28515625" style="1" customWidth="1" collapsed="1"/>
    <col min="171" max="183" width="11.42578125" style="1" hidden="1" customWidth="1" outlineLevel="1"/>
    <col min="184" max="184" width="10.42578125" style="1" customWidth="1"/>
    <col min="185" max="185" width="11.42578125" style="1"/>
    <col min="186" max="186" width="10.5703125" style="1" customWidth="1" collapsed="1"/>
    <col min="187" max="187" width="12.5703125" style="1" hidden="1" customWidth="1" outlineLevel="1"/>
    <col min="188" max="198" width="12.28515625" style="1" hidden="1" customWidth="1" outlineLevel="1"/>
    <col min="199" max="199" width="10.140625" style="1" customWidth="1" collapsed="1"/>
    <col min="200" max="200" width="12.5703125" style="1" hidden="1" customWidth="1" outlineLevel="1"/>
    <col min="201" max="203" width="13" style="1" hidden="1" customWidth="1" outlineLevel="1"/>
    <col min="204" max="204" width="11.42578125" style="1" hidden="1" customWidth="1" outlineLevel="1"/>
    <col min="205" max="205" width="9.7109375" style="22" customWidth="1"/>
    <col min="206" max="206" width="10" style="22" customWidth="1"/>
    <col min="207" max="207" width="11.140625" style="1" customWidth="1" collapsed="1"/>
    <col min="208" max="208" width="11.42578125" style="1" hidden="1" customWidth="1" outlineLevel="1"/>
    <col min="209" max="219" width="10" style="1" hidden="1" customWidth="1" outlineLevel="1"/>
    <col min="220" max="220" width="10.28515625" style="1" customWidth="1" collapsed="1"/>
    <col min="221" max="232" width="11.42578125" style="1" hidden="1" customWidth="1" outlineLevel="1"/>
    <col min="233" max="233" width="12.7109375" style="1" customWidth="1"/>
    <col min="234" max="234" width="9.42578125" style="1" customWidth="1"/>
    <col min="235" max="235" width="9.28515625" style="1" customWidth="1"/>
    <col min="236" max="236" width="12.5703125" style="1" customWidth="1" collapsed="1"/>
    <col min="237" max="248" width="11.42578125" style="1" hidden="1" customWidth="1" outlineLevel="1"/>
    <col min="249" max="249" width="12.28515625" style="1" customWidth="1" collapsed="1"/>
    <col min="250" max="261" width="11.42578125" style="1" hidden="1" customWidth="1" outlineLevel="1"/>
    <col min="262" max="262" width="11.42578125" style="1" customWidth="1"/>
    <col min="263" max="264" width="11.42578125" style="1"/>
    <col min="265" max="265" width="13.42578125" style="1" customWidth="1" collapsed="1"/>
    <col min="266" max="266" width="12.42578125" style="1" hidden="1" customWidth="1" outlineLevel="1"/>
    <col min="267" max="277" width="11.7109375" style="1" hidden="1" customWidth="1" outlineLevel="1"/>
    <col min="278" max="278" width="13.28515625" style="1" customWidth="1" collapsed="1"/>
    <col min="279" max="279" width="12.5703125" style="1" hidden="1" customWidth="1" outlineLevel="1"/>
    <col min="280" max="290" width="12.42578125" style="1" hidden="1" customWidth="1" outlineLevel="1"/>
    <col min="291" max="291" width="13" style="1" customWidth="1"/>
    <col min="292" max="292" width="14.5703125" style="1" customWidth="1"/>
    <col min="293" max="293" width="13.42578125" style="1" customWidth="1"/>
    <col min="294" max="294" width="13.5703125" style="1" customWidth="1" collapsed="1"/>
    <col min="295" max="295" width="13.140625" style="1" hidden="1" customWidth="1" outlineLevel="1"/>
    <col min="296" max="306" width="12.5703125" style="1" hidden="1" customWidth="1" outlineLevel="1"/>
    <col min="307" max="307" width="13.42578125" style="1" customWidth="1" collapsed="1"/>
    <col min="308" max="308" width="13.28515625" style="1" hidden="1" customWidth="1" outlineLevel="1"/>
    <col min="309" max="319" width="13.140625" style="1" hidden="1" customWidth="1" outlineLevel="1"/>
    <col min="320" max="320" width="11.42578125" style="1" customWidth="1"/>
    <col min="321" max="321" width="13.5703125" style="1" customWidth="1"/>
    <col min="322" max="322" width="13" style="1" customWidth="1"/>
    <col min="323" max="323" width="15.140625" style="1" customWidth="1" collapsed="1"/>
    <col min="324" max="324" width="13.5703125" style="1" hidden="1" customWidth="1" outlineLevel="1"/>
    <col min="325" max="325" width="12.7109375" style="1" hidden="1" customWidth="1" outlineLevel="1"/>
    <col min="326" max="326" width="13.42578125" style="1" hidden="1" customWidth="1" outlineLevel="1"/>
    <col min="327" max="327" width="12.7109375" style="1" hidden="1" customWidth="1" outlineLevel="1"/>
    <col min="328" max="328" width="16.140625" style="1" hidden="1" customWidth="1" outlineLevel="1"/>
    <col min="329" max="329" width="12.42578125" style="1" hidden="1" customWidth="1" outlineLevel="1"/>
    <col min="330" max="330" width="11.42578125" style="1" hidden="1" customWidth="1" outlineLevel="1"/>
    <col min="331" max="333" width="13.5703125" style="1" hidden="1" customWidth="1" outlineLevel="1"/>
    <col min="334" max="334" width="12.7109375" style="1" hidden="1" customWidth="1" outlineLevel="1"/>
    <col min="335" max="335" width="12.42578125" style="1" hidden="1" customWidth="1" outlineLevel="1"/>
    <col min="336" max="336" width="15.140625" style="1" customWidth="1" collapsed="1"/>
    <col min="337" max="337" width="12.5703125" style="1" hidden="1" customWidth="1" outlineLevel="1"/>
    <col min="338" max="338" width="12.42578125" style="1" hidden="1" customWidth="1" outlineLevel="1"/>
    <col min="339" max="339" width="13.140625" style="1" hidden="1" customWidth="1" outlineLevel="1"/>
    <col min="340" max="340" width="13" style="1" hidden="1" customWidth="1" outlineLevel="1"/>
    <col min="341" max="341" width="15.140625" style="1" hidden="1" customWidth="1" outlineLevel="1"/>
    <col min="342" max="342" width="13.7109375" style="1" hidden="1" customWidth="1" outlineLevel="1"/>
    <col min="343" max="343" width="11.42578125" style="1" hidden="1" customWidth="1" outlineLevel="1"/>
    <col min="344" max="344" width="14.85546875" style="1" hidden="1" customWidth="1" outlineLevel="1"/>
    <col min="345" max="346" width="11.42578125" style="1" hidden="1" customWidth="1" outlineLevel="1"/>
    <col min="347" max="347" width="12" style="1" hidden="1" customWidth="1" outlineLevel="1"/>
    <col min="348" max="348" width="11.42578125" style="1" hidden="1" customWidth="1" outlineLevel="1"/>
    <col min="349" max="349" width="12.5703125" style="1" hidden="1" customWidth="1" outlineLevel="1"/>
    <col min="350" max="350" width="15" style="1" bestFit="1" customWidth="1"/>
    <col min="351" max="351" width="14.28515625" style="1" customWidth="1"/>
    <col min="352" max="352" width="13" style="1" customWidth="1" collapsed="1"/>
    <col min="353" max="353" width="12.5703125" style="1" hidden="1" customWidth="1" outlineLevel="1"/>
    <col min="354" max="364" width="12.42578125" style="1" hidden="1" customWidth="1" outlineLevel="1"/>
    <col min="365" max="365" width="14.140625" style="1" customWidth="1" collapsed="1"/>
    <col min="366" max="366" width="11.42578125" style="1" hidden="1" customWidth="1" outlineLevel="1"/>
    <col min="367" max="377" width="12.5703125" style="1" hidden="1" customWidth="1" outlineLevel="1"/>
    <col min="378" max="378" width="12.7109375" style="1" customWidth="1"/>
    <col min="379" max="379" width="13.85546875" style="1" customWidth="1"/>
    <col min="380" max="380" width="13.85546875" style="22" customWidth="1"/>
    <col min="381" max="381" width="11.85546875" style="130" customWidth="1"/>
    <col min="382" max="382" width="12" style="130" customWidth="1"/>
    <col min="383" max="383" width="13.28515625" style="130" customWidth="1"/>
    <col min="384" max="384" width="12.7109375" style="130" customWidth="1"/>
    <col min="385" max="385" width="10.42578125" style="130" customWidth="1"/>
    <col min="386" max="386" width="13.42578125" style="1" customWidth="1" collapsed="1"/>
    <col min="387" max="387" width="11.42578125" style="1" hidden="1" customWidth="1" outlineLevel="1"/>
    <col min="388" max="398" width="11.28515625" style="1" hidden="1" customWidth="1" outlineLevel="1"/>
    <col min="399" max="399" width="12.85546875" style="1" customWidth="1" collapsed="1"/>
    <col min="400" max="401" width="9.140625" style="1" hidden="1" customWidth="1" outlineLevel="1"/>
    <col min="402" max="402" width="10.85546875" style="1" hidden="1" customWidth="1" outlineLevel="1"/>
    <col min="403" max="407" width="9.140625" style="1" hidden="1" customWidth="1" outlineLevel="1"/>
    <col min="408" max="408" width="9.5703125" style="1" hidden="1" customWidth="1" outlineLevel="1"/>
    <col min="409" max="411" width="9.140625" style="1" hidden="1" customWidth="1" outlineLevel="1"/>
    <col min="412" max="412" width="10.7109375" style="1" customWidth="1"/>
    <col min="413" max="413" width="12.85546875" style="1" customWidth="1"/>
    <col min="414" max="414" width="11.42578125" style="1"/>
    <col min="415" max="415" width="15" style="1" customWidth="1" collapsed="1"/>
    <col min="416" max="416" width="11.7109375" style="1" hidden="1" customWidth="1" outlineLevel="1"/>
    <col min="417" max="427" width="13" style="1" hidden="1" customWidth="1" outlineLevel="1"/>
    <col min="428" max="428" width="14.28515625" style="1" customWidth="1" collapsed="1"/>
    <col min="429" max="429" width="12.5703125" style="1" hidden="1" customWidth="1" outlineLevel="1"/>
    <col min="430" max="440" width="11.85546875" style="1" hidden="1" customWidth="1" outlineLevel="1"/>
    <col min="441" max="441" width="13.28515625" style="1" customWidth="1"/>
    <col min="442" max="442" width="14.28515625" style="1" customWidth="1"/>
    <col min="443" max="443" width="13.28515625" style="1" bestFit="1" customWidth="1"/>
    <col min="444" max="444" width="13.7109375" style="1" customWidth="1" collapsed="1"/>
    <col min="445" max="456" width="11.42578125" style="1" hidden="1" customWidth="1" outlineLevel="1"/>
    <col min="457" max="457" width="14" style="1" customWidth="1" collapsed="1"/>
    <col min="458" max="469" width="11.42578125" style="1" hidden="1" customWidth="1" outlineLevel="1"/>
    <col min="470" max="470" width="14.140625" style="1" customWidth="1"/>
    <col min="471" max="471" width="12.85546875" style="1" customWidth="1"/>
    <col min="472" max="472" width="14.42578125" style="1" customWidth="1"/>
    <col min="473" max="473" width="14.7109375" style="1" customWidth="1" collapsed="1"/>
    <col min="474" max="485" width="11.42578125" style="1" hidden="1" customWidth="1" outlineLevel="1"/>
    <col min="486" max="486" width="11.42578125" style="1" collapsed="1"/>
    <col min="487" max="498" width="11.42578125" style="1" hidden="1" customWidth="1" outlineLevel="1"/>
    <col min="499" max="499" width="10.7109375" style="1" customWidth="1"/>
    <col min="500" max="500" width="11.28515625" style="1" customWidth="1"/>
    <col min="501" max="501" width="10.28515625" style="1" customWidth="1"/>
    <col min="502" max="502" width="11.28515625" style="1" customWidth="1" collapsed="1"/>
    <col min="503" max="503" width="11.42578125" style="1" hidden="1" customWidth="1" outlineLevel="1"/>
    <col min="504" max="514" width="12.140625" style="1" hidden="1" customWidth="1" outlineLevel="1"/>
    <col min="515" max="515" width="11.42578125" style="1" collapsed="1"/>
    <col min="516" max="527" width="11.42578125" style="1" hidden="1" customWidth="1" outlineLevel="1"/>
    <col min="528" max="530" width="11.42578125" style="1"/>
    <col min="531" max="531" width="11.42578125" style="1" collapsed="1"/>
    <col min="532" max="543" width="11.42578125" style="1" hidden="1" customWidth="1" outlineLevel="1"/>
    <col min="544" max="544" width="11.42578125" style="1" collapsed="1"/>
    <col min="545" max="556" width="11.42578125" style="1" hidden="1" customWidth="1" outlineLevel="1"/>
    <col min="557" max="559" width="11.42578125" style="1"/>
    <col min="560" max="560" width="11.42578125" style="1" collapsed="1"/>
    <col min="561" max="572" width="11.42578125" style="1" hidden="1" customWidth="1" outlineLevel="1"/>
    <col min="573" max="573" width="11.42578125" style="1" collapsed="1"/>
    <col min="574" max="585" width="11.42578125" style="1" hidden="1" customWidth="1" outlineLevel="1"/>
    <col min="586" max="586" width="11.42578125" style="1"/>
    <col min="587" max="587" width="9.7109375" style="1" customWidth="1"/>
    <col min="588" max="588" width="8.28515625" style="1" customWidth="1"/>
    <col min="589" max="589" width="8" style="1" customWidth="1" collapsed="1"/>
    <col min="590" max="601" width="11.42578125" style="1" hidden="1" customWidth="1" outlineLevel="1"/>
    <col min="602" max="602" width="11.42578125" style="1" collapsed="1"/>
    <col min="603" max="614" width="11.42578125" style="1" hidden="1" customWidth="1" outlineLevel="1"/>
    <col min="615" max="617" width="11.42578125" style="1"/>
    <col min="618" max="618" width="12.7109375" style="1" customWidth="1" collapsed="1"/>
    <col min="619" max="630" width="11.42578125" style="1" hidden="1" customWidth="1" outlineLevel="1"/>
    <col min="631" max="631" width="12.42578125" style="1" customWidth="1" collapsed="1"/>
    <col min="632" max="643" width="11.42578125" style="1" hidden="1" customWidth="1" outlineLevel="1"/>
    <col min="644" max="644" width="13.42578125" style="1" customWidth="1"/>
    <col min="645" max="645" width="11.42578125" style="1"/>
    <col min="646" max="646" width="13" style="1" customWidth="1"/>
    <col min="647" max="647" width="12.7109375" style="1" customWidth="1" collapsed="1"/>
    <col min="648" max="659" width="11.42578125" style="1" hidden="1" customWidth="1" outlineLevel="1"/>
    <col min="660" max="660" width="14.140625" style="1" customWidth="1" collapsed="1"/>
    <col min="661" max="661" width="11.42578125" style="1" hidden="1" customWidth="1" outlineLevel="1"/>
    <col min="662" max="662" width="11.140625" style="1" hidden="1" customWidth="1" outlineLevel="1"/>
    <col min="663" max="672" width="11.7109375" style="1" hidden="1" customWidth="1" outlineLevel="1"/>
    <col min="673" max="673" width="11.7109375" style="1" customWidth="1"/>
    <col min="674" max="674" width="11.140625" style="1" bestFit="1" customWidth="1"/>
    <col min="675" max="675" width="10.7109375" style="1" customWidth="1"/>
    <col min="676" max="676" width="12.7109375" style="1" customWidth="1" collapsed="1"/>
    <col min="677" max="677" width="11.42578125" style="1" hidden="1" customWidth="1" outlineLevel="1"/>
    <col min="678" max="678" width="11" style="1" hidden="1" customWidth="1" outlineLevel="1"/>
    <col min="679" max="688" width="11.7109375" style="1" hidden="1" customWidth="1" outlineLevel="1"/>
    <col min="689" max="689" width="12.5703125" style="1" customWidth="1" collapsed="1"/>
    <col min="690" max="701" width="11.42578125" style="1" hidden="1" customWidth="1" outlineLevel="1"/>
    <col min="702" max="702" width="16.42578125" style="1" customWidth="1"/>
    <col min="703" max="703" width="15.85546875" style="1" customWidth="1"/>
    <col min="704" max="704" width="11.42578125" style="1"/>
    <col min="705" max="705" width="11.42578125" style="1" collapsed="1"/>
    <col min="706" max="717" width="11.42578125" style="1" hidden="1" customWidth="1" outlineLevel="1"/>
    <col min="718" max="718" width="11.42578125" style="1" collapsed="1"/>
    <col min="719" max="730" width="11.42578125" style="1" hidden="1" customWidth="1" outlineLevel="1"/>
    <col min="731" max="733" width="11.42578125" style="1"/>
    <col min="734" max="734" width="11.42578125" style="1" collapsed="1"/>
    <col min="735" max="746" width="11.42578125" style="1" hidden="1" customWidth="1" outlineLevel="1"/>
    <col min="747" max="747" width="11.42578125" style="1" collapsed="1"/>
    <col min="748" max="749" width="11.42578125" style="1" hidden="1" customWidth="1" outlineLevel="1"/>
    <col min="750" max="759" width="11.28515625" style="1" hidden="1" customWidth="1" outlineLevel="1"/>
    <col min="760" max="760" width="13.42578125" style="1" customWidth="1"/>
    <col min="761" max="762" width="11.42578125" style="1"/>
    <col min="763" max="763" width="12" style="1" customWidth="1"/>
    <col min="764" max="764" width="12.85546875" style="1" customWidth="1"/>
    <col min="765" max="767" width="11.42578125" style="1"/>
    <col min="768" max="768" width="11.42578125" style="1" collapsed="1"/>
    <col min="769" max="780" width="11.42578125" style="1" hidden="1" customWidth="1" outlineLevel="1"/>
    <col min="781" max="781" width="11.42578125" style="1" collapsed="1"/>
    <col min="782" max="793" width="11.42578125" style="1" hidden="1" customWidth="1" outlineLevel="1"/>
    <col min="794" max="796" width="11.42578125" style="1"/>
    <col min="797" max="797" width="11.42578125" style="1" collapsed="1"/>
    <col min="798" max="809" width="11.42578125" style="1" hidden="1" customWidth="1" outlineLevel="1"/>
    <col min="810" max="810" width="11.42578125" style="1" collapsed="1"/>
    <col min="811" max="822" width="11.42578125" style="1" hidden="1" customWidth="1" outlineLevel="1"/>
    <col min="823" max="825" width="11.42578125" style="1"/>
    <col min="826" max="826" width="11.42578125" style="1" collapsed="1"/>
    <col min="827" max="838" width="11.42578125" style="1" hidden="1" customWidth="1" outlineLevel="1"/>
    <col min="839" max="839" width="11.42578125" style="1" collapsed="1"/>
    <col min="840" max="851" width="11.42578125" style="1" hidden="1" customWidth="1" outlineLevel="1"/>
    <col min="852" max="854" width="11.42578125" style="1"/>
    <col min="855" max="855" width="11.85546875" style="1" customWidth="1"/>
    <col min="856" max="856" width="12.42578125" style="1" customWidth="1"/>
    <col min="857" max="866" width="13" style="1" customWidth="1"/>
    <col min="867" max="867" width="10.5703125" style="1" customWidth="1"/>
    <col min="868" max="868" width="10" style="1" customWidth="1"/>
    <col min="869" max="869" width="9.5703125" style="1" customWidth="1"/>
    <col min="870" max="870" width="15.85546875" style="1" customWidth="1" outlineLevel="1"/>
    <col min="871" max="871" width="15" style="1" customWidth="1" outlineLevel="1"/>
    <col min="872" max="872" width="14.85546875" style="1" customWidth="1" outlineLevel="1"/>
    <col min="873" max="873" width="14" style="1" customWidth="1" outlineLevel="1"/>
    <col min="874" max="874" width="13.5703125" style="1" customWidth="1" outlineLevel="1"/>
    <col min="875" max="875" width="1" style="1" customWidth="1"/>
    <col min="876" max="903" width="11.42578125" style="1"/>
    <col min="904" max="904" width="5.7109375" style="1" customWidth="1"/>
    <col min="905" max="905" width="33.140625" style="1" customWidth="1"/>
    <col min="906" max="908" width="0" style="1" hidden="1" customWidth="1"/>
    <col min="909" max="909" width="12.42578125" style="1" customWidth="1"/>
    <col min="910" max="910" width="11.42578125" style="1" customWidth="1"/>
    <col min="911" max="911" width="12.28515625" style="1" customWidth="1"/>
    <col min="912" max="917" width="0" style="1" hidden="1" customWidth="1"/>
    <col min="918" max="918" width="11.140625" style="1" bestFit="1" customWidth="1"/>
    <col min="919" max="919" width="0" style="1" hidden="1" customWidth="1"/>
    <col min="920" max="920" width="11.140625" style="1" bestFit="1" customWidth="1"/>
    <col min="921" max="921" width="0" style="1" hidden="1" customWidth="1"/>
    <col min="922" max="922" width="11.140625" style="1" bestFit="1" customWidth="1"/>
    <col min="923" max="923" width="0" style="1" hidden="1" customWidth="1"/>
    <col min="924" max="924" width="11.140625" style="1" bestFit="1" customWidth="1"/>
    <col min="925" max="925" width="0" style="1" hidden="1" customWidth="1"/>
    <col min="926" max="926" width="11.140625" style="1" bestFit="1" customWidth="1"/>
    <col min="927" max="927" width="0" style="1" hidden="1" customWidth="1"/>
    <col min="928" max="928" width="11.140625" style="1" bestFit="1" customWidth="1"/>
    <col min="929" max="929" width="0" style="1" hidden="1" customWidth="1"/>
    <col min="930" max="930" width="15.5703125" style="1" bestFit="1" customWidth="1"/>
    <col min="931" max="931" width="0" style="1" hidden="1" customWidth="1"/>
    <col min="932" max="932" width="11.140625" style="1" bestFit="1" customWidth="1"/>
    <col min="933" max="933" width="0" style="1" hidden="1" customWidth="1"/>
    <col min="934" max="934" width="11.140625" style="1" bestFit="1" customWidth="1"/>
    <col min="935" max="935" width="0" style="1" hidden="1" customWidth="1"/>
    <col min="936" max="936" width="11.140625" style="1" bestFit="1" customWidth="1"/>
    <col min="937" max="937" width="0" style="1" hidden="1" customWidth="1"/>
    <col min="938" max="938" width="12.85546875" style="1" customWidth="1"/>
    <col min="939" max="939" width="0" style="1" hidden="1" customWidth="1"/>
    <col min="940" max="940" width="15" style="1" customWidth="1"/>
    <col min="941" max="941" width="0" style="1" hidden="1" customWidth="1"/>
    <col min="942" max="942" width="15" style="1" customWidth="1"/>
    <col min="943" max="943" width="0" style="1" hidden="1" customWidth="1"/>
    <col min="944" max="944" width="11.140625" style="1" bestFit="1" customWidth="1"/>
    <col min="945" max="945" width="0" style="1" hidden="1" customWidth="1"/>
    <col min="946" max="946" width="11.140625" style="1" bestFit="1" customWidth="1"/>
    <col min="947" max="947" width="0" style="1" hidden="1" customWidth="1"/>
    <col min="948" max="948" width="11.140625" style="1" bestFit="1" customWidth="1"/>
    <col min="949" max="949" width="0" style="1" hidden="1" customWidth="1"/>
    <col min="950" max="950" width="11.42578125" style="1" customWidth="1"/>
    <col min="951" max="1159" width="11.42578125" style="1"/>
    <col min="1160" max="1160" width="5.7109375" style="1" customWidth="1"/>
    <col min="1161" max="1161" width="33.140625" style="1" customWidth="1"/>
    <col min="1162" max="1164" width="0" style="1" hidden="1" customWidth="1"/>
    <col min="1165" max="1165" width="12.42578125" style="1" customWidth="1"/>
    <col min="1166" max="1166" width="11.42578125" style="1" customWidth="1"/>
    <col min="1167" max="1167" width="12.28515625" style="1" customWidth="1"/>
    <col min="1168" max="1173" width="0" style="1" hidden="1" customWidth="1"/>
    <col min="1174" max="1174" width="11.140625" style="1" bestFit="1" customWidth="1"/>
    <col min="1175" max="1175" width="0" style="1" hidden="1" customWidth="1"/>
    <col min="1176" max="1176" width="11.140625" style="1" bestFit="1" customWidth="1"/>
    <col min="1177" max="1177" width="0" style="1" hidden="1" customWidth="1"/>
    <col min="1178" max="1178" width="11.140625" style="1" bestFit="1" customWidth="1"/>
    <col min="1179" max="1179" width="0" style="1" hidden="1" customWidth="1"/>
    <col min="1180" max="1180" width="11.140625" style="1" bestFit="1" customWidth="1"/>
    <col min="1181" max="1181" width="0" style="1" hidden="1" customWidth="1"/>
    <col min="1182" max="1182" width="11.140625" style="1" bestFit="1" customWidth="1"/>
    <col min="1183" max="1183" width="0" style="1" hidden="1" customWidth="1"/>
    <col min="1184" max="1184" width="11.140625" style="1" bestFit="1" customWidth="1"/>
    <col min="1185" max="1185" width="0" style="1" hidden="1" customWidth="1"/>
    <col min="1186" max="1186" width="15.5703125" style="1" bestFit="1" customWidth="1"/>
    <col min="1187" max="1187" width="0" style="1" hidden="1" customWidth="1"/>
    <col min="1188" max="1188" width="11.140625" style="1" bestFit="1" customWidth="1"/>
    <col min="1189" max="1189" width="0" style="1" hidden="1" customWidth="1"/>
    <col min="1190" max="1190" width="11.140625" style="1" bestFit="1" customWidth="1"/>
    <col min="1191" max="1191" width="0" style="1" hidden="1" customWidth="1"/>
    <col min="1192" max="1192" width="11.140625" style="1" bestFit="1" customWidth="1"/>
    <col min="1193" max="1193" width="0" style="1" hidden="1" customWidth="1"/>
    <col min="1194" max="1194" width="12.85546875" style="1" customWidth="1"/>
    <col min="1195" max="1195" width="0" style="1" hidden="1" customWidth="1"/>
    <col min="1196" max="1196" width="15" style="1" customWidth="1"/>
    <col min="1197" max="1197" width="0" style="1" hidden="1" customWidth="1"/>
    <col min="1198" max="1198" width="15" style="1" customWidth="1"/>
    <col min="1199" max="1199" width="0" style="1" hidden="1" customWidth="1"/>
    <col min="1200" max="1200" width="11.140625" style="1" bestFit="1" customWidth="1"/>
    <col min="1201" max="1201" width="0" style="1" hidden="1" customWidth="1"/>
    <col min="1202" max="1202" width="11.140625" style="1" bestFit="1" customWidth="1"/>
    <col min="1203" max="1203" width="0" style="1" hidden="1" customWidth="1"/>
    <col min="1204" max="1204" width="11.140625" style="1" bestFit="1" customWidth="1"/>
    <col min="1205" max="1205" width="0" style="1" hidden="1" customWidth="1"/>
    <col min="1206" max="1206" width="11.42578125" style="1" customWidth="1"/>
    <col min="1207" max="1415" width="11.42578125" style="1"/>
    <col min="1416" max="1416" width="5.7109375" style="1" customWidth="1"/>
    <col min="1417" max="1417" width="33.140625" style="1" customWidth="1"/>
    <col min="1418" max="1420" width="0" style="1" hidden="1" customWidth="1"/>
    <col min="1421" max="1421" width="12.42578125" style="1" customWidth="1"/>
    <col min="1422" max="1422" width="11.42578125" style="1" customWidth="1"/>
    <col min="1423" max="1423" width="12.28515625" style="1" customWidth="1"/>
    <col min="1424" max="1429" width="0" style="1" hidden="1" customWidth="1"/>
    <col min="1430" max="1430" width="11.140625" style="1" bestFit="1" customWidth="1"/>
    <col min="1431" max="1431" width="0" style="1" hidden="1" customWidth="1"/>
    <col min="1432" max="1432" width="11.140625" style="1" bestFit="1" customWidth="1"/>
    <col min="1433" max="1433" width="0" style="1" hidden="1" customWidth="1"/>
    <col min="1434" max="1434" width="11.140625" style="1" bestFit="1" customWidth="1"/>
    <col min="1435" max="1435" width="0" style="1" hidden="1" customWidth="1"/>
    <col min="1436" max="1436" width="11.140625" style="1" bestFit="1" customWidth="1"/>
    <col min="1437" max="1437" width="0" style="1" hidden="1" customWidth="1"/>
    <col min="1438" max="1438" width="11.140625" style="1" bestFit="1" customWidth="1"/>
    <col min="1439" max="1439" width="0" style="1" hidden="1" customWidth="1"/>
    <col min="1440" max="1440" width="11.140625" style="1" bestFit="1" customWidth="1"/>
    <col min="1441" max="1441" width="0" style="1" hidden="1" customWidth="1"/>
    <col min="1442" max="1442" width="15.5703125" style="1" bestFit="1" customWidth="1"/>
    <col min="1443" max="1443" width="0" style="1" hidden="1" customWidth="1"/>
    <col min="1444" max="1444" width="11.140625" style="1" bestFit="1" customWidth="1"/>
    <col min="1445" max="1445" width="0" style="1" hidden="1" customWidth="1"/>
    <col min="1446" max="1446" width="11.140625" style="1" bestFit="1" customWidth="1"/>
    <col min="1447" max="1447" width="0" style="1" hidden="1" customWidth="1"/>
    <col min="1448" max="1448" width="11.140625" style="1" bestFit="1" customWidth="1"/>
    <col min="1449" max="1449" width="0" style="1" hidden="1" customWidth="1"/>
    <col min="1450" max="1450" width="12.85546875" style="1" customWidth="1"/>
    <col min="1451" max="1451" width="0" style="1" hidden="1" customWidth="1"/>
    <col min="1452" max="1452" width="15" style="1" customWidth="1"/>
    <col min="1453" max="1453" width="0" style="1" hidden="1" customWidth="1"/>
    <col min="1454" max="1454" width="15" style="1" customWidth="1"/>
    <col min="1455" max="1455" width="0" style="1" hidden="1" customWidth="1"/>
    <col min="1456" max="1456" width="11.140625" style="1" bestFit="1" customWidth="1"/>
    <col min="1457" max="1457" width="0" style="1" hidden="1" customWidth="1"/>
    <col min="1458" max="1458" width="11.140625" style="1" bestFit="1" customWidth="1"/>
    <col min="1459" max="1459" width="0" style="1" hidden="1" customWidth="1"/>
    <col min="1460" max="1460" width="11.140625" style="1" bestFit="1" customWidth="1"/>
    <col min="1461" max="1461" width="0" style="1" hidden="1" customWidth="1"/>
    <col min="1462" max="1462" width="11.42578125" style="1" customWidth="1"/>
    <col min="1463" max="1671" width="11.42578125" style="1"/>
    <col min="1672" max="1672" width="5.7109375" style="1" customWidth="1"/>
    <col min="1673" max="1673" width="33.140625" style="1" customWidth="1"/>
    <col min="1674" max="1676" width="0" style="1" hidden="1" customWidth="1"/>
    <col min="1677" max="1677" width="12.42578125" style="1" customWidth="1"/>
    <col min="1678" max="1678" width="11.42578125" style="1" customWidth="1"/>
    <col min="1679" max="1679" width="12.28515625" style="1" customWidth="1"/>
    <col min="1680" max="1685" width="0" style="1" hidden="1" customWidth="1"/>
    <col min="1686" max="1686" width="11.140625" style="1" bestFit="1" customWidth="1"/>
    <col min="1687" max="1687" width="0" style="1" hidden="1" customWidth="1"/>
    <col min="1688" max="1688" width="11.140625" style="1" bestFit="1" customWidth="1"/>
    <col min="1689" max="1689" width="0" style="1" hidden="1" customWidth="1"/>
    <col min="1690" max="1690" width="11.140625" style="1" bestFit="1" customWidth="1"/>
    <col min="1691" max="1691" width="0" style="1" hidden="1" customWidth="1"/>
    <col min="1692" max="1692" width="11.140625" style="1" bestFit="1" customWidth="1"/>
    <col min="1693" max="1693" width="0" style="1" hidden="1" customWidth="1"/>
    <col min="1694" max="1694" width="11.140625" style="1" bestFit="1" customWidth="1"/>
    <col min="1695" max="1695" width="0" style="1" hidden="1" customWidth="1"/>
    <col min="1696" max="1696" width="11.140625" style="1" bestFit="1" customWidth="1"/>
    <col min="1697" max="1697" width="0" style="1" hidden="1" customWidth="1"/>
    <col min="1698" max="1698" width="15.5703125" style="1" bestFit="1" customWidth="1"/>
    <col min="1699" max="1699" width="0" style="1" hidden="1" customWidth="1"/>
    <col min="1700" max="1700" width="11.140625" style="1" bestFit="1" customWidth="1"/>
    <col min="1701" max="1701" width="0" style="1" hidden="1" customWidth="1"/>
    <col min="1702" max="1702" width="11.140625" style="1" bestFit="1" customWidth="1"/>
    <col min="1703" max="1703" width="0" style="1" hidden="1" customWidth="1"/>
    <col min="1704" max="1704" width="11.140625" style="1" bestFit="1" customWidth="1"/>
    <col min="1705" max="1705" width="0" style="1" hidden="1" customWidth="1"/>
    <col min="1706" max="1706" width="12.85546875" style="1" customWidth="1"/>
    <col min="1707" max="1707" width="0" style="1" hidden="1" customWidth="1"/>
    <col min="1708" max="1708" width="15" style="1" customWidth="1"/>
    <col min="1709" max="1709" width="0" style="1" hidden="1" customWidth="1"/>
    <col min="1710" max="1710" width="15" style="1" customWidth="1"/>
    <col min="1711" max="1711" width="0" style="1" hidden="1" customWidth="1"/>
    <col min="1712" max="1712" width="11.140625" style="1" bestFit="1" customWidth="1"/>
    <col min="1713" max="1713" width="0" style="1" hidden="1" customWidth="1"/>
    <col min="1714" max="1714" width="11.140625" style="1" bestFit="1" customWidth="1"/>
    <col min="1715" max="1715" width="0" style="1" hidden="1" customWidth="1"/>
    <col min="1716" max="1716" width="11.140625" style="1" bestFit="1" customWidth="1"/>
    <col min="1717" max="1717" width="0" style="1" hidden="1" customWidth="1"/>
    <col min="1718" max="1718" width="11.42578125" style="1" customWidth="1"/>
    <col min="1719" max="1927" width="11.42578125" style="1"/>
    <col min="1928" max="1928" width="5.7109375" style="1" customWidth="1"/>
    <col min="1929" max="1929" width="33.140625" style="1" customWidth="1"/>
    <col min="1930" max="1932" width="0" style="1" hidden="1" customWidth="1"/>
    <col min="1933" max="1933" width="12.42578125" style="1" customWidth="1"/>
    <col min="1934" max="1934" width="11.42578125" style="1" customWidth="1"/>
    <col min="1935" max="1935" width="12.28515625" style="1" customWidth="1"/>
    <col min="1936" max="1941" width="0" style="1" hidden="1" customWidth="1"/>
    <col min="1942" max="1942" width="11.140625" style="1" bestFit="1" customWidth="1"/>
    <col min="1943" max="1943" width="0" style="1" hidden="1" customWidth="1"/>
    <col min="1944" max="1944" width="11.140625" style="1" bestFit="1" customWidth="1"/>
    <col min="1945" max="1945" width="0" style="1" hidden="1" customWidth="1"/>
    <col min="1946" max="1946" width="11.140625" style="1" bestFit="1" customWidth="1"/>
    <col min="1947" max="1947" width="0" style="1" hidden="1" customWidth="1"/>
    <col min="1948" max="1948" width="11.140625" style="1" bestFit="1" customWidth="1"/>
    <col min="1949" max="1949" width="0" style="1" hidden="1" customWidth="1"/>
    <col min="1950" max="1950" width="11.140625" style="1" bestFit="1" customWidth="1"/>
    <col min="1951" max="1951" width="0" style="1" hidden="1" customWidth="1"/>
    <col min="1952" max="1952" width="11.140625" style="1" bestFit="1" customWidth="1"/>
    <col min="1953" max="1953" width="0" style="1" hidden="1" customWidth="1"/>
    <col min="1954" max="1954" width="15.5703125" style="1" bestFit="1" customWidth="1"/>
    <col min="1955" max="1955" width="0" style="1" hidden="1" customWidth="1"/>
    <col min="1956" max="1956" width="11.140625" style="1" bestFit="1" customWidth="1"/>
    <col min="1957" max="1957" width="0" style="1" hidden="1" customWidth="1"/>
    <col min="1958" max="1958" width="11.140625" style="1" bestFit="1" customWidth="1"/>
    <col min="1959" max="1959" width="0" style="1" hidden="1" customWidth="1"/>
    <col min="1960" max="1960" width="11.140625" style="1" bestFit="1" customWidth="1"/>
    <col min="1961" max="1961" width="0" style="1" hidden="1" customWidth="1"/>
    <col min="1962" max="1962" width="12.85546875" style="1" customWidth="1"/>
    <col min="1963" max="1963" width="0" style="1" hidden="1" customWidth="1"/>
    <col min="1964" max="1964" width="15" style="1" customWidth="1"/>
    <col min="1965" max="1965" width="0" style="1" hidden="1" customWidth="1"/>
    <col min="1966" max="1966" width="15" style="1" customWidth="1"/>
    <col min="1967" max="1967" width="0" style="1" hidden="1" customWidth="1"/>
    <col min="1968" max="1968" width="11.140625" style="1" bestFit="1" customWidth="1"/>
    <col min="1969" max="1969" width="0" style="1" hidden="1" customWidth="1"/>
    <col min="1970" max="1970" width="11.140625" style="1" bestFit="1" customWidth="1"/>
    <col min="1971" max="1971" width="0" style="1" hidden="1" customWidth="1"/>
    <col min="1972" max="1972" width="11.140625" style="1" bestFit="1" customWidth="1"/>
    <col min="1973" max="1973" width="0" style="1" hidden="1" customWidth="1"/>
    <col min="1974" max="1974" width="11.42578125" style="1" customWidth="1"/>
    <col min="1975" max="2183" width="11.42578125" style="1"/>
    <col min="2184" max="2184" width="5.7109375" style="1" customWidth="1"/>
    <col min="2185" max="2185" width="33.140625" style="1" customWidth="1"/>
    <col min="2186" max="2188" width="0" style="1" hidden="1" customWidth="1"/>
    <col min="2189" max="2189" width="12.42578125" style="1" customWidth="1"/>
    <col min="2190" max="2190" width="11.42578125" style="1" customWidth="1"/>
    <col min="2191" max="2191" width="12.28515625" style="1" customWidth="1"/>
    <col min="2192" max="2197" width="0" style="1" hidden="1" customWidth="1"/>
    <col min="2198" max="2198" width="11.140625" style="1" bestFit="1" customWidth="1"/>
    <col min="2199" max="2199" width="0" style="1" hidden="1" customWidth="1"/>
    <col min="2200" max="2200" width="11.140625" style="1" bestFit="1" customWidth="1"/>
    <col min="2201" max="2201" width="0" style="1" hidden="1" customWidth="1"/>
    <col min="2202" max="2202" width="11.140625" style="1" bestFit="1" customWidth="1"/>
    <col min="2203" max="2203" width="0" style="1" hidden="1" customWidth="1"/>
    <col min="2204" max="2204" width="11.140625" style="1" bestFit="1" customWidth="1"/>
    <col min="2205" max="2205" width="0" style="1" hidden="1" customWidth="1"/>
    <col min="2206" max="2206" width="11.140625" style="1" bestFit="1" customWidth="1"/>
    <col min="2207" max="2207" width="0" style="1" hidden="1" customWidth="1"/>
    <col min="2208" max="2208" width="11.140625" style="1" bestFit="1" customWidth="1"/>
    <col min="2209" max="2209" width="0" style="1" hidden="1" customWidth="1"/>
    <col min="2210" max="2210" width="15.5703125" style="1" bestFit="1" customWidth="1"/>
    <col min="2211" max="2211" width="0" style="1" hidden="1" customWidth="1"/>
    <col min="2212" max="2212" width="11.140625" style="1" bestFit="1" customWidth="1"/>
    <col min="2213" max="2213" width="0" style="1" hidden="1" customWidth="1"/>
    <col min="2214" max="2214" width="11.140625" style="1" bestFit="1" customWidth="1"/>
    <col min="2215" max="2215" width="0" style="1" hidden="1" customWidth="1"/>
    <col min="2216" max="2216" width="11.140625" style="1" bestFit="1" customWidth="1"/>
    <col min="2217" max="2217" width="0" style="1" hidden="1" customWidth="1"/>
    <col min="2218" max="2218" width="12.85546875" style="1" customWidth="1"/>
    <col min="2219" max="2219" width="0" style="1" hidden="1" customWidth="1"/>
    <col min="2220" max="2220" width="15" style="1" customWidth="1"/>
    <col min="2221" max="2221" width="0" style="1" hidden="1" customWidth="1"/>
    <col min="2222" max="2222" width="15" style="1" customWidth="1"/>
    <col min="2223" max="2223" width="0" style="1" hidden="1" customWidth="1"/>
    <col min="2224" max="2224" width="11.140625" style="1" bestFit="1" customWidth="1"/>
    <col min="2225" max="2225" width="0" style="1" hidden="1" customWidth="1"/>
    <col min="2226" max="2226" width="11.140625" style="1" bestFit="1" customWidth="1"/>
    <col min="2227" max="2227" width="0" style="1" hidden="1" customWidth="1"/>
    <col min="2228" max="2228" width="11.140625" style="1" bestFit="1" customWidth="1"/>
    <col min="2229" max="2229" width="0" style="1" hidden="1" customWidth="1"/>
    <col min="2230" max="2230" width="11.42578125" style="1" customWidth="1"/>
    <col min="2231" max="2439" width="11.42578125" style="1"/>
    <col min="2440" max="2440" width="5.7109375" style="1" customWidth="1"/>
    <col min="2441" max="2441" width="33.140625" style="1" customWidth="1"/>
    <col min="2442" max="2444" width="0" style="1" hidden="1" customWidth="1"/>
    <col min="2445" max="2445" width="12.42578125" style="1" customWidth="1"/>
    <col min="2446" max="2446" width="11.42578125" style="1" customWidth="1"/>
    <col min="2447" max="2447" width="12.28515625" style="1" customWidth="1"/>
    <col min="2448" max="2453" width="0" style="1" hidden="1" customWidth="1"/>
    <col min="2454" max="2454" width="11.140625" style="1" bestFit="1" customWidth="1"/>
    <col min="2455" max="2455" width="0" style="1" hidden="1" customWidth="1"/>
    <col min="2456" max="2456" width="11.140625" style="1" bestFit="1" customWidth="1"/>
    <col min="2457" max="2457" width="0" style="1" hidden="1" customWidth="1"/>
    <col min="2458" max="2458" width="11.140625" style="1" bestFit="1" customWidth="1"/>
    <col min="2459" max="2459" width="0" style="1" hidden="1" customWidth="1"/>
    <col min="2460" max="2460" width="11.140625" style="1" bestFit="1" customWidth="1"/>
    <col min="2461" max="2461" width="0" style="1" hidden="1" customWidth="1"/>
    <col min="2462" max="2462" width="11.140625" style="1" bestFit="1" customWidth="1"/>
    <col min="2463" max="2463" width="0" style="1" hidden="1" customWidth="1"/>
    <col min="2464" max="2464" width="11.140625" style="1" bestFit="1" customWidth="1"/>
    <col min="2465" max="2465" width="0" style="1" hidden="1" customWidth="1"/>
    <col min="2466" max="2466" width="15.5703125" style="1" bestFit="1" customWidth="1"/>
    <col min="2467" max="2467" width="0" style="1" hidden="1" customWidth="1"/>
    <col min="2468" max="2468" width="11.140625" style="1" bestFit="1" customWidth="1"/>
    <col min="2469" max="2469" width="0" style="1" hidden="1" customWidth="1"/>
    <col min="2470" max="2470" width="11.140625" style="1" bestFit="1" customWidth="1"/>
    <col min="2471" max="2471" width="0" style="1" hidden="1" customWidth="1"/>
    <col min="2472" max="2472" width="11.140625" style="1" bestFit="1" customWidth="1"/>
    <col min="2473" max="2473" width="0" style="1" hidden="1" customWidth="1"/>
    <col min="2474" max="2474" width="12.85546875" style="1" customWidth="1"/>
    <col min="2475" max="2475" width="0" style="1" hidden="1" customWidth="1"/>
    <col min="2476" max="2476" width="15" style="1" customWidth="1"/>
    <col min="2477" max="2477" width="0" style="1" hidden="1" customWidth="1"/>
    <col min="2478" max="2478" width="15" style="1" customWidth="1"/>
    <col min="2479" max="2479" width="0" style="1" hidden="1" customWidth="1"/>
    <col min="2480" max="2480" width="11.140625" style="1" bestFit="1" customWidth="1"/>
    <col min="2481" max="2481" width="0" style="1" hidden="1" customWidth="1"/>
    <col min="2482" max="2482" width="11.140625" style="1" bestFit="1" customWidth="1"/>
    <col min="2483" max="2483" width="0" style="1" hidden="1" customWidth="1"/>
    <col min="2484" max="2484" width="11.140625" style="1" bestFit="1" customWidth="1"/>
    <col min="2485" max="2485" width="0" style="1" hidden="1" customWidth="1"/>
    <col min="2486" max="2486" width="11.42578125" style="1" customWidth="1"/>
    <col min="2487" max="2695" width="11.42578125" style="1"/>
    <col min="2696" max="2696" width="5.7109375" style="1" customWidth="1"/>
    <col min="2697" max="2697" width="33.140625" style="1" customWidth="1"/>
    <col min="2698" max="2700" width="0" style="1" hidden="1" customWidth="1"/>
    <col min="2701" max="2701" width="12.42578125" style="1" customWidth="1"/>
    <col min="2702" max="2702" width="11.42578125" style="1" customWidth="1"/>
    <col min="2703" max="2703" width="12.28515625" style="1" customWidth="1"/>
    <col min="2704" max="2709" width="0" style="1" hidden="1" customWidth="1"/>
    <col min="2710" max="2710" width="11.140625" style="1" bestFit="1" customWidth="1"/>
    <col min="2711" max="2711" width="0" style="1" hidden="1" customWidth="1"/>
    <col min="2712" max="2712" width="11.140625" style="1" bestFit="1" customWidth="1"/>
    <col min="2713" max="2713" width="0" style="1" hidden="1" customWidth="1"/>
    <col min="2714" max="2714" width="11.140625" style="1" bestFit="1" customWidth="1"/>
    <col min="2715" max="2715" width="0" style="1" hidden="1" customWidth="1"/>
    <col min="2716" max="2716" width="11.140625" style="1" bestFit="1" customWidth="1"/>
    <col min="2717" max="2717" width="0" style="1" hidden="1" customWidth="1"/>
    <col min="2718" max="2718" width="11.140625" style="1" bestFit="1" customWidth="1"/>
    <col min="2719" max="2719" width="0" style="1" hidden="1" customWidth="1"/>
    <col min="2720" max="2720" width="11.140625" style="1" bestFit="1" customWidth="1"/>
    <col min="2721" max="2721" width="0" style="1" hidden="1" customWidth="1"/>
    <col min="2722" max="2722" width="15.5703125" style="1" bestFit="1" customWidth="1"/>
    <col min="2723" max="2723" width="0" style="1" hidden="1" customWidth="1"/>
    <col min="2724" max="2724" width="11.140625" style="1" bestFit="1" customWidth="1"/>
    <col min="2725" max="2725" width="0" style="1" hidden="1" customWidth="1"/>
    <col min="2726" max="2726" width="11.140625" style="1" bestFit="1" customWidth="1"/>
    <col min="2727" max="2727" width="0" style="1" hidden="1" customWidth="1"/>
    <col min="2728" max="2728" width="11.140625" style="1" bestFit="1" customWidth="1"/>
    <col min="2729" max="2729" width="0" style="1" hidden="1" customWidth="1"/>
    <col min="2730" max="2730" width="12.85546875" style="1" customWidth="1"/>
    <col min="2731" max="2731" width="0" style="1" hidden="1" customWidth="1"/>
    <col min="2732" max="2732" width="15" style="1" customWidth="1"/>
    <col min="2733" max="2733" width="0" style="1" hidden="1" customWidth="1"/>
    <col min="2734" max="2734" width="15" style="1" customWidth="1"/>
    <col min="2735" max="2735" width="0" style="1" hidden="1" customWidth="1"/>
    <col min="2736" max="2736" width="11.140625" style="1" bestFit="1" customWidth="1"/>
    <col min="2737" max="2737" width="0" style="1" hidden="1" customWidth="1"/>
    <col min="2738" max="2738" width="11.140625" style="1" bestFit="1" customWidth="1"/>
    <col min="2739" max="2739" width="0" style="1" hidden="1" customWidth="1"/>
    <col min="2740" max="2740" width="11.140625" style="1" bestFit="1" customWidth="1"/>
    <col min="2741" max="2741" width="0" style="1" hidden="1" customWidth="1"/>
    <col min="2742" max="2742" width="11.42578125" style="1" customWidth="1"/>
    <col min="2743" max="2951" width="11.42578125" style="1"/>
    <col min="2952" max="2952" width="5.7109375" style="1" customWidth="1"/>
    <col min="2953" max="2953" width="33.140625" style="1" customWidth="1"/>
    <col min="2954" max="2956" width="0" style="1" hidden="1" customWidth="1"/>
    <col min="2957" max="2957" width="12.42578125" style="1" customWidth="1"/>
    <col min="2958" max="2958" width="11.42578125" style="1" customWidth="1"/>
    <col min="2959" max="2959" width="12.28515625" style="1" customWidth="1"/>
    <col min="2960" max="2965" width="0" style="1" hidden="1" customWidth="1"/>
    <col min="2966" max="2966" width="11.140625" style="1" bestFit="1" customWidth="1"/>
    <col min="2967" max="2967" width="0" style="1" hidden="1" customWidth="1"/>
    <col min="2968" max="2968" width="11.140625" style="1" bestFit="1" customWidth="1"/>
    <col min="2969" max="2969" width="0" style="1" hidden="1" customWidth="1"/>
    <col min="2970" max="2970" width="11.140625" style="1" bestFit="1" customWidth="1"/>
    <col min="2971" max="2971" width="0" style="1" hidden="1" customWidth="1"/>
    <col min="2972" max="2972" width="11.140625" style="1" bestFit="1" customWidth="1"/>
    <col min="2973" max="2973" width="0" style="1" hidden="1" customWidth="1"/>
    <col min="2974" max="2974" width="11.140625" style="1" bestFit="1" customWidth="1"/>
    <col min="2975" max="2975" width="0" style="1" hidden="1" customWidth="1"/>
    <col min="2976" max="2976" width="11.140625" style="1" bestFit="1" customWidth="1"/>
    <col min="2977" max="2977" width="0" style="1" hidden="1" customWidth="1"/>
    <col min="2978" max="2978" width="15.5703125" style="1" bestFit="1" customWidth="1"/>
    <col min="2979" max="2979" width="0" style="1" hidden="1" customWidth="1"/>
    <col min="2980" max="2980" width="11.140625" style="1" bestFit="1" customWidth="1"/>
    <col min="2981" max="2981" width="0" style="1" hidden="1" customWidth="1"/>
    <col min="2982" max="2982" width="11.140625" style="1" bestFit="1" customWidth="1"/>
    <col min="2983" max="2983" width="0" style="1" hidden="1" customWidth="1"/>
    <col min="2984" max="2984" width="11.140625" style="1" bestFit="1" customWidth="1"/>
    <col min="2985" max="2985" width="0" style="1" hidden="1" customWidth="1"/>
    <col min="2986" max="2986" width="12.85546875" style="1" customWidth="1"/>
    <col min="2987" max="2987" width="0" style="1" hidden="1" customWidth="1"/>
    <col min="2988" max="2988" width="15" style="1" customWidth="1"/>
    <col min="2989" max="2989" width="0" style="1" hidden="1" customWidth="1"/>
    <col min="2990" max="2990" width="15" style="1" customWidth="1"/>
    <col min="2991" max="2991" width="0" style="1" hidden="1" customWidth="1"/>
    <col min="2992" max="2992" width="11.140625" style="1" bestFit="1" customWidth="1"/>
    <col min="2993" max="2993" width="0" style="1" hidden="1" customWidth="1"/>
    <col min="2994" max="2994" width="11.140625" style="1" bestFit="1" customWidth="1"/>
    <col min="2995" max="2995" width="0" style="1" hidden="1" customWidth="1"/>
    <col min="2996" max="2996" width="11.140625" style="1" bestFit="1" customWidth="1"/>
    <col min="2997" max="2997" width="0" style="1" hidden="1" customWidth="1"/>
    <col min="2998" max="2998" width="11.42578125" style="1" customWidth="1"/>
    <col min="2999" max="3207" width="11.42578125" style="1"/>
    <col min="3208" max="3208" width="5.7109375" style="1" customWidth="1"/>
    <col min="3209" max="3209" width="33.140625" style="1" customWidth="1"/>
    <col min="3210" max="3212" width="0" style="1" hidden="1" customWidth="1"/>
    <col min="3213" max="3213" width="12.42578125" style="1" customWidth="1"/>
    <col min="3214" max="3214" width="11.42578125" style="1" customWidth="1"/>
    <col min="3215" max="3215" width="12.28515625" style="1" customWidth="1"/>
    <col min="3216" max="3221" width="0" style="1" hidden="1" customWidth="1"/>
    <col min="3222" max="3222" width="11.140625" style="1" bestFit="1" customWidth="1"/>
    <col min="3223" max="3223" width="0" style="1" hidden="1" customWidth="1"/>
    <col min="3224" max="3224" width="11.140625" style="1" bestFit="1" customWidth="1"/>
    <col min="3225" max="3225" width="0" style="1" hidden="1" customWidth="1"/>
    <col min="3226" max="3226" width="11.140625" style="1" bestFit="1" customWidth="1"/>
    <col min="3227" max="3227" width="0" style="1" hidden="1" customWidth="1"/>
    <col min="3228" max="3228" width="11.140625" style="1" bestFit="1" customWidth="1"/>
    <col min="3229" max="3229" width="0" style="1" hidden="1" customWidth="1"/>
    <col min="3230" max="3230" width="11.140625" style="1" bestFit="1" customWidth="1"/>
    <col min="3231" max="3231" width="0" style="1" hidden="1" customWidth="1"/>
    <col min="3232" max="3232" width="11.140625" style="1" bestFit="1" customWidth="1"/>
    <col min="3233" max="3233" width="0" style="1" hidden="1" customWidth="1"/>
    <col min="3234" max="3234" width="15.5703125" style="1" bestFit="1" customWidth="1"/>
    <col min="3235" max="3235" width="0" style="1" hidden="1" customWidth="1"/>
    <col min="3236" max="3236" width="11.140625" style="1" bestFit="1" customWidth="1"/>
    <col min="3237" max="3237" width="0" style="1" hidden="1" customWidth="1"/>
    <col min="3238" max="3238" width="11.140625" style="1" bestFit="1" customWidth="1"/>
    <col min="3239" max="3239" width="0" style="1" hidden="1" customWidth="1"/>
    <col min="3240" max="3240" width="11.140625" style="1" bestFit="1" customWidth="1"/>
    <col min="3241" max="3241" width="0" style="1" hidden="1" customWidth="1"/>
    <col min="3242" max="3242" width="12.85546875" style="1" customWidth="1"/>
    <col min="3243" max="3243" width="0" style="1" hidden="1" customWidth="1"/>
    <col min="3244" max="3244" width="15" style="1" customWidth="1"/>
    <col min="3245" max="3245" width="0" style="1" hidden="1" customWidth="1"/>
    <col min="3246" max="3246" width="15" style="1" customWidth="1"/>
    <col min="3247" max="3247" width="0" style="1" hidden="1" customWidth="1"/>
    <col min="3248" max="3248" width="11.140625" style="1" bestFit="1" customWidth="1"/>
    <col min="3249" max="3249" width="0" style="1" hidden="1" customWidth="1"/>
    <col min="3250" max="3250" width="11.140625" style="1" bestFit="1" customWidth="1"/>
    <col min="3251" max="3251" width="0" style="1" hidden="1" customWidth="1"/>
    <col min="3252" max="3252" width="11.140625" style="1" bestFit="1" customWidth="1"/>
    <col min="3253" max="3253" width="0" style="1" hidden="1" customWidth="1"/>
    <col min="3254" max="3254" width="11.42578125" style="1" customWidth="1"/>
    <col min="3255" max="3463" width="11.42578125" style="1"/>
    <col min="3464" max="3464" width="5.7109375" style="1" customWidth="1"/>
    <col min="3465" max="3465" width="33.140625" style="1" customWidth="1"/>
    <col min="3466" max="3468" width="0" style="1" hidden="1" customWidth="1"/>
    <col min="3469" max="3469" width="12.42578125" style="1" customWidth="1"/>
    <col min="3470" max="3470" width="11.42578125" style="1" customWidth="1"/>
    <col min="3471" max="3471" width="12.28515625" style="1" customWidth="1"/>
    <col min="3472" max="3477" width="0" style="1" hidden="1" customWidth="1"/>
    <col min="3478" max="3478" width="11.140625" style="1" bestFit="1" customWidth="1"/>
    <col min="3479" max="3479" width="0" style="1" hidden="1" customWidth="1"/>
    <col min="3480" max="3480" width="11.140625" style="1" bestFit="1" customWidth="1"/>
    <col min="3481" max="3481" width="0" style="1" hidden="1" customWidth="1"/>
    <col min="3482" max="3482" width="11.140625" style="1" bestFit="1" customWidth="1"/>
    <col min="3483" max="3483" width="0" style="1" hidden="1" customWidth="1"/>
    <col min="3484" max="3484" width="11.140625" style="1" bestFit="1" customWidth="1"/>
    <col min="3485" max="3485" width="0" style="1" hidden="1" customWidth="1"/>
    <col min="3486" max="3486" width="11.140625" style="1" bestFit="1" customWidth="1"/>
    <col min="3487" max="3487" width="0" style="1" hidden="1" customWidth="1"/>
    <col min="3488" max="3488" width="11.140625" style="1" bestFit="1" customWidth="1"/>
    <col min="3489" max="3489" width="0" style="1" hidden="1" customWidth="1"/>
    <col min="3490" max="3490" width="15.5703125" style="1" bestFit="1" customWidth="1"/>
    <col min="3491" max="3491" width="0" style="1" hidden="1" customWidth="1"/>
    <col min="3492" max="3492" width="11.140625" style="1" bestFit="1" customWidth="1"/>
    <col min="3493" max="3493" width="0" style="1" hidden="1" customWidth="1"/>
    <col min="3494" max="3494" width="11.140625" style="1" bestFit="1" customWidth="1"/>
    <col min="3495" max="3495" width="0" style="1" hidden="1" customWidth="1"/>
    <col min="3496" max="3496" width="11.140625" style="1" bestFit="1" customWidth="1"/>
    <col min="3497" max="3497" width="0" style="1" hidden="1" customWidth="1"/>
    <col min="3498" max="3498" width="12.85546875" style="1" customWidth="1"/>
    <col min="3499" max="3499" width="0" style="1" hidden="1" customWidth="1"/>
    <col min="3500" max="3500" width="15" style="1" customWidth="1"/>
    <col min="3501" max="3501" width="0" style="1" hidden="1" customWidth="1"/>
    <col min="3502" max="3502" width="15" style="1" customWidth="1"/>
    <col min="3503" max="3503" width="0" style="1" hidden="1" customWidth="1"/>
    <col min="3504" max="3504" width="11.140625" style="1" bestFit="1" customWidth="1"/>
    <col min="3505" max="3505" width="0" style="1" hidden="1" customWidth="1"/>
    <col min="3506" max="3506" width="11.140625" style="1" bestFit="1" customWidth="1"/>
    <col min="3507" max="3507" width="0" style="1" hidden="1" customWidth="1"/>
    <col min="3508" max="3508" width="11.140625" style="1" bestFit="1" customWidth="1"/>
    <col min="3509" max="3509" width="0" style="1" hidden="1" customWidth="1"/>
    <col min="3510" max="3510" width="11.42578125" style="1" customWidth="1"/>
    <col min="3511" max="3719" width="11.42578125" style="1"/>
    <col min="3720" max="3720" width="5.7109375" style="1" customWidth="1"/>
    <col min="3721" max="3721" width="33.140625" style="1" customWidth="1"/>
    <col min="3722" max="3724" width="0" style="1" hidden="1" customWidth="1"/>
    <col min="3725" max="3725" width="12.42578125" style="1" customWidth="1"/>
    <col min="3726" max="3726" width="11.42578125" style="1" customWidth="1"/>
    <col min="3727" max="3727" width="12.28515625" style="1" customWidth="1"/>
    <col min="3728" max="3733" width="0" style="1" hidden="1" customWidth="1"/>
    <col min="3734" max="3734" width="11.140625" style="1" bestFit="1" customWidth="1"/>
    <col min="3735" max="3735" width="0" style="1" hidden="1" customWidth="1"/>
    <col min="3736" max="3736" width="11.140625" style="1" bestFit="1" customWidth="1"/>
    <col min="3737" max="3737" width="0" style="1" hidden="1" customWidth="1"/>
    <col min="3738" max="3738" width="11.140625" style="1" bestFit="1" customWidth="1"/>
    <col min="3739" max="3739" width="0" style="1" hidden="1" customWidth="1"/>
    <col min="3740" max="3740" width="11.140625" style="1" bestFit="1" customWidth="1"/>
    <col min="3741" max="3741" width="0" style="1" hidden="1" customWidth="1"/>
    <col min="3742" max="3742" width="11.140625" style="1" bestFit="1" customWidth="1"/>
    <col min="3743" max="3743" width="0" style="1" hidden="1" customWidth="1"/>
    <col min="3744" max="3744" width="11.140625" style="1" bestFit="1" customWidth="1"/>
    <col min="3745" max="3745" width="0" style="1" hidden="1" customWidth="1"/>
    <col min="3746" max="3746" width="15.5703125" style="1" bestFit="1" customWidth="1"/>
    <col min="3747" max="3747" width="0" style="1" hidden="1" customWidth="1"/>
    <col min="3748" max="3748" width="11.140625" style="1" bestFit="1" customWidth="1"/>
    <col min="3749" max="3749" width="0" style="1" hidden="1" customWidth="1"/>
    <col min="3750" max="3750" width="11.140625" style="1" bestFit="1" customWidth="1"/>
    <col min="3751" max="3751" width="0" style="1" hidden="1" customWidth="1"/>
    <col min="3752" max="3752" width="11.140625" style="1" bestFit="1" customWidth="1"/>
    <col min="3753" max="3753" width="0" style="1" hidden="1" customWidth="1"/>
    <col min="3754" max="3754" width="12.85546875" style="1" customWidth="1"/>
    <col min="3755" max="3755" width="0" style="1" hidden="1" customWidth="1"/>
    <col min="3756" max="3756" width="15" style="1" customWidth="1"/>
    <col min="3757" max="3757" width="0" style="1" hidden="1" customWidth="1"/>
    <col min="3758" max="3758" width="15" style="1" customWidth="1"/>
    <col min="3759" max="3759" width="0" style="1" hidden="1" customWidth="1"/>
    <col min="3760" max="3760" width="11.140625" style="1" bestFit="1" customWidth="1"/>
    <col min="3761" max="3761" width="0" style="1" hidden="1" customWidth="1"/>
    <col min="3762" max="3762" width="11.140625" style="1" bestFit="1" customWidth="1"/>
    <col min="3763" max="3763" width="0" style="1" hidden="1" customWidth="1"/>
    <col min="3764" max="3764" width="11.140625" style="1" bestFit="1" customWidth="1"/>
    <col min="3765" max="3765" width="0" style="1" hidden="1" customWidth="1"/>
    <col min="3766" max="3766" width="11.42578125" style="1" customWidth="1"/>
    <col min="3767" max="3975" width="11.42578125" style="1"/>
    <col min="3976" max="3976" width="5.7109375" style="1" customWidth="1"/>
    <col min="3977" max="3977" width="33.140625" style="1" customWidth="1"/>
    <col min="3978" max="3980" width="0" style="1" hidden="1" customWidth="1"/>
    <col min="3981" max="3981" width="12.42578125" style="1" customWidth="1"/>
    <col min="3982" max="3982" width="11.42578125" style="1" customWidth="1"/>
    <col min="3983" max="3983" width="12.28515625" style="1" customWidth="1"/>
    <col min="3984" max="3989" width="0" style="1" hidden="1" customWidth="1"/>
    <col min="3990" max="3990" width="11.140625" style="1" bestFit="1" customWidth="1"/>
    <col min="3991" max="3991" width="0" style="1" hidden="1" customWidth="1"/>
    <col min="3992" max="3992" width="11.140625" style="1" bestFit="1" customWidth="1"/>
    <col min="3993" max="3993" width="0" style="1" hidden="1" customWidth="1"/>
    <col min="3994" max="3994" width="11.140625" style="1" bestFit="1" customWidth="1"/>
    <col min="3995" max="3995" width="0" style="1" hidden="1" customWidth="1"/>
    <col min="3996" max="3996" width="11.140625" style="1" bestFit="1" customWidth="1"/>
    <col min="3997" max="3997" width="0" style="1" hidden="1" customWidth="1"/>
    <col min="3998" max="3998" width="11.140625" style="1" bestFit="1" customWidth="1"/>
    <col min="3999" max="3999" width="0" style="1" hidden="1" customWidth="1"/>
    <col min="4000" max="4000" width="11.140625" style="1" bestFit="1" customWidth="1"/>
    <col min="4001" max="4001" width="0" style="1" hidden="1" customWidth="1"/>
    <col min="4002" max="4002" width="15.5703125" style="1" bestFit="1" customWidth="1"/>
    <col min="4003" max="4003" width="0" style="1" hidden="1" customWidth="1"/>
    <col min="4004" max="4004" width="11.140625" style="1" bestFit="1" customWidth="1"/>
    <col min="4005" max="4005" width="0" style="1" hidden="1" customWidth="1"/>
    <col min="4006" max="4006" width="11.140625" style="1" bestFit="1" customWidth="1"/>
    <col min="4007" max="4007" width="0" style="1" hidden="1" customWidth="1"/>
    <col min="4008" max="4008" width="11.140625" style="1" bestFit="1" customWidth="1"/>
    <col min="4009" max="4009" width="0" style="1" hidden="1" customWidth="1"/>
    <col min="4010" max="4010" width="12.85546875" style="1" customWidth="1"/>
    <col min="4011" max="4011" width="0" style="1" hidden="1" customWidth="1"/>
    <col min="4012" max="4012" width="15" style="1" customWidth="1"/>
    <col min="4013" max="4013" width="0" style="1" hidden="1" customWidth="1"/>
    <col min="4014" max="4014" width="15" style="1" customWidth="1"/>
    <col min="4015" max="4015" width="0" style="1" hidden="1" customWidth="1"/>
    <col min="4016" max="4016" width="11.140625" style="1" bestFit="1" customWidth="1"/>
    <col min="4017" max="4017" width="0" style="1" hidden="1" customWidth="1"/>
    <col min="4018" max="4018" width="11.140625" style="1" bestFit="1" customWidth="1"/>
    <col min="4019" max="4019" width="0" style="1" hidden="1" customWidth="1"/>
    <col min="4020" max="4020" width="11.140625" style="1" bestFit="1" customWidth="1"/>
    <col min="4021" max="4021" width="0" style="1" hidden="1" customWidth="1"/>
    <col min="4022" max="4022" width="11.42578125" style="1" customWidth="1"/>
    <col min="4023" max="4231" width="11.42578125" style="1"/>
    <col min="4232" max="4232" width="5.7109375" style="1" customWidth="1"/>
    <col min="4233" max="4233" width="33.140625" style="1" customWidth="1"/>
    <col min="4234" max="4236" width="0" style="1" hidden="1" customWidth="1"/>
    <col min="4237" max="4237" width="12.42578125" style="1" customWidth="1"/>
    <col min="4238" max="4238" width="11.42578125" style="1" customWidth="1"/>
    <col min="4239" max="4239" width="12.28515625" style="1" customWidth="1"/>
    <col min="4240" max="4245" width="0" style="1" hidden="1" customWidth="1"/>
    <col min="4246" max="4246" width="11.140625" style="1" bestFit="1" customWidth="1"/>
    <col min="4247" max="4247" width="0" style="1" hidden="1" customWidth="1"/>
    <col min="4248" max="4248" width="11.140625" style="1" bestFit="1" customWidth="1"/>
    <col min="4249" max="4249" width="0" style="1" hidden="1" customWidth="1"/>
    <col min="4250" max="4250" width="11.140625" style="1" bestFit="1" customWidth="1"/>
    <col min="4251" max="4251" width="0" style="1" hidden="1" customWidth="1"/>
    <col min="4252" max="4252" width="11.140625" style="1" bestFit="1" customWidth="1"/>
    <col min="4253" max="4253" width="0" style="1" hidden="1" customWidth="1"/>
    <col min="4254" max="4254" width="11.140625" style="1" bestFit="1" customWidth="1"/>
    <col min="4255" max="4255" width="0" style="1" hidden="1" customWidth="1"/>
    <col min="4256" max="4256" width="11.140625" style="1" bestFit="1" customWidth="1"/>
    <col min="4257" max="4257" width="0" style="1" hidden="1" customWidth="1"/>
    <col min="4258" max="4258" width="15.5703125" style="1" bestFit="1" customWidth="1"/>
    <col min="4259" max="4259" width="0" style="1" hidden="1" customWidth="1"/>
    <col min="4260" max="4260" width="11.140625" style="1" bestFit="1" customWidth="1"/>
    <col min="4261" max="4261" width="0" style="1" hidden="1" customWidth="1"/>
    <col min="4262" max="4262" width="11.140625" style="1" bestFit="1" customWidth="1"/>
    <col min="4263" max="4263" width="0" style="1" hidden="1" customWidth="1"/>
    <col min="4264" max="4264" width="11.140625" style="1" bestFit="1" customWidth="1"/>
    <col min="4265" max="4265" width="0" style="1" hidden="1" customWidth="1"/>
    <col min="4266" max="4266" width="12.85546875" style="1" customWidth="1"/>
    <col min="4267" max="4267" width="0" style="1" hidden="1" customWidth="1"/>
    <col min="4268" max="4268" width="15" style="1" customWidth="1"/>
    <col min="4269" max="4269" width="0" style="1" hidden="1" customWidth="1"/>
    <col min="4270" max="4270" width="15" style="1" customWidth="1"/>
    <col min="4271" max="4271" width="0" style="1" hidden="1" customWidth="1"/>
    <col min="4272" max="4272" width="11.140625" style="1" bestFit="1" customWidth="1"/>
    <col min="4273" max="4273" width="0" style="1" hidden="1" customWidth="1"/>
    <col min="4274" max="4274" width="11.140625" style="1" bestFit="1" customWidth="1"/>
    <col min="4275" max="4275" width="0" style="1" hidden="1" customWidth="1"/>
    <col min="4276" max="4276" width="11.140625" style="1" bestFit="1" customWidth="1"/>
    <col min="4277" max="4277" width="0" style="1" hidden="1" customWidth="1"/>
    <col min="4278" max="4278" width="11.42578125" style="1" customWidth="1"/>
    <col min="4279" max="4487" width="11.42578125" style="1"/>
    <col min="4488" max="4488" width="5.7109375" style="1" customWidth="1"/>
    <col min="4489" max="4489" width="33.140625" style="1" customWidth="1"/>
    <col min="4490" max="4492" width="0" style="1" hidden="1" customWidth="1"/>
    <col min="4493" max="4493" width="12.42578125" style="1" customWidth="1"/>
    <col min="4494" max="4494" width="11.42578125" style="1" customWidth="1"/>
    <col min="4495" max="4495" width="12.28515625" style="1" customWidth="1"/>
    <col min="4496" max="4501" width="0" style="1" hidden="1" customWidth="1"/>
    <col min="4502" max="4502" width="11.140625" style="1" bestFit="1" customWidth="1"/>
    <col min="4503" max="4503" width="0" style="1" hidden="1" customWidth="1"/>
    <col min="4504" max="4504" width="11.140625" style="1" bestFit="1" customWidth="1"/>
    <col min="4505" max="4505" width="0" style="1" hidden="1" customWidth="1"/>
    <col min="4506" max="4506" width="11.140625" style="1" bestFit="1" customWidth="1"/>
    <col min="4507" max="4507" width="0" style="1" hidden="1" customWidth="1"/>
    <col min="4508" max="4508" width="11.140625" style="1" bestFit="1" customWidth="1"/>
    <col min="4509" max="4509" width="0" style="1" hidden="1" customWidth="1"/>
    <col min="4510" max="4510" width="11.140625" style="1" bestFit="1" customWidth="1"/>
    <col min="4511" max="4511" width="0" style="1" hidden="1" customWidth="1"/>
    <col min="4512" max="4512" width="11.140625" style="1" bestFit="1" customWidth="1"/>
    <col min="4513" max="4513" width="0" style="1" hidden="1" customWidth="1"/>
    <col min="4514" max="4514" width="15.5703125" style="1" bestFit="1" customWidth="1"/>
    <col min="4515" max="4515" width="0" style="1" hidden="1" customWidth="1"/>
    <col min="4516" max="4516" width="11.140625" style="1" bestFit="1" customWidth="1"/>
    <col min="4517" max="4517" width="0" style="1" hidden="1" customWidth="1"/>
    <col min="4518" max="4518" width="11.140625" style="1" bestFit="1" customWidth="1"/>
    <col min="4519" max="4519" width="0" style="1" hidden="1" customWidth="1"/>
    <col min="4520" max="4520" width="11.140625" style="1" bestFit="1" customWidth="1"/>
    <col min="4521" max="4521" width="0" style="1" hidden="1" customWidth="1"/>
    <col min="4522" max="4522" width="12.85546875" style="1" customWidth="1"/>
    <col min="4523" max="4523" width="0" style="1" hidden="1" customWidth="1"/>
    <col min="4524" max="4524" width="15" style="1" customWidth="1"/>
    <col min="4525" max="4525" width="0" style="1" hidden="1" customWidth="1"/>
    <col min="4526" max="4526" width="15" style="1" customWidth="1"/>
    <col min="4527" max="4527" width="0" style="1" hidden="1" customWidth="1"/>
    <col min="4528" max="4528" width="11.140625" style="1" bestFit="1" customWidth="1"/>
    <col min="4529" max="4529" width="0" style="1" hidden="1" customWidth="1"/>
    <col min="4530" max="4530" width="11.140625" style="1" bestFit="1" customWidth="1"/>
    <col min="4531" max="4531" width="0" style="1" hidden="1" customWidth="1"/>
    <col min="4532" max="4532" width="11.140625" style="1" bestFit="1" customWidth="1"/>
    <col min="4533" max="4533" width="0" style="1" hidden="1" customWidth="1"/>
    <col min="4534" max="4534" width="11.42578125" style="1" customWidth="1"/>
    <col min="4535" max="4743" width="11.42578125" style="1"/>
    <col min="4744" max="4744" width="5.7109375" style="1" customWidth="1"/>
    <col min="4745" max="4745" width="33.140625" style="1" customWidth="1"/>
    <col min="4746" max="4748" width="0" style="1" hidden="1" customWidth="1"/>
    <col min="4749" max="4749" width="12.42578125" style="1" customWidth="1"/>
    <col min="4750" max="4750" width="11.42578125" style="1" customWidth="1"/>
    <col min="4751" max="4751" width="12.28515625" style="1" customWidth="1"/>
    <col min="4752" max="4757" width="0" style="1" hidden="1" customWidth="1"/>
    <col min="4758" max="4758" width="11.140625" style="1" bestFit="1" customWidth="1"/>
    <col min="4759" max="4759" width="0" style="1" hidden="1" customWidth="1"/>
    <col min="4760" max="4760" width="11.140625" style="1" bestFit="1" customWidth="1"/>
    <col min="4761" max="4761" width="0" style="1" hidden="1" customWidth="1"/>
    <col min="4762" max="4762" width="11.140625" style="1" bestFit="1" customWidth="1"/>
    <col min="4763" max="4763" width="0" style="1" hidden="1" customWidth="1"/>
    <col min="4764" max="4764" width="11.140625" style="1" bestFit="1" customWidth="1"/>
    <col min="4765" max="4765" width="0" style="1" hidden="1" customWidth="1"/>
    <col min="4766" max="4766" width="11.140625" style="1" bestFit="1" customWidth="1"/>
    <col min="4767" max="4767" width="0" style="1" hidden="1" customWidth="1"/>
    <col min="4768" max="4768" width="11.140625" style="1" bestFit="1" customWidth="1"/>
    <col min="4769" max="4769" width="0" style="1" hidden="1" customWidth="1"/>
    <col min="4770" max="4770" width="15.5703125" style="1" bestFit="1" customWidth="1"/>
    <col min="4771" max="4771" width="0" style="1" hidden="1" customWidth="1"/>
    <col min="4772" max="4772" width="11.140625" style="1" bestFit="1" customWidth="1"/>
    <col min="4773" max="4773" width="0" style="1" hidden="1" customWidth="1"/>
    <col min="4774" max="4774" width="11.140625" style="1" bestFit="1" customWidth="1"/>
    <col min="4775" max="4775" width="0" style="1" hidden="1" customWidth="1"/>
    <col min="4776" max="4776" width="11.140625" style="1" bestFit="1" customWidth="1"/>
    <col min="4777" max="4777" width="0" style="1" hidden="1" customWidth="1"/>
    <col min="4778" max="4778" width="12.85546875" style="1" customWidth="1"/>
    <col min="4779" max="4779" width="0" style="1" hidden="1" customWidth="1"/>
    <col min="4780" max="4780" width="15" style="1" customWidth="1"/>
    <col min="4781" max="4781" width="0" style="1" hidden="1" customWidth="1"/>
    <col min="4782" max="4782" width="15" style="1" customWidth="1"/>
    <col min="4783" max="4783" width="0" style="1" hidden="1" customWidth="1"/>
    <col min="4784" max="4784" width="11.140625" style="1" bestFit="1" customWidth="1"/>
    <col min="4785" max="4785" width="0" style="1" hidden="1" customWidth="1"/>
    <col min="4786" max="4786" width="11.140625" style="1" bestFit="1" customWidth="1"/>
    <col min="4787" max="4787" width="0" style="1" hidden="1" customWidth="1"/>
    <col min="4788" max="4788" width="11.140625" style="1" bestFit="1" customWidth="1"/>
    <col min="4789" max="4789" width="0" style="1" hidden="1" customWidth="1"/>
    <col min="4790" max="4790" width="11.42578125" style="1" customWidth="1"/>
    <col min="4791" max="4999" width="11.42578125" style="1"/>
    <col min="5000" max="5000" width="5.7109375" style="1" customWidth="1"/>
    <col min="5001" max="5001" width="33.140625" style="1" customWidth="1"/>
    <col min="5002" max="5004" width="0" style="1" hidden="1" customWidth="1"/>
    <col min="5005" max="5005" width="12.42578125" style="1" customWidth="1"/>
    <col min="5006" max="5006" width="11.42578125" style="1" customWidth="1"/>
    <col min="5007" max="5007" width="12.28515625" style="1" customWidth="1"/>
    <col min="5008" max="5013" width="0" style="1" hidden="1" customWidth="1"/>
    <col min="5014" max="5014" width="11.140625" style="1" bestFit="1" customWidth="1"/>
    <col min="5015" max="5015" width="0" style="1" hidden="1" customWidth="1"/>
    <col min="5016" max="5016" width="11.140625" style="1" bestFit="1" customWidth="1"/>
    <col min="5017" max="5017" width="0" style="1" hidden="1" customWidth="1"/>
    <col min="5018" max="5018" width="11.140625" style="1" bestFit="1" customWidth="1"/>
    <col min="5019" max="5019" width="0" style="1" hidden="1" customWidth="1"/>
    <col min="5020" max="5020" width="11.140625" style="1" bestFit="1" customWidth="1"/>
    <col min="5021" max="5021" width="0" style="1" hidden="1" customWidth="1"/>
    <col min="5022" max="5022" width="11.140625" style="1" bestFit="1" customWidth="1"/>
    <col min="5023" max="5023" width="0" style="1" hidden="1" customWidth="1"/>
    <col min="5024" max="5024" width="11.140625" style="1" bestFit="1" customWidth="1"/>
    <col min="5025" max="5025" width="0" style="1" hidden="1" customWidth="1"/>
    <col min="5026" max="5026" width="15.5703125" style="1" bestFit="1" customWidth="1"/>
    <col min="5027" max="5027" width="0" style="1" hidden="1" customWidth="1"/>
    <col min="5028" max="5028" width="11.140625" style="1" bestFit="1" customWidth="1"/>
    <col min="5029" max="5029" width="0" style="1" hidden="1" customWidth="1"/>
    <col min="5030" max="5030" width="11.140625" style="1" bestFit="1" customWidth="1"/>
    <col min="5031" max="5031" width="0" style="1" hidden="1" customWidth="1"/>
    <col min="5032" max="5032" width="11.140625" style="1" bestFit="1" customWidth="1"/>
    <col min="5033" max="5033" width="0" style="1" hidden="1" customWidth="1"/>
    <col min="5034" max="5034" width="12.85546875" style="1" customWidth="1"/>
    <col min="5035" max="5035" width="0" style="1" hidden="1" customWidth="1"/>
    <col min="5036" max="5036" width="15" style="1" customWidth="1"/>
    <col min="5037" max="5037" width="0" style="1" hidden="1" customWidth="1"/>
    <col min="5038" max="5038" width="15" style="1" customWidth="1"/>
    <col min="5039" max="5039" width="0" style="1" hidden="1" customWidth="1"/>
    <col min="5040" max="5040" width="11.140625" style="1" bestFit="1" customWidth="1"/>
    <col min="5041" max="5041" width="0" style="1" hidden="1" customWidth="1"/>
    <col min="5042" max="5042" width="11.140625" style="1" bestFit="1" customWidth="1"/>
    <col min="5043" max="5043" width="0" style="1" hidden="1" customWidth="1"/>
    <col min="5044" max="5044" width="11.140625" style="1" bestFit="1" customWidth="1"/>
    <col min="5045" max="5045" width="0" style="1" hidden="1" customWidth="1"/>
    <col min="5046" max="5046" width="11.42578125" style="1" customWidth="1"/>
    <col min="5047" max="5255" width="11.42578125" style="1"/>
    <col min="5256" max="5256" width="5.7109375" style="1" customWidth="1"/>
    <col min="5257" max="5257" width="33.140625" style="1" customWidth="1"/>
    <col min="5258" max="5260" width="0" style="1" hidden="1" customWidth="1"/>
    <col min="5261" max="5261" width="12.42578125" style="1" customWidth="1"/>
    <col min="5262" max="5262" width="11.42578125" style="1" customWidth="1"/>
    <col min="5263" max="5263" width="12.28515625" style="1" customWidth="1"/>
    <col min="5264" max="5269" width="0" style="1" hidden="1" customWidth="1"/>
    <col min="5270" max="5270" width="11.140625" style="1" bestFit="1" customWidth="1"/>
    <col min="5271" max="5271" width="0" style="1" hidden="1" customWidth="1"/>
    <col min="5272" max="5272" width="11.140625" style="1" bestFit="1" customWidth="1"/>
    <col min="5273" max="5273" width="0" style="1" hidden="1" customWidth="1"/>
    <col min="5274" max="5274" width="11.140625" style="1" bestFit="1" customWidth="1"/>
    <col min="5275" max="5275" width="0" style="1" hidden="1" customWidth="1"/>
    <col min="5276" max="5276" width="11.140625" style="1" bestFit="1" customWidth="1"/>
    <col min="5277" max="5277" width="0" style="1" hidden="1" customWidth="1"/>
    <col min="5278" max="5278" width="11.140625" style="1" bestFit="1" customWidth="1"/>
    <col min="5279" max="5279" width="0" style="1" hidden="1" customWidth="1"/>
    <col min="5280" max="5280" width="11.140625" style="1" bestFit="1" customWidth="1"/>
    <col min="5281" max="5281" width="0" style="1" hidden="1" customWidth="1"/>
    <col min="5282" max="5282" width="15.5703125" style="1" bestFit="1" customWidth="1"/>
    <col min="5283" max="5283" width="0" style="1" hidden="1" customWidth="1"/>
    <col min="5284" max="5284" width="11.140625" style="1" bestFit="1" customWidth="1"/>
    <col min="5285" max="5285" width="0" style="1" hidden="1" customWidth="1"/>
    <col min="5286" max="5286" width="11.140625" style="1" bestFit="1" customWidth="1"/>
    <col min="5287" max="5287" width="0" style="1" hidden="1" customWidth="1"/>
    <col min="5288" max="5288" width="11.140625" style="1" bestFit="1" customWidth="1"/>
    <col min="5289" max="5289" width="0" style="1" hidden="1" customWidth="1"/>
    <col min="5290" max="5290" width="12.85546875" style="1" customWidth="1"/>
    <col min="5291" max="5291" width="0" style="1" hidden="1" customWidth="1"/>
    <col min="5292" max="5292" width="15" style="1" customWidth="1"/>
    <col min="5293" max="5293" width="0" style="1" hidden="1" customWidth="1"/>
    <col min="5294" max="5294" width="15" style="1" customWidth="1"/>
    <col min="5295" max="5295" width="0" style="1" hidden="1" customWidth="1"/>
    <col min="5296" max="5296" width="11.140625" style="1" bestFit="1" customWidth="1"/>
    <col min="5297" max="5297" width="0" style="1" hidden="1" customWidth="1"/>
    <col min="5298" max="5298" width="11.140625" style="1" bestFit="1" customWidth="1"/>
    <col min="5299" max="5299" width="0" style="1" hidden="1" customWidth="1"/>
    <col min="5300" max="5300" width="11.140625" style="1" bestFit="1" customWidth="1"/>
    <col min="5301" max="5301" width="0" style="1" hidden="1" customWidth="1"/>
    <col min="5302" max="5302" width="11.42578125" style="1" customWidth="1"/>
    <col min="5303" max="5511" width="11.42578125" style="1"/>
    <col min="5512" max="5512" width="5.7109375" style="1" customWidth="1"/>
    <col min="5513" max="5513" width="33.140625" style="1" customWidth="1"/>
    <col min="5514" max="5516" width="0" style="1" hidden="1" customWidth="1"/>
    <col min="5517" max="5517" width="12.42578125" style="1" customWidth="1"/>
    <col min="5518" max="5518" width="11.42578125" style="1" customWidth="1"/>
    <col min="5519" max="5519" width="12.28515625" style="1" customWidth="1"/>
    <col min="5520" max="5525" width="0" style="1" hidden="1" customWidth="1"/>
    <col min="5526" max="5526" width="11.140625" style="1" bestFit="1" customWidth="1"/>
    <col min="5527" max="5527" width="0" style="1" hidden="1" customWidth="1"/>
    <col min="5528" max="5528" width="11.140625" style="1" bestFit="1" customWidth="1"/>
    <col min="5529" max="5529" width="0" style="1" hidden="1" customWidth="1"/>
    <col min="5530" max="5530" width="11.140625" style="1" bestFit="1" customWidth="1"/>
    <col min="5531" max="5531" width="0" style="1" hidden="1" customWidth="1"/>
    <col min="5532" max="5532" width="11.140625" style="1" bestFit="1" customWidth="1"/>
    <col min="5533" max="5533" width="0" style="1" hidden="1" customWidth="1"/>
    <col min="5534" max="5534" width="11.140625" style="1" bestFit="1" customWidth="1"/>
    <col min="5535" max="5535" width="0" style="1" hidden="1" customWidth="1"/>
    <col min="5536" max="5536" width="11.140625" style="1" bestFit="1" customWidth="1"/>
    <col min="5537" max="5537" width="0" style="1" hidden="1" customWidth="1"/>
    <col min="5538" max="5538" width="15.5703125" style="1" bestFit="1" customWidth="1"/>
    <col min="5539" max="5539" width="0" style="1" hidden="1" customWidth="1"/>
    <col min="5540" max="5540" width="11.140625" style="1" bestFit="1" customWidth="1"/>
    <col min="5541" max="5541" width="0" style="1" hidden="1" customWidth="1"/>
    <col min="5542" max="5542" width="11.140625" style="1" bestFit="1" customWidth="1"/>
    <col min="5543" max="5543" width="0" style="1" hidden="1" customWidth="1"/>
    <col min="5544" max="5544" width="11.140625" style="1" bestFit="1" customWidth="1"/>
    <col min="5545" max="5545" width="0" style="1" hidden="1" customWidth="1"/>
    <col min="5546" max="5546" width="12.85546875" style="1" customWidth="1"/>
    <col min="5547" max="5547" width="0" style="1" hidden="1" customWidth="1"/>
    <col min="5548" max="5548" width="15" style="1" customWidth="1"/>
    <col min="5549" max="5549" width="0" style="1" hidden="1" customWidth="1"/>
    <col min="5550" max="5550" width="15" style="1" customWidth="1"/>
    <col min="5551" max="5551" width="0" style="1" hidden="1" customWidth="1"/>
    <col min="5552" max="5552" width="11.140625" style="1" bestFit="1" customWidth="1"/>
    <col min="5553" max="5553" width="0" style="1" hidden="1" customWidth="1"/>
    <col min="5554" max="5554" width="11.140625" style="1" bestFit="1" customWidth="1"/>
    <col min="5555" max="5555" width="0" style="1" hidden="1" customWidth="1"/>
    <col min="5556" max="5556" width="11.140625" style="1" bestFit="1" customWidth="1"/>
    <col min="5557" max="5557" width="0" style="1" hidden="1" customWidth="1"/>
    <col min="5558" max="5558" width="11.42578125" style="1" customWidth="1"/>
    <col min="5559" max="5767" width="11.42578125" style="1"/>
    <col min="5768" max="5768" width="5.7109375" style="1" customWidth="1"/>
    <col min="5769" max="5769" width="33.140625" style="1" customWidth="1"/>
    <col min="5770" max="5772" width="0" style="1" hidden="1" customWidth="1"/>
    <col min="5773" max="5773" width="12.42578125" style="1" customWidth="1"/>
    <col min="5774" max="5774" width="11.42578125" style="1" customWidth="1"/>
    <col min="5775" max="5775" width="12.28515625" style="1" customWidth="1"/>
    <col min="5776" max="5781" width="0" style="1" hidden="1" customWidth="1"/>
    <col min="5782" max="5782" width="11.140625" style="1" bestFit="1" customWidth="1"/>
    <col min="5783" max="5783" width="0" style="1" hidden="1" customWidth="1"/>
    <col min="5784" max="5784" width="11.140625" style="1" bestFit="1" customWidth="1"/>
    <col min="5785" max="5785" width="0" style="1" hidden="1" customWidth="1"/>
    <col min="5786" max="5786" width="11.140625" style="1" bestFit="1" customWidth="1"/>
    <col min="5787" max="5787" width="0" style="1" hidden="1" customWidth="1"/>
    <col min="5788" max="5788" width="11.140625" style="1" bestFit="1" customWidth="1"/>
    <col min="5789" max="5789" width="0" style="1" hidden="1" customWidth="1"/>
    <col min="5790" max="5790" width="11.140625" style="1" bestFit="1" customWidth="1"/>
    <col min="5791" max="5791" width="0" style="1" hidden="1" customWidth="1"/>
    <col min="5792" max="5792" width="11.140625" style="1" bestFit="1" customWidth="1"/>
    <col min="5793" max="5793" width="0" style="1" hidden="1" customWidth="1"/>
    <col min="5794" max="5794" width="15.5703125" style="1" bestFit="1" customWidth="1"/>
    <col min="5795" max="5795" width="0" style="1" hidden="1" customWidth="1"/>
    <col min="5796" max="5796" width="11.140625" style="1" bestFit="1" customWidth="1"/>
    <col min="5797" max="5797" width="0" style="1" hidden="1" customWidth="1"/>
    <col min="5798" max="5798" width="11.140625" style="1" bestFit="1" customWidth="1"/>
    <col min="5799" max="5799" width="0" style="1" hidden="1" customWidth="1"/>
    <col min="5800" max="5800" width="11.140625" style="1" bestFit="1" customWidth="1"/>
    <col min="5801" max="5801" width="0" style="1" hidden="1" customWidth="1"/>
    <col min="5802" max="5802" width="12.85546875" style="1" customWidth="1"/>
    <col min="5803" max="5803" width="0" style="1" hidden="1" customWidth="1"/>
    <col min="5804" max="5804" width="15" style="1" customWidth="1"/>
    <col min="5805" max="5805" width="0" style="1" hidden="1" customWidth="1"/>
    <col min="5806" max="5806" width="15" style="1" customWidth="1"/>
    <col min="5807" max="5807" width="0" style="1" hidden="1" customWidth="1"/>
    <col min="5808" max="5808" width="11.140625" style="1" bestFit="1" customWidth="1"/>
    <col min="5809" max="5809" width="0" style="1" hidden="1" customWidth="1"/>
    <col min="5810" max="5810" width="11.140625" style="1" bestFit="1" customWidth="1"/>
    <col min="5811" max="5811" width="0" style="1" hidden="1" customWidth="1"/>
    <col min="5812" max="5812" width="11.140625" style="1" bestFit="1" customWidth="1"/>
    <col min="5813" max="5813" width="0" style="1" hidden="1" customWidth="1"/>
    <col min="5814" max="5814" width="11.42578125" style="1" customWidth="1"/>
    <col min="5815" max="6023" width="11.42578125" style="1"/>
    <col min="6024" max="6024" width="5.7109375" style="1" customWidth="1"/>
    <col min="6025" max="6025" width="33.140625" style="1" customWidth="1"/>
    <col min="6026" max="6028" width="0" style="1" hidden="1" customWidth="1"/>
    <col min="6029" max="6029" width="12.42578125" style="1" customWidth="1"/>
    <col min="6030" max="6030" width="11.42578125" style="1" customWidth="1"/>
    <col min="6031" max="6031" width="12.28515625" style="1" customWidth="1"/>
    <col min="6032" max="6037" width="0" style="1" hidden="1" customWidth="1"/>
    <col min="6038" max="6038" width="11.140625" style="1" bestFit="1" customWidth="1"/>
    <col min="6039" max="6039" width="0" style="1" hidden="1" customWidth="1"/>
    <col min="6040" max="6040" width="11.140625" style="1" bestFit="1" customWidth="1"/>
    <col min="6041" max="6041" width="0" style="1" hidden="1" customWidth="1"/>
    <col min="6042" max="6042" width="11.140625" style="1" bestFit="1" customWidth="1"/>
    <col min="6043" max="6043" width="0" style="1" hidden="1" customWidth="1"/>
    <col min="6044" max="6044" width="11.140625" style="1" bestFit="1" customWidth="1"/>
    <col min="6045" max="6045" width="0" style="1" hidden="1" customWidth="1"/>
    <col min="6046" max="6046" width="11.140625" style="1" bestFit="1" customWidth="1"/>
    <col min="6047" max="6047" width="0" style="1" hidden="1" customWidth="1"/>
    <col min="6048" max="6048" width="11.140625" style="1" bestFit="1" customWidth="1"/>
    <col min="6049" max="6049" width="0" style="1" hidden="1" customWidth="1"/>
    <col min="6050" max="6050" width="15.5703125" style="1" bestFit="1" customWidth="1"/>
    <col min="6051" max="6051" width="0" style="1" hidden="1" customWidth="1"/>
    <col min="6052" max="6052" width="11.140625" style="1" bestFit="1" customWidth="1"/>
    <col min="6053" max="6053" width="0" style="1" hidden="1" customWidth="1"/>
    <col min="6054" max="6054" width="11.140625" style="1" bestFit="1" customWidth="1"/>
    <col min="6055" max="6055" width="0" style="1" hidden="1" customWidth="1"/>
    <col min="6056" max="6056" width="11.140625" style="1" bestFit="1" customWidth="1"/>
    <col min="6057" max="6057" width="0" style="1" hidden="1" customWidth="1"/>
    <col min="6058" max="6058" width="12.85546875" style="1" customWidth="1"/>
    <col min="6059" max="6059" width="0" style="1" hidden="1" customWidth="1"/>
    <col min="6060" max="6060" width="15" style="1" customWidth="1"/>
    <col min="6061" max="6061" width="0" style="1" hidden="1" customWidth="1"/>
    <col min="6062" max="6062" width="15" style="1" customWidth="1"/>
    <col min="6063" max="6063" width="0" style="1" hidden="1" customWidth="1"/>
    <col min="6064" max="6064" width="11.140625" style="1" bestFit="1" customWidth="1"/>
    <col min="6065" max="6065" width="0" style="1" hidden="1" customWidth="1"/>
    <col min="6066" max="6066" width="11.140625" style="1" bestFit="1" customWidth="1"/>
    <col min="6067" max="6067" width="0" style="1" hidden="1" customWidth="1"/>
    <col min="6068" max="6068" width="11.140625" style="1" bestFit="1" customWidth="1"/>
    <col min="6069" max="6069" width="0" style="1" hidden="1" customWidth="1"/>
    <col min="6070" max="6070" width="11.42578125" style="1" customWidth="1"/>
    <col min="6071" max="6279" width="11.42578125" style="1"/>
    <col min="6280" max="6280" width="5.7109375" style="1" customWidth="1"/>
    <col min="6281" max="6281" width="33.140625" style="1" customWidth="1"/>
    <col min="6282" max="6284" width="0" style="1" hidden="1" customWidth="1"/>
    <col min="6285" max="6285" width="12.42578125" style="1" customWidth="1"/>
    <col min="6286" max="6286" width="11.42578125" style="1" customWidth="1"/>
    <col min="6287" max="6287" width="12.28515625" style="1" customWidth="1"/>
    <col min="6288" max="6293" width="0" style="1" hidden="1" customWidth="1"/>
    <col min="6294" max="6294" width="11.140625" style="1" bestFit="1" customWidth="1"/>
    <col min="6295" max="6295" width="0" style="1" hidden="1" customWidth="1"/>
    <col min="6296" max="6296" width="11.140625" style="1" bestFit="1" customWidth="1"/>
    <col min="6297" max="6297" width="0" style="1" hidden="1" customWidth="1"/>
    <col min="6298" max="6298" width="11.140625" style="1" bestFit="1" customWidth="1"/>
    <col min="6299" max="6299" width="0" style="1" hidden="1" customWidth="1"/>
    <col min="6300" max="6300" width="11.140625" style="1" bestFit="1" customWidth="1"/>
    <col min="6301" max="6301" width="0" style="1" hidden="1" customWidth="1"/>
    <col min="6302" max="6302" width="11.140625" style="1" bestFit="1" customWidth="1"/>
    <col min="6303" max="6303" width="0" style="1" hidden="1" customWidth="1"/>
    <col min="6304" max="6304" width="11.140625" style="1" bestFit="1" customWidth="1"/>
    <col min="6305" max="6305" width="0" style="1" hidden="1" customWidth="1"/>
    <col min="6306" max="6306" width="15.5703125" style="1" bestFit="1" customWidth="1"/>
    <col min="6307" max="6307" width="0" style="1" hidden="1" customWidth="1"/>
    <col min="6308" max="6308" width="11.140625" style="1" bestFit="1" customWidth="1"/>
    <col min="6309" max="6309" width="0" style="1" hidden="1" customWidth="1"/>
    <col min="6310" max="6310" width="11.140625" style="1" bestFit="1" customWidth="1"/>
    <col min="6311" max="6311" width="0" style="1" hidden="1" customWidth="1"/>
    <col min="6312" max="6312" width="11.140625" style="1" bestFit="1" customWidth="1"/>
    <col min="6313" max="6313" width="0" style="1" hidden="1" customWidth="1"/>
    <col min="6314" max="6314" width="12.85546875" style="1" customWidth="1"/>
    <col min="6315" max="6315" width="0" style="1" hidden="1" customWidth="1"/>
    <col min="6316" max="6316" width="15" style="1" customWidth="1"/>
    <col min="6317" max="6317" width="0" style="1" hidden="1" customWidth="1"/>
    <col min="6318" max="6318" width="15" style="1" customWidth="1"/>
    <col min="6319" max="6319" width="0" style="1" hidden="1" customWidth="1"/>
    <col min="6320" max="6320" width="11.140625" style="1" bestFit="1" customWidth="1"/>
    <col min="6321" max="6321" width="0" style="1" hidden="1" customWidth="1"/>
    <col min="6322" max="6322" width="11.140625" style="1" bestFit="1" customWidth="1"/>
    <col min="6323" max="6323" width="0" style="1" hidden="1" customWidth="1"/>
    <col min="6324" max="6324" width="11.140625" style="1" bestFit="1" customWidth="1"/>
    <col min="6325" max="6325" width="0" style="1" hidden="1" customWidth="1"/>
    <col min="6326" max="6326" width="11.42578125" style="1" customWidth="1"/>
    <col min="6327" max="6535" width="11.42578125" style="1"/>
    <col min="6536" max="6536" width="5.7109375" style="1" customWidth="1"/>
    <col min="6537" max="6537" width="33.140625" style="1" customWidth="1"/>
    <col min="6538" max="6540" width="0" style="1" hidden="1" customWidth="1"/>
    <col min="6541" max="6541" width="12.42578125" style="1" customWidth="1"/>
    <col min="6542" max="6542" width="11.42578125" style="1" customWidth="1"/>
    <col min="6543" max="6543" width="12.28515625" style="1" customWidth="1"/>
    <col min="6544" max="6549" width="0" style="1" hidden="1" customWidth="1"/>
    <col min="6550" max="6550" width="11.140625" style="1" bestFit="1" customWidth="1"/>
    <col min="6551" max="6551" width="0" style="1" hidden="1" customWidth="1"/>
    <col min="6552" max="6552" width="11.140625" style="1" bestFit="1" customWidth="1"/>
    <col min="6553" max="6553" width="0" style="1" hidden="1" customWidth="1"/>
    <col min="6554" max="6554" width="11.140625" style="1" bestFit="1" customWidth="1"/>
    <col min="6555" max="6555" width="0" style="1" hidden="1" customWidth="1"/>
    <col min="6556" max="6556" width="11.140625" style="1" bestFit="1" customWidth="1"/>
    <col min="6557" max="6557" width="0" style="1" hidden="1" customWidth="1"/>
    <col min="6558" max="6558" width="11.140625" style="1" bestFit="1" customWidth="1"/>
    <col min="6559" max="6559" width="0" style="1" hidden="1" customWidth="1"/>
    <col min="6560" max="6560" width="11.140625" style="1" bestFit="1" customWidth="1"/>
    <col min="6561" max="6561" width="0" style="1" hidden="1" customWidth="1"/>
    <col min="6562" max="6562" width="15.5703125" style="1" bestFit="1" customWidth="1"/>
    <col min="6563" max="6563" width="0" style="1" hidden="1" customWidth="1"/>
    <col min="6564" max="6564" width="11.140625" style="1" bestFit="1" customWidth="1"/>
    <col min="6565" max="6565" width="0" style="1" hidden="1" customWidth="1"/>
    <col min="6566" max="6566" width="11.140625" style="1" bestFit="1" customWidth="1"/>
    <col min="6567" max="6567" width="0" style="1" hidden="1" customWidth="1"/>
    <col min="6568" max="6568" width="11.140625" style="1" bestFit="1" customWidth="1"/>
    <col min="6569" max="6569" width="0" style="1" hidden="1" customWidth="1"/>
    <col min="6570" max="6570" width="12.85546875" style="1" customWidth="1"/>
    <col min="6571" max="6571" width="0" style="1" hidden="1" customWidth="1"/>
    <col min="6572" max="6572" width="15" style="1" customWidth="1"/>
    <col min="6573" max="6573" width="0" style="1" hidden="1" customWidth="1"/>
    <col min="6574" max="6574" width="15" style="1" customWidth="1"/>
    <col min="6575" max="6575" width="0" style="1" hidden="1" customWidth="1"/>
    <col min="6576" max="6576" width="11.140625" style="1" bestFit="1" customWidth="1"/>
    <col min="6577" max="6577" width="0" style="1" hidden="1" customWidth="1"/>
    <col min="6578" max="6578" width="11.140625" style="1" bestFit="1" customWidth="1"/>
    <col min="6579" max="6579" width="0" style="1" hidden="1" customWidth="1"/>
    <col min="6580" max="6580" width="11.140625" style="1" bestFit="1" customWidth="1"/>
    <col min="6581" max="6581" width="0" style="1" hidden="1" customWidth="1"/>
    <col min="6582" max="6582" width="11.42578125" style="1" customWidth="1"/>
    <col min="6583" max="6791" width="11.42578125" style="1"/>
    <col min="6792" max="6792" width="5.7109375" style="1" customWidth="1"/>
    <col min="6793" max="6793" width="33.140625" style="1" customWidth="1"/>
    <col min="6794" max="6796" width="0" style="1" hidden="1" customWidth="1"/>
    <col min="6797" max="6797" width="12.42578125" style="1" customWidth="1"/>
    <col min="6798" max="6798" width="11.42578125" style="1" customWidth="1"/>
    <col min="6799" max="6799" width="12.28515625" style="1" customWidth="1"/>
    <col min="6800" max="6805" width="0" style="1" hidden="1" customWidth="1"/>
    <col min="6806" max="6806" width="11.140625" style="1" bestFit="1" customWidth="1"/>
    <col min="6807" max="6807" width="0" style="1" hidden="1" customWidth="1"/>
    <col min="6808" max="6808" width="11.140625" style="1" bestFit="1" customWidth="1"/>
    <col min="6809" max="6809" width="0" style="1" hidden="1" customWidth="1"/>
    <col min="6810" max="6810" width="11.140625" style="1" bestFit="1" customWidth="1"/>
    <col min="6811" max="6811" width="0" style="1" hidden="1" customWidth="1"/>
    <col min="6812" max="6812" width="11.140625" style="1" bestFit="1" customWidth="1"/>
    <col min="6813" max="6813" width="0" style="1" hidden="1" customWidth="1"/>
    <col min="6814" max="6814" width="11.140625" style="1" bestFit="1" customWidth="1"/>
    <col min="6815" max="6815" width="0" style="1" hidden="1" customWidth="1"/>
    <col min="6816" max="6816" width="11.140625" style="1" bestFit="1" customWidth="1"/>
    <col min="6817" max="6817" width="0" style="1" hidden="1" customWidth="1"/>
    <col min="6818" max="6818" width="15.5703125" style="1" bestFit="1" customWidth="1"/>
    <col min="6819" max="6819" width="0" style="1" hidden="1" customWidth="1"/>
    <col min="6820" max="6820" width="11.140625" style="1" bestFit="1" customWidth="1"/>
    <col min="6821" max="6821" width="0" style="1" hidden="1" customWidth="1"/>
    <col min="6822" max="6822" width="11.140625" style="1" bestFit="1" customWidth="1"/>
    <col min="6823" max="6823" width="0" style="1" hidden="1" customWidth="1"/>
    <col min="6824" max="6824" width="11.140625" style="1" bestFit="1" customWidth="1"/>
    <col min="6825" max="6825" width="0" style="1" hidden="1" customWidth="1"/>
    <col min="6826" max="6826" width="12.85546875" style="1" customWidth="1"/>
    <col min="6827" max="6827" width="0" style="1" hidden="1" customWidth="1"/>
    <col min="6828" max="6828" width="15" style="1" customWidth="1"/>
    <col min="6829" max="6829" width="0" style="1" hidden="1" customWidth="1"/>
    <col min="6830" max="6830" width="15" style="1" customWidth="1"/>
    <col min="6831" max="6831" width="0" style="1" hidden="1" customWidth="1"/>
    <col min="6832" max="6832" width="11.140625" style="1" bestFit="1" customWidth="1"/>
    <col min="6833" max="6833" width="0" style="1" hidden="1" customWidth="1"/>
    <col min="6834" max="6834" width="11.140625" style="1" bestFit="1" customWidth="1"/>
    <col min="6835" max="6835" width="0" style="1" hidden="1" customWidth="1"/>
    <col min="6836" max="6836" width="11.140625" style="1" bestFit="1" customWidth="1"/>
    <col min="6837" max="6837" width="0" style="1" hidden="1" customWidth="1"/>
    <col min="6838" max="6838" width="11.42578125" style="1" customWidth="1"/>
    <col min="6839" max="7047" width="11.42578125" style="1"/>
    <col min="7048" max="7048" width="5.7109375" style="1" customWidth="1"/>
    <col min="7049" max="7049" width="33.140625" style="1" customWidth="1"/>
    <col min="7050" max="7052" width="0" style="1" hidden="1" customWidth="1"/>
    <col min="7053" max="7053" width="12.42578125" style="1" customWidth="1"/>
    <col min="7054" max="7054" width="11.42578125" style="1" customWidth="1"/>
    <col min="7055" max="7055" width="12.28515625" style="1" customWidth="1"/>
    <col min="7056" max="7061" width="0" style="1" hidden="1" customWidth="1"/>
    <col min="7062" max="7062" width="11.140625" style="1" bestFit="1" customWidth="1"/>
    <col min="7063" max="7063" width="0" style="1" hidden="1" customWidth="1"/>
    <col min="7064" max="7064" width="11.140625" style="1" bestFit="1" customWidth="1"/>
    <col min="7065" max="7065" width="0" style="1" hidden="1" customWidth="1"/>
    <col min="7066" max="7066" width="11.140625" style="1" bestFit="1" customWidth="1"/>
    <col min="7067" max="7067" width="0" style="1" hidden="1" customWidth="1"/>
    <col min="7068" max="7068" width="11.140625" style="1" bestFit="1" customWidth="1"/>
    <col min="7069" max="7069" width="0" style="1" hidden="1" customWidth="1"/>
    <col min="7070" max="7070" width="11.140625" style="1" bestFit="1" customWidth="1"/>
    <col min="7071" max="7071" width="0" style="1" hidden="1" customWidth="1"/>
    <col min="7072" max="7072" width="11.140625" style="1" bestFit="1" customWidth="1"/>
    <col min="7073" max="7073" width="0" style="1" hidden="1" customWidth="1"/>
    <col min="7074" max="7074" width="15.5703125" style="1" bestFit="1" customWidth="1"/>
    <col min="7075" max="7075" width="0" style="1" hidden="1" customWidth="1"/>
    <col min="7076" max="7076" width="11.140625" style="1" bestFit="1" customWidth="1"/>
    <col min="7077" max="7077" width="0" style="1" hidden="1" customWidth="1"/>
    <col min="7078" max="7078" width="11.140625" style="1" bestFit="1" customWidth="1"/>
    <col min="7079" max="7079" width="0" style="1" hidden="1" customWidth="1"/>
    <col min="7080" max="7080" width="11.140625" style="1" bestFit="1" customWidth="1"/>
    <col min="7081" max="7081" width="0" style="1" hidden="1" customWidth="1"/>
    <col min="7082" max="7082" width="12.85546875" style="1" customWidth="1"/>
    <col min="7083" max="7083" width="0" style="1" hidden="1" customWidth="1"/>
    <col min="7084" max="7084" width="15" style="1" customWidth="1"/>
    <col min="7085" max="7085" width="0" style="1" hidden="1" customWidth="1"/>
    <col min="7086" max="7086" width="15" style="1" customWidth="1"/>
    <col min="7087" max="7087" width="0" style="1" hidden="1" customWidth="1"/>
    <col min="7088" max="7088" width="11.140625" style="1" bestFit="1" customWidth="1"/>
    <col min="7089" max="7089" width="0" style="1" hidden="1" customWidth="1"/>
    <col min="7090" max="7090" width="11.140625" style="1" bestFit="1" customWidth="1"/>
    <col min="7091" max="7091" width="0" style="1" hidden="1" customWidth="1"/>
    <col min="7092" max="7092" width="11.140625" style="1" bestFit="1" customWidth="1"/>
    <col min="7093" max="7093" width="0" style="1" hidden="1" customWidth="1"/>
    <col min="7094" max="7094" width="11.42578125" style="1" customWidth="1"/>
    <col min="7095" max="7303" width="11.42578125" style="1"/>
    <col min="7304" max="7304" width="5.7109375" style="1" customWidth="1"/>
    <col min="7305" max="7305" width="33.140625" style="1" customWidth="1"/>
    <col min="7306" max="7308" width="0" style="1" hidden="1" customWidth="1"/>
    <col min="7309" max="7309" width="12.42578125" style="1" customWidth="1"/>
    <col min="7310" max="7310" width="11.42578125" style="1" customWidth="1"/>
    <col min="7311" max="7311" width="12.28515625" style="1" customWidth="1"/>
    <col min="7312" max="7317" width="0" style="1" hidden="1" customWidth="1"/>
    <col min="7318" max="7318" width="11.140625" style="1" bestFit="1" customWidth="1"/>
    <col min="7319" max="7319" width="0" style="1" hidden="1" customWidth="1"/>
    <col min="7320" max="7320" width="11.140625" style="1" bestFit="1" customWidth="1"/>
    <col min="7321" max="7321" width="0" style="1" hidden="1" customWidth="1"/>
    <col min="7322" max="7322" width="11.140625" style="1" bestFit="1" customWidth="1"/>
    <col min="7323" max="7323" width="0" style="1" hidden="1" customWidth="1"/>
    <col min="7324" max="7324" width="11.140625" style="1" bestFit="1" customWidth="1"/>
    <col min="7325" max="7325" width="0" style="1" hidden="1" customWidth="1"/>
    <col min="7326" max="7326" width="11.140625" style="1" bestFit="1" customWidth="1"/>
    <col min="7327" max="7327" width="0" style="1" hidden="1" customWidth="1"/>
    <col min="7328" max="7328" width="11.140625" style="1" bestFit="1" customWidth="1"/>
    <col min="7329" max="7329" width="0" style="1" hidden="1" customWidth="1"/>
    <col min="7330" max="7330" width="15.5703125" style="1" bestFit="1" customWidth="1"/>
    <col min="7331" max="7331" width="0" style="1" hidden="1" customWidth="1"/>
    <col min="7332" max="7332" width="11.140625" style="1" bestFit="1" customWidth="1"/>
    <col min="7333" max="7333" width="0" style="1" hidden="1" customWidth="1"/>
    <col min="7334" max="7334" width="11.140625" style="1" bestFit="1" customWidth="1"/>
    <col min="7335" max="7335" width="0" style="1" hidden="1" customWidth="1"/>
    <col min="7336" max="7336" width="11.140625" style="1" bestFit="1" customWidth="1"/>
    <col min="7337" max="7337" width="0" style="1" hidden="1" customWidth="1"/>
    <col min="7338" max="7338" width="12.85546875" style="1" customWidth="1"/>
    <col min="7339" max="7339" width="0" style="1" hidden="1" customWidth="1"/>
    <col min="7340" max="7340" width="15" style="1" customWidth="1"/>
    <col min="7341" max="7341" width="0" style="1" hidden="1" customWidth="1"/>
    <col min="7342" max="7342" width="15" style="1" customWidth="1"/>
    <col min="7343" max="7343" width="0" style="1" hidden="1" customWidth="1"/>
    <col min="7344" max="7344" width="11.140625" style="1" bestFit="1" customWidth="1"/>
    <col min="7345" max="7345" width="0" style="1" hidden="1" customWidth="1"/>
    <col min="7346" max="7346" width="11.140625" style="1" bestFit="1" customWidth="1"/>
    <col min="7347" max="7347" width="0" style="1" hidden="1" customWidth="1"/>
    <col min="7348" max="7348" width="11.140625" style="1" bestFit="1" customWidth="1"/>
    <col min="7349" max="7349" width="0" style="1" hidden="1" customWidth="1"/>
    <col min="7350" max="7350" width="11.42578125" style="1" customWidth="1"/>
    <col min="7351" max="7559" width="11.42578125" style="1"/>
    <col min="7560" max="7560" width="5.7109375" style="1" customWidth="1"/>
    <col min="7561" max="7561" width="33.140625" style="1" customWidth="1"/>
    <col min="7562" max="7564" width="0" style="1" hidden="1" customWidth="1"/>
    <col min="7565" max="7565" width="12.42578125" style="1" customWidth="1"/>
    <col min="7566" max="7566" width="11.42578125" style="1" customWidth="1"/>
    <col min="7567" max="7567" width="12.28515625" style="1" customWidth="1"/>
    <col min="7568" max="7573" width="0" style="1" hidden="1" customWidth="1"/>
    <col min="7574" max="7574" width="11.140625" style="1" bestFit="1" customWidth="1"/>
    <col min="7575" max="7575" width="0" style="1" hidden="1" customWidth="1"/>
    <col min="7576" max="7576" width="11.140625" style="1" bestFit="1" customWidth="1"/>
    <col min="7577" max="7577" width="0" style="1" hidden="1" customWidth="1"/>
    <col min="7578" max="7578" width="11.140625" style="1" bestFit="1" customWidth="1"/>
    <col min="7579" max="7579" width="0" style="1" hidden="1" customWidth="1"/>
    <col min="7580" max="7580" width="11.140625" style="1" bestFit="1" customWidth="1"/>
    <col min="7581" max="7581" width="0" style="1" hidden="1" customWidth="1"/>
    <col min="7582" max="7582" width="11.140625" style="1" bestFit="1" customWidth="1"/>
    <col min="7583" max="7583" width="0" style="1" hidden="1" customWidth="1"/>
    <col min="7584" max="7584" width="11.140625" style="1" bestFit="1" customWidth="1"/>
    <col min="7585" max="7585" width="0" style="1" hidden="1" customWidth="1"/>
    <col min="7586" max="7586" width="15.5703125" style="1" bestFit="1" customWidth="1"/>
    <col min="7587" max="7587" width="0" style="1" hidden="1" customWidth="1"/>
    <col min="7588" max="7588" width="11.140625" style="1" bestFit="1" customWidth="1"/>
    <col min="7589" max="7589" width="0" style="1" hidden="1" customWidth="1"/>
    <col min="7590" max="7590" width="11.140625" style="1" bestFit="1" customWidth="1"/>
    <col min="7591" max="7591" width="0" style="1" hidden="1" customWidth="1"/>
    <col min="7592" max="7592" width="11.140625" style="1" bestFit="1" customWidth="1"/>
    <col min="7593" max="7593" width="0" style="1" hidden="1" customWidth="1"/>
    <col min="7594" max="7594" width="12.85546875" style="1" customWidth="1"/>
    <col min="7595" max="7595" width="0" style="1" hidden="1" customWidth="1"/>
    <col min="7596" max="7596" width="15" style="1" customWidth="1"/>
    <col min="7597" max="7597" width="0" style="1" hidden="1" customWidth="1"/>
    <col min="7598" max="7598" width="15" style="1" customWidth="1"/>
    <col min="7599" max="7599" width="0" style="1" hidden="1" customWidth="1"/>
    <col min="7600" max="7600" width="11.140625" style="1" bestFit="1" customWidth="1"/>
    <col min="7601" max="7601" width="0" style="1" hidden="1" customWidth="1"/>
    <col min="7602" max="7602" width="11.140625" style="1" bestFit="1" customWidth="1"/>
    <col min="7603" max="7603" width="0" style="1" hidden="1" customWidth="1"/>
    <col min="7604" max="7604" width="11.140625" style="1" bestFit="1" customWidth="1"/>
    <col min="7605" max="7605" width="0" style="1" hidden="1" customWidth="1"/>
    <col min="7606" max="7606" width="11.42578125" style="1" customWidth="1"/>
    <col min="7607" max="7815" width="11.42578125" style="1"/>
    <col min="7816" max="7816" width="5.7109375" style="1" customWidth="1"/>
    <col min="7817" max="7817" width="33.140625" style="1" customWidth="1"/>
    <col min="7818" max="7820" width="0" style="1" hidden="1" customWidth="1"/>
    <col min="7821" max="7821" width="12.42578125" style="1" customWidth="1"/>
    <col min="7822" max="7822" width="11.42578125" style="1" customWidth="1"/>
    <col min="7823" max="7823" width="12.28515625" style="1" customWidth="1"/>
    <col min="7824" max="7829" width="0" style="1" hidden="1" customWidth="1"/>
    <col min="7830" max="7830" width="11.140625" style="1" bestFit="1" customWidth="1"/>
    <col min="7831" max="7831" width="0" style="1" hidden="1" customWidth="1"/>
    <col min="7832" max="7832" width="11.140625" style="1" bestFit="1" customWidth="1"/>
    <col min="7833" max="7833" width="0" style="1" hidden="1" customWidth="1"/>
    <col min="7834" max="7834" width="11.140625" style="1" bestFit="1" customWidth="1"/>
    <col min="7835" max="7835" width="0" style="1" hidden="1" customWidth="1"/>
    <col min="7836" max="7836" width="11.140625" style="1" bestFit="1" customWidth="1"/>
    <col min="7837" max="7837" width="0" style="1" hidden="1" customWidth="1"/>
    <col min="7838" max="7838" width="11.140625" style="1" bestFit="1" customWidth="1"/>
    <col min="7839" max="7839" width="0" style="1" hidden="1" customWidth="1"/>
    <col min="7840" max="7840" width="11.140625" style="1" bestFit="1" customWidth="1"/>
    <col min="7841" max="7841" width="0" style="1" hidden="1" customWidth="1"/>
    <col min="7842" max="7842" width="15.5703125" style="1" bestFit="1" customWidth="1"/>
    <col min="7843" max="7843" width="0" style="1" hidden="1" customWidth="1"/>
    <col min="7844" max="7844" width="11.140625" style="1" bestFit="1" customWidth="1"/>
    <col min="7845" max="7845" width="0" style="1" hidden="1" customWidth="1"/>
    <col min="7846" max="7846" width="11.140625" style="1" bestFit="1" customWidth="1"/>
    <col min="7847" max="7847" width="0" style="1" hidden="1" customWidth="1"/>
    <col min="7848" max="7848" width="11.140625" style="1" bestFit="1" customWidth="1"/>
    <col min="7849" max="7849" width="0" style="1" hidden="1" customWidth="1"/>
    <col min="7850" max="7850" width="12.85546875" style="1" customWidth="1"/>
    <col min="7851" max="7851" width="0" style="1" hidden="1" customWidth="1"/>
    <col min="7852" max="7852" width="15" style="1" customWidth="1"/>
    <col min="7853" max="7853" width="0" style="1" hidden="1" customWidth="1"/>
    <col min="7854" max="7854" width="15" style="1" customWidth="1"/>
    <col min="7855" max="7855" width="0" style="1" hidden="1" customWidth="1"/>
    <col min="7856" max="7856" width="11.140625" style="1" bestFit="1" customWidth="1"/>
    <col min="7857" max="7857" width="0" style="1" hidden="1" customWidth="1"/>
    <col min="7858" max="7858" width="11.140625" style="1" bestFit="1" customWidth="1"/>
    <col min="7859" max="7859" width="0" style="1" hidden="1" customWidth="1"/>
    <col min="7860" max="7860" width="11.140625" style="1" bestFit="1" customWidth="1"/>
    <col min="7861" max="7861" width="0" style="1" hidden="1" customWidth="1"/>
    <col min="7862" max="7862" width="11.42578125" style="1" customWidth="1"/>
    <col min="7863" max="8071" width="11.42578125" style="1"/>
    <col min="8072" max="8072" width="5.7109375" style="1" customWidth="1"/>
    <col min="8073" max="8073" width="33.140625" style="1" customWidth="1"/>
    <col min="8074" max="8076" width="0" style="1" hidden="1" customWidth="1"/>
    <col min="8077" max="8077" width="12.42578125" style="1" customWidth="1"/>
    <col min="8078" max="8078" width="11.42578125" style="1" customWidth="1"/>
    <col min="8079" max="8079" width="12.28515625" style="1" customWidth="1"/>
    <col min="8080" max="8085" width="0" style="1" hidden="1" customWidth="1"/>
    <col min="8086" max="8086" width="11.140625" style="1" bestFit="1" customWidth="1"/>
    <col min="8087" max="8087" width="0" style="1" hidden="1" customWidth="1"/>
    <col min="8088" max="8088" width="11.140625" style="1" bestFit="1" customWidth="1"/>
    <col min="8089" max="8089" width="0" style="1" hidden="1" customWidth="1"/>
    <col min="8090" max="8090" width="11.140625" style="1" bestFit="1" customWidth="1"/>
    <col min="8091" max="8091" width="0" style="1" hidden="1" customWidth="1"/>
    <col min="8092" max="8092" width="11.140625" style="1" bestFit="1" customWidth="1"/>
    <col min="8093" max="8093" width="0" style="1" hidden="1" customWidth="1"/>
    <col min="8094" max="8094" width="11.140625" style="1" bestFit="1" customWidth="1"/>
    <col min="8095" max="8095" width="0" style="1" hidden="1" customWidth="1"/>
    <col min="8096" max="8096" width="11.140625" style="1" bestFit="1" customWidth="1"/>
    <col min="8097" max="8097" width="0" style="1" hidden="1" customWidth="1"/>
    <col min="8098" max="8098" width="15.5703125" style="1" bestFit="1" customWidth="1"/>
    <col min="8099" max="8099" width="0" style="1" hidden="1" customWidth="1"/>
    <col min="8100" max="8100" width="11.140625" style="1" bestFit="1" customWidth="1"/>
    <col min="8101" max="8101" width="0" style="1" hidden="1" customWidth="1"/>
    <col min="8102" max="8102" width="11.140625" style="1" bestFit="1" customWidth="1"/>
    <col min="8103" max="8103" width="0" style="1" hidden="1" customWidth="1"/>
    <col min="8104" max="8104" width="11.140625" style="1" bestFit="1" customWidth="1"/>
    <col min="8105" max="8105" width="0" style="1" hidden="1" customWidth="1"/>
    <col min="8106" max="8106" width="12.85546875" style="1" customWidth="1"/>
    <col min="8107" max="8107" width="0" style="1" hidden="1" customWidth="1"/>
    <col min="8108" max="8108" width="15" style="1" customWidth="1"/>
    <col min="8109" max="8109" width="0" style="1" hidden="1" customWidth="1"/>
    <col min="8110" max="8110" width="15" style="1" customWidth="1"/>
    <col min="8111" max="8111" width="0" style="1" hidden="1" customWidth="1"/>
    <col min="8112" max="8112" width="11.140625" style="1" bestFit="1" customWidth="1"/>
    <col min="8113" max="8113" width="0" style="1" hidden="1" customWidth="1"/>
    <col min="8114" max="8114" width="11.140625" style="1" bestFit="1" customWidth="1"/>
    <col min="8115" max="8115" width="0" style="1" hidden="1" customWidth="1"/>
    <col min="8116" max="8116" width="11.140625" style="1" bestFit="1" customWidth="1"/>
    <col min="8117" max="8117" width="0" style="1" hidden="1" customWidth="1"/>
    <col min="8118" max="8118" width="11.42578125" style="1" customWidth="1"/>
    <col min="8119" max="8327" width="11.42578125" style="1"/>
    <col min="8328" max="8328" width="5.7109375" style="1" customWidth="1"/>
    <col min="8329" max="8329" width="33.140625" style="1" customWidth="1"/>
    <col min="8330" max="8332" width="0" style="1" hidden="1" customWidth="1"/>
    <col min="8333" max="8333" width="12.42578125" style="1" customWidth="1"/>
    <col min="8334" max="8334" width="11.42578125" style="1" customWidth="1"/>
    <col min="8335" max="8335" width="12.28515625" style="1" customWidth="1"/>
    <col min="8336" max="8341" width="0" style="1" hidden="1" customWidth="1"/>
    <col min="8342" max="8342" width="11.140625" style="1" bestFit="1" customWidth="1"/>
    <col min="8343" max="8343" width="0" style="1" hidden="1" customWidth="1"/>
    <col min="8344" max="8344" width="11.140625" style="1" bestFit="1" customWidth="1"/>
    <col min="8345" max="8345" width="0" style="1" hidden="1" customWidth="1"/>
    <col min="8346" max="8346" width="11.140625" style="1" bestFit="1" customWidth="1"/>
    <col min="8347" max="8347" width="0" style="1" hidden="1" customWidth="1"/>
    <col min="8348" max="8348" width="11.140625" style="1" bestFit="1" customWidth="1"/>
    <col min="8349" max="8349" width="0" style="1" hidden="1" customWidth="1"/>
    <col min="8350" max="8350" width="11.140625" style="1" bestFit="1" customWidth="1"/>
    <col min="8351" max="8351" width="0" style="1" hidden="1" customWidth="1"/>
    <col min="8352" max="8352" width="11.140625" style="1" bestFit="1" customWidth="1"/>
    <col min="8353" max="8353" width="0" style="1" hidden="1" customWidth="1"/>
    <col min="8354" max="8354" width="15.5703125" style="1" bestFit="1" customWidth="1"/>
    <col min="8355" max="8355" width="0" style="1" hidden="1" customWidth="1"/>
    <col min="8356" max="8356" width="11.140625" style="1" bestFit="1" customWidth="1"/>
    <col min="8357" max="8357" width="0" style="1" hidden="1" customWidth="1"/>
    <col min="8358" max="8358" width="11.140625" style="1" bestFit="1" customWidth="1"/>
    <col min="8359" max="8359" width="0" style="1" hidden="1" customWidth="1"/>
    <col min="8360" max="8360" width="11.140625" style="1" bestFit="1" customWidth="1"/>
    <col min="8361" max="8361" width="0" style="1" hidden="1" customWidth="1"/>
    <col min="8362" max="8362" width="12.85546875" style="1" customWidth="1"/>
    <col min="8363" max="8363" width="0" style="1" hidden="1" customWidth="1"/>
    <col min="8364" max="8364" width="15" style="1" customWidth="1"/>
    <col min="8365" max="8365" width="0" style="1" hidden="1" customWidth="1"/>
    <col min="8366" max="8366" width="15" style="1" customWidth="1"/>
    <col min="8367" max="8367" width="0" style="1" hidden="1" customWidth="1"/>
    <col min="8368" max="8368" width="11.140625" style="1" bestFit="1" customWidth="1"/>
    <col min="8369" max="8369" width="0" style="1" hidden="1" customWidth="1"/>
    <col min="8370" max="8370" width="11.140625" style="1" bestFit="1" customWidth="1"/>
    <col min="8371" max="8371" width="0" style="1" hidden="1" customWidth="1"/>
    <col min="8372" max="8372" width="11.140625" style="1" bestFit="1" customWidth="1"/>
    <col min="8373" max="8373" width="0" style="1" hidden="1" customWidth="1"/>
    <col min="8374" max="8374" width="11.42578125" style="1" customWidth="1"/>
    <col min="8375" max="8583" width="11.42578125" style="1"/>
    <col min="8584" max="8584" width="5.7109375" style="1" customWidth="1"/>
    <col min="8585" max="8585" width="33.140625" style="1" customWidth="1"/>
    <col min="8586" max="8588" width="0" style="1" hidden="1" customWidth="1"/>
    <col min="8589" max="8589" width="12.42578125" style="1" customWidth="1"/>
    <col min="8590" max="8590" width="11.42578125" style="1" customWidth="1"/>
    <col min="8591" max="8591" width="12.28515625" style="1" customWidth="1"/>
    <col min="8592" max="8597" width="0" style="1" hidden="1" customWidth="1"/>
    <col min="8598" max="8598" width="11.140625" style="1" bestFit="1" customWidth="1"/>
    <col min="8599" max="8599" width="0" style="1" hidden="1" customWidth="1"/>
    <col min="8600" max="8600" width="11.140625" style="1" bestFit="1" customWidth="1"/>
    <col min="8601" max="8601" width="0" style="1" hidden="1" customWidth="1"/>
    <col min="8602" max="8602" width="11.140625" style="1" bestFit="1" customWidth="1"/>
    <col min="8603" max="8603" width="0" style="1" hidden="1" customWidth="1"/>
    <col min="8604" max="8604" width="11.140625" style="1" bestFit="1" customWidth="1"/>
    <col min="8605" max="8605" width="0" style="1" hidden="1" customWidth="1"/>
    <col min="8606" max="8606" width="11.140625" style="1" bestFit="1" customWidth="1"/>
    <col min="8607" max="8607" width="0" style="1" hidden="1" customWidth="1"/>
    <col min="8608" max="8608" width="11.140625" style="1" bestFit="1" customWidth="1"/>
    <col min="8609" max="8609" width="0" style="1" hidden="1" customWidth="1"/>
    <col min="8610" max="8610" width="15.5703125" style="1" bestFit="1" customWidth="1"/>
    <col min="8611" max="8611" width="0" style="1" hidden="1" customWidth="1"/>
    <col min="8612" max="8612" width="11.140625" style="1" bestFit="1" customWidth="1"/>
    <col min="8613" max="8613" width="0" style="1" hidden="1" customWidth="1"/>
    <col min="8614" max="8614" width="11.140625" style="1" bestFit="1" customWidth="1"/>
    <col min="8615" max="8615" width="0" style="1" hidden="1" customWidth="1"/>
    <col min="8616" max="8616" width="11.140625" style="1" bestFit="1" customWidth="1"/>
    <col min="8617" max="8617" width="0" style="1" hidden="1" customWidth="1"/>
    <col min="8618" max="8618" width="12.85546875" style="1" customWidth="1"/>
    <col min="8619" max="8619" width="0" style="1" hidden="1" customWidth="1"/>
    <col min="8620" max="8620" width="15" style="1" customWidth="1"/>
    <col min="8621" max="8621" width="0" style="1" hidden="1" customWidth="1"/>
    <col min="8622" max="8622" width="15" style="1" customWidth="1"/>
    <col min="8623" max="8623" width="0" style="1" hidden="1" customWidth="1"/>
    <col min="8624" max="8624" width="11.140625" style="1" bestFit="1" customWidth="1"/>
    <col min="8625" max="8625" width="0" style="1" hidden="1" customWidth="1"/>
    <col min="8626" max="8626" width="11.140625" style="1" bestFit="1" customWidth="1"/>
    <col min="8627" max="8627" width="0" style="1" hidden="1" customWidth="1"/>
    <col min="8628" max="8628" width="11.140625" style="1" bestFit="1" customWidth="1"/>
    <col min="8629" max="8629" width="0" style="1" hidden="1" customWidth="1"/>
    <col min="8630" max="8630" width="11.42578125" style="1" customWidth="1"/>
    <col min="8631" max="8839" width="11.42578125" style="1"/>
    <col min="8840" max="8840" width="5.7109375" style="1" customWidth="1"/>
    <col min="8841" max="8841" width="33.140625" style="1" customWidth="1"/>
    <col min="8842" max="8844" width="0" style="1" hidden="1" customWidth="1"/>
    <col min="8845" max="8845" width="12.42578125" style="1" customWidth="1"/>
    <col min="8846" max="8846" width="11.42578125" style="1" customWidth="1"/>
    <col min="8847" max="8847" width="12.28515625" style="1" customWidth="1"/>
    <col min="8848" max="8853" width="0" style="1" hidden="1" customWidth="1"/>
    <col min="8854" max="8854" width="11.140625" style="1" bestFit="1" customWidth="1"/>
    <col min="8855" max="8855" width="0" style="1" hidden="1" customWidth="1"/>
    <col min="8856" max="8856" width="11.140625" style="1" bestFit="1" customWidth="1"/>
    <col min="8857" max="8857" width="0" style="1" hidden="1" customWidth="1"/>
    <col min="8858" max="8858" width="11.140625" style="1" bestFit="1" customWidth="1"/>
    <col min="8859" max="8859" width="0" style="1" hidden="1" customWidth="1"/>
    <col min="8860" max="8860" width="11.140625" style="1" bestFit="1" customWidth="1"/>
    <col min="8861" max="8861" width="0" style="1" hidden="1" customWidth="1"/>
    <col min="8862" max="8862" width="11.140625" style="1" bestFit="1" customWidth="1"/>
    <col min="8863" max="8863" width="0" style="1" hidden="1" customWidth="1"/>
    <col min="8864" max="8864" width="11.140625" style="1" bestFit="1" customWidth="1"/>
    <col min="8865" max="8865" width="0" style="1" hidden="1" customWidth="1"/>
    <col min="8866" max="8866" width="15.5703125" style="1" bestFit="1" customWidth="1"/>
    <col min="8867" max="8867" width="0" style="1" hidden="1" customWidth="1"/>
    <col min="8868" max="8868" width="11.140625" style="1" bestFit="1" customWidth="1"/>
    <col min="8869" max="8869" width="0" style="1" hidden="1" customWidth="1"/>
    <col min="8870" max="8870" width="11.140625" style="1" bestFit="1" customWidth="1"/>
    <col min="8871" max="8871" width="0" style="1" hidden="1" customWidth="1"/>
    <col min="8872" max="8872" width="11.140625" style="1" bestFit="1" customWidth="1"/>
    <col min="8873" max="8873" width="0" style="1" hidden="1" customWidth="1"/>
    <col min="8874" max="8874" width="12.85546875" style="1" customWidth="1"/>
    <col min="8875" max="8875" width="0" style="1" hidden="1" customWidth="1"/>
    <col min="8876" max="8876" width="15" style="1" customWidth="1"/>
    <col min="8877" max="8877" width="0" style="1" hidden="1" customWidth="1"/>
    <col min="8878" max="8878" width="15" style="1" customWidth="1"/>
    <col min="8879" max="8879" width="0" style="1" hidden="1" customWidth="1"/>
    <col min="8880" max="8880" width="11.140625" style="1" bestFit="1" customWidth="1"/>
    <col min="8881" max="8881" width="0" style="1" hidden="1" customWidth="1"/>
    <col min="8882" max="8882" width="11.140625" style="1" bestFit="1" customWidth="1"/>
    <col min="8883" max="8883" width="0" style="1" hidden="1" customWidth="1"/>
    <col min="8884" max="8884" width="11.140625" style="1" bestFit="1" customWidth="1"/>
    <col min="8885" max="8885" width="0" style="1" hidden="1" customWidth="1"/>
    <col min="8886" max="8886" width="11.42578125" style="1" customWidth="1"/>
    <col min="8887" max="9095" width="11.42578125" style="1"/>
    <col min="9096" max="9096" width="5.7109375" style="1" customWidth="1"/>
    <col min="9097" max="9097" width="33.140625" style="1" customWidth="1"/>
    <col min="9098" max="9100" width="0" style="1" hidden="1" customWidth="1"/>
    <col min="9101" max="9101" width="12.42578125" style="1" customWidth="1"/>
    <col min="9102" max="9102" width="11.42578125" style="1" customWidth="1"/>
    <col min="9103" max="9103" width="12.28515625" style="1" customWidth="1"/>
    <col min="9104" max="9109" width="0" style="1" hidden="1" customWidth="1"/>
    <col min="9110" max="9110" width="11.140625" style="1" bestFit="1" customWidth="1"/>
    <col min="9111" max="9111" width="0" style="1" hidden="1" customWidth="1"/>
    <col min="9112" max="9112" width="11.140625" style="1" bestFit="1" customWidth="1"/>
    <col min="9113" max="9113" width="0" style="1" hidden="1" customWidth="1"/>
    <col min="9114" max="9114" width="11.140625" style="1" bestFit="1" customWidth="1"/>
    <col min="9115" max="9115" width="0" style="1" hidden="1" customWidth="1"/>
    <col min="9116" max="9116" width="11.140625" style="1" bestFit="1" customWidth="1"/>
    <col min="9117" max="9117" width="0" style="1" hidden="1" customWidth="1"/>
    <col min="9118" max="9118" width="11.140625" style="1" bestFit="1" customWidth="1"/>
    <col min="9119" max="9119" width="0" style="1" hidden="1" customWidth="1"/>
    <col min="9120" max="9120" width="11.140625" style="1" bestFit="1" customWidth="1"/>
    <col min="9121" max="9121" width="0" style="1" hidden="1" customWidth="1"/>
    <col min="9122" max="9122" width="15.5703125" style="1" bestFit="1" customWidth="1"/>
    <col min="9123" max="9123" width="0" style="1" hidden="1" customWidth="1"/>
    <col min="9124" max="9124" width="11.140625" style="1" bestFit="1" customWidth="1"/>
    <col min="9125" max="9125" width="0" style="1" hidden="1" customWidth="1"/>
    <col min="9126" max="9126" width="11.140625" style="1" bestFit="1" customWidth="1"/>
    <col min="9127" max="9127" width="0" style="1" hidden="1" customWidth="1"/>
    <col min="9128" max="9128" width="11.140625" style="1" bestFit="1" customWidth="1"/>
    <col min="9129" max="9129" width="0" style="1" hidden="1" customWidth="1"/>
    <col min="9130" max="9130" width="12.85546875" style="1" customWidth="1"/>
    <col min="9131" max="9131" width="0" style="1" hidden="1" customWidth="1"/>
    <col min="9132" max="9132" width="15" style="1" customWidth="1"/>
    <col min="9133" max="9133" width="0" style="1" hidden="1" customWidth="1"/>
    <col min="9134" max="9134" width="15" style="1" customWidth="1"/>
    <col min="9135" max="9135" width="0" style="1" hidden="1" customWidth="1"/>
    <col min="9136" max="9136" width="11.140625" style="1" bestFit="1" customWidth="1"/>
    <col min="9137" max="9137" width="0" style="1" hidden="1" customWidth="1"/>
    <col min="9138" max="9138" width="11.140625" style="1" bestFit="1" customWidth="1"/>
    <col min="9139" max="9139" width="0" style="1" hidden="1" customWidth="1"/>
    <col min="9140" max="9140" width="11.140625" style="1" bestFit="1" customWidth="1"/>
    <col min="9141" max="9141" width="0" style="1" hidden="1" customWidth="1"/>
    <col min="9142" max="9142" width="11.42578125" style="1" customWidth="1"/>
    <col min="9143" max="9351" width="11.42578125" style="1"/>
    <col min="9352" max="9352" width="5.7109375" style="1" customWidth="1"/>
    <col min="9353" max="9353" width="33.140625" style="1" customWidth="1"/>
    <col min="9354" max="9356" width="0" style="1" hidden="1" customWidth="1"/>
    <col min="9357" max="9357" width="12.42578125" style="1" customWidth="1"/>
    <col min="9358" max="9358" width="11.42578125" style="1" customWidth="1"/>
    <col min="9359" max="9359" width="12.28515625" style="1" customWidth="1"/>
    <col min="9360" max="9365" width="0" style="1" hidden="1" customWidth="1"/>
    <col min="9366" max="9366" width="11.140625" style="1" bestFit="1" customWidth="1"/>
    <col min="9367" max="9367" width="0" style="1" hidden="1" customWidth="1"/>
    <col min="9368" max="9368" width="11.140625" style="1" bestFit="1" customWidth="1"/>
    <col min="9369" max="9369" width="0" style="1" hidden="1" customWidth="1"/>
    <col min="9370" max="9370" width="11.140625" style="1" bestFit="1" customWidth="1"/>
    <col min="9371" max="9371" width="0" style="1" hidden="1" customWidth="1"/>
    <col min="9372" max="9372" width="11.140625" style="1" bestFit="1" customWidth="1"/>
    <col min="9373" max="9373" width="0" style="1" hidden="1" customWidth="1"/>
    <col min="9374" max="9374" width="11.140625" style="1" bestFit="1" customWidth="1"/>
    <col min="9375" max="9375" width="0" style="1" hidden="1" customWidth="1"/>
    <col min="9376" max="9376" width="11.140625" style="1" bestFit="1" customWidth="1"/>
    <col min="9377" max="9377" width="0" style="1" hidden="1" customWidth="1"/>
    <col min="9378" max="9378" width="15.5703125" style="1" bestFit="1" customWidth="1"/>
    <col min="9379" max="9379" width="0" style="1" hidden="1" customWidth="1"/>
    <col min="9380" max="9380" width="11.140625" style="1" bestFit="1" customWidth="1"/>
    <col min="9381" max="9381" width="0" style="1" hidden="1" customWidth="1"/>
    <col min="9382" max="9382" width="11.140625" style="1" bestFit="1" customWidth="1"/>
    <col min="9383" max="9383" width="0" style="1" hidden="1" customWidth="1"/>
    <col min="9384" max="9384" width="11.140625" style="1" bestFit="1" customWidth="1"/>
    <col min="9385" max="9385" width="0" style="1" hidden="1" customWidth="1"/>
    <col min="9386" max="9386" width="12.85546875" style="1" customWidth="1"/>
    <col min="9387" max="9387" width="0" style="1" hidden="1" customWidth="1"/>
    <col min="9388" max="9388" width="15" style="1" customWidth="1"/>
    <col min="9389" max="9389" width="0" style="1" hidden="1" customWidth="1"/>
    <col min="9390" max="9390" width="15" style="1" customWidth="1"/>
    <col min="9391" max="9391" width="0" style="1" hidden="1" customWidth="1"/>
    <col min="9392" max="9392" width="11.140625" style="1" bestFit="1" customWidth="1"/>
    <col min="9393" max="9393" width="0" style="1" hidden="1" customWidth="1"/>
    <col min="9394" max="9394" width="11.140625" style="1" bestFit="1" customWidth="1"/>
    <col min="9395" max="9395" width="0" style="1" hidden="1" customWidth="1"/>
    <col min="9396" max="9396" width="11.140625" style="1" bestFit="1" customWidth="1"/>
    <col min="9397" max="9397" width="0" style="1" hidden="1" customWidth="1"/>
    <col min="9398" max="9398" width="11.42578125" style="1" customWidth="1"/>
    <col min="9399" max="9607" width="11.42578125" style="1"/>
    <col min="9608" max="9608" width="5.7109375" style="1" customWidth="1"/>
    <col min="9609" max="9609" width="33.140625" style="1" customWidth="1"/>
    <col min="9610" max="9612" width="0" style="1" hidden="1" customWidth="1"/>
    <col min="9613" max="9613" width="12.42578125" style="1" customWidth="1"/>
    <col min="9614" max="9614" width="11.42578125" style="1" customWidth="1"/>
    <col min="9615" max="9615" width="12.28515625" style="1" customWidth="1"/>
    <col min="9616" max="9621" width="0" style="1" hidden="1" customWidth="1"/>
    <col min="9622" max="9622" width="11.140625" style="1" bestFit="1" customWidth="1"/>
    <col min="9623" max="9623" width="0" style="1" hidden="1" customWidth="1"/>
    <col min="9624" max="9624" width="11.140625" style="1" bestFit="1" customWidth="1"/>
    <col min="9625" max="9625" width="0" style="1" hidden="1" customWidth="1"/>
    <col min="9626" max="9626" width="11.140625" style="1" bestFit="1" customWidth="1"/>
    <col min="9627" max="9627" width="0" style="1" hidden="1" customWidth="1"/>
    <col min="9628" max="9628" width="11.140625" style="1" bestFit="1" customWidth="1"/>
    <col min="9629" max="9629" width="0" style="1" hidden="1" customWidth="1"/>
    <col min="9630" max="9630" width="11.140625" style="1" bestFit="1" customWidth="1"/>
    <col min="9631" max="9631" width="0" style="1" hidden="1" customWidth="1"/>
    <col min="9632" max="9632" width="11.140625" style="1" bestFit="1" customWidth="1"/>
    <col min="9633" max="9633" width="0" style="1" hidden="1" customWidth="1"/>
    <col min="9634" max="9634" width="15.5703125" style="1" bestFit="1" customWidth="1"/>
    <col min="9635" max="9635" width="0" style="1" hidden="1" customWidth="1"/>
    <col min="9636" max="9636" width="11.140625" style="1" bestFit="1" customWidth="1"/>
    <col min="9637" max="9637" width="0" style="1" hidden="1" customWidth="1"/>
    <col min="9638" max="9638" width="11.140625" style="1" bestFit="1" customWidth="1"/>
    <col min="9639" max="9639" width="0" style="1" hidden="1" customWidth="1"/>
    <col min="9640" max="9640" width="11.140625" style="1" bestFit="1" customWidth="1"/>
    <col min="9641" max="9641" width="0" style="1" hidden="1" customWidth="1"/>
    <col min="9642" max="9642" width="12.85546875" style="1" customWidth="1"/>
    <col min="9643" max="9643" width="0" style="1" hidden="1" customWidth="1"/>
    <col min="9644" max="9644" width="15" style="1" customWidth="1"/>
    <col min="9645" max="9645" width="0" style="1" hidden="1" customWidth="1"/>
    <col min="9646" max="9646" width="15" style="1" customWidth="1"/>
    <col min="9647" max="9647" width="0" style="1" hidden="1" customWidth="1"/>
    <col min="9648" max="9648" width="11.140625" style="1" bestFit="1" customWidth="1"/>
    <col min="9649" max="9649" width="0" style="1" hidden="1" customWidth="1"/>
    <col min="9650" max="9650" width="11.140625" style="1" bestFit="1" customWidth="1"/>
    <col min="9651" max="9651" width="0" style="1" hidden="1" customWidth="1"/>
    <col min="9652" max="9652" width="11.140625" style="1" bestFit="1" customWidth="1"/>
    <col min="9653" max="9653" width="0" style="1" hidden="1" customWidth="1"/>
    <col min="9654" max="9654" width="11.42578125" style="1" customWidth="1"/>
    <col min="9655" max="9863" width="11.42578125" style="1"/>
    <col min="9864" max="9864" width="5.7109375" style="1" customWidth="1"/>
    <col min="9865" max="9865" width="33.140625" style="1" customWidth="1"/>
    <col min="9866" max="9868" width="0" style="1" hidden="1" customWidth="1"/>
    <col min="9869" max="9869" width="12.42578125" style="1" customWidth="1"/>
    <col min="9870" max="9870" width="11.42578125" style="1" customWidth="1"/>
    <col min="9871" max="9871" width="12.28515625" style="1" customWidth="1"/>
    <col min="9872" max="9877" width="0" style="1" hidden="1" customWidth="1"/>
    <col min="9878" max="9878" width="11.140625" style="1" bestFit="1" customWidth="1"/>
    <col min="9879" max="9879" width="0" style="1" hidden="1" customWidth="1"/>
    <col min="9880" max="9880" width="11.140625" style="1" bestFit="1" customWidth="1"/>
    <col min="9881" max="9881" width="0" style="1" hidden="1" customWidth="1"/>
    <col min="9882" max="9882" width="11.140625" style="1" bestFit="1" customWidth="1"/>
    <col min="9883" max="9883" width="0" style="1" hidden="1" customWidth="1"/>
    <col min="9884" max="9884" width="11.140625" style="1" bestFit="1" customWidth="1"/>
    <col min="9885" max="9885" width="0" style="1" hidden="1" customWidth="1"/>
    <col min="9886" max="9886" width="11.140625" style="1" bestFit="1" customWidth="1"/>
    <col min="9887" max="9887" width="0" style="1" hidden="1" customWidth="1"/>
    <col min="9888" max="9888" width="11.140625" style="1" bestFit="1" customWidth="1"/>
    <col min="9889" max="9889" width="0" style="1" hidden="1" customWidth="1"/>
    <col min="9890" max="9890" width="15.5703125" style="1" bestFit="1" customWidth="1"/>
    <col min="9891" max="9891" width="0" style="1" hidden="1" customWidth="1"/>
    <col min="9892" max="9892" width="11.140625" style="1" bestFit="1" customWidth="1"/>
    <col min="9893" max="9893" width="0" style="1" hidden="1" customWidth="1"/>
    <col min="9894" max="9894" width="11.140625" style="1" bestFit="1" customWidth="1"/>
    <col min="9895" max="9895" width="0" style="1" hidden="1" customWidth="1"/>
    <col min="9896" max="9896" width="11.140625" style="1" bestFit="1" customWidth="1"/>
    <col min="9897" max="9897" width="0" style="1" hidden="1" customWidth="1"/>
    <col min="9898" max="9898" width="12.85546875" style="1" customWidth="1"/>
    <col min="9899" max="9899" width="0" style="1" hidden="1" customWidth="1"/>
    <col min="9900" max="9900" width="15" style="1" customWidth="1"/>
    <col min="9901" max="9901" width="0" style="1" hidden="1" customWidth="1"/>
    <col min="9902" max="9902" width="15" style="1" customWidth="1"/>
    <col min="9903" max="9903" width="0" style="1" hidden="1" customWidth="1"/>
    <col min="9904" max="9904" width="11.140625" style="1" bestFit="1" customWidth="1"/>
    <col min="9905" max="9905" width="0" style="1" hidden="1" customWidth="1"/>
    <col min="9906" max="9906" width="11.140625" style="1" bestFit="1" customWidth="1"/>
    <col min="9907" max="9907" width="0" style="1" hidden="1" customWidth="1"/>
    <col min="9908" max="9908" width="11.140625" style="1" bestFit="1" customWidth="1"/>
    <col min="9909" max="9909" width="0" style="1" hidden="1" customWidth="1"/>
    <col min="9910" max="9910" width="11.42578125" style="1" customWidth="1"/>
    <col min="9911" max="10119" width="11.42578125" style="1"/>
    <col min="10120" max="10120" width="5.7109375" style="1" customWidth="1"/>
    <col min="10121" max="10121" width="33.140625" style="1" customWidth="1"/>
    <col min="10122" max="10124" width="0" style="1" hidden="1" customWidth="1"/>
    <col min="10125" max="10125" width="12.42578125" style="1" customWidth="1"/>
    <col min="10126" max="10126" width="11.42578125" style="1" customWidth="1"/>
    <col min="10127" max="10127" width="12.28515625" style="1" customWidth="1"/>
    <col min="10128" max="10133" width="0" style="1" hidden="1" customWidth="1"/>
    <col min="10134" max="10134" width="11.140625" style="1" bestFit="1" customWidth="1"/>
    <col min="10135" max="10135" width="0" style="1" hidden="1" customWidth="1"/>
    <col min="10136" max="10136" width="11.140625" style="1" bestFit="1" customWidth="1"/>
    <col min="10137" max="10137" width="0" style="1" hidden="1" customWidth="1"/>
    <col min="10138" max="10138" width="11.140625" style="1" bestFit="1" customWidth="1"/>
    <col min="10139" max="10139" width="0" style="1" hidden="1" customWidth="1"/>
    <col min="10140" max="10140" width="11.140625" style="1" bestFit="1" customWidth="1"/>
    <col min="10141" max="10141" width="0" style="1" hidden="1" customWidth="1"/>
    <col min="10142" max="10142" width="11.140625" style="1" bestFit="1" customWidth="1"/>
    <col min="10143" max="10143" width="0" style="1" hidden="1" customWidth="1"/>
    <col min="10144" max="10144" width="11.140625" style="1" bestFit="1" customWidth="1"/>
    <col min="10145" max="10145" width="0" style="1" hidden="1" customWidth="1"/>
    <col min="10146" max="10146" width="15.5703125" style="1" bestFit="1" customWidth="1"/>
    <col min="10147" max="10147" width="0" style="1" hidden="1" customWidth="1"/>
    <col min="10148" max="10148" width="11.140625" style="1" bestFit="1" customWidth="1"/>
    <col min="10149" max="10149" width="0" style="1" hidden="1" customWidth="1"/>
    <col min="10150" max="10150" width="11.140625" style="1" bestFit="1" customWidth="1"/>
    <col min="10151" max="10151" width="0" style="1" hidden="1" customWidth="1"/>
    <col min="10152" max="10152" width="11.140625" style="1" bestFit="1" customWidth="1"/>
    <col min="10153" max="10153" width="0" style="1" hidden="1" customWidth="1"/>
    <col min="10154" max="10154" width="12.85546875" style="1" customWidth="1"/>
    <col min="10155" max="10155" width="0" style="1" hidden="1" customWidth="1"/>
    <col min="10156" max="10156" width="15" style="1" customWidth="1"/>
    <col min="10157" max="10157" width="0" style="1" hidden="1" customWidth="1"/>
    <col min="10158" max="10158" width="15" style="1" customWidth="1"/>
    <col min="10159" max="10159" width="0" style="1" hidden="1" customWidth="1"/>
    <col min="10160" max="10160" width="11.140625" style="1" bestFit="1" customWidth="1"/>
    <col min="10161" max="10161" width="0" style="1" hidden="1" customWidth="1"/>
    <col min="10162" max="10162" width="11.140625" style="1" bestFit="1" customWidth="1"/>
    <col min="10163" max="10163" width="0" style="1" hidden="1" customWidth="1"/>
    <col min="10164" max="10164" width="11.140625" style="1" bestFit="1" customWidth="1"/>
    <col min="10165" max="10165" width="0" style="1" hidden="1" customWidth="1"/>
    <col min="10166" max="10166" width="11.42578125" style="1" customWidth="1"/>
    <col min="10167" max="10375" width="11.42578125" style="1"/>
    <col min="10376" max="10376" width="5.7109375" style="1" customWidth="1"/>
    <col min="10377" max="10377" width="33.140625" style="1" customWidth="1"/>
    <col min="10378" max="10380" width="0" style="1" hidden="1" customWidth="1"/>
    <col min="10381" max="10381" width="12.42578125" style="1" customWidth="1"/>
    <col min="10382" max="10382" width="11.42578125" style="1" customWidth="1"/>
    <col min="10383" max="10383" width="12.28515625" style="1" customWidth="1"/>
    <col min="10384" max="10389" width="0" style="1" hidden="1" customWidth="1"/>
    <col min="10390" max="10390" width="11.140625" style="1" bestFit="1" customWidth="1"/>
    <col min="10391" max="10391" width="0" style="1" hidden="1" customWidth="1"/>
    <col min="10392" max="10392" width="11.140625" style="1" bestFit="1" customWidth="1"/>
    <col min="10393" max="10393" width="0" style="1" hidden="1" customWidth="1"/>
    <col min="10394" max="10394" width="11.140625" style="1" bestFit="1" customWidth="1"/>
    <col min="10395" max="10395" width="0" style="1" hidden="1" customWidth="1"/>
    <col min="10396" max="10396" width="11.140625" style="1" bestFit="1" customWidth="1"/>
    <col min="10397" max="10397" width="0" style="1" hidden="1" customWidth="1"/>
    <col min="10398" max="10398" width="11.140625" style="1" bestFit="1" customWidth="1"/>
    <col min="10399" max="10399" width="0" style="1" hidden="1" customWidth="1"/>
    <col min="10400" max="10400" width="11.140625" style="1" bestFit="1" customWidth="1"/>
    <col min="10401" max="10401" width="0" style="1" hidden="1" customWidth="1"/>
    <col min="10402" max="10402" width="15.5703125" style="1" bestFit="1" customWidth="1"/>
    <col min="10403" max="10403" width="0" style="1" hidden="1" customWidth="1"/>
    <col min="10404" max="10404" width="11.140625" style="1" bestFit="1" customWidth="1"/>
    <col min="10405" max="10405" width="0" style="1" hidden="1" customWidth="1"/>
    <col min="10406" max="10406" width="11.140625" style="1" bestFit="1" customWidth="1"/>
    <col min="10407" max="10407" width="0" style="1" hidden="1" customWidth="1"/>
    <col min="10408" max="10408" width="11.140625" style="1" bestFit="1" customWidth="1"/>
    <col min="10409" max="10409" width="0" style="1" hidden="1" customWidth="1"/>
    <col min="10410" max="10410" width="12.85546875" style="1" customWidth="1"/>
    <col min="10411" max="10411" width="0" style="1" hidden="1" customWidth="1"/>
    <col min="10412" max="10412" width="15" style="1" customWidth="1"/>
    <col min="10413" max="10413" width="0" style="1" hidden="1" customWidth="1"/>
    <col min="10414" max="10414" width="15" style="1" customWidth="1"/>
    <col min="10415" max="10415" width="0" style="1" hidden="1" customWidth="1"/>
    <col min="10416" max="10416" width="11.140625" style="1" bestFit="1" customWidth="1"/>
    <col min="10417" max="10417" width="0" style="1" hidden="1" customWidth="1"/>
    <col min="10418" max="10418" width="11.140625" style="1" bestFit="1" customWidth="1"/>
    <col min="10419" max="10419" width="0" style="1" hidden="1" customWidth="1"/>
    <col min="10420" max="10420" width="11.140625" style="1" bestFit="1" customWidth="1"/>
    <col min="10421" max="10421" width="0" style="1" hidden="1" customWidth="1"/>
    <col min="10422" max="10422" width="11.42578125" style="1" customWidth="1"/>
    <col min="10423" max="10631" width="11.42578125" style="1"/>
    <col min="10632" max="10632" width="5.7109375" style="1" customWidth="1"/>
    <col min="10633" max="10633" width="33.140625" style="1" customWidth="1"/>
    <col min="10634" max="10636" width="0" style="1" hidden="1" customWidth="1"/>
    <col min="10637" max="10637" width="12.42578125" style="1" customWidth="1"/>
    <col min="10638" max="10638" width="11.42578125" style="1" customWidth="1"/>
    <col min="10639" max="10639" width="12.28515625" style="1" customWidth="1"/>
    <col min="10640" max="10645" width="0" style="1" hidden="1" customWidth="1"/>
    <col min="10646" max="10646" width="11.140625" style="1" bestFit="1" customWidth="1"/>
    <col min="10647" max="10647" width="0" style="1" hidden="1" customWidth="1"/>
    <col min="10648" max="10648" width="11.140625" style="1" bestFit="1" customWidth="1"/>
    <col min="10649" max="10649" width="0" style="1" hidden="1" customWidth="1"/>
    <col min="10650" max="10650" width="11.140625" style="1" bestFit="1" customWidth="1"/>
    <col min="10651" max="10651" width="0" style="1" hidden="1" customWidth="1"/>
    <col min="10652" max="10652" width="11.140625" style="1" bestFit="1" customWidth="1"/>
    <col min="10653" max="10653" width="0" style="1" hidden="1" customWidth="1"/>
    <col min="10654" max="10654" width="11.140625" style="1" bestFit="1" customWidth="1"/>
    <col min="10655" max="10655" width="0" style="1" hidden="1" customWidth="1"/>
    <col min="10656" max="10656" width="11.140625" style="1" bestFit="1" customWidth="1"/>
    <col min="10657" max="10657" width="0" style="1" hidden="1" customWidth="1"/>
    <col min="10658" max="10658" width="15.5703125" style="1" bestFit="1" customWidth="1"/>
    <col min="10659" max="10659" width="0" style="1" hidden="1" customWidth="1"/>
    <col min="10660" max="10660" width="11.140625" style="1" bestFit="1" customWidth="1"/>
    <col min="10661" max="10661" width="0" style="1" hidden="1" customWidth="1"/>
    <col min="10662" max="10662" width="11.140625" style="1" bestFit="1" customWidth="1"/>
    <col min="10663" max="10663" width="0" style="1" hidden="1" customWidth="1"/>
    <col min="10664" max="10664" width="11.140625" style="1" bestFit="1" customWidth="1"/>
    <col min="10665" max="10665" width="0" style="1" hidden="1" customWidth="1"/>
    <col min="10666" max="10666" width="12.85546875" style="1" customWidth="1"/>
    <col min="10667" max="10667" width="0" style="1" hidden="1" customWidth="1"/>
    <col min="10668" max="10668" width="15" style="1" customWidth="1"/>
    <col min="10669" max="10669" width="0" style="1" hidden="1" customWidth="1"/>
    <col min="10670" max="10670" width="15" style="1" customWidth="1"/>
    <col min="10671" max="10671" width="0" style="1" hidden="1" customWidth="1"/>
    <col min="10672" max="10672" width="11.140625" style="1" bestFit="1" customWidth="1"/>
    <col min="10673" max="10673" width="0" style="1" hidden="1" customWidth="1"/>
    <col min="10674" max="10674" width="11.140625" style="1" bestFit="1" customWidth="1"/>
    <col min="10675" max="10675" width="0" style="1" hidden="1" customWidth="1"/>
    <col min="10676" max="10676" width="11.140625" style="1" bestFit="1" customWidth="1"/>
    <col min="10677" max="10677" width="0" style="1" hidden="1" customWidth="1"/>
    <col min="10678" max="10678" width="11.42578125" style="1" customWidth="1"/>
    <col min="10679" max="10887" width="11.42578125" style="1"/>
    <col min="10888" max="10888" width="5.7109375" style="1" customWidth="1"/>
    <col min="10889" max="10889" width="33.140625" style="1" customWidth="1"/>
    <col min="10890" max="10892" width="0" style="1" hidden="1" customWidth="1"/>
    <col min="10893" max="10893" width="12.42578125" style="1" customWidth="1"/>
    <col min="10894" max="10894" width="11.42578125" style="1" customWidth="1"/>
    <col min="10895" max="10895" width="12.28515625" style="1" customWidth="1"/>
    <col min="10896" max="10901" width="0" style="1" hidden="1" customWidth="1"/>
    <col min="10902" max="10902" width="11.140625" style="1" bestFit="1" customWidth="1"/>
    <col min="10903" max="10903" width="0" style="1" hidden="1" customWidth="1"/>
    <col min="10904" max="10904" width="11.140625" style="1" bestFit="1" customWidth="1"/>
    <col min="10905" max="10905" width="0" style="1" hidden="1" customWidth="1"/>
    <col min="10906" max="10906" width="11.140625" style="1" bestFit="1" customWidth="1"/>
    <col min="10907" max="10907" width="0" style="1" hidden="1" customWidth="1"/>
    <col min="10908" max="10908" width="11.140625" style="1" bestFit="1" customWidth="1"/>
    <col min="10909" max="10909" width="0" style="1" hidden="1" customWidth="1"/>
    <col min="10910" max="10910" width="11.140625" style="1" bestFit="1" customWidth="1"/>
    <col min="10911" max="10911" width="0" style="1" hidden="1" customWidth="1"/>
    <col min="10912" max="10912" width="11.140625" style="1" bestFit="1" customWidth="1"/>
    <col min="10913" max="10913" width="0" style="1" hidden="1" customWidth="1"/>
    <col min="10914" max="10914" width="15.5703125" style="1" bestFit="1" customWidth="1"/>
    <col min="10915" max="10915" width="0" style="1" hidden="1" customWidth="1"/>
    <col min="10916" max="10916" width="11.140625" style="1" bestFit="1" customWidth="1"/>
    <col min="10917" max="10917" width="0" style="1" hidden="1" customWidth="1"/>
    <col min="10918" max="10918" width="11.140625" style="1" bestFit="1" customWidth="1"/>
    <col min="10919" max="10919" width="0" style="1" hidden="1" customWidth="1"/>
    <col min="10920" max="10920" width="11.140625" style="1" bestFit="1" customWidth="1"/>
    <col min="10921" max="10921" width="0" style="1" hidden="1" customWidth="1"/>
    <col min="10922" max="10922" width="12.85546875" style="1" customWidth="1"/>
    <col min="10923" max="10923" width="0" style="1" hidden="1" customWidth="1"/>
    <col min="10924" max="10924" width="15" style="1" customWidth="1"/>
    <col min="10925" max="10925" width="0" style="1" hidden="1" customWidth="1"/>
    <col min="10926" max="10926" width="15" style="1" customWidth="1"/>
    <col min="10927" max="10927" width="0" style="1" hidden="1" customWidth="1"/>
    <col min="10928" max="10928" width="11.140625" style="1" bestFit="1" customWidth="1"/>
    <col min="10929" max="10929" width="0" style="1" hidden="1" customWidth="1"/>
    <col min="10930" max="10930" width="11.140625" style="1" bestFit="1" customWidth="1"/>
    <col min="10931" max="10931" width="0" style="1" hidden="1" customWidth="1"/>
    <col min="10932" max="10932" width="11.140625" style="1" bestFit="1" customWidth="1"/>
    <col min="10933" max="10933" width="0" style="1" hidden="1" customWidth="1"/>
    <col min="10934" max="10934" width="11.42578125" style="1" customWidth="1"/>
    <col min="10935" max="11143" width="11.42578125" style="1"/>
    <col min="11144" max="11144" width="5.7109375" style="1" customWidth="1"/>
    <col min="11145" max="11145" width="33.140625" style="1" customWidth="1"/>
    <col min="11146" max="11148" width="0" style="1" hidden="1" customWidth="1"/>
    <col min="11149" max="11149" width="12.42578125" style="1" customWidth="1"/>
    <col min="11150" max="11150" width="11.42578125" style="1" customWidth="1"/>
    <col min="11151" max="11151" width="12.28515625" style="1" customWidth="1"/>
    <col min="11152" max="11157" width="0" style="1" hidden="1" customWidth="1"/>
    <col min="11158" max="11158" width="11.140625" style="1" bestFit="1" customWidth="1"/>
    <col min="11159" max="11159" width="0" style="1" hidden="1" customWidth="1"/>
    <col min="11160" max="11160" width="11.140625" style="1" bestFit="1" customWidth="1"/>
    <col min="11161" max="11161" width="0" style="1" hidden="1" customWidth="1"/>
    <col min="11162" max="11162" width="11.140625" style="1" bestFit="1" customWidth="1"/>
    <col min="11163" max="11163" width="0" style="1" hidden="1" customWidth="1"/>
    <col min="11164" max="11164" width="11.140625" style="1" bestFit="1" customWidth="1"/>
    <col min="11165" max="11165" width="0" style="1" hidden="1" customWidth="1"/>
    <col min="11166" max="11166" width="11.140625" style="1" bestFit="1" customWidth="1"/>
    <col min="11167" max="11167" width="0" style="1" hidden="1" customWidth="1"/>
    <col min="11168" max="11168" width="11.140625" style="1" bestFit="1" customWidth="1"/>
    <col min="11169" max="11169" width="0" style="1" hidden="1" customWidth="1"/>
    <col min="11170" max="11170" width="15.5703125" style="1" bestFit="1" customWidth="1"/>
    <col min="11171" max="11171" width="0" style="1" hidden="1" customWidth="1"/>
    <col min="11172" max="11172" width="11.140625" style="1" bestFit="1" customWidth="1"/>
    <col min="11173" max="11173" width="0" style="1" hidden="1" customWidth="1"/>
    <col min="11174" max="11174" width="11.140625" style="1" bestFit="1" customWidth="1"/>
    <col min="11175" max="11175" width="0" style="1" hidden="1" customWidth="1"/>
    <col min="11176" max="11176" width="11.140625" style="1" bestFit="1" customWidth="1"/>
    <col min="11177" max="11177" width="0" style="1" hidden="1" customWidth="1"/>
    <col min="11178" max="11178" width="12.85546875" style="1" customWidth="1"/>
    <col min="11179" max="11179" width="0" style="1" hidden="1" customWidth="1"/>
    <col min="11180" max="11180" width="15" style="1" customWidth="1"/>
    <col min="11181" max="11181" width="0" style="1" hidden="1" customWidth="1"/>
    <col min="11182" max="11182" width="15" style="1" customWidth="1"/>
    <col min="11183" max="11183" width="0" style="1" hidden="1" customWidth="1"/>
    <col min="11184" max="11184" width="11.140625" style="1" bestFit="1" customWidth="1"/>
    <col min="11185" max="11185" width="0" style="1" hidden="1" customWidth="1"/>
    <col min="11186" max="11186" width="11.140625" style="1" bestFit="1" customWidth="1"/>
    <col min="11187" max="11187" width="0" style="1" hidden="1" customWidth="1"/>
    <col min="11188" max="11188" width="11.140625" style="1" bestFit="1" customWidth="1"/>
    <col min="11189" max="11189" width="0" style="1" hidden="1" customWidth="1"/>
    <col min="11190" max="11190" width="11.42578125" style="1" customWidth="1"/>
    <col min="11191" max="11399" width="11.42578125" style="1"/>
    <col min="11400" max="11400" width="5.7109375" style="1" customWidth="1"/>
    <col min="11401" max="11401" width="33.140625" style="1" customWidth="1"/>
    <col min="11402" max="11404" width="0" style="1" hidden="1" customWidth="1"/>
    <col min="11405" max="11405" width="12.42578125" style="1" customWidth="1"/>
    <col min="11406" max="11406" width="11.42578125" style="1" customWidth="1"/>
    <col min="11407" max="11407" width="12.28515625" style="1" customWidth="1"/>
    <col min="11408" max="11413" width="0" style="1" hidden="1" customWidth="1"/>
    <col min="11414" max="11414" width="11.140625" style="1" bestFit="1" customWidth="1"/>
    <col min="11415" max="11415" width="0" style="1" hidden="1" customWidth="1"/>
    <col min="11416" max="11416" width="11.140625" style="1" bestFit="1" customWidth="1"/>
    <col min="11417" max="11417" width="0" style="1" hidden="1" customWidth="1"/>
    <col min="11418" max="11418" width="11.140625" style="1" bestFit="1" customWidth="1"/>
    <col min="11419" max="11419" width="0" style="1" hidden="1" customWidth="1"/>
    <col min="11420" max="11420" width="11.140625" style="1" bestFit="1" customWidth="1"/>
    <col min="11421" max="11421" width="0" style="1" hidden="1" customWidth="1"/>
    <col min="11422" max="11422" width="11.140625" style="1" bestFit="1" customWidth="1"/>
    <col min="11423" max="11423" width="0" style="1" hidden="1" customWidth="1"/>
    <col min="11424" max="11424" width="11.140625" style="1" bestFit="1" customWidth="1"/>
    <col min="11425" max="11425" width="0" style="1" hidden="1" customWidth="1"/>
    <col min="11426" max="11426" width="15.5703125" style="1" bestFit="1" customWidth="1"/>
    <col min="11427" max="11427" width="0" style="1" hidden="1" customWidth="1"/>
    <col min="11428" max="11428" width="11.140625" style="1" bestFit="1" customWidth="1"/>
    <col min="11429" max="11429" width="0" style="1" hidden="1" customWidth="1"/>
    <col min="11430" max="11430" width="11.140625" style="1" bestFit="1" customWidth="1"/>
    <col min="11431" max="11431" width="0" style="1" hidden="1" customWidth="1"/>
    <col min="11432" max="11432" width="11.140625" style="1" bestFit="1" customWidth="1"/>
    <col min="11433" max="11433" width="0" style="1" hidden="1" customWidth="1"/>
    <col min="11434" max="11434" width="12.85546875" style="1" customWidth="1"/>
    <col min="11435" max="11435" width="0" style="1" hidden="1" customWidth="1"/>
    <col min="11436" max="11436" width="15" style="1" customWidth="1"/>
    <col min="11437" max="11437" width="0" style="1" hidden="1" customWidth="1"/>
    <col min="11438" max="11438" width="15" style="1" customWidth="1"/>
    <col min="11439" max="11439" width="0" style="1" hidden="1" customWidth="1"/>
    <col min="11440" max="11440" width="11.140625" style="1" bestFit="1" customWidth="1"/>
    <col min="11441" max="11441" width="0" style="1" hidden="1" customWidth="1"/>
    <col min="11442" max="11442" width="11.140625" style="1" bestFit="1" customWidth="1"/>
    <col min="11443" max="11443" width="0" style="1" hidden="1" customWidth="1"/>
    <col min="11444" max="11444" width="11.140625" style="1" bestFit="1" customWidth="1"/>
    <col min="11445" max="11445" width="0" style="1" hidden="1" customWidth="1"/>
    <col min="11446" max="11446" width="11.42578125" style="1" customWidth="1"/>
    <col min="11447" max="11655" width="11.42578125" style="1"/>
    <col min="11656" max="11656" width="5.7109375" style="1" customWidth="1"/>
    <col min="11657" max="11657" width="33.140625" style="1" customWidth="1"/>
    <col min="11658" max="11660" width="0" style="1" hidden="1" customWidth="1"/>
    <col min="11661" max="11661" width="12.42578125" style="1" customWidth="1"/>
    <col min="11662" max="11662" width="11.42578125" style="1" customWidth="1"/>
    <col min="11663" max="11663" width="12.28515625" style="1" customWidth="1"/>
    <col min="11664" max="11669" width="0" style="1" hidden="1" customWidth="1"/>
    <col min="11670" max="11670" width="11.140625" style="1" bestFit="1" customWidth="1"/>
    <col min="11671" max="11671" width="0" style="1" hidden="1" customWidth="1"/>
    <col min="11672" max="11672" width="11.140625" style="1" bestFit="1" customWidth="1"/>
    <col min="11673" max="11673" width="0" style="1" hidden="1" customWidth="1"/>
    <col min="11674" max="11674" width="11.140625" style="1" bestFit="1" customWidth="1"/>
    <col min="11675" max="11675" width="0" style="1" hidden="1" customWidth="1"/>
    <col min="11676" max="11676" width="11.140625" style="1" bestFit="1" customWidth="1"/>
    <col min="11677" max="11677" width="0" style="1" hidden="1" customWidth="1"/>
    <col min="11678" max="11678" width="11.140625" style="1" bestFit="1" customWidth="1"/>
    <col min="11679" max="11679" width="0" style="1" hidden="1" customWidth="1"/>
    <col min="11680" max="11680" width="11.140625" style="1" bestFit="1" customWidth="1"/>
    <col min="11681" max="11681" width="0" style="1" hidden="1" customWidth="1"/>
    <col min="11682" max="11682" width="15.5703125" style="1" bestFit="1" customWidth="1"/>
    <col min="11683" max="11683" width="0" style="1" hidden="1" customWidth="1"/>
    <col min="11684" max="11684" width="11.140625" style="1" bestFit="1" customWidth="1"/>
    <col min="11685" max="11685" width="0" style="1" hidden="1" customWidth="1"/>
    <col min="11686" max="11686" width="11.140625" style="1" bestFit="1" customWidth="1"/>
    <col min="11687" max="11687" width="0" style="1" hidden="1" customWidth="1"/>
    <col min="11688" max="11688" width="11.140625" style="1" bestFit="1" customWidth="1"/>
    <col min="11689" max="11689" width="0" style="1" hidden="1" customWidth="1"/>
    <col min="11690" max="11690" width="12.85546875" style="1" customWidth="1"/>
    <col min="11691" max="11691" width="0" style="1" hidden="1" customWidth="1"/>
    <col min="11692" max="11692" width="15" style="1" customWidth="1"/>
    <col min="11693" max="11693" width="0" style="1" hidden="1" customWidth="1"/>
    <col min="11694" max="11694" width="15" style="1" customWidth="1"/>
    <col min="11695" max="11695" width="0" style="1" hidden="1" customWidth="1"/>
    <col min="11696" max="11696" width="11.140625" style="1" bestFit="1" customWidth="1"/>
    <col min="11697" max="11697" width="0" style="1" hidden="1" customWidth="1"/>
    <col min="11698" max="11698" width="11.140625" style="1" bestFit="1" customWidth="1"/>
    <col min="11699" max="11699" width="0" style="1" hidden="1" customWidth="1"/>
    <col min="11700" max="11700" width="11.140625" style="1" bestFit="1" customWidth="1"/>
    <col min="11701" max="11701" width="0" style="1" hidden="1" customWidth="1"/>
    <col min="11702" max="11702" width="11.42578125" style="1" customWidth="1"/>
    <col min="11703" max="11911" width="11.42578125" style="1"/>
    <col min="11912" max="11912" width="5.7109375" style="1" customWidth="1"/>
    <col min="11913" max="11913" width="33.140625" style="1" customWidth="1"/>
    <col min="11914" max="11916" width="0" style="1" hidden="1" customWidth="1"/>
    <col min="11917" max="11917" width="12.42578125" style="1" customWidth="1"/>
    <col min="11918" max="11918" width="11.42578125" style="1" customWidth="1"/>
    <col min="11919" max="11919" width="12.28515625" style="1" customWidth="1"/>
    <col min="11920" max="11925" width="0" style="1" hidden="1" customWidth="1"/>
    <col min="11926" max="11926" width="11.140625" style="1" bestFit="1" customWidth="1"/>
    <col min="11927" max="11927" width="0" style="1" hidden="1" customWidth="1"/>
    <col min="11928" max="11928" width="11.140625" style="1" bestFit="1" customWidth="1"/>
    <col min="11929" max="11929" width="0" style="1" hidden="1" customWidth="1"/>
    <col min="11930" max="11930" width="11.140625" style="1" bestFit="1" customWidth="1"/>
    <col min="11931" max="11931" width="0" style="1" hidden="1" customWidth="1"/>
    <col min="11932" max="11932" width="11.140625" style="1" bestFit="1" customWidth="1"/>
    <col min="11933" max="11933" width="0" style="1" hidden="1" customWidth="1"/>
    <col min="11934" max="11934" width="11.140625" style="1" bestFit="1" customWidth="1"/>
    <col min="11935" max="11935" width="0" style="1" hidden="1" customWidth="1"/>
    <col min="11936" max="11936" width="11.140625" style="1" bestFit="1" customWidth="1"/>
    <col min="11937" max="11937" width="0" style="1" hidden="1" customWidth="1"/>
    <col min="11938" max="11938" width="15.5703125" style="1" bestFit="1" customWidth="1"/>
    <col min="11939" max="11939" width="0" style="1" hidden="1" customWidth="1"/>
    <col min="11940" max="11940" width="11.140625" style="1" bestFit="1" customWidth="1"/>
    <col min="11941" max="11941" width="0" style="1" hidden="1" customWidth="1"/>
    <col min="11942" max="11942" width="11.140625" style="1" bestFit="1" customWidth="1"/>
    <col min="11943" max="11943" width="0" style="1" hidden="1" customWidth="1"/>
    <col min="11944" max="11944" width="11.140625" style="1" bestFit="1" customWidth="1"/>
    <col min="11945" max="11945" width="0" style="1" hidden="1" customWidth="1"/>
    <col min="11946" max="11946" width="12.85546875" style="1" customWidth="1"/>
    <col min="11947" max="11947" width="0" style="1" hidden="1" customWidth="1"/>
    <col min="11948" max="11948" width="15" style="1" customWidth="1"/>
    <col min="11949" max="11949" width="0" style="1" hidden="1" customWidth="1"/>
    <col min="11950" max="11950" width="15" style="1" customWidth="1"/>
    <col min="11951" max="11951" width="0" style="1" hidden="1" customWidth="1"/>
    <col min="11952" max="11952" width="11.140625" style="1" bestFit="1" customWidth="1"/>
    <col min="11953" max="11953" width="0" style="1" hidden="1" customWidth="1"/>
    <col min="11954" max="11954" width="11.140625" style="1" bestFit="1" customWidth="1"/>
    <col min="11955" max="11955" width="0" style="1" hidden="1" customWidth="1"/>
    <col min="11956" max="11956" width="11.140625" style="1" bestFit="1" customWidth="1"/>
    <col min="11957" max="11957" width="0" style="1" hidden="1" customWidth="1"/>
    <col min="11958" max="11958" width="11.42578125" style="1" customWidth="1"/>
    <col min="11959" max="12167" width="11.42578125" style="1"/>
    <col min="12168" max="12168" width="5.7109375" style="1" customWidth="1"/>
    <col min="12169" max="12169" width="33.140625" style="1" customWidth="1"/>
    <col min="12170" max="12172" width="0" style="1" hidden="1" customWidth="1"/>
    <col min="12173" max="12173" width="12.42578125" style="1" customWidth="1"/>
    <col min="12174" max="12174" width="11.42578125" style="1" customWidth="1"/>
    <col min="12175" max="12175" width="12.28515625" style="1" customWidth="1"/>
    <col min="12176" max="12181" width="0" style="1" hidden="1" customWidth="1"/>
    <col min="12182" max="12182" width="11.140625" style="1" bestFit="1" customWidth="1"/>
    <col min="12183" max="12183" width="0" style="1" hidden="1" customWidth="1"/>
    <col min="12184" max="12184" width="11.140625" style="1" bestFit="1" customWidth="1"/>
    <col min="12185" max="12185" width="0" style="1" hidden="1" customWidth="1"/>
    <col min="12186" max="12186" width="11.140625" style="1" bestFit="1" customWidth="1"/>
    <col min="12187" max="12187" width="0" style="1" hidden="1" customWidth="1"/>
    <col min="12188" max="12188" width="11.140625" style="1" bestFit="1" customWidth="1"/>
    <col min="12189" max="12189" width="0" style="1" hidden="1" customWidth="1"/>
    <col min="12190" max="12190" width="11.140625" style="1" bestFit="1" customWidth="1"/>
    <col min="12191" max="12191" width="0" style="1" hidden="1" customWidth="1"/>
    <col min="12192" max="12192" width="11.140625" style="1" bestFit="1" customWidth="1"/>
    <col min="12193" max="12193" width="0" style="1" hidden="1" customWidth="1"/>
    <col min="12194" max="12194" width="15.5703125" style="1" bestFit="1" customWidth="1"/>
    <col min="12195" max="12195" width="0" style="1" hidden="1" customWidth="1"/>
    <col min="12196" max="12196" width="11.140625" style="1" bestFit="1" customWidth="1"/>
    <col min="12197" max="12197" width="0" style="1" hidden="1" customWidth="1"/>
    <col min="12198" max="12198" width="11.140625" style="1" bestFit="1" customWidth="1"/>
    <col min="12199" max="12199" width="0" style="1" hidden="1" customWidth="1"/>
    <col min="12200" max="12200" width="11.140625" style="1" bestFit="1" customWidth="1"/>
    <col min="12201" max="12201" width="0" style="1" hidden="1" customWidth="1"/>
    <col min="12202" max="12202" width="12.85546875" style="1" customWidth="1"/>
    <col min="12203" max="12203" width="0" style="1" hidden="1" customWidth="1"/>
    <col min="12204" max="12204" width="15" style="1" customWidth="1"/>
    <col min="12205" max="12205" width="0" style="1" hidden="1" customWidth="1"/>
    <col min="12206" max="12206" width="15" style="1" customWidth="1"/>
    <col min="12207" max="12207" width="0" style="1" hidden="1" customWidth="1"/>
    <col min="12208" max="12208" width="11.140625" style="1" bestFit="1" customWidth="1"/>
    <col min="12209" max="12209" width="0" style="1" hidden="1" customWidth="1"/>
    <col min="12210" max="12210" width="11.140625" style="1" bestFit="1" customWidth="1"/>
    <col min="12211" max="12211" width="0" style="1" hidden="1" customWidth="1"/>
    <col min="12212" max="12212" width="11.140625" style="1" bestFit="1" customWidth="1"/>
    <col min="12213" max="12213" width="0" style="1" hidden="1" customWidth="1"/>
    <col min="12214" max="12214" width="11.42578125" style="1" customWidth="1"/>
    <col min="12215" max="12423" width="11.42578125" style="1"/>
    <col min="12424" max="12424" width="5.7109375" style="1" customWidth="1"/>
    <col min="12425" max="12425" width="33.140625" style="1" customWidth="1"/>
    <col min="12426" max="12428" width="0" style="1" hidden="1" customWidth="1"/>
    <col min="12429" max="12429" width="12.42578125" style="1" customWidth="1"/>
    <col min="12430" max="12430" width="11.42578125" style="1" customWidth="1"/>
    <col min="12431" max="12431" width="12.28515625" style="1" customWidth="1"/>
    <col min="12432" max="12437" width="0" style="1" hidden="1" customWidth="1"/>
    <col min="12438" max="12438" width="11.140625" style="1" bestFit="1" customWidth="1"/>
    <col min="12439" max="12439" width="0" style="1" hidden="1" customWidth="1"/>
    <col min="12440" max="12440" width="11.140625" style="1" bestFit="1" customWidth="1"/>
    <col min="12441" max="12441" width="0" style="1" hidden="1" customWidth="1"/>
    <col min="12442" max="12442" width="11.140625" style="1" bestFit="1" customWidth="1"/>
    <col min="12443" max="12443" width="0" style="1" hidden="1" customWidth="1"/>
    <col min="12444" max="12444" width="11.140625" style="1" bestFit="1" customWidth="1"/>
    <col min="12445" max="12445" width="0" style="1" hidden="1" customWidth="1"/>
    <col min="12446" max="12446" width="11.140625" style="1" bestFit="1" customWidth="1"/>
    <col min="12447" max="12447" width="0" style="1" hidden="1" customWidth="1"/>
    <col min="12448" max="12448" width="11.140625" style="1" bestFit="1" customWidth="1"/>
    <col min="12449" max="12449" width="0" style="1" hidden="1" customWidth="1"/>
    <col min="12450" max="12450" width="15.5703125" style="1" bestFit="1" customWidth="1"/>
    <col min="12451" max="12451" width="0" style="1" hidden="1" customWidth="1"/>
    <col min="12452" max="12452" width="11.140625" style="1" bestFit="1" customWidth="1"/>
    <col min="12453" max="12453" width="0" style="1" hidden="1" customWidth="1"/>
    <col min="12454" max="12454" width="11.140625" style="1" bestFit="1" customWidth="1"/>
    <col min="12455" max="12455" width="0" style="1" hidden="1" customWidth="1"/>
    <col min="12456" max="12456" width="11.140625" style="1" bestFit="1" customWidth="1"/>
    <col min="12457" max="12457" width="0" style="1" hidden="1" customWidth="1"/>
    <col min="12458" max="12458" width="12.85546875" style="1" customWidth="1"/>
    <col min="12459" max="12459" width="0" style="1" hidden="1" customWidth="1"/>
    <col min="12460" max="12460" width="15" style="1" customWidth="1"/>
    <col min="12461" max="12461" width="0" style="1" hidden="1" customWidth="1"/>
    <col min="12462" max="12462" width="15" style="1" customWidth="1"/>
    <col min="12463" max="12463" width="0" style="1" hidden="1" customWidth="1"/>
    <col min="12464" max="12464" width="11.140625" style="1" bestFit="1" customWidth="1"/>
    <col min="12465" max="12465" width="0" style="1" hidden="1" customWidth="1"/>
    <col min="12466" max="12466" width="11.140625" style="1" bestFit="1" customWidth="1"/>
    <col min="12467" max="12467" width="0" style="1" hidden="1" customWidth="1"/>
    <col min="12468" max="12468" width="11.140625" style="1" bestFit="1" customWidth="1"/>
    <col min="12469" max="12469" width="0" style="1" hidden="1" customWidth="1"/>
    <col min="12470" max="12470" width="11.42578125" style="1" customWidth="1"/>
    <col min="12471" max="12679" width="11.42578125" style="1"/>
    <col min="12680" max="12680" width="5.7109375" style="1" customWidth="1"/>
    <col min="12681" max="12681" width="33.140625" style="1" customWidth="1"/>
    <col min="12682" max="12684" width="0" style="1" hidden="1" customWidth="1"/>
    <col min="12685" max="12685" width="12.42578125" style="1" customWidth="1"/>
    <col min="12686" max="12686" width="11.42578125" style="1" customWidth="1"/>
    <col min="12687" max="12687" width="12.28515625" style="1" customWidth="1"/>
    <col min="12688" max="12693" width="0" style="1" hidden="1" customWidth="1"/>
    <col min="12694" max="12694" width="11.140625" style="1" bestFit="1" customWidth="1"/>
    <col min="12695" max="12695" width="0" style="1" hidden="1" customWidth="1"/>
    <col min="12696" max="12696" width="11.140625" style="1" bestFit="1" customWidth="1"/>
    <col min="12697" max="12697" width="0" style="1" hidden="1" customWidth="1"/>
    <col min="12698" max="12698" width="11.140625" style="1" bestFit="1" customWidth="1"/>
    <col min="12699" max="12699" width="0" style="1" hidden="1" customWidth="1"/>
    <col min="12700" max="12700" width="11.140625" style="1" bestFit="1" customWidth="1"/>
    <col min="12701" max="12701" width="0" style="1" hidden="1" customWidth="1"/>
    <col min="12702" max="12702" width="11.140625" style="1" bestFit="1" customWidth="1"/>
    <col min="12703" max="12703" width="0" style="1" hidden="1" customWidth="1"/>
    <col min="12704" max="12704" width="11.140625" style="1" bestFit="1" customWidth="1"/>
    <col min="12705" max="12705" width="0" style="1" hidden="1" customWidth="1"/>
    <col min="12706" max="12706" width="15.5703125" style="1" bestFit="1" customWidth="1"/>
    <col min="12707" max="12707" width="0" style="1" hidden="1" customWidth="1"/>
    <col min="12708" max="12708" width="11.140625" style="1" bestFit="1" customWidth="1"/>
    <col min="12709" max="12709" width="0" style="1" hidden="1" customWidth="1"/>
    <col min="12710" max="12710" width="11.140625" style="1" bestFit="1" customWidth="1"/>
    <col min="12711" max="12711" width="0" style="1" hidden="1" customWidth="1"/>
    <col min="12712" max="12712" width="11.140625" style="1" bestFit="1" customWidth="1"/>
    <col min="12713" max="12713" width="0" style="1" hidden="1" customWidth="1"/>
    <col min="12714" max="12714" width="12.85546875" style="1" customWidth="1"/>
    <col min="12715" max="12715" width="0" style="1" hidden="1" customWidth="1"/>
    <col min="12716" max="12716" width="15" style="1" customWidth="1"/>
    <col min="12717" max="12717" width="0" style="1" hidden="1" customWidth="1"/>
    <col min="12718" max="12718" width="15" style="1" customWidth="1"/>
    <col min="12719" max="12719" width="0" style="1" hidden="1" customWidth="1"/>
    <col min="12720" max="12720" width="11.140625" style="1" bestFit="1" customWidth="1"/>
    <col min="12721" max="12721" width="0" style="1" hidden="1" customWidth="1"/>
    <col min="12722" max="12722" width="11.140625" style="1" bestFit="1" customWidth="1"/>
    <col min="12723" max="12723" width="0" style="1" hidden="1" customWidth="1"/>
    <col min="12724" max="12724" width="11.140625" style="1" bestFit="1" customWidth="1"/>
    <col min="12725" max="12725" width="0" style="1" hidden="1" customWidth="1"/>
    <col min="12726" max="12726" width="11.42578125" style="1" customWidth="1"/>
    <col min="12727" max="12935" width="11.42578125" style="1"/>
    <col min="12936" max="12936" width="5.7109375" style="1" customWidth="1"/>
    <col min="12937" max="12937" width="33.140625" style="1" customWidth="1"/>
    <col min="12938" max="12940" width="0" style="1" hidden="1" customWidth="1"/>
    <col min="12941" max="12941" width="12.42578125" style="1" customWidth="1"/>
    <col min="12942" max="12942" width="11.42578125" style="1" customWidth="1"/>
    <col min="12943" max="12943" width="12.28515625" style="1" customWidth="1"/>
    <col min="12944" max="12949" width="0" style="1" hidden="1" customWidth="1"/>
    <col min="12950" max="12950" width="11.140625" style="1" bestFit="1" customWidth="1"/>
    <col min="12951" max="12951" width="0" style="1" hidden="1" customWidth="1"/>
    <col min="12952" max="12952" width="11.140625" style="1" bestFit="1" customWidth="1"/>
    <col min="12953" max="12953" width="0" style="1" hidden="1" customWidth="1"/>
    <col min="12954" max="12954" width="11.140625" style="1" bestFit="1" customWidth="1"/>
    <col min="12955" max="12955" width="0" style="1" hidden="1" customWidth="1"/>
    <col min="12956" max="12956" width="11.140625" style="1" bestFit="1" customWidth="1"/>
    <col min="12957" max="12957" width="0" style="1" hidden="1" customWidth="1"/>
    <col min="12958" max="12958" width="11.140625" style="1" bestFit="1" customWidth="1"/>
    <col min="12959" max="12959" width="0" style="1" hidden="1" customWidth="1"/>
    <col min="12960" max="12960" width="11.140625" style="1" bestFit="1" customWidth="1"/>
    <col min="12961" max="12961" width="0" style="1" hidden="1" customWidth="1"/>
    <col min="12962" max="12962" width="15.5703125" style="1" bestFit="1" customWidth="1"/>
    <col min="12963" max="12963" width="0" style="1" hidden="1" customWidth="1"/>
    <col min="12964" max="12964" width="11.140625" style="1" bestFit="1" customWidth="1"/>
    <col min="12965" max="12965" width="0" style="1" hidden="1" customWidth="1"/>
    <col min="12966" max="12966" width="11.140625" style="1" bestFit="1" customWidth="1"/>
    <col min="12967" max="12967" width="0" style="1" hidden="1" customWidth="1"/>
    <col min="12968" max="12968" width="11.140625" style="1" bestFit="1" customWidth="1"/>
    <col min="12969" max="12969" width="0" style="1" hidden="1" customWidth="1"/>
    <col min="12970" max="12970" width="12.85546875" style="1" customWidth="1"/>
    <col min="12971" max="12971" width="0" style="1" hidden="1" customWidth="1"/>
    <col min="12972" max="12972" width="15" style="1" customWidth="1"/>
    <col min="12973" max="12973" width="0" style="1" hidden="1" customWidth="1"/>
    <col min="12974" max="12974" width="15" style="1" customWidth="1"/>
    <col min="12975" max="12975" width="0" style="1" hidden="1" customWidth="1"/>
    <col min="12976" max="12976" width="11.140625" style="1" bestFit="1" customWidth="1"/>
    <col min="12977" max="12977" width="0" style="1" hidden="1" customWidth="1"/>
    <col min="12978" max="12978" width="11.140625" style="1" bestFit="1" customWidth="1"/>
    <col min="12979" max="12979" width="0" style="1" hidden="1" customWidth="1"/>
    <col min="12980" max="12980" width="11.140625" style="1" bestFit="1" customWidth="1"/>
    <col min="12981" max="12981" width="0" style="1" hidden="1" customWidth="1"/>
    <col min="12982" max="12982" width="11.42578125" style="1" customWidth="1"/>
    <col min="12983" max="13191" width="11.42578125" style="1"/>
    <col min="13192" max="13192" width="5.7109375" style="1" customWidth="1"/>
    <col min="13193" max="13193" width="33.140625" style="1" customWidth="1"/>
    <col min="13194" max="13196" width="0" style="1" hidden="1" customWidth="1"/>
    <col min="13197" max="13197" width="12.42578125" style="1" customWidth="1"/>
    <col min="13198" max="13198" width="11.42578125" style="1" customWidth="1"/>
    <col min="13199" max="13199" width="12.28515625" style="1" customWidth="1"/>
    <col min="13200" max="13205" width="0" style="1" hidden="1" customWidth="1"/>
    <col min="13206" max="13206" width="11.140625" style="1" bestFit="1" customWidth="1"/>
    <col min="13207" max="13207" width="0" style="1" hidden="1" customWidth="1"/>
    <col min="13208" max="13208" width="11.140625" style="1" bestFit="1" customWidth="1"/>
    <col min="13209" max="13209" width="0" style="1" hidden="1" customWidth="1"/>
    <col min="13210" max="13210" width="11.140625" style="1" bestFit="1" customWidth="1"/>
    <col min="13211" max="13211" width="0" style="1" hidden="1" customWidth="1"/>
    <col min="13212" max="13212" width="11.140625" style="1" bestFit="1" customWidth="1"/>
    <col min="13213" max="13213" width="0" style="1" hidden="1" customWidth="1"/>
    <col min="13214" max="13214" width="11.140625" style="1" bestFit="1" customWidth="1"/>
    <col min="13215" max="13215" width="0" style="1" hidden="1" customWidth="1"/>
    <col min="13216" max="13216" width="11.140625" style="1" bestFit="1" customWidth="1"/>
    <col min="13217" max="13217" width="0" style="1" hidden="1" customWidth="1"/>
    <col min="13218" max="13218" width="15.5703125" style="1" bestFit="1" customWidth="1"/>
    <col min="13219" max="13219" width="0" style="1" hidden="1" customWidth="1"/>
    <col min="13220" max="13220" width="11.140625" style="1" bestFit="1" customWidth="1"/>
    <col min="13221" max="13221" width="0" style="1" hidden="1" customWidth="1"/>
    <col min="13222" max="13222" width="11.140625" style="1" bestFit="1" customWidth="1"/>
    <col min="13223" max="13223" width="0" style="1" hidden="1" customWidth="1"/>
    <col min="13224" max="13224" width="11.140625" style="1" bestFit="1" customWidth="1"/>
    <col min="13225" max="13225" width="0" style="1" hidden="1" customWidth="1"/>
    <col min="13226" max="13226" width="12.85546875" style="1" customWidth="1"/>
    <col min="13227" max="13227" width="0" style="1" hidden="1" customWidth="1"/>
    <col min="13228" max="13228" width="15" style="1" customWidth="1"/>
    <col min="13229" max="13229" width="0" style="1" hidden="1" customWidth="1"/>
    <col min="13230" max="13230" width="15" style="1" customWidth="1"/>
    <col min="13231" max="13231" width="0" style="1" hidden="1" customWidth="1"/>
    <col min="13232" max="13232" width="11.140625" style="1" bestFit="1" customWidth="1"/>
    <col min="13233" max="13233" width="0" style="1" hidden="1" customWidth="1"/>
    <col min="13234" max="13234" width="11.140625" style="1" bestFit="1" customWidth="1"/>
    <col min="13235" max="13235" width="0" style="1" hidden="1" customWidth="1"/>
    <col min="13236" max="13236" width="11.140625" style="1" bestFit="1" customWidth="1"/>
    <col min="13237" max="13237" width="0" style="1" hidden="1" customWidth="1"/>
    <col min="13238" max="13238" width="11.42578125" style="1" customWidth="1"/>
    <col min="13239" max="13447" width="11.42578125" style="1"/>
    <col min="13448" max="13448" width="5.7109375" style="1" customWidth="1"/>
    <col min="13449" max="13449" width="33.140625" style="1" customWidth="1"/>
    <col min="13450" max="13452" width="0" style="1" hidden="1" customWidth="1"/>
    <col min="13453" max="13453" width="12.42578125" style="1" customWidth="1"/>
    <col min="13454" max="13454" width="11.42578125" style="1" customWidth="1"/>
    <col min="13455" max="13455" width="12.28515625" style="1" customWidth="1"/>
    <col min="13456" max="13461" width="0" style="1" hidden="1" customWidth="1"/>
    <col min="13462" max="13462" width="11.140625" style="1" bestFit="1" customWidth="1"/>
    <col min="13463" max="13463" width="0" style="1" hidden="1" customWidth="1"/>
    <col min="13464" max="13464" width="11.140625" style="1" bestFit="1" customWidth="1"/>
    <col min="13465" max="13465" width="0" style="1" hidden="1" customWidth="1"/>
    <col min="13466" max="13466" width="11.140625" style="1" bestFit="1" customWidth="1"/>
    <col min="13467" max="13467" width="0" style="1" hidden="1" customWidth="1"/>
    <col min="13468" max="13468" width="11.140625" style="1" bestFit="1" customWidth="1"/>
    <col min="13469" max="13469" width="0" style="1" hidden="1" customWidth="1"/>
    <col min="13470" max="13470" width="11.140625" style="1" bestFit="1" customWidth="1"/>
    <col min="13471" max="13471" width="0" style="1" hidden="1" customWidth="1"/>
    <col min="13472" max="13472" width="11.140625" style="1" bestFit="1" customWidth="1"/>
    <col min="13473" max="13473" width="0" style="1" hidden="1" customWidth="1"/>
    <col min="13474" max="13474" width="15.5703125" style="1" bestFit="1" customWidth="1"/>
    <col min="13475" max="13475" width="0" style="1" hidden="1" customWidth="1"/>
    <col min="13476" max="13476" width="11.140625" style="1" bestFit="1" customWidth="1"/>
    <col min="13477" max="13477" width="0" style="1" hidden="1" customWidth="1"/>
    <col min="13478" max="13478" width="11.140625" style="1" bestFit="1" customWidth="1"/>
    <col min="13479" max="13479" width="0" style="1" hidden="1" customWidth="1"/>
    <col min="13480" max="13480" width="11.140625" style="1" bestFit="1" customWidth="1"/>
    <col min="13481" max="13481" width="0" style="1" hidden="1" customWidth="1"/>
    <col min="13482" max="13482" width="12.85546875" style="1" customWidth="1"/>
    <col min="13483" max="13483" width="0" style="1" hidden="1" customWidth="1"/>
    <col min="13484" max="13484" width="15" style="1" customWidth="1"/>
    <col min="13485" max="13485" width="0" style="1" hidden="1" customWidth="1"/>
    <col min="13486" max="13486" width="15" style="1" customWidth="1"/>
    <col min="13487" max="13487" width="0" style="1" hidden="1" customWidth="1"/>
    <col min="13488" max="13488" width="11.140625" style="1" bestFit="1" customWidth="1"/>
    <col min="13489" max="13489" width="0" style="1" hidden="1" customWidth="1"/>
    <col min="13490" max="13490" width="11.140625" style="1" bestFit="1" customWidth="1"/>
    <col min="13491" max="13491" width="0" style="1" hidden="1" customWidth="1"/>
    <col min="13492" max="13492" width="11.140625" style="1" bestFit="1" customWidth="1"/>
    <col min="13493" max="13493" width="0" style="1" hidden="1" customWidth="1"/>
    <col min="13494" max="13494" width="11.42578125" style="1" customWidth="1"/>
    <col min="13495" max="13703" width="11.42578125" style="1"/>
    <col min="13704" max="13704" width="5.7109375" style="1" customWidth="1"/>
    <col min="13705" max="13705" width="33.140625" style="1" customWidth="1"/>
    <col min="13706" max="13708" width="0" style="1" hidden="1" customWidth="1"/>
    <col min="13709" max="13709" width="12.42578125" style="1" customWidth="1"/>
    <col min="13710" max="13710" width="11.42578125" style="1" customWidth="1"/>
    <col min="13711" max="13711" width="12.28515625" style="1" customWidth="1"/>
    <col min="13712" max="13717" width="0" style="1" hidden="1" customWidth="1"/>
    <col min="13718" max="13718" width="11.140625" style="1" bestFit="1" customWidth="1"/>
    <col min="13719" max="13719" width="0" style="1" hidden="1" customWidth="1"/>
    <col min="13720" max="13720" width="11.140625" style="1" bestFit="1" customWidth="1"/>
    <col min="13721" max="13721" width="0" style="1" hidden="1" customWidth="1"/>
    <col min="13722" max="13722" width="11.140625" style="1" bestFit="1" customWidth="1"/>
    <col min="13723" max="13723" width="0" style="1" hidden="1" customWidth="1"/>
    <col min="13724" max="13724" width="11.140625" style="1" bestFit="1" customWidth="1"/>
    <col min="13725" max="13725" width="0" style="1" hidden="1" customWidth="1"/>
    <col min="13726" max="13726" width="11.140625" style="1" bestFit="1" customWidth="1"/>
    <col min="13727" max="13727" width="0" style="1" hidden="1" customWidth="1"/>
    <col min="13728" max="13728" width="11.140625" style="1" bestFit="1" customWidth="1"/>
    <col min="13729" max="13729" width="0" style="1" hidden="1" customWidth="1"/>
    <col min="13730" max="13730" width="15.5703125" style="1" bestFit="1" customWidth="1"/>
    <col min="13731" max="13731" width="0" style="1" hidden="1" customWidth="1"/>
    <col min="13732" max="13732" width="11.140625" style="1" bestFit="1" customWidth="1"/>
    <col min="13733" max="13733" width="0" style="1" hidden="1" customWidth="1"/>
    <col min="13734" max="13734" width="11.140625" style="1" bestFit="1" customWidth="1"/>
    <col min="13735" max="13735" width="0" style="1" hidden="1" customWidth="1"/>
    <col min="13736" max="13736" width="11.140625" style="1" bestFit="1" customWidth="1"/>
    <col min="13737" max="13737" width="0" style="1" hidden="1" customWidth="1"/>
    <col min="13738" max="13738" width="12.85546875" style="1" customWidth="1"/>
    <col min="13739" max="13739" width="0" style="1" hidden="1" customWidth="1"/>
    <col min="13740" max="13740" width="15" style="1" customWidth="1"/>
    <col min="13741" max="13741" width="0" style="1" hidden="1" customWidth="1"/>
    <col min="13742" max="13742" width="15" style="1" customWidth="1"/>
    <col min="13743" max="13743" width="0" style="1" hidden="1" customWidth="1"/>
    <col min="13744" max="13744" width="11.140625" style="1" bestFit="1" customWidth="1"/>
    <col min="13745" max="13745" width="0" style="1" hidden="1" customWidth="1"/>
    <col min="13746" max="13746" width="11.140625" style="1" bestFit="1" customWidth="1"/>
    <col min="13747" max="13747" width="0" style="1" hidden="1" customWidth="1"/>
    <col min="13748" max="13748" width="11.140625" style="1" bestFit="1" customWidth="1"/>
    <col min="13749" max="13749" width="0" style="1" hidden="1" customWidth="1"/>
    <col min="13750" max="13750" width="11.42578125" style="1" customWidth="1"/>
    <col min="13751" max="13959" width="11.42578125" style="1"/>
    <col min="13960" max="13960" width="5.7109375" style="1" customWidth="1"/>
    <col min="13961" max="13961" width="33.140625" style="1" customWidth="1"/>
    <col min="13962" max="13964" width="0" style="1" hidden="1" customWidth="1"/>
    <col min="13965" max="13965" width="12.42578125" style="1" customWidth="1"/>
    <col min="13966" max="13966" width="11.42578125" style="1" customWidth="1"/>
    <col min="13967" max="13967" width="12.28515625" style="1" customWidth="1"/>
    <col min="13968" max="13973" width="0" style="1" hidden="1" customWidth="1"/>
    <col min="13974" max="13974" width="11.140625" style="1" bestFit="1" customWidth="1"/>
    <col min="13975" max="13975" width="0" style="1" hidden="1" customWidth="1"/>
    <col min="13976" max="13976" width="11.140625" style="1" bestFit="1" customWidth="1"/>
    <col min="13977" max="13977" width="0" style="1" hidden="1" customWidth="1"/>
    <col min="13978" max="13978" width="11.140625" style="1" bestFit="1" customWidth="1"/>
    <col min="13979" max="13979" width="0" style="1" hidden="1" customWidth="1"/>
    <col min="13980" max="13980" width="11.140625" style="1" bestFit="1" customWidth="1"/>
    <col min="13981" max="13981" width="0" style="1" hidden="1" customWidth="1"/>
    <col min="13982" max="13982" width="11.140625" style="1" bestFit="1" customWidth="1"/>
    <col min="13983" max="13983" width="0" style="1" hidden="1" customWidth="1"/>
    <col min="13984" max="13984" width="11.140625" style="1" bestFit="1" customWidth="1"/>
    <col min="13985" max="13985" width="0" style="1" hidden="1" customWidth="1"/>
    <col min="13986" max="13986" width="15.5703125" style="1" bestFit="1" customWidth="1"/>
    <col min="13987" max="13987" width="0" style="1" hidden="1" customWidth="1"/>
    <col min="13988" max="13988" width="11.140625" style="1" bestFit="1" customWidth="1"/>
    <col min="13989" max="13989" width="0" style="1" hidden="1" customWidth="1"/>
    <col min="13990" max="13990" width="11.140625" style="1" bestFit="1" customWidth="1"/>
    <col min="13991" max="13991" width="0" style="1" hidden="1" customWidth="1"/>
    <col min="13992" max="13992" width="11.140625" style="1" bestFit="1" customWidth="1"/>
    <col min="13993" max="13993" width="0" style="1" hidden="1" customWidth="1"/>
    <col min="13994" max="13994" width="12.85546875" style="1" customWidth="1"/>
    <col min="13995" max="13995" width="0" style="1" hidden="1" customWidth="1"/>
    <col min="13996" max="13996" width="15" style="1" customWidth="1"/>
    <col min="13997" max="13997" width="0" style="1" hidden="1" customWidth="1"/>
    <col min="13998" max="13998" width="15" style="1" customWidth="1"/>
    <col min="13999" max="13999" width="0" style="1" hidden="1" customWidth="1"/>
    <col min="14000" max="14000" width="11.140625" style="1" bestFit="1" customWidth="1"/>
    <col min="14001" max="14001" width="0" style="1" hidden="1" customWidth="1"/>
    <col min="14002" max="14002" width="11.140625" style="1" bestFit="1" customWidth="1"/>
    <col min="14003" max="14003" width="0" style="1" hidden="1" customWidth="1"/>
    <col min="14004" max="14004" width="11.140625" style="1" bestFit="1" customWidth="1"/>
    <col min="14005" max="14005" width="0" style="1" hidden="1" customWidth="1"/>
    <col min="14006" max="14006" width="11.42578125" style="1" customWidth="1"/>
    <col min="14007" max="14215" width="11.42578125" style="1"/>
    <col min="14216" max="14216" width="5.7109375" style="1" customWidth="1"/>
    <col min="14217" max="14217" width="33.140625" style="1" customWidth="1"/>
    <col min="14218" max="14220" width="0" style="1" hidden="1" customWidth="1"/>
    <col min="14221" max="14221" width="12.42578125" style="1" customWidth="1"/>
    <col min="14222" max="14222" width="11.42578125" style="1" customWidth="1"/>
    <col min="14223" max="14223" width="12.28515625" style="1" customWidth="1"/>
    <col min="14224" max="14229" width="0" style="1" hidden="1" customWidth="1"/>
    <col min="14230" max="14230" width="11.140625" style="1" bestFit="1" customWidth="1"/>
    <col min="14231" max="14231" width="0" style="1" hidden="1" customWidth="1"/>
    <col min="14232" max="14232" width="11.140625" style="1" bestFit="1" customWidth="1"/>
    <col min="14233" max="14233" width="0" style="1" hidden="1" customWidth="1"/>
    <col min="14234" max="14234" width="11.140625" style="1" bestFit="1" customWidth="1"/>
    <col min="14235" max="14235" width="0" style="1" hidden="1" customWidth="1"/>
    <col min="14236" max="14236" width="11.140625" style="1" bestFit="1" customWidth="1"/>
    <col min="14237" max="14237" width="0" style="1" hidden="1" customWidth="1"/>
    <col min="14238" max="14238" width="11.140625" style="1" bestFit="1" customWidth="1"/>
    <col min="14239" max="14239" width="0" style="1" hidden="1" customWidth="1"/>
    <col min="14240" max="14240" width="11.140625" style="1" bestFit="1" customWidth="1"/>
    <col min="14241" max="14241" width="0" style="1" hidden="1" customWidth="1"/>
    <col min="14242" max="14242" width="15.5703125" style="1" bestFit="1" customWidth="1"/>
    <col min="14243" max="14243" width="0" style="1" hidden="1" customWidth="1"/>
    <col min="14244" max="14244" width="11.140625" style="1" bestFit="1" customWidth="1"/>
    <col min="14245" max="14245" width="0" style="1" hidden="1" customWidth="1"/>
    <col min="14246" max="14246" width="11.140625" style="1" bestFit="1" customWidth="1"/>
    <col min="14247" max="14247" width="0" style="1" hidden="1" customWidth="1"/>
    <col min="14248" max="14248" width="11.140625" style="1" bestFit="1" customWidth="1"/>
    <col min="14249" max="14249" width="0" style="1" hidden="1" customWidth="1"/>
    <col min="14250" max="14250" width="12.85546875" style="1" customWidth="1"/>
    <col min="14251" max="14251" width="0" style="1" hidden="1" customWidth="1"/>
    <col min="14252" max="14252" width="15" style="1" customWidth="1"/>
    <col min="14253" max="14253" width="0" style="1" hidden="1" customWidth="1"/>
    <col min="14254" max="14254" width="15" style="1" customWidth="1"/>
    <col min="14255" max="14255" width="0" style="1" hidden="1" customWidth="1"/>
    <col min="14256" max="14256" width="11.140625" style="1" bestFit="1" customWidth="1"/>
    <col min="14257" max="14257" width="0" style="1" hidden="1" customWidth="1"/>
    <col min="14258" max="14258" width="11.140625" style="1" bestFit="1" customWidth="1"/>
    <col min="14259" max="14259" width="0" style="1" hidden="1" customWidth="1"/>
    <col min="14260" max="14260" width="11.140625" style="1" bestFit="1" customWidth="1"/>
    <col min="14261" max="14261" width="0" style="1" hidden="1" customWidth="1"/>
    <col min="14262" max="14262" width="11.42578125" style="1" customWidth="1"/>
    <col min="14263" max="14471" width="11.42578125" style="1"/>
    <col min="14472" max="14472" width="5.7109375" style="1" customWidth="1"/>
    <col min="14473" max="14473" width="33.140625" style="1" customWidth="1"/>
    <col min="14474" max="14476" width="0" style="1" hidden="1" customWidth="1"/>
    <col min="14477" max="14477" width="12.42578125" style="1" customWidth="1"/>
    <col min="14478" max="14478" width="11.42578125" style="1" customWidth="1"/>
    <col min="14479" max="14479" width="12.28515625" style="1" customWidth="1"/>
    <col min="14480" max="14485" width="0" style="1" hidden="1" customWidth="1"/>
    <col min="14486" max="14486" width="11.140625" style="1" bestFit="1" customWidth="1"/>
    <col min="14487" max="14487" width="0" style="1" hidden="1" customWidth="1"/>
    <col min="14488" max="14488" width="11.140625" style="1" bestFit="1" customWidth="1"/>
    <col min="14489" max="14489" width="0" style="1" hidden="1" customWidth="1"/>
    <col min="14490" max="14490" width="11.140625" style="1" bestFit="1" customWidth="1"/>
    <col min="14491" max="14491" width="0" style="1" hidden="1" customWidth="1"/>
    <col min="14492" max="14492" width="11.140625" style="1" bestFit="1" customWidth="1"/>
    <col min="14493" max="14493" width="0" style="1" hidden="1" customWidth="1"/>
    <col min="14494" max="14494" width="11.140625" style="1" bestFit="1" customWidth="1"/>
    <col min="14495" max="14495" width="0" style="1" hidden="1" customWidth="1"/>
    <col min="14496" max="14496" width="11.140625" style="1" bestFit="1" customWidth="1"/>
    <col min="14497" max="14497" width="0" style="1" hidden="1" customWidth="1"/>
    <col min="14498" max="14498" width="15.5703125" style="1" bestFit="1" customWidth="1"/>
    <col min="14499" max="14499" width="0" style="1" hidden="1" customWidth="1"/>
    <col min="14500" max="14500" width="11.140625" style="1" bestFit="1" customWidth="1"/>
    <col min="14501" max="14501" width="0" style="1" hidden="1" customWidth="1"/>
    <col min="14502" max="14502" width="11.140625" style="1" bestFit="1" customWidth="1"/>
    <col min="14503" max="14503" width="0" style="1" hidden="1" customWidth="1"/>
    <col min="14504" max="14504" width="11.140625" style="1" bestFit="1" customWidth="1"/>
    <col min="14505" max="14505" width="0" style="1" hidden="1" customWidth="1"/>
    <col min="14506" max="14506" width="12.85546875" style="1" customWidth="1"/>
    <col min="14507" max="14507" width="0" style="1" hidden="1" customWidth="1"/>
    <col min="14508" max="14508" width="15" style="1" customWidth="1"/>
    <col min="14509" max="14509" width="0" style="1" hidden="1" customWidth="1"/>
    <col min="14510" max="14510" width="15" style="1" customWidth="1"/>
    <col min="14511" max="14511" width="0" style="1" hidden="1" customWidth="1"/>
    <col min="14512" max="14512" width="11.140625" style="1" bestFit="1" customWidth="1"/>
    <col min="14513" max="14513" width="0" style="1" hidden="1" customWidth="1"/>
    <col min="14514" max="14514" width="11.140625" style="1" bestFit="1" customWidth="1"/>
    <col min="14515" max="14515" width="0" style="1" hidden="1" customWidth="1"/>
    <col min="14516" max="14516" width="11.140625" style="1" bestFit="1" customWidth="1"/>
    <col min="14517" max="14517" width="0" style="1" hidden="1" customWidth="1"/>
    <col min="14518" max="14518" width="11.42578125" style="1" customWidth="1"/>
    <col min="14519" max="14727" width="11.42578125" style="1"/>
    <col min="14728" max="14728" width="5.7109375" style="1" customWidth="1"/>
    <col min="14729" max="14729" width="33.140625" style="1" customWidth="1"/>
    <col min="14730" max="14732" width="0" style="1" hidden="1" customWidth="1"/>
    <col min="14733" max="14733" width="12.42578125" style="1" customWidth="1"/>
    <col min="14734" max="14734" width="11.42578125" style="1" customWidth="1"/>
    <col min="14735" max="14735" width="12.28515625" style="1" customWidth="1"/>
    <col min="14736" max="14741" width="0" style="1" hidden="1" customWidth="1"/>
    <col min="14742" max="14742" width="11.140625" style="1" bestFit="1" customWidth="1"/>
    <col min="14743" max="14743" width="0" style="1" hidden="1" customWidth="1"/>
    <col min="14744" max="14744" width="11.140625" style="1" bestFit="1" customWidth="1"/>
    <col min="14745" max="14745" width="0" style="1" hidden="1" customWidth="1"/>
    <col min="14746" max="14746" width="11.140625" style="1" bestFit="1" customWidth="1"/>
    <col min="14747" max="14747" width="0" style="1" hidden="1" customWidth="1"/>
    <col min="14748" max="14748" width="11.140625" style="1" bestFit="1" customWidth="1"/>
    <col min="14749" max="14749" width="0" style="1" hidden="1" customWidth="1"/>
    <col min="14750" max="14750" width="11.140625" style="1" bestFit="1" customWidth="1"/>
    <col min="14751" max="14751" width="0" style="1" hidden="1" customWidth="1"/>
    <col min="14752" max="14752" width="11.140625" style="1" bestFit="1" customWidth="1"/>
    <col min="14753" max="14753" width="0" style="1" hidden="1" customWidth="1"/>
    <col min="14754" max="14754" width="15.5703125" style="1" bestFit="1" customWidth="1"/>
    <col min="14755" max="14755" width="0" style="1" hidden="1" customWidth="1"/>
    <col min="14756" max="14756" width="11.140625" style="1" bestFit="1" customWidth="1"/>
    <col min="14757" max="14757" width="0" style="1" hidden="1" customWidth="1"/>
    <col min="14758" max="14758" width="11.140625" style="1" bestFit="1" customWidth="1"/>
    <col min="14759" max="14759" width="0" style="1" hidden="1" customWidth="1"/>
    <col min="14760" max="14760" width="11.140625" style="1" bestFit="1" customWidth="1"/>
    <col min="14761" max="14761" width="0" style="1" hidden="1" customWidth="1"/>
    <col min="14762" max="14762" width="12.85546875" style="1" customWidth="1"/>
    <col min="14763" max="14763" width="0" style="1" hidden="1" customWidth="1"/>
    <col min="14764" max="14764" width="15" style="1" customWidth="1"/>
    <col min="14765" max="14765" width="0" style="1" hidden="1" customWidth="1"/>
    <col min="14766" max="14766" width="15" style="1" customWidth="1"/>
    <col min="14767" max="14767" width="0" style="1" hidden="1" customWidth="1"/>
    <col min="14768" max="14768" width="11.140625" style="1" bestFit="1" customWidth="1"/>
    <col min="14769" max="14769" width="0" style="1" hidden="1" customWidth="1"/>
    <col min="14770" max="14770" width="11.140625" style="1" bestFit="1" customWidth="1"/>
    <col min="14771" max="14771" width="0" style="1" hidden="1" customWidth="1"/>
    <col min="14772" max="14772" width="11.140625" style="1" bestFit="1" customWidth="1"/>
    <col min="14773" max="14773" width="0" style="1" hidden="1" customWidth="1"/>
    <col min="14774" max="14774" width="11.42578125" style="1" customWidth="1"/>
    <col min="14775" max="14983" width="11.42578125" style="1"/>
    <col min="14984" max="14984" width="5.7109375" style="1" customWidth="1"/>
    <col min="14985" max="14985" width="33.140625" style="1" customWidth="1"/>
    <col min="14986" max="14988" width="0" style="1" hidden="1" customWidth="1"/>
    <col min="14989" max="14989" width="12.42578125" style="1" customWidth="1"/>
    <col min="14990" max="14990" width="11.42578125" style="1" customWidth="1"/>
    <col min="14991" max="14991" width="12.28515625" style="1" customWidth="1"/>
    <col min="14992" max="14997" width="0" style="1" hidden="1" customWidth="1"/>
    <col min="14998" max="14998" width="11.140625" style="1" bestFit="1" customWidth="1"/>
    <col min="14999" max="14999" width="0" style="1" hidden="1" customWidth="1"/>
    <col min="15000" max="15000" width="11.140625" style="1" bestFit="1" customWidth="1"/>
    <col min="15001" max="15001" width="0" style="1" hidden="1" customWidth="1"/>
    <col min="15002" max="15002" width="11.140625" style="1" bestFit="1" customWidth="1"/>
    <col min="15003" max="15003" width="0" style="1" hidden="1" customWidth="1"/>
    <col min="15004" max="15004" width="11.140625" style="1" bestFit="1" customWidth="1"/>
    <col min="15005" max="15005" width="0" style="1" hidden="1" customWidth="1"/>
    <col min="15006" max="15006" width="11.140625" style="1" bestFit="1" customWidth="1"/>
    <col min="15007" max="15007" width="0" style="1" hidden="1" customWidth="1"/>
    <col min="15008" max="15008" width="11.140625" style="1" bestFit="1" customWidth="1"/>
    <col min="15009" max="15009" width="0" style="1" hidden="1" customWidth="1"/>
    <col min="15010" max="15010" width="15.5703125" style="1" bestFit="1" customWidth="1"/>
    <col min="15011" max="15011" width="0" style="1" hidden="1" customWidth="1"/>
    <col min="15012" max="15012" width="11.140625" style="1" bestFit="1" customWidth="1"/>
    <col min="15013" max="15013" width="0" style="1" hidden="1" customWidth="1"/>
    <col min="15014" max="15014" width="11.140625" style="1" bestFit="1" customWidth="1"/>
    <col min="15015" max="15015" width="0" style="1" hidden="1" customWidth="1"/>
    <col min="15016" max="15016" width="11.140625" style="1" bestFit="1" customWidth="1"/>
    <col min="15017" max="15017" width="0" style="1" hidden="1" customWidth="1"/>
    <col min="15018" max="15018" width="12.85546875" style="1" customWidth="1"/>
    <col min="15019" max="15019" width="0" style="1" hidden="1" customWidth="1"/>
    <col min="15020" max="15020" width="15" style="1" customWidth="1"/>
    <col min="15021" max="15021" width="0" style="1" hidden="1" customWidth="1"/>
    <col min="15022" max="15022" width="15" style="1" customWidth="1"/>
    <col min="15023" max="15023" width="0" style="1" hidden="1" customWidth="1"/>
    <col min="15024" max="15024" width="11.140625" style="1" bestFit="1" customWidth="1"/>
    <col min="15025" max="15025" width="0" style="1" hidden="1" customWidth="1"/>
    <col min="15026" max="15026" width="11.140625" style="1" bestFit="1" customWidth="1"/>
    <col min="15027" max="15027" width="0" style="1" hidden="1" customWidth="1"/>
    <col min="15028" max="15028" width="11.140625" style="1" bestFit="1" customWidth="1"/>
    <col min="15029" max="15029" width="0" style="1" hidden="1" customWidth="1"/>
    <col min="15030" max="15030" width="11.42578125" style="1" customWidth="1"/>
    <col min="15031" max="15239" width="11.42578125" style="1"/>
    <col min="15240" max="15240" width="5.7109375" style="1" customWidth="1"/>
    <col min="15241" max="15241" width="33.140625" style="1" customWidth="1"/>
    <col min="15242" max="15244" width="0" style="1" hidden="1" customWidth="1"/>
    <col min="15245" max="15245" width="12.42578125" style="1" customWidth="1"/>
    <col min="15246" max="15246" width="11.42578125" style="1" customWidth="1"/>
    <col min="15247" max="15247" width="12.28515625" style="1" customWidth="1"/>
    <col min="15248" max="15253" width="0" style="1" hidden="1" customWidth="1"/>
    <col min="15254" max="15254" width="11.140625" style="1" bestFit="1" customWidth="1"/>
    <col min="15255" max="15255" width="0" style="1" hidden="1" customWidth="1"/>
    <col min="15256" max="15256" width="11.140625" style="1" bestFit="1" customWidth="1"/>
    <col min="15257" max="15257" width="0" style="1" hidden="1" customWidth="1"/>
    <col min="15258" max="15258" width="11.140625" style="1" bestFit="1" customWidth="1"/>
    <col min="15259" max="15259" width="0" style="1" hidden="1" customWidth="1"/>
    <col min="15260" max="15260" width="11.140625" style="1" bestFit="1" customWidth="1"/>
    <col min="15261" max="15261" width="0" style="1" hidden="1" customWidth="1"/>
    <col min="15262" max="15262" width="11.140625" style="1" bestFit="1" customWidth="1"/>
    <col min="15263" max="15263" width="0" style="1" hidden="1" customWidth="1"/>
    <col min="15264" max="15264" width="11.140625" style="1" bestFit="1" customWidth="1"/>
    <col min="15265" max="15265" width="0" style="1" hidden="1" customWidth="1"/>
    <col min="15266" max="15266" width="15.5703125" style="1" bestFit="1" customWidth="1"/>
    <col min="15267" max="15267" width="0" style="1" hidden="1" customWidth="1"/>
    <col min="15268" max="15268" width="11.140625" style="1" bestFit="1" customWidth="1"/>
    <col min="15269" max="15269" width="0" style="1" hidden="1" customWidth="1"/>
    <col min="15270" max="15270" width="11.140625" style="1" bestFit="1" customWidth="1"/>
    <col min="15271" max="15271" width="0" style="1" hidden="1" customWidth="1"/>
    <col min="15272" max="15272" width="11.140625" style="1" bestFit="1" customWidth="1"/>
    <col min="15273" max="15273" width="0" style="1" hidden="1" customWidth="1"/>
    <col min="15274" max="15274" width="12.85546875" style="1" customWidth="1"/>
    <col min="15275" max="15275" width="0" style="1" hidden="1" customWidth="1"/>
    <col min="15276" max="15276" width="15" style="1" customWidth="1"/>
    <col min="15277" max="15277" width="0" style="1" hidden="1" customWidth="1"/>
    <col min="15278" max="15278" width="15" style="1" customWidth="1"/>
    <col min="15279" max="15279" width="0" style="1" hidden="1" customWidth="1"/>
    <col min="15280" max="15280" width="11.140625" style="1" bestFit="1" customWidth="1"/>
    <col min="15281" max="15281" width="0" style="1" hidden="1" customWidth="1"/>
    <col min="15282" max="15282" width="11.140625" style="1" bestFit="1" customWidth="1"/>
    <col min="15283" max="15283" width="0" style="1" hidden="1" customWidth="1"/>
    <col min="15284" max="15284" width="11.140625" style="1" bestFit="1" customWidth="1"/>
    <col min="15285" max="15285" width="0" style="1" hidden="1" customWidth="1"/>
    <col min="15286" max="15286" width="11.42578125" style="1" customWidth="1"/>
    <col min="15287" max="15495" width="11.42578125" style="1"/>
    <col min="15496" max="15496" width="5.7109375" style="1" customWidth="1"/>
    <col min="15497" max="15497" width="33.140625" style="1" customWidth="1"/>
    <col min="15498" max="15500" width="0" style="1" hidden="1" customWidth="1"/>
    <col min="15501" max="15501" width="12.42578125" style="1" customWidth="1"/>
    <col min="15502" max="15502" width="11.42578125" style="1" customWidth="1"/>
    <col min="15503" max="15503" width="12.28515625" style="1" customWidth="1"/>
    <col min="15504" max="15509" width="0" style="1" hidden="1" customWidth="1"/>
    <col min="15510" max="15510" width="11.140625" style="1" bestFit="1" customWidth="1"/>
    <col min="15511" max="15511" width="0" style="1" hidden="1" customWidth="1"/>
    <col min="15512" max="15512" width="11.140625" style="1" bestFit="1" customWidth="1"/>
    <col min="15513" max="15513" width="0" style="1" hidden="1" customWidth="1"/>
    <col min="15514" max="15514" width="11.140625" style="1" bestFit="1" customWidth="1"/>
    <col min="15515" max="15515" width="0" style="1" hidden="1" customWidth="1"/>
    <col min="15516" max="15516" width="11.140625" style="1" bestFit="1" customWidth="1"/>
    <col min="15517" max="15517" width="0" style="1" hidden="1" customWidth="1"/>
    <col min="15518" max="15518" width="11.140625" style="1" bestFit="1" customWidth="1"/>
    <col min="15519" max="15519" width="0" style="1" hidden="1" customWidth="1"/>
    <col min="15520" max="15520" width="11.140625" style="1" bestFit="1" customWidth="1"/>
    <col min="15521" max="15521" width="0" style="1" hidden="1" customWidth="1"/>
    <col min="15522" max="15522" width="15.5703125" style="1" bestFit="1" customWidth="1"/>
    <col min="15523" max="15523" width="0" style="1" hidden="1" customWidth="1"/>
    <col min="15524" max="15524" width="11.140625" style="1" bestFit="1" customWidth="1"/>
    <col min="15525" max="15525" width="0" style="1" hidden="1" customWidth="1"/>
    <col min="15526" max="15526" width="11.140625" style="1" bestFit="1" customWidth="1"/>
    <col min="15527" max="15527" width="0" style="1" hidden="1" customWidth="1"/>
    <col min="15528" max="15528" width="11.140625" style="1" bestFit="1" customWidth="1"/>
    <col min="15529" max="15529" width="0" style="1" hidden="1" customWidth="1"/>
    <col min="15530" max="15530" width="12.85546875" style="1" customWidth="1"/>
    <col min="15531" max="15531" width="0" style="1" hidden="1" customWidth="1"/>
    <col min="15532" max="15532" width="15" style="1" customWidth="1"/>
    <col min="15533" max="15533" width="0" style="1" hidden="1" customWidth="1"/>
    <col min="15534" max="15534" width="15" style="1" customWidth="1"/>
    <col min="15535" max="15535" width="0" style="1" hidden="1" customWidth="1"/>
    <col min="15536" max="15536" width="11.140625" style="1" bestFit="1" customWidth="1"/>
    <col min="15537" max="15537" width="0" style="1" hidden="1" customWidth="1"/>
    <col min="15538" max="15538" width="11.140625" style="1" bestFit="1" customWidth="1"/>
    <col min="15539" max="15539" width="0" style="1" hidden="1" customWidth="1"/>
    <col min="15540" max="15540" width="11.140625" style="1" bestFit="1" customWidth="1"/>
    <col min="15541" max="15541" width="0" style="1" hidden="1" customWidth="1"/>
    <col min="15542" max="15542" width="11.42578125" style="1" customWidth="1"/>
    <col min="15543" max="15751" width="11.42578125" style="1"/>
    <col min="15752" max="15752" width="5.7109375" style="1" customWidth="1"/>
    <col min="15753" max="15753" width="33.140625" style="1" customWidth="1"/>
    <col min="15754" max="15756" width="0" style="1" hidden="1" customWidth="1"/>
    <col min="15757" max="15757" width="12.42578125" style="1" customWidth="1"/>
    <col min="15758" max="15758" width="11.42578125" style="1" customWidth="1"/>
    <col min="15759" max="15759" width="12.28515625" style="1" customWidth="1"/>
    <col min="15760" max="15765" width="0" style="1" hidden="1" customWidth="1"/>
    <col min="15766" max="15766" width="11.140625" style="1" bestFit="1" customWidth="1"/>
    <col min="15767" max="15767" width="0" style="1" hidden="1" customWidth="1"/>
    <col min="15768" max="15768" width="11.140625" style="1" bestFit="1" customWidth="1"/>
    <col min="15769" max="15769" width="0" style="1" hidden="1" customWidth="1"/>
    <col min="15770" max="15770" width="11.140625" style="1" bestFit="1" customWidth="1"/>
    <col min="15771" max="15771" width="0" style="1" hidden="1" customWidth="1"/>
    <col min="15772" max="15772" width="11.140625" style="1" bestFit="1" customWidth="1"/>
    <col min="15773" max="15773" width="0" style="1" hidden="1" customWidth="1"/>
    <col min="15774" max="15774" width="11.140625" style="1" bestFit="1" customWidth="1"/>
    <col min="15775" max="15775" width="0" style="1" hidden="1" customWidth="1"/>
    <col min="15776" max="15776" width="11.140625" style="1" bestFit="1" customWidth="1"/>
    <col min="15777" max="15777" width="0" style="1" hidden="1" customWidth="1"/>
    <col min="15778" max="15778" width="15.5703125" style="1" bestFit="1" customWidth="1"/>
    <col min="15779" max="15779" width="0" style="1" hidden="1" customWidth="1"/>
    <col min="15780" max="15780" width="11.140625" style="1" bestFit="1" customWidth="1"/>
    <col min="15781" max="15781" width="0" style="1" hidden="1" customWidth="1"/>
    <col min="15782" max="15782" width="11.140625" style="1" bestFit="1" customWidth="1"/>
    <col min="15783" max="15783" width="0" style="1" hidden="1" customWidth="1"/>
    <col min="15784" max="15784" width="11.140625" style="1" bestFit="1" customWidth="1"/>
    <col min="15785" max="15785" width="0" style="1" hidden="1" customWidth="1"/>
    <col min="15786" max="15786" width="12.85546875" style="1" customWidth="1"/>
    <col min="15787" max="15787" width="0" style="1" hidden="1" customWidth="1"/>
    <col min="15788" max="15788" width="15" style="1" customWidth="1"/>
    <col min="15789" max="15789" width="0" style="1" hidden="1" customWidth="1"/>
    <col min="15790" max="15790" width="15" style="1" customWidth="1"/>
    <col min="15791" max="15791" width="0" style="1" hidden="1" customWidth="1"/>
    <col min="15792" max="15792" width="11.140625" style="1" bestFit="1" customWidth="1"/>
    <col min="15793" max="15793" width="0" style="1" hidden="1" customWidth="1"/>
    <col min="15794" max="15794" width="11.140625" style="1" bestFit="1" customWidth="1"/>
    <col min="15795" max="15795" width="0" style="1" hidden="1" customWidth="1"/>
    <col min="15796" max="15796" width="11.140625" style="1" bestFit="1" customWidth="1"/>
    <col min="15797" max="15797" width="0" style="1" hidden="1" customWidth="1"/>
    <col min="15798" max="15798" width="11.42578125" style="1" customWidth="1"/>
    <col min="15799" max="16007" width="11.42578125" style="1"/>
    <col min="16008" max="16008" width="5.7109375" style="1" customWidth="1"/>
    <col min="16009" max="16009" width="33.140625" style="1" customWidth="1"/>
    <col min="16010" max="16012" width="0" style="1" hidden="1" customWidth="1"/>
    <col min="16013" max="16013" width="12.42578125" style="1" customWidth="1"/>
    <col min="16014" max="16014" width="11.42578125" style="1" customWidth="1"/>
    <col min="16015" max="16015" width="12.28515625" style="1" customWidth="1"/>
    <col min="16016" max="16021" width="0" style="1" hidden="1" customWidth="1"/>
    <col min="16022" max="16022" width="11.140625" style="1" bestFit="1" customWidth="1"/>
    <col min="16023" max="16023" width="0" style="1" hidden="1" customWidth="1"/>
    <col min="16024" max="16024" width="11.140625" style="1" bestFit="1" customWidth="1"/>
    <col min="16025" max="16025" width="0" style="1" hidden="1" customWidth="1"/>
    <col min="16026" max="16026" width="11.140625" style="1" bestFit="1" customWidth="1"/>
    <col min="16027" max="16027" width="0" style="1" hidden="1" customWidth="1"/>
    <col min="16028" max="16028" width="11.140625" style="1" bestFit="1" customWidth="1"/>
    <col min="16029" max="16029" width="0" style="1" hidden="1" customWidth="1"/>
    <col min="16030" max="16030" width="11.140625" style="1" bestFit="1" customWidth="1"/>
    <col min="16031" max="16031" width="0" style="1" hidden="1" customWidth="1"/>
    <col min="16032" max="16032" width="11.140625" style="1" bestFit="1" customWidth="1"/>
    <col min="16033" max="16033" width="0" style="1" hidden="1" customWidth="1"/>
    <col min="16034" max="16034" width="15.5703125" style="1" bestFit="1" customWidth="1"/>
    <col min="16035" max="16035" width="0" style="1" hidden="1" customWidth="1"/>
    <col min="16036" max="16036" width="11.140625" style="1" bestFit="1" customWidth="1"/>
    <col min="16037" max="16037" width="0" style="1" hidden="1" customWidth="1"/>
    <col min="16038" max="16038" width="11.140625" style="1" bestFit="1" customWidth="1"/>
    <col min="16039" max="16039" width="0" style="1" hidden="1" customWidth="1"/>
    <col min="16040" max="16040" width="11.140625" style="1" bestFit="1" customWidth="1"/>
    <col min="16041" max="16041" width="0" style="1" hidden="1" customWidth="1"/>
    <col min="16042" max="16042" width="12.85546875" style="1" customWidth="1"/>
    <col min="16043" max="16043" width="0" style="1" hidden="1" customWidth="1"/>
    <col min="16044" max="16044" width="15" style="1" customWidth="1"/>
    <col min="16045" max="16045" width="0" style="1" hidden="1" customWidth="1"/>
    <col min="16046" max="16046" width="15" style="1" customWidth="1"/>
    <col min="16047" max="16047" width="0" style="1" hidden="1" customWidth="1"/>
    <col min="16048" max="16048" width="11.140625" style="1" bestFit="1" customWidth="1"/>
    <col min="16049" max="16049" width="0" style="1" hidden="1" customWidth="1"/>
    <col min="16050" max="16050" width="11.140625" style="1" bestFit="1" customWidth="1"/>
    <col min="16051" max="16051" width="0" style="1" hidden="1" customWidth="1"/>
    <col min="16052" max="16052" width="11.140625" style="1" bestFit="1" customWidth="1"/>
    <col min="16053" max="16053" width="0" style="1" hidden="1" customWidth="1"/>
    <col min="16054" max="16054" width="11.42578125" style="1" customWidth="1"/>
    <col min="16055" max="16263" width="11.42578125" style="1"/>
    <col min="16264" max="16264" width="5.7109375" style="1" customWidth="1"/>
    <col min="16265" max="16265" width="33.140625" style="1" customWidth="1"/>
    <col min="16266" max="16268" width="0" style="1" hidden="1" customWidth="1"/>
    <col min="16269" max="16269" width="12.42578125" style="1" customWidth="1"/>
    <col min="16270" max="16270" width="11.42578125" style="1" customWidth="1"/>
    <col min="16271" max="16271" width="12.28515625" style="1" customWidth="1"/>
    <col min="16272" max="16277" width="0" style="1" hidden="1" customWidth="1"/>
    <col min="16278" max="16278" width="11.140625" style="1" bestFit="1" customWidth="1"/>
    <col min="16279" max="16279" width="0" style="1" hidden="1" customWidth="1"/>
    <col min="16280" max="16280" width="11.140625" style="1" bestFit="1" customWidth="1"/>
    <col min="16281" max="16281" width="0" style="1" hidden="1" customWidth="1"/>
    <col min="16282" max="16282" width="11.140625" style="1" bestFit="1" customWidth="1"/>
    <col min="16283" max="16283" width="0" style="1" hidden="1" customWidth="1"/>
    <col min="16284" max="16284" width="11.140625" style="1" bestFit="1" customWidth="1"/>
    <col min="16285" max="16285" width="0" style="1" hidden="1" customWidth="1"/>
    <col min="16286" max="16286" width="11.140625" style="1" bestFit="1" customWidth="1"/>
    <col min="16287" max="16287" width="0" style="1" hidden="1" customWidth="1"/>
    <col min="16288" max="16288" width="11.140625" style="1" bestFit="1" customWidth="1"/>
    <col min="16289" max="16289" width="0" style="1" hidden="1" customWidth="1"/>
    <col min="16290" max="16290" width="15.5703125" style="1" bestFit="1" customWidth="1"/>
    <col min="16291" max="16291" width="0" style="1" hidden="1" customWidth="1"/>
    <col min="16292" max="16292" width="11.140625" style="1" bestFit="1" customWidth="1"/>
    <col min="16293" max="16293" width="0" style="1" hidden="1" customWidth="1"/>
    <col min="16294" max="16294" width="11.140625" style="1" bestFit="1" customWidth="1"/>
    <col min="16295" max="16295" width="0" style="1" hidden="1" customWidth="1"/>
    <col min="16296" max="16296" width="11.140625" style="1" bestFit="1" customWidth="1"/>
    <col min="16297" max="16297" width="0" style="1" hidden="1" customWidth="1"/>
    <col min="16298" max="16298" width="12.85546875" style="1" customWidth="1"/>
    <col min="16299" max="16299" width="0" style="1" hidden="1" customWidth="1"/>
    <col min="16300" max="16300" width="15" style="1" customWidth="1"/>
    <col min="16301" max="16301" width="0" style="1" hidden="1" customWidth="1"/>
    <col min="16302" max="16302" width="15" style="1" customWidth="1"/>
    <col min="16303" max="16303" width="0" style="1" hidden="1" customWidth="1"/>
    <col min="16304" max="16304" width="11.140625" style="1" bestFit="1" customWidth="1"/>
    <col min="16305" max="16305" width="0" style="1" hidden="1" customWidth="1"/>
    <col min="16306" max="16306" width="11.140625" style="1" bestFit="1" customWidth="1"/>
    <col min="16307" max="16307" width="0" style="1" hidden="1" customWidth="1"/>
    <col min="16308" max="16308" width="11.140625" style="1" bestFit="1" customWidth="1"/>
    <col min="16309" max="16309" width="0" style="1" hidden="1" customWidth="1"/>
    <col min="16310" max="16310" width="11.42578125" style="1" customWidth="1"/>
    <col min="16311" max="16384" width="11.42578125" style="1"/>
  </cols>
  <sheetData>
    <row r="1" spans="1:892" ht="16.5" customHeight="1" x14ac:dyDescent="0.25">
      <c r="C1" s="386" t="s">
        <v>0</v>
      </c>
      <c r="D1" s="386"/>
      <c r="E1" s="386"/>
      <c r="F1" s="387"/>
      <c r="G1" s="387"/>
      <c r="H1" s="387"/>
      <c r="I1" s="126"/>
      <c r="J1" s="126"/>
    </row>
    <row r="2" spans="1:892" ht="17.25" customHeight="1" x14ac:dyDescent="0.25">
      <c r="C2" s="170" t="s">
        <v>166</v>
      </c>
      <c r="D2" s="170"/>
      <c r="E2" s="170"/>
      <c r="F2" s="300"/>
      <c r="G2" s="126"/>
      <c r="H2" s="126"/>
      <c r="I2" s="126"/>
      <c r="J2" s="126"/>
    </row>
    <row r="3" spans="1:892" ht="18.75" customHeight="1" x14ac:dyDescent="0.25">
      <c r="B3" s="206"/>
      <c r="C3" s="207" t="s">
        <v>2037</v>
      </c>
      <c r="D3" s="207"/>
      <c r="E3" s="208"/>
      <c r="F3" s="300"/>
      <c r="G3" s="300"/>
      <c r="H3" s="300"/>
      <c r="I3" s="126"/>
      <c r="J3" s="126"/>
    </row>
    <row r="4" spans="1:892" ht="18" customHeight="1" x14ac:dyDescent="0.25">
      <c r="B4" s="300"/>
      <c r="C4" s="104">
        <v>1</v>
      </c>
      <c r="D4" s="104">
        <v>2</v>
      </c>
      <c r="E4" s="104">
        <v>3</v>
      </c>
      <c r="F4" s="104">
        <v>4</v>
      </c>
      <c r="G4" s="104">
        <v>5</v>
      </c>
      <c r="H4" s="104">
        <v>6</v>
      </c>
      <c r="I4" s="104">
        <v>7</v>
      </c>
      <c r="J4" s="104">
        <v>8</v>
      </c>
      <c r="K4" s="104">
        <v>9</v>
      </c>
      <c r="L4" s="104">
        <v>10</v>
      </c>
      <c r="M4" s="104">
        <v>11</v>
      </c>
      <c r="N4" s="104">
        <v>12</v>
      </c>
      <c r="O4" s="104">
        <v>13</v>
      </c>
      <c r="P4" s="104">
        <v>14</v>
      </c>
      <c r="Q4" s="104">
        <v>15</v>
      </c>
      <c r="R4" s="104">
        <v>16</v>
      </c>
      <c r="S4" s="104">
        <v>17</v>
      </c>
      <c r="T4" s="104">
        <v>18</v>
      </c>
      <c r="U4" s="104">
        <v>19</v>
      </c>
      <c r="V4" s="104">
        <v>20</v>
      </c>
      <c r="W4" s="104">
        <v>21</v>
      </c>
      <c r="X4" s="104">
        <v>22</v>
      </c>
      <c r="Y4" s="104">
        <v>23</v>
      </c>
      <c r="Z4" s="104">
        <v>24</v>
      </c>
      <c r="AA4" s="104">
        <v>25</v>
      </c>
      <c r="AB4" s="104">
        <v>26</v>
      </c>
      <c r="AC4" s="104">
        <v>27</v>
      </c>
      <c r="AD4" s="104">
        <v>28</v>
      </c>
      <c r="AE4" s="104">
        <v>29</v>
      </c>
      <c r="AF4" s="104">
        <v>30</v>
      </c>
      <c r="AG4" s="104">
        <v>31</v>
      </c>
      <c r="AH4" s="104">
        <v>32</v>
      </c>
      <c r="AI4" s="104">
        <v>33</v>
      </c>
      <c r="AJ4" s="104">
        <v>34</v>
      </c>
      <c r="AK4" s="104">
        <v>35</v>
      </c>
      <c r="AL4" s="104">
        <v>36</v>
      </c>
      <c r="AM4" s="104">
        <v>37</v>
      </c>
      <c r="AN4" s="104">
        <v>38</v>
      </c>
      <c r="AO4" s="104">
        <v>39</v>
      </c>
      <c r="AP4" s="104">
        <v>40</v>
      </c>
      <c r="AQ4" s="104">
        <v>41</v>
      </c>
      <c r="AR4" s="104">
        <v>42</v>
      </c>
      <c r="AS4" s="104">
        <v>43</v>
      </c>
      <c r="AT4" s="104">
        <v>44</v>
      </c>
      <c r="AU4" s="104">
        <v>45</v>
      </c>
      <c r="AV4" s="104">
        <v>46</v>
      </c>
      <c r="AW4" s="104">
        <v>47</v>
      </c>
      <c r="AX4" s="104">
        <v>48</v>
      </c>
      <c r="AY4" s="104">
        <v>49</v>
      </c>
      <c r="AZ4" s="104">
        <v>50</v>
      </c>
      <c r="BA4" s="104">
        <v>51</v>
      </c>
      <c r="BB4" s="104">
        <v>52</v>
      </c>
      <c r="BC4" s="104">
        <v>53</v>
      </c>
      <c r="BD4" s="104">
        <v>54</v>
      </c>
      <c r="BE4" s="104">
        <v>55</v>
      </c>
      <c r="BF4" s="104">
        <v>56</v>
      </c>
      <c r="BG4" s="104">
        <v>57</v>
      </c>
      <c r="BH4" s="104">
        <v>58</v>
      </c>
      <c r="BI4" s="104">
        <v>59</v>
      </c>
      <c r="BJ4" s="104">
        <v>60</v>
      </c>
      <c r="BK4" s="104">
        <v>61</v>
      </c>
      <c r="BL4" s="104">
        <v>62</v>
      </c>
      <c r="BM4" s="104">
        <v>63</v>
      </c>
      <c r="BN4" s="104">
        <v>64</v>
      </c>
      <c r="BO4" s="104">
        <v>65</v>
      </c>
      <c r="BP4" s="104">
        <v>66</v>
      </c>
      <c r="BQ4" s="104">
        <v>67</v>
      </c>
      <c r="BR4" s="104">
        <v>68</v>
      </c>
      <c r="BS4" s="104">
        <v>69</v>
      </c>
      <c r="BT4" s="104">
        <v>70</v>
      </c>
      <c r="BU4" s="104">
        <v>71</v>
      </c>
      <c r="BV4" s="104">
        <v>72</v>
      </c>
      <c r="BW4" s="104">
        <v>73</v>
      </c>
      <c r="BX4" s="104">
        <v>74</v>
      </c>
      <c r="BY4" s="104">
        <v>75</v>
      </c>
      <c r="BZ4" s="104">
        <v>76</v>
      </c>
      <c r="CA4" s="104">
        <v>77</v>
      </c>
      <c r="CB4" s="104">
        <v>78</v>
      </c>
      <c r="CC4" s="104">
        <v>79</v>
      </c>
      <c r="CD4" s="104">
        <v>80</v>
      </c>
      <c r="CE4" s="104">
        <v>81</v>
      </c>
      <c r="CF4" s="104">
        <v>82</v>
      </c>
      <c r="CG4" s="104">
        <v>83</v>
      </c>
      <c r="CH4" s="104">
        <v>84</v>
      </c>
      <c r="CI4" s="104">
        <v>85</v>
      </c>
      <c r="CJ4" s="104">
        <v>86</v>
      </c>
      <c r="CK4" s="104">
        <v>87</v>
      </c>
      <c r="CL4" s="104">
        <v>88</v>
      </c>
      <c r="CM4" s="104">
        <v>89</v>
      </c>
      <c r="CN4" s="104">
        <v>90</v>
      </c>
      <c r="CO4" s="104">
        <v>91</v>
      </c>
      <c r="CP4" s="104">
        <v>92</v>
      </c>
      <c r="CQ4" s="104">
        <v>93</v>
      </c>
      <c r="CR4" s="104">
        <v>94</v>
      </c>
      <c r="CS4" s="104">
        <v>95</v>
      </c>
      <c r="CT4" s="104">
        <v>96</v>
      </c>
      <c r="CU4" s="104">
        <v>97</v>
      </c>
      <c r="CV4" s="104">
        <v>98</v>
      </c>
      <c r="CW4" s="104">
        <v>99</v>
      </c>
      <c r="CX4" s="104">
        <v>100</v>
      </c>
      <c r="CY4" s="104">
        <v>101</v>
      </c>
      <c r="CZ4" s="104">
        <v>102</v>
      </c>
      <c r="DA4" s="104">
        <v>103</v>
      </c>
      <c r="DB4" s="104">
        <v>104</v>
      </c>
      <c r="DC4" s="104">
        <v>105</v>
      </c>
      <c r="DD4" s="104">
        <v>106</v>
      </c>
      <c r="DE4" s="104">
        <v>107</v>
      </c>
      <c r="DF4" s="104">
        <v>108</v>
      </c>
      <c r="DG4" s="104">
        <v>109</v>
      </c>
      <c r="DH4" s="104">
        <v>110</v>
      </c>
      <c r="DI4" s="104">
        <v>111</v>
      </c>
      <c r="DJ4" s="104">
        <v>112</v>
      </c>
      <c r="DK4" s="104">
        <v>113</v>
      </c>
      <c r="DL4" s="104">
        <v>114</v>
      </c>
      <c r="DM4" s="104">
        <v>115</v>
      </c>
      <c r="DN4" s="104">
        <v>116</v>
      </c>
      <c r="DO4" s="104">
        <v>117</v>
      </c>
      <c r="DP4" s="104">
        <v>118</v>
      </c>
      <c r="DQ4" s="104">
        <v>119</v>
      </c>
      <c r="DR4" s="104">
        <v>120</v>
      </c>
      <c r="DS4" s="104">
        <v>121</v>
      </c>
      <c r="DT4" s="104">
        <v>122</v>
      </c>
      <c r="DU4" s="104">
        <v>123</v>
      </c>
      <c r="DV4" s="104">
        <v>124</v>
      </c>
      <c r="DW4" s="104">
        <v>125</v>
      </c>
      <c r="DX4" s="104">
        <v>126</v>
      </c>
      <c r="DY4" s="104">
        <v>127</v>
      </c>
      <c r="DZ4" s="104">
        <v>128</v>
      </c>
      <c r="EA4" s="104">
        <v>129</v>
      </c>
      <c r="EB4" s="104">
        <v>130</v>
      </c>
      <c r="EC4" s="104">
        <v>131</v>
      </c>
      <c r="ED4" s="104">
        <v>132</v>
      </c>
      <c r="EE4" s="104">
        <v>133</v>
      </c>
      <c r="EF4" s="104">
        <v>134</v>
      </c>
      <c r="EG4" s="104">
        <v>135</v>
      </c>
      <c r="EH4" s="104">
        <v>136</v>
      </c>
      <c r="EI4" s="104">
        <v>137</v>
      </c>
      <c r="EJ4" s="104">
        <v>138</v>
      </c>
      <c r="EK4" s="104">
        <v>139</v>
      </c>
      <c r="EL4" s="104">
        <v>140</v>
      </c>
      <c r="EM4" s="104">
        <v>141</v>
      </c>
      <c r="EN4" s="104">
        <v>142</v>
      </c>
      <c r="EO4" s="104">
        <v>143</v>
      </c>
      <c r="EP4" s="104">
        <v>144</v>
      </c>
      <c r="EQ4" s="104">
        <v>145</v>
      </c>
      <c r="ER4" s="104">
        <v>146</v>
      </c>
      <c r="ES4" s="104">
        <v>147</v>
      </c>
      <c r="ET4" s="104">
        <v>148</v>
      </c>
      <c r="EU4" s="104">
        <v>149</v>
      </c>
      <c r="EV4" s="104">
        <v>150</v>
      </c>
      <c r="EW4" s="104">
        <v>151</v>
      </c>
      <c r="EX4" s="104">
        <v>152</v>
      </c>
      <c r="EY4" s="104">
        <v>153</v>
      </c>
      <c r="EZ4" s="104">
        <v>154</v>
      </c>
      <c r="FA4" s="104">
        <v>155</v>
      </c>
      <c r="FB4" s="104">
        <v>156</v>
      </c>
      <c r="FC4" s="104">
        <v>157</v>
      </c>
      <c r="FD4" s="104">
        <v>158</v>
      </c>
      <c r="FE4" s="104">
        <v>159</v>
      </c>
      <c r="FF4" s="104">
        <v>160</v>
      </c>
      <c r="FG4" s="104">
        <v>161</v>
      </c>
      <c r="FH4" s="104">
        <v>162</v>
      </c>
      <c r="FI4" s="104">
        <v>163</v>
      </c>
      <c r="FJ4" s="104">
        <v>164</v>
      </c>
      <c r="FK4" s="104">
        <v>165</v>
      </c>
      <c r="FL4" s="104">
        <v>166</v>
      </c>
      <c r="FM4" s="104">
        <v>167</v>
      </c>
      <c r="FN4" s="104">
        <v>168</v>
      </c>
      <c r="FO4" s="104">
        <v>169</v>
      </c>
      <c r="FP4" s="104">
        <v>170</v>
      </c>
      <c r="FQ4" s="104">
        <v>171</v>
      </c>
      <c r="FR4" s="104">
        <v>172</v>
      </c>
      <c r="FS4" s="104">
        <v>173</v>
      </c>
      <c r="FT4" s="104">
        <v>174</v>
      </c>
      <c r="FU4" s="104">
        <v>175</v>
      </c>
      <c r="FV4" s="104">
        <v>176</v>
      </c>
      <c r="FW4" s="104">
        <v>177</v>
      </c>
      <c r="FX4" s="104">
        <v>178</v>
      </c>
      <c r="FY4" s="104">
        <v>179</v>
      </c>
      <c r="FZ4" s="104">
        <v>180</v>
      </c>
      <c r="GA4" s="104">
        <v>181</v>
      </c>
      <c r="GB4" s="104">
        <v>182</v>
      </c>
      <c r="GC4" s="104">
        <v>183</v>
      </c>
      <c r="GD4" s="104">
        <v>184</v>
      </c>
      <c r="GE4" s="104">
        <v>185</v>
      </c>
      <c r="GF4" s="104">
        <v>186</v>
      </c>
      <c r="GG4" s="104">
        <v>187</v>
      </c>
      <c r="GH4" s="104">
        <v>188</v>
      </c>
      <c r="GI4" s="104">
        <v>189</v>
      </c>
      <c r="GJ4" s="104">
        <v>190</v>
      </c>
      <c r="GK4" s="104">
        <v>191</v>
      </c>
      <c r="GL4" s="104">
        <v>192</v>
      </c>
      <c r="GM4" s="104">
        <v>193</v>
      </c>
      <c r="GN4" s="104">
        <v>194</v>
      </c>
      <c r="GO4" s="104">
        <v>195</v>
      </c>
      <c r="GP4" s="104">
        <v>196</v>
      </c>
      <c r="GQ4" s="104">
        <v>197</v>
      </c>
      <c r="GR4" s="104">
        <v>198</v>
      </c>
      <c r="GS4" s="104">
        <v>199</v>
      </c>
      <c r="GT4" s="104">
        <v>200</v>
      </c>
      <c r="GU4" s="104">
        <v>201</v>
      </c>
      <c r="GV4" s="104">
        <v>202</v>
      </c>
      <c r="GW4" s="104">
        <v>203</v>
      </c>
      <c r="GX4" s="104">
        <v>204</v>
      </c>
      <c r="GY4" s="104">
        <v>205</v>
      </c>
      <c r="GZ4" s="104">
        <v>206</v>
      </c>
      <c r="HA4" s="104">
        <v>207</v>
      </c>
      <c r="HB4" s="104">
        <v>208</v>
      </c>
      <c r="HC4" s="104">
        <v>209</v>
      </c>
      <c r="HD4" s="104">
        <v>210</v>
      </c>
      <c r="HE4" s="104">
        <v>211</v>
      </c>
      <c r="HF4" s="104">
        <v>212</v>
      </c>
      <c r="HG4" s="104">
        <v>213</v>
      </c>
      <c r="HH4" s="104">
        <v>214</v>
      </c>
      <c r="HI4" s="104">
        <v>215</v>
      </c>
      <c r="HJ4" s="104">
        <v>216</v>
      </c>
      <c r="HK4" s="104">
        <v>217</v>
      </c>
      <c r="HL4" s="104">
        <v>218</v>
      </c>
      <c r="HM4" s="104">
        <v>219</v>
      </c>
      <c r="HN4" s="104">
        <v>220</v>
      </c>
      <c r="HO4" s="104">
        <v>221</v>
      </c>
      <c r="HP4" s="104">
        <v>222</v>
      </c>
      <c r="HQ4" s="104">
        <v>223</v>
      </c>
      <c r="HR4" s="104">
        <v>224</v>
      </c>
      <c r="HS4" s="104">
        <v>225</v>
      </c>
      <c r="HT4" s="104">
        <v>226</v>
      </c>
      <c r="HU4" s="104">
        <v>227</v>
      </c>
      <c r="HV4" s="104">
        <v>228</v>
      </c>
      <c r="HW4" s="104">
        <v>229</v>
      </c>
      <c r="HX4" s="104">
        <v>230</v>
      </c>
      <c r="HY4" s="104">
        <v>231</v>
      </c>
      <c r="HZ4" s="104">
        <v>232</v>
      </c>
      <c r="IA4" s="104">
        <v>233</v>
      </c>
      <c r="IB4" s="104">
        <v>234</v>
      </c>
      <c r="IC4" s="104">
        <v>235</v>
      </c>
      <c r="ID4" s="104">
        <v>236</v>
      </c>
      <c r="IE4" s="104">
        <v>237</v>
      </c>
      <c r="IF4" s="104">
        <v>238</v>
      </c>
      <c r="IG4" s="104">
        <v>239</v>
      </c>
      <c r="IH4" s="104">
        <v>240</v>
      </c>
      <c r="II4" s="104">
        <v>241</v>
      </c>
      <c r="IJ4" s="104">
        <v>242</v>
      </c>
      <c r="IK4" s="104">
        <v>243</v>
      </c>
      <c r="IL4" s="104">
        <v>244</v>
      </c>
      <c r="IM4" s="104">
        <v>245</v>
      </c>
      <c r="IN4" s="104">
        <v>246</v>
      </c>
      <c r="IO4" s="104">
        <v>247</v>
      </c>
      <c r="IP4" s="104">
        <v>248</v>
      </c>
      <c r="IQ4" s="104">
        <v>249</v>
      </c>
      <c r="IR4" s="104">
        <v>250</v>
      </c>
      <c r="IS4" s="104">
        <v>251</v>
      </c>
      <c r="IT4" s="104">
        <v>252</v>
      </c>
      <c r="IU4" s="104">
        <v>253</v>
      </c>
      <c r="IV4" s="104">
        <v>254</v>
      </c>
      <c r="IW4" s="104">
        <v>255</v>
      </c>
      <c r="IX4" s="104">
        <v>256</v>
      </c>
      <c r="IY4" s="104">
        <v>257</v>
      </c>
      <c r="IZ4" s="104">
        <v>258</v>
      </c>
      <c r="JA4" s="104">
        <v>259</v>
      </c>
      <c r="JB4" s="104">
        <v>260</v>
      </c>
      <c r="JC4" s="104">
        <v>261</v>
      </c>
      <c r="JD4" s="104">
        <v>262</v>
      </c>
      <c r="JE4" s="104">
        <v>263</v>
      </c>
      <c r="JF4" s="104">
        <v>264</v>
      </c>
      <c r="JG4" s="104">
        <v>265</v>
      </c>
      <c r="JH4" s="104">
        <v>266</v>
      </c>
      <c r="JI4" s="104">
        <v>267</v>
      </c>
      <c r="JJ4" s="104">
        <v>268</v>
      </c>
      <c r="JK4" s="104">
        <v>269</v>
      </c>
      <c r="JL4" s="104">
        <v>270</v>
      </c>
      <c r="JM4" s="104">
        <v>271</v>
      </c>
      <c r="JN4" s="104">
        <v>272</v>
      </c>
      <c r="JO4" s="104">
        <v>273</v>
      </c>
      <c r="JP4" s="104">
        <v>274</v>
      </c>
      <c r="JQ4" s="104">
        <v>275</v>
      </c>
      <c r="JR4" s="104">
        <v>276</v>
      </c>
      <c r="JS4" s="104">
        <v>277</v>
      </c>
      <c r="JT4" s="104">
        <v>278</v>
      </c>
      <c r="JU4" s="104">
        <v>279</v>
      </c>
      <c r="JV4" s="104">
        <v>280</v>
      </c>
      <c r="JW4" s="104">
        <v>281</v>
      </c>
      <c r="JX4" s="104">
        <v>282</v>
      </c>
      <c r="JY4" s="104">
        <v>283</v>
      </c>
      <c r="JZ4" s="104">
        <v>284</v>
      </c>
      <c r="KA4" s="104">
        <v>285</v>
      </c>
      <c r="KB4" s="104">
        <v>286</v>
      </c>
      <c r="KC4" s="104">
        <v>287</v>
      </c>
      <c r="KD4" s="104">
        <v>288</v>
      </c>
      <c r="KE4" s="104">
        <v>289</v>
      </c>
      <c r="KF4" s="104">
        <v>290</v>
      </c>
      <c r="KG4" s="104">
        <v>291</v>
      </c>
      <c r="KH4" s="104">
        <v>292</v>
      </c>
      <c r="KI4" s="104">
        <v>293</v>
      </c>
      <c r="KJ4" s="104">
        <v>294</v>
      </c>
      <c r="KK4" s="104">
        <v>295</v>
      </c>
      <c r="KL4" s="104">
        <v>296</v>
      </c>
      <c r="KM4" s="104">
        <v>297</v>
      </c>
      <c r="KN4" s="104">
        <v>298</v>
      </c>
      <c r="KO4" s="104">
        <v>299</v>
      </c>
      <c r="KP4" s="104">
        <v>300</v>
      </c>
      <c r="KQ4" s="104">
        <v>301</v>
      </c>
      <c r="KR4" s="104">
        <v>302</v>
      </c>
      <c r="KS4" s="104">
        <v>303</v>
      </c>
      <c r="KT4" s="104">
        <v>304</v>
      </c>
      <c r="KU4" s="104">
        <v>305</v>
      </c>
      <c r="KV4" s="104">
        <v>306</v>
      </c>
      <c r="KW4" s="104">
        <v>307</v>
      </c>
      <c r="KX4" s="104">
        <v>308</v>
      </c>
      <c r="KY4" s="104">
        <v>309</v>
      </c>
      <c r="KZ4" s="104">
        <v>310</v>
      </c>
      <c r="LA4" s="104">
        <v>311</v>
      </c>
      <c r="LB4" s="104">
        <v>312</v>
      </c>
      <c r="LC4" s="104">
        <v>313</v>
      </c>
      <c r="LD4" s="104">
        <v>314</v>
      </c>
      <c r="LE4" s="104">
        <v>315</v>
      </c>
      <c r="LF4" s="104">
        <v>316</v>
      </c>
      <c r="LG4" s="104">
        <v>317</v>
      </c>
      <c r="LH4" s="104">
        <v>318</v>
      </c>
      <c r="LI4" s="104">
        <v>319</v>
      </c>
      <c r="LJ4" s="104">
        <v>320</v>
      </c>
      <c r="LK4" s="104">
        <v>321</v>
      </c>
      <c r="LL4" s="104">
        <v>322</v>
      </c>
      <c r="LM4" s="104">
        <v>323</v>
      </c>
      <c r="LN4" s="104">
        <v>324</v>
      </c>
      <c r="LO4" s="104">
        <v>325</v>
      </c>
      <c r="LP4" s="104">
        <v>326</v>
      </c>
      <c r="LQ4" s="104">
        <v>327</v>
      </c>
      <c r="LR4" s="104">
        <v>328</v>
      </c>
      <c r="LS4" s="104">
        <v>329</v>
      </c>
      <c r="LT4" s="104">
        <v>330</v>
      </c>
      <c r="LU4" s="104">
        <v>331</v>
      </c>
      <c r="LV4" s="104">
        <v>332</v>
      </c>
      <c r="LW4" s="104">
        <v>333</v>
      </c>
      <c r="LX4" s="104">
        <v>334</v>
      </c>
      <c r="LY4" s="104">
        <v>335</v>
      </c>
      <c r="LZ4" s="104">
        <v>336</v>
      </c>
      <c r="MA4" s="104">
        <v>337</v>
      </c>
      <c r="MB4" s="104">
        <v>338</v>
      </c>
      <c r="MC4" s="104">
        <v>339</v>
      </c>
      <c r="MD4" s="104">
        <v>340</v>
      </c>
      <c r="ME4" s="104">
        <v>341</v>
      </c>
      <c r="MF4" s="104">
        <v>342</v>
      </c>
      <c r="MG4" s="104">
        <v>343</v>
      </c>
      <c r="MH4" s="104">
        <v>344</v>
      </c>
      <c r="MI4" s="104">
        <v>345</v>
      </c>
      <c r="MJ4" s="104">
        <v>346</v>
      </c>
      <c r="MK4" s="104">
        <v>347</v>
      </c>
      <c r="ML4" s="104">
        <v>348</v>
      </c>
      <c r="MM4" s="104">
        <v>349</v>
      </c>
      <c r="MN4" s="104">
        <v>350</v>
      </c>
      <c r="MO4" s="104">
        <v>351</v>
      </c>
      <c r="MP4" s="104">
        <v>352</v>
      </c>
      <c r="MQ4" s="104">
        <v>353</v>
      </c>
      <c r="MR4" s="104">
        <v>354</v>
      </c>
      <c r="MS4" s="104">
        <v>355</v>
      </c>
      <c r="MT4" s="104">
        <v>356</v>
      </c>
      <c r="MU4" s="104">
        <v>357</v>
      </c>
      <c r="MV4" s="104">
        <v>358</v>
      </c>
      <c r="MW4" s="104">
        <v>359</v>
      </c>
      <c r="MX4" s="104">
        <v>360</v>
      </c>
      <c r="MY4" s="104">
        <v>361</v>
      </c>
      <c r="MZ4" s="104">
        <v>362</v>
      </c>
      <c r="NA4" s="104">
        <v>363</v>
      </c>
      <c r="NB4" s="104">
        <v>364</v>
      </c>
      <c r="NC4" s="104">
        <v>365</v>
      </c>
      <c r="ND4" s="104">
        <v>366</v>
      </c>
      <c r="NE4" s="104">
        <v>367</v>
      </c>
      <c r="NF4" s="104">
        <v>368</v>
      </c>
      <c r="NG4" s="104">
        <v>369</v>
      </c>
      <c r="NH4" s="104">
        <v>370</v>
      </c>
      <c r="NI4" s="104">
        <v>371</v>
      </c>
      <c r="NJ4" s="104">
        <v>372</v>
      </c>
      <c r="NK4" s="104">
        <v>373</v>
      </c>
      <c r="NL4" s="104">
        <v>374</v>
      </c>
      <c r="NM4" s="104">
        <v>375</v>
      </c>
      <c r="NN4" s="104">
        <v>376</v>
      </c>
      <c r="NO4" s="104">
        <v>377</v>
      </c>
      <c r="NP4" s="104">
        <v>378</v>
      </c>
      <c r="NQ4" s="104">
        <v>379</v>
      </c>
      <c r="NR4" s="104">
        <v>380</v>
      </c>
      <c r="NS4" s="104">
        <v>381</v>
      </c>
      <c r="NT4" s="104">
        <v>382</v>
      </c>
      <c r="NU4" s="104">
        <v>383</v>
      </c>
      <c r="NV4" s="104">
        <v>384</v>
      </c>
      <c r="NW4" s="104">
        <v>385</v>
      </c>
      <c r="NX4" s="104">
        <v>386</v>
      </c>
      <c r="NY4" s="104">
        <v>387</v>
      </c>
      <c r="NZ4" s="104">
        <v>388</v>
      </c>
      <c r="OA4" s="104">
        <v>389</v>
      </c>
      <c r="OB4" s="104">
        <v>390</v>
      </c>
      <c r="OC4" s="104">
        <v>391</v>
      </c>
      <c r="OD4" s="104">
        <v>392</v>
      </c>
      <c r="OE4" s="104">
        <v>393</v>
      </c>
      <c r="OF4" s="104">
        <v>394</v>
      </c>
      <c r="OG4" s="104">
        <v>395</v>
      </c>
      <c r="OH4" s="104">
        <v>396</v>
      </c>
      <c r="OI4" s="104">
        <v>397</v>
      </c>
      <c r="OJ4" s="104">
        <v>398</v>
      </c>
      <c r="OK4" s="104">
        <v>399</v>
      </c>
      <c r="OL4" s="104">
        <v>400</v>
      </c>
      <c r="OM4" s="104">
        <v>401</v>
      </c>
      <c r="ON4" s="104">
        <v>402</v>
      </c>
      <c r="OO4" s="104">
        <v>403</v>
      </c>
      <c r="OP4" s="104">
        <v>404</v>
      </c>
      <c r="OQ4" s="104">
        <v>405</v>
      </c>
      <c r="OR4" s="104">
        <v>406</v>
      </c>
      <c r="OS4" s="104">
        <v>407</v>
      </c>
      <c r="OT4" s="104">
        <v>408</v>
      </c>
      <c r="OU4" s="104">
        <v>409</v>
      </c>
      <c r="OV4" s="104">
        <v>410</v>
      </c>
      <c r="OW4" s="104">
        <v>411</v>
      </c>
      <c r="OX4" s="104">
        <v>412</v>
      </c>
      <c r="OY4" s="104">
        <v>413</v>
      </c>
      <c r="OZ4" s="104">
        <v>414</v>
      </c>
      <c r="PA4" s="104">
        <v>415</v>
      </c>
      <c r="PB4" s="104">
        <v>416</v>
      </c>
      <c r="PC4" s="104">
        <v>417</v>
      </c>
      <c r="PD4" s="104">
        <v>418</v>
      </c>
      <c r="PE4" s="104">
        <v>419</v>
      </c>
      <c r="PF4" s="104">
        <v>420</v>
      </c>
      <c r="PG4" s="104">
        <v>421</v>
      </c>
      <c r="PH4" s="104">
        <v>422</v>
      </c>
      <c r="PI4" s="104">
        <v>423</v>
      </c>
      <c r="PJ4" s="104">
        <v>424</v>
      </c>
      <c r="PK4" s="104">
        <v>425</v>
      </c>
      <c r="PL4" s="104">
        <v>426</v>
      </c>
      <c r="PM4" s="104">
        <v>427</v>
      </c>
      <c r="PN4" s="104">
        <v>428</v>
      </c>
      <c r="PO4" s="104">
        <v>429</v>
      </c>
      <c r="PP4" s="104">
        <v>430</v>
      </c>
      <c r="PQ4" s="104">
        <v>431</v>
      </c>
      <c r="PR4" s="104">
        <v>432</v>
      </c>
      <c r="PS4" s="104">
        <v>433</v>
      </c>
      <c r="PT4" s="104">
        <v>434</v>
      </c>
      <c r="PU4" s="104">
        <v>435</v>
      </c>
      <c r="PV4" s="104">
        <v>436</v>
      </c>
      <c r="PW4" s="104">
        <v>437</v>
      </c>
      <c r="PX4" s="104">
        <v>438</v>
      </c>
      <c r="PY4" s="104">
        <v>439</v>
      </c>
      <c r="PZ4" s="104">
        <v>440</v>
      </c>
      <c r="QA4" s="104">
        <v>441</v>
      </c>
      <c r="QB4" s="104">
        <v>442</v>
      </c>
      <c r="QC4" s="104">
        <v>443</v>
      </c>
      <c r="QD4" s="104">
        <v>444</v>
      </c>
      <c r="QE4" s="104">
        <v>445</v>
      </c>
      <c r="QF4" s="104">
        <v>446</v>
      </c>
      <c r="QG4" s="104">
        <v>447</v>
      </c>
      <c r="QH4" s="104">
        <v>448</v>
      </c>
      <c r="QI4" s="104">
        <v>449</v>
      </c>
      <c r="QJ4" s="104">
        <v>450</v>
      </c>
      <c r="QK4" s="104">
        <v>451</v>
      </c>
      <c r="QL4" s="104">
        <v>452</v>
      </c>
      <c r="QM4" s="104">
        <v>453</v>
      </c>
      <c r="QN4" s="104">
        <v>454</v>
      </c>
      <c r="QO4" s="104">
        <v>455</v>
      </c>
      <c r="QP4" s="104">
        <v>456</v>
      </c>
      <c r="QQ4" s="104">
        <v>457</v>
      </c>
      <c r="QR4" s="104">
        <v>458</v>
      </c>
      <c r="QS4" s="104">
        <v>459</v>
      </c>
      <c r="QT4" s="104">
        <v>460</v>
      </c>
      <c r="QU4" s="104">
        <v>461</v>
      </c>
      <c r="QV4" s="104">
        <v>462</v>
      </c>
      <c r="QW4" s="104">
        <v>463</v>
      </c>
      <c r="QX4" s="104">
        <v>464</v>
      </c>
      <c r="QY4" s="104">
        <v>465</v>
      </c>
      <c r="QZ4" s="104">
        <v>466</v>
      </c>
      <c r="RA4" s="104">
        <v>467</v>
      </c>
      <c r="RB4" s="104">
        <v>468</v>
      </c>
      <c r="RC4" s="104">
        <v>469</v>
      </c>
      <c r="RD4" s="104">
        <v>470</v>
      </c>
      <c r="RE4" s="104">
        <v>471</v>
      </c>
      <c r="RF4" s="104">
        <v>472</v>
      </c>
      <c r="RG4" s="104">
        <v>473</v>
      </c>
      <c r="RH4" s="104">
        <v>474</v>
      </c>
      <c r="RI4" s="104">
        <v>475</v>
      </c>
      <c r="RJ4" s="104">
        <v>476</v>
      </c>
      <c r="RK4" s="104">
        <v>477</v>
      </c>
      <c r="RL4" s="104">
        <v>478</v>
      </c>
      <c r="RM4" s="104">
        <v>479</v>
      </c>
      <c r="RN4" s="104">
        <v>480</v>
      </c>
      <c r="RO4" s="104">
        <v>481</v>
      </c>
      <c r="RP4" s="104">
        <v>482</v>
      </c>
      <c r="RQ4" s="104">
        <v>483</v>
      </c>
      <c r="RR4" s="104">
        <v>484</v>
      </c>
      <c r="RS4" s="104">
        <v>485</v>
      </c>
      <c r="RT4" s="104">
        <v>486</v>
      </c>
      <c r="RU4" s="104">
        <v>487</v>
      </c>
      <c r="RV4" s="104">
        <v>488</v>
      </c>
      <c r="RW4" s="104">
        <v>489</v>
      </c>
      <c r="RX4" s="104">
        <v>490</v>
      </c>
      <c r="RY4" s="104">
        <v>491</v>
      </c>
      <c r="RZ4" s="104">
        <v>492</v>
      </c>
      <c r="SA4" s="104">
        <v>493</v>
      </c>
      <c r="SB4" s="104">
        <v>494</v>
      </c>
      <c r="SC4" s="104">
        <v>495</v>
      </c>
      <c r="SD4" s="104">
        <v>496</v>
      </c>
      <c r="SE4" s="104">
        <v>497</v>
      </c>
      <c r="SF4" s="104">
        <v>498</v>
      </c>
      <c r="SG4" s="104">
        <v>499</v>
      </c>
      <c r="SH4" s="104">
        <v>500</v>
      </c>
      <c r="SI4" s="104">
        <v>501</v>
      </c>
      <c r="SJ4" s="104">
        <v>502</v>
      </c>
      <c r="SK4" s="104">
        <v>503</v>
      </c>
      <c r="SL4" s="104">
        <v>504</v>
      </c>
      <c r="SM4" s="104">
        <v>505</v>
      </c>
      <c r="SN4" s="104">
        <v>506</v>
      </c>
      <c r="SO4" s="104">
        <v>507</v>
      </c>
      <c r="SP4" s="104">
        <v>508</v>
      </c>
      <c r="SQ4" s="104">
        <v>509</v>
      </c>
      <c r="SR4" s="104">
        <v>510</v>
      </c>
      <c r="SS4" s="104">
        <v>511</v>
      </c>
      <c r="ST4" s="104">
        <v>512</v>
      </c>
      <c r="SU4" s="104">
        <v>513</v>
      </c>
      <c r="SV4" s="104">
        <v>514</v>
      </c>
      <c r="SW4" s="104">
        <v>515</v>
      </c>
      <c r="SX4" s="104">
        <v>516</v>
      </c>
      <c r="SY4" s="104">
        <v>517</v>
      </c>
      <c r="SZ4" s="104">
        <v>518</v>
      </c>
      <c r="TA4" s="104">
        <v>519</v>
      </c>
      <c r="TB4" s="104">
        <v>520</v>
      </c>
      <c r="TC4" s="104">
        <v>521</v>
      </c>
      <c r="TD4" s="104">
        <v>522</v>
      </c>
      <c r="TE4" s="104">
        <v>523</v>
      </c>
      <c r="TF4" s="104">
        <v>524</v>
      </c>
      <c r="TG4" s="104">
        <v>525</v>
      </c>
      <c r="TH4" s="104">
        <v>526</v>
      </c>
      <c r="TI4" s="104">
        <v>527</v>
      </c>
      <c r="TJ4" s="104">
        <v>528</v>
      </c>
      <c r="TK4" s="104">
        <v>529</v>
      </c>
      <c r="TL4" s="104">
        <v>530</v>
      </c>
      <c r="TM4" s="104">
        <v>531</v>
      </c>
      <c r="TN4" s="104">
        <v>532</v>
      </c>
      <c r="TO4" s="104">
        <v>533</v>
      </c>
      <c r="TP4" s="104">
        <v>534</v>
      </c>
      <c r="TQ4" s="104">
        <v>535</v>
      </c>
      <c r="TR4" s="104">
        <v>536</v>
      </c>
      <c r="TS4" s="104">
        <v>537</v>
      </c>
      <c r="TT4" s="104">
        <v>538</v>
      </c>
      <c r="TU4" s="104">
        <v>539</v>
      </c>
      <c r="TV4" s="104">
        <v>540</v>
      </c>
      <c r="TW4" s="104">
        <v>541</v>
      </c>
      <c r="TX4" s="104">
        <v>542</v>
      </c>
      <c r="TY4" s="104">
        <v>543</v>
      </c>
      <c r="TZ4" s="104">
        <v>544</v>
      </c>
      <c r="UA4" s="104">
        <v>545</v>
      </c>
      <c r="UB4" s="104">
        <v>546</v>
      </c>
      <c r="UC4" s="104">
        <v>547</v>
      </c>
      <c r="UD4" s="104">
        <v>548</v>
      </c>
      <c r="UE4" s="104">
        <v>549</v>
      </c>
      <c r="UF4" s="104">
        <v>550</v>
      </c>
      <c r="UG4" s="104">
        <v>551</v>
      </c>
      <c r="UH4" s="104">
        <v>552</v>
      </c>
      <c r="UI4" s="104">
        <v>553</v>
      </c>
      <c r="UJ4" s="104">
        <v>554</v>
      </c>
      <c r="UK4" s="104">
        <v>555</v>
      </c>
      <c r="UL4" s="104">
        <v>556</v>
      </c>
      <c r="UM4" s="104">
        <v>557</v>
      </c>
      <c r="UN4" s="104">
        <v>558</v>
      </c>
      <c r="UO4" s="104">
        <v>559</v>
      </c>
      <c r="UP4" s="104">
        <v>560</v>
      </c>
      <c r="UQ4" s="104">
        <v>561</v>
      </c>
      <c r="UR4" s="104">
        <v>562</v>
      </c>
      <c r="US4" s="104">
        <v>563</v>
      </c>
      <c r="UT4" s="104">
        <v>564</v>
      </c>
      <c r="UU4" s="104">
        <v>565</v>
      </c>
      <c r="UV4" s="104">
        <v>566</v>
      </c>
      <c r="UW4" s="104">
        <v>567</v>
      </c>
      <c r="UX4" s="104">
        <v>568</v>
      </c>
      <c r="UY4" s="104">
        <v>569</v>
      </c>
      <c r="UZ4" s="104">
        <v>570</v>
      </c>
      <c r="VA4" s="104">
        <v>571</v>
      </c>
      <c r="VB4" s="104">
        <v>572</v>
      </c>
      <c r="VC4" s="104">
        <v>573</v>
      </c>
      <c r="VD4" s="104">
        <v>574</v>
      </c>
      <c r="VE4" s="104">
        <v>575</v>
      </c>
      <c r="VF4" s="104">
        <v>576</v>
      </c>
      <c r="VG4" s="104">
        <v>577</v>
      </c>
      <c r="VH4" s="104">
        <v>578</v>
      </c>
      <c r="VI4" s="104">
        <v>579</v>
      </c>
      <c r="VJ4" s="104">
        <v>580</v>
      </c>
      <c r="VK4" s="104">
        <v>581</v>
      </c>
      <c r="VL4" s="104">
        <v>582</v>
      </c>
      <c r="VM4" s="104">
        <v>583</v>
      </c>
      <c r="VN4" s="104">
        <v>584</v>
      </c>
      <c r="VO4" s="104">
        <v>585</v>
      </c>
      <c r="VP4" s="104">
        <v>586</v>
      </c>
      <c r="VQ4" s="104">
        <v>587</v>
      </c>
      <c r="VR4" s="104">
        <v>588</v>
      </c>
      <c r="VS4" s="104">
        <v>589</v>
      </c>
      <c r="VT4" s="104">
        <v>590</v>
      </c>
      <c r="VU4" s="104">
        <v>591</v>
      </c>
      <c r="VV4" s="104">
        <v>592</v>
      </c>
      <c r="VW4" s="104">
        <v>593</v>
      </c>
      <c r="VX4" s="104">
        <v>594</v>
      </c>
      <c r="VY4" s="104">
        <v>595</v>
      </c>
      <c r="VZ4" s="104">
        <v>596</v>
      </c>
      <c r="WA4" s="104">
        <v>597</v>
      </c>
      <c r="WB4" s="104">
        <v>598</v>
      </c>
      <c r="WC4" s="104">
        <v>599</v>
      </c>
      <c r="WD4" s="104">
        <v>600</v>
      </c>
      <c r="WE4" s="104">
        <v>601</v>
      </c>
      <c r="WF4" s="104">
        <v>602</v>
      </c>
      <c r="WG4" s="104">
        <v>603</v>
      </c>
      <c r="WH4" s="104">
        <v>604</v>
      </c>
      <c r="WI4" s="104">
        <v>605</v>
      </c>
      <c r="WJ4" s="104">
        <v>606</v>
      </c>
      <c r="WK4" s="104">
        <v>607</v>
      </c>
      <c r="WL4" s="104">
        <v>608</v>
      </c>
      <c r="WM4" s="104">
        <v>609</v>
      </c>
      <c r="WN4" s="104">
        <v>610</v>
      </c>
      <c r="WO4" s="104">
        <v>611</v>
      </c>
      <c r="WP4" s="104">
        <v>612</v>
      </c>
      <c r="WQ4" s="104">
        <v>613</v>
      </c>
      <c r="WR4" s="104">
        <v>614</v>
      </c>
      <c r="WS4" s="104">
        <v>615</v>
      </c>
      <c r="WT4" s="104">
        <v>616</v>
      </c>
      <c r="WU4" s="104">
        <v>617</v>
      </c>
      <c r="WV4" s="104">
        <v>618</v>
      </c>
      <c r="WW4" s="104">
        <v>619</v>
      </c>
      <c r="WX4" s="104">
        <v>620</v>
      </c>
      <c r="WY4" s="104">
        <v>621</v>
      </c>
      <c r="WZ4" s="104">
        <v>622</v>
      </c>
      <c r="XA4" s="104">
        <v>623</v>
      </c>
      <c r="XB4" s="104">
        <v>624</v>
      </c>
      <c r="XC4" s="104">
        <v>625</v>
      </c>
      <c r="XD4" s="104">
        <v>626</v>
      </c>
      <c r="XE4" s="104">
        <v>627</v>
      </c>
      <c r="XF4" s="104">
        <v>628</v>
      </c>
      <c r="XG4" s="104">
        <v>629</v>
      </c>
      <c r="XH4" s="104">
        <v>630</v>
      </c>
      <c r="XI4" s="104">
        <v>631</v>
      </c>
      <c r="XJ4" s="104">
        <v>632</v>
      </c>
      <c r="XK4" s="104">
        <v>633</v>
      </c>
      <c r="XL4" s="104">
        <v>634</v>
      </c>
      <c r="XM4" s="104">
        <v>635</v>
      </c>
      <c r="XN4" s="104">
        <v>636</v>
      </c>
      <c r="XO4" s="104">
        <v>637</v>
      </c>
      <c r="XP4" s="104">
        <v>638</v>
      </c>
      <c r="XQ4" s="104">
        <v>639</v>
      </c>
      <c r="XR4" s="104">
        <v>640</v>
      </c>
      <c r="XS4" s="104">
        <v>641</v>
      </c>
      <c r="XT4" s="104">
        <v>642</v>
      </c>
      <c r="XU4" s="104">
        <v>643</v>
      </c>
      <c r="XV4" s="104">
        <v>644</v>
      </c>
      <c r="XW4" s="104">
        <v>645</v>
      </c>
      <c r="XX4" s="104">
        <v>646</v>
      </c>
      <c r="XY4" s="104">
        <v>647</v>
      </c>
      <c r="XZ4" s="104">
        <v>648</v>
      </c>
      <c r="YA4" s="104">
        <v>649</v>
      </c>
      <c r="YB4" s="104">
        <v>650</v>
      </c>
      <c r="YC4" s="104">
        <v>651</v>
      </c>
      <c r="YD4" s="104">
        <v>652</v>
      </c>
      <c r="YE4" s="104">
        <v>653</v>
      </c>
      <c r="YF4" s="104">
        <v>654</v>
      </c>
      <c r="YG4" s="104">
        <v>655</v>
      </c>
      <c r="YH4" s="104">
        <v>656</v>
      </c>
      <c r="YI4" s="104">
        <v>657</v>
      </c>
      <c r="YJ4" s="104">
        <v>658</v>
      </c>
      <c r="YK4" s="104">
        <v>659</v>
      </c>
      <c r="YL4" s="104">
        <v>660</v>
      </c>
      <c r="YM4" s="104">
        <v>661</v>
      </c>
      <c r="YN4" s="104">
        <v>662</v>
      </c>
      <c r="YO4" s="104">
        <v>663</v>
      </c>
      <c r="YP4" s="104">
        <v>664</v>
      </c>
      <c r="YQ4" s="104">
        <v>665</v>
      </c>
      <c r="YR4" s="104">
        <v>666</v>
      </c>
      <c r="YS4" s="104">
        <v>667</v>
      </c>
      <c r="YT4" s="104">
        <v>668</v>
      </c>
      <c r="YU4" s="104">
        <v>669</v>
      </c>
      <c r="YV4" s="104">
        <v>670</v>
      </c>
      <c r="YW4" s="104">
        <v>671</v>
      </c>
      <c r="YX4" s="104">
        <v>672</v>
      </c>
      <c r="YY4" s="104">
        <v>673</v>
      </c>
      <c r="YZ4" s="104">
        <v>674</v>
      </c>
      <c r="ZA4" s="104">
        <v>675</v>
      </c>
      <c r="ZB4" s="104">
        <v>676</v>
      </c>
      <c r="ZC4" s="104">
        <v>677</v>
      </c>
      <c r="ZD4" s="104">
        <v>678</v>
      </c>
      <c r="ZE4" s="104">
        <v>679</v>
      </c>
      <c r="ZF4" s="104">
        <v>680</v>
      </c>
      <c r="ZG4" s="104">
        <v>681</v>
      </c>
      <c r="ZH4" s="104">
        <v>682</v>
      </c>
      <c r="ZI4" s="104">
        <v>683</v>
      </c>
      <c r="ZJ4" s="104">
        <v>684</v>
      </c>
      <c r="ZK4" s="104">
        <v>685</v>
      </c>
      <c r="ZL4" s="104">
        <v>686</v>
      </c>
      <c r="ZM4" s="104">
        <v>687</v>
      </c>
      <c r="ZN4" s="104">
        <v>688</v>
      </c>
      <c r="ZO4" s="104">
        <v>689</v>
      </c>
      <c r="ZP4" s="104">
        <v>690</v>
      </c>
      <c r="ZQ4" s="104">
        <v>691</v>
      </c>
      <c r="ZR4" s="104">
        <v>692</v>
      </c>
      <c r="ZS4" s="104">
        <v>693</v>
      </c>
      <c r="ZT4" s="104">
        <v>694</v>
      </c>
      <c r="ZU4" s="104">
        <v>695</v>
      </c>
      <c r="ZV4" s="104">
        <v>696</v>
      </c>
      <c r="ZW4" s="104">
        <v>697</v>
      </c>
      <c r="ZX4" s="104">
        <v>698</v>
      </c>
      <c r="ZY4" s="104">
        <v>699</v>
      </c>
      <c r="ZZ4" s="104">
        <v>700</v>
      </c>
      <c r="AAA4" s="104">
        <v>701</v>
      </c>
      <c r="AAB4" s="104">
        <v>702</v>
      </c>
      <c r="AAC4" s="104">
        <v>703</v>
      </c>
      <c r="AAD4" s="104">
        <v>704</v>
      </c>
      <c r="AAE4" s="104">
        <v>705</v>
      </c>
      <c r="AAF4" s="104">
        <v>706</v>
      </c>
      <c r="AAG4" s="104">
        <v>707</v>
      </c>
      <c r="AAH4" s="104">
        <v>708</v>
      </c>
      <c r="AAI4" s="104">
        <v>709</v>
      </c>
      <c r="AAJ4" s="104">
        <v>710</v>
      </c>
      <c r="AAK4" s="104">
        <v>711</v>
      </c>
      <c r="AAL4" s="104">
        <v>712</v>
      </c>
      <c r="AAM4" s="104">
        <v>713</v>
      </c>
      <c r="AAN4" s="104">
        <v>714</v>
      </c>
      <c r="AAO4" s="104">
        <v>715</v>
      </c>
      <c r="AAP4" s="104">
        <v>716</v>
      </c>
      <c r="AAQ4" s="104">
        <v>717</v>
      </c>
      <c r="AAR4" s="104">
        <v>718</v>
      </c>
      <c r="AAS4" s="104">
        <v>719</v>
      </c>
      <c r="AAT4" s="104">
        <v>720</v>
      </c>
      <c r="AAU4" s="104">
        <v>721</v>
      </c>
      <c r="AAV4" s="104">
        <v>722</v>
      </c>
      <c r="AAW4" s="104">
        <v>723</v>
      </c>
      <c r="AAX4" s="104">
        <v>724</v>
      </c>
      <c r="AAY4" s="104">
        <v>725</v>
      </c>
      <c r="AAZ4" s="104">
        <v>726</v>
      </c>
      <c r="ABA4" s="104">
        <v>727</v>
      </c>
      <c r="ABB4" s="104">
        <v>728</v>
      </c>
      <c r="ABC4" s="104">
        <v>729</v>
      </c>
      <c r="ABD4" s="104">
        <v>730</v>
      </c>
      <c r="ABE4" s="104">
        <v>731</v>
      </c>
      <c r="ABF4" s="104">
        <v>732</v>
      </c>
      <c r="ABG4" s="104">
        <v>733</v>
      </c>
      <c r="ABH4" s="104">
        <v>734</v>
      </c>
      <c r="ABI4" s="104">
        <v>735</v>
      </c>
      <c r="ABJ4" s="104">
        <v>736</v>
      </c>
      <c r="ABK4" s="104">
        <v>737</v>
      </c>
      <c r="ABL4" s="104">
        <v>738</v>
      </c>
      <c r="ABM4" s="104">
        <v>739</v>
      </c>
      <c r="ABN4" s="104">
        <v>740</v>
      </c>
      <c r="ABO4" s="104">
        <v>741</v>
      </c>
      <c r="ABP4" s="104">
        <v>742</v>
      </c>
      <c r="ABQ4" s="104">
        <v>743</v>
      </c>
      <c r="ABR4" s="104">
        <v>744</v>
      </c>
      <c r="ABS4" s="104">
        <v>745</v>
      </c>
      <c r="ABT4" s="104">
        <v>746</v>
      </c>
      <c r="ABU4" s="104">
        <v>747</v>
      </c>
      <c r="ABV4" s="104">
        <v>748</v>
      </c>
      <c r="ABW4" s="104">
        <v>749</v>
      </c>
      <c r="ABX4" s="104">
        <v>750</v>
      </c>
      <c r="ABY4" s="104">
        <v>751</v>
      </c>
      <c r="ABZ4" s="104">
        <v>752</v>
      </c>
      <c r="ACA4" s="104">
        <v>753</v>
      </c>
      <c r="ACB4" s="104">
        <v>754</v>
      </c>
      <c r="ACC4" s="104">
        <v>755</v>
      </c>
      <c r="ACD4" s="104">
        <v>756</v>
      </c>
      <c r="ACE4" s="104">
        <v>757</v>
      </c>
      <c r="ACF4" s="104">
        <v>758</v>
      </c>
      <c r="ACG4" s="104">
        <v>759</v>
      </c>
      <c r="ACH4" s="104">
        <v>760</v>
      </c>
      <c r="ACI4" s="104">
        <v>761</v>
      </c>
      <c r="ACJ4" s="104">
        <v>762</v>
      </c>
      <c r="ACK4" s="104">
        <v>763</v>
      </c>
      <c r="ACL4" s="104">
        <v>764</v>
      </c>
      <c r="ACM4" s="104">
        <v>765</v>
      </c>
      <c r="ACN4" s="104">
        <v>766</v>
      </c>
      <c r="ACO4" s="104">
        <v>767</v>
      </c>
      <c r="ACP4" s="104">
        <v>768</v>
      </c>
      <c r="ACQ4" s="104">
        <v>769</v>
      </c>
      <c r="ACR4" s="104">
        <v>770</v>
      </c>
      <c r="ACS4" s="104">
        <v>771</v>
      </c>
      <c r="ACT4" s="104">
        <v>772</v>
      </c>
      <c r="ACU4" s="104">
        <v>773</v>
      </c>
      <c r="ACV4" s="104">
        <v>774</v>
      </c>
      <c r="ACW4" s="104">
        <v>775</v>
      </c>
      <c r="ACX4" s="104">
        <v>776</v>
      </c>
      <c r="ACY4" s="104">
        <v>777</v>
      </c>
      <c r="ACZ4" s="104">
        <v>778</v>
      </c>
      <c r="ADA4" s="104">
        <v>779</v>
      </c>
      <c r="ADB4" s="104">
        <v>780</v>
      </c>
      <c r="ADC4" s="104">
        <v>781</v>
      </c>
      <c r="ADD4" s="104">
        <v>782</v>
      </c>
      <c r="ADE4" s="104">
        <v>783</v>
      </c>
      <c r="ADF4" s="104">
        <v>784</v>
      </c>
      <c r="ADG4" s="104">
        <v>785</v>
      </c>
      <c r="ADH4" s="104">
        <v>786</v>
      </c>
      <c r="ADI4" s="104">
        <v>787</v>
      </c>
      <c r="ADJ4" s="104">
        <v>788</v>
      </c>
      <c r="ADK4" s="104">
        <v>789</v>
      </c>
      <c r="ADL4" s="104">
        <v>790</v>
      </c>
      <c r="ADM4" s="104">
        <v>791</v>
      </c>
      <c r="ADN4" s="104">
        <v>792</v>
      </c>
      <c r="ADO4" s="104">
        <v>793</v>
      </c>
      <c r="ADP4" s="104">
        <v>794</v>
      </c>
      <c r="ADQ4" s="104">
        <v>795</v>
      </c>
      <c r="ADR4" s="104">
        <v>796</v>
      </c>
      <c r="ADS4" s="104">
        <v>797</v>
      </c>
      <c r="ADT4" s="104">
        <v>798</v>
      </c>
      <c r="ADU4" s="104">
        <v>799</v>
      </c>
      <c r="ADV4" s="104">
        <v>800</v>
      </c>
      <c r="ADW4" s="104">
        <v>801</v>
      </c>
      <c r="ADX4" s="104">
        <v>802</v>
      </c>
      <c r="ADY4" s="104">
        <v>803</v>
      </c>
      <c r="ADZ4" s="104">
        <v>804</v>
      </c>
      <c r="AEA4" s="104">
        <v>805</v>
      </c>
      <c r="AEB4" s="104">
        <v>806</v>
      </c>
      <c r="AEC4" s="104">
        <v>807</v>
      </c>
      <c r="AED4" s="104">
        <v>808</v>
      </c>
      <c r="AEE4" s="104">
        <v>809</v>
      </c>
      <c r="AEF4" s="104">
        <v>810</v>
      </c>
      <c r="AEG4" s="104">
        <v>811</v>
      </c>
      <c r="AEH4" s="104">
        <v>812</v>
      </c>
      <c r="AEI4" s="104">
        <v>813</v>
      </c>
      <c r="AEJ4" s="104">
        <v>814</v>
      </c>
      <c r="AEK4" s="104">
        <v>815</v>
      </c>
      <c r="AEL4" s="104">
        <v>816</v>
      </c>
      <c r="AEM4" s="104">
        <v>817</v>
      </c>
      <c r="AEN4" s="104">
        <v>818</v>
      </c>
      <c r="AEO4" s="104">
        <v>819</v>
      </c>
      <c r="AEP4" s="104">
        <v>820</v>
      </c>
      <c r="AEQ4" s="104">
        <v>821</v>
      </c>
      <c r="AER4" s="104">
        <v>822</v>
      </c>
      <c r="AES4" s="104">
        <v>823</v>
      </c>
      <c r="AET4" s="104">
        <v>824</v>
      </c>
      <c r="AEU4" s="104">
        <v>825</v>
      </c>
      <c r="AEV4" s="104">
        <v>826</v>
      </c>
      <c r="AEW4" s="104">
        <v>827</v>
      </c>
      <c r="AEX4" s="104">
        <v>828</v>
      </c>
      <c r="AEY4" s="104">
        <v>829</v>
      </c>
      <c r="AEZ4" s="104">
        <v>830</v>
      </c>
      <c r="AFA4" s="104">
        <v>831</v>
      </c>
      <c r="AFB4" s="104">
        <v>832</v>
      </c>
      <c r="AFC4" s="104">
        <v>833</v>
      </c>
      <c r="AFD4" s="104">
        <v>834</v>
      </c>
      <c r="AFE4" s="104">
        <v>835</v>
      </c>
      <c r="AFF4" s="104">
        <v>836</v>
      </c>
      <c r="AFG4" s="104">
        <v>837</v>
      </c>
      <c r="AFH4" s="104">
        <v>838</v>
      </c>
      <c r="AFI4" s="104">
        <v>839</v>
      </c>
      <c r="AFJ4" s="104">
        <v>840</v>
      </c>
      <c r="AFK4" s="104">
        <v>841</v>
      </c>
      <c r="AFL4" s="104">
        <v>842</v>
      </c>
      <c r="AFM4" s="104">
        <v>843</v>
      </c>
      <c r="AFN4" s="104">
        <v>844</v>
      </c>
      <c r="AFO4" s="104">
        <v>845</v>
      </c>
      <c r="AFP4" s="104">
        <v>846</v>
      </c>
      <c r="AFQ4" s="104">
        <v>847</v>
      </c>
      <c r="AFR4" s="104">
        <v>848</v>
      </c>
      <c r="AFS4" s="104">
        <v>849</v>
      </c>
      <c r="AFT4" s="104">
        <v>850</v>
      </c>
      <c r="AFU4" s="104">
        <v>851</v>
      </c>
      <c r="AFV4" s="104">
        <v>852</v>
      </c>
      <c r="AFW4" s="104">
        <v>853</v>
      </c>
      <c r="AFX4" s="104">
        <v>854</v>
      </c>
      <c r="AFY4" s="104">
        <v>855</v>
      </c>
      <c r="AFZ4" s="104">
        <v>856</v>
      </c>
      <c r="AGA4" s="104">
        <v>857</v>
      </c>
      <c r="AGB4" s="104">
        <v>858</v>
      </c>
      <c r="AGC4" s="104">
        <v>859</v>
      </c>
      <c r="AGD4" s="104">
        <v>860</v>
      </c>
      <c r="AGE4" s="104">
        <v>861</v>
      </c>
      <c r="AGF4" s="104">
        <v>862</v>
      </c>
      <c r="AGG4" s="104">
        <v>863</v>
      </c>
      <c r="AGH4" s="104">
        <v>864</v>
      </c>
      <c r="AGI4" s="104">
        <v>865</v>
      </c>
      <c r="AGJ4" s="104">
        <v>866</v>
      </c>
      <c r="AGK4" s="104">
        <v>867</v>
      </c>
      <c r="AGL4" s="104">
        <v>868</v>
      </c>
      <c r="AGM4" s="104">
        <v>869</v>
      </c>
      <c r="AGN4" s="104">
        <v>870</v>
      </c>
      <c r="AGO4" s="104">
        <v>871</v>
      </c>
      <c r="AGP4" s="104">
        <v>872</v>
      </c>
    </row>
    <row r="5" spans="1:892" ht="10.5" customHeight="1" x14ac:dyDescent="0.25">
      <c r="B5" s="388" t="s">
        <v>1</v>
      </c>
      <c r="C5" s="388" t="s">
        <v>2</v>
      </c>
      <c r="D5" s="388" t="s">
        <v>1</v>
      </c>
      <c r="E5" s="389" t="s">
        <v>19</v>
      </c>
      <c r="F5" s="388" t="s">
        <v>103</v>
      </c>
      <c r="G5" s="388"/>
      <c r="H5" s="388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  <c r="T5" s="388"/>
      <c r="U5" s="388"/>
      <c r="V5" s="388"/>
      <c r="W5" s="388"/>
      <c r="X5" s="388"/>
      <c r="Y5" s="388"/>
      <c r="Z5" s="388"/>
      <c r="AA5" s="388"/>
      <c r="AB5" s="388"/>
      <c r="AC5" s="388"/>
      <c r="AD5" s="388"/>
      <c r="AE5" s="388"/>
      <c r="AF5" s="388"/>
      <c r="AG5" s="388"/>
      <c r="AH5" s="388"/>
      <c r="AI5" s="388"/>
      <c r="AJ5" s="388"/>
      <c r="AK5" s="388"/>
      <c r="AL5" s="388"/>
      <c r="AM5" s="388"/>
      <c r="AN5" s="388"/>
      <c r="AO5" s="388"/>
      <c r="AP5" s="388"/>
      <c r="AQ5" s="388"/>
      <c r="AR5" s="388"/>
      <c r="AS5" s="388"/>
      <c r="AT5" s="388"/>
      <c r="AU5" s="388"/>
      <c r="AV5" s="388"/>
      <c r="AW5" s="388"/>
      <c r="AX5" s="388"/>
      <c r="AY5" s="388"/>
      <c r="AZ5" s="388"/>
      <c r="BA5" s="388"/>
      <c r="BB5" s="388"/>
      <c r="BC5" s="388"/>
      <c r="BD5" s="388"/>
      <c r="BE5" s="388"/>
      <c r="BF5" s="388"/>
      <c r="BG5" s="388"/>
      <c r="BH5" s="388"/>
      <c r="BI5" s="388"/>
      <c r="BJ5" s="388"/>
      <c r="BK5" s="388"/>
      <c r="BL5" s="388"/>
      <c r="BM5" s="388"/>
      <c r="BN5" s="388"/>
      <c r="BO5" s="388"/>
      <c r="BP5" s="388"/>
      <c r="BQ5" s="388"/>
      <c r="BR5" s="388"/>
      <c r="BS5" s="388"/>
      <c r="BT5" s="388"/>
      <c r="BU5" s="388"/>
      <c r="BV5" s="388"/>
      <c r="BW5" s="388"/>
      <c r="BX5" s="388"/>
      <c r="BY5" s="388"/>
      <c r="BZ5" s="388"/>
      <c r="CA5" s="388"/>
      <c r="CB5" s="388"/>
      <c r="CC5" s="388"/>
      <c r="CD5" s="388"/>
      <c r="CE5" s="388"/>
      <c r="CF5" s="388"/>
      <c r="CG5" s="388"/>
      <c r="CH5" s="388"/>
      <c r="CI5" s="388"/>
      <c r="CJ5" s="388"/>
      <c r="CK5" s="388"/>
      <c r="CL5" s="388"/>
      <c r="CM5" s="388"/>
      <c r="CN5" s="388"/>
      <c r="CO5" s="388"/>
      <c r="CP5" s="388"/>
      <c r="CQ5" s="388"/>
      <c r="CR5" s="388"/>
      <c r="CS5" s="388"/>
      <c r="CT5" s="388"/>
      <c r="CU5" s="388"/>
      <c r="CV5" s="388"/>
      <c r="CW5" s="388"/>
      <c r="CX5" s="388"/>
      <c r="CY5" s="388"/>
      <c r="CZ5" s="388"/>
      <c r="DA5" s="388"/>
      <c r="DB5" s="388"/>
      <c r="DC5" s="388"/>
      <c r="DD5" s="388"/>
      <c r="DE5" s="388"/>
      <c r="DF5" s="388"/>
      <c r="DG5" s="388"/>
      <c r="DH5" s="388"/>
      <c r="DI5" s="388"/>
      <c r="DJ5" s="388"/>
      <c r="DK5" s="388"/>
      <c r="DL5" s="388"/>
      <c r="DM5" s="388"/>
      <c r="DN5" s="388"/>
      <c r="DO5" s="388"/>
      <c r="DP5" s="388"/>
      <c r="DQ5" s="388"/>
      <c r="DR5" s="388"/>
      <c r="DS5" s="388"/>
      <c r="DT5" s="388"/>
      <c r="DU5" s="388"/>
      <c r="DV5" s="388"/>
      <c r="DW5" s="388"/>
      <c r="DX5" s="388"/>
      <c r="DY5" s="388"/>
      <c r="DZ5" s="388"/>
      <c r="EA5" s="388"/>
      <c r="EB5" s="388"/>
      <c r="EC5" s="388"/>
      <c r="ED5" s="388"/>
      <c r="EE5" s="388"/>
      <c r="EF5" s="388"/>
      <c r="EG5" s="388"/>
      <c r="EH5" s="388"/>
      <c r="EI5" s="388"/>
      <c r="EJ5" s="388"/>
      <c r="EK5" s="388"/>
      <c r="EL5" s="388"/>
      <c r="EM5" s="388"/>
      <c r="EN5" s="388"/>
      <c r="EO5" s="388"/>
      <c r="EP5" s="388"/>
      <c r="EQ5" s="388"/>
      <c r="ER5" s="388"/>
      <c r="ES5" s="388"/>
      <c r="ET5" s="388"/>
      <c r="EU5" s="388"/>
      <c r="EV5" s="388"/>
      <c r="EW5" s="388"/>
      <c r="EX5" s="388"/>
      <c r="EY5" s="388"/>
      <c r="EZ5" s="388"/>
      <c r="FA5" s="388"/>
      <c r="FB5" s="388"/>
      <c r="FC5" s="388"/>
      <c r="FD5" s="388"/>
      <c r="FE5" s="388"/>
      <c r="FF5" s="388"/>
      <c r="FG5" s="388"/>
      <c r="FH5" s="388"/>
      <c r="FI5" s="388"/>
      <c r="FJ5" s="388"/>
      <c r="FK5" s="388"/>
      <c r="FL5" s="388"/>
      <c r="FM5" s="388"/>
      <c r="FN5" s="388"/>
      <c r="FO5" s="388"/>
      <c r="FP5" s="388"/>
      <c r="FQ5" s="388"/>
      <c r="FR5" s="388"/>
      <c r="FS5" s="388"/>
      <c r="FT5" s="388"/>
      <c r="FU5" s="388"/>
      <c r="FV5" s="388"/>
      <c r="FW5" s="388"/>
      <c r="FX5" s="388"/>
      <c r="FY5" s="388"/>
      <c r="FZ5" s="388"/>
      <c r="GA5" s="388"/>
      <c r="GB5" s="388"/>
      <c r="GC5" s="388"/>
      <c r="GD5" s="388"/>
      <c r="GE5" s="388"/>
      <c r="GF5" s="388"/>
      <c r="GG5" s="388"/>
      <c r="GH5" s="388"/>
      <c r="GI5" s="388"/>
      <c r="GJ5" s="388"/>
      <c r="GK5" s="388"/>
      <c r="GL5" s="388"/>
      <c r="GM5" s="388"/>
      <c r="GN5" s="388"/>
      <c r="GO5" s="388"/>
      <c r="GP5" s="388"/>
      <c r="GQ5" s="388"/>
      <c r="GR5" s="388"/>
      <c r="GS5" s="388"/>
      <c r="GT5" s="388"/>
      <c r="GU5" s="388"/>
      <c r="GV5" s="388"/>
      <c r="GW5" s="388"/>
      <c r="GX5" s="388"/>
      <c r="GY5" s="388"/>
      <c r="GZ5" s="388"/>
      <c r="HA5" s="388"/>
      <c r="HB5" s="388"/>
      <c r="HC5" s="388"/>
      <c r="HD5" s="388"/>
      <c r="HE5" s="388"/>
      <c r="HF5" s="388"/>
      <c r="HG5" s="388"/>
      <c r="HH5" s="388"/>
      <c r="HI5" s="388"/>
      <c r="HJ5" s="388"/>
      <c r="HK5" s="388"/>
      <c r="HL5" s="388"/>
      <c r="HM5" s="388"/>
      <c r="HN5" s="388"/>
      <c r="HO5" s="388"/>
      <c r="HP5" s="388"/>
      <c r="HQ5" s="388"/>
      <c r="HR5" s="388"/>
      <c r="HS5" s="388"/>
      <c r="HT5" s="388"/>
      <c r="HU5" s="388"/>
      <c r="HV5" s="388"/>
      <c r="HW5" s="388"/>
      <c r="HX5" s="388"/>
      <c r="HY5" s="388"/>
      <c r="HZ5" s="388"/>
      <c r="IA5" s="388"/>
      <c r="IB5" s="388"/>
      <c r="IC5" s="388"/>
      <c r="ID5" s="388"/>
      <c r="IE5" s="388"/>
      <c r="IF5" s="388"/>
      <c r="IG5" s="388"/>
      <c r="IH5" s="388"/>
      <c r="II5" s="388"/>
      <c r="IJ5" s="388"/>
      <c r="IK5" s="388"/>
      <c r="IL5" s="388"/>
      <c r="IM5" s="388"/>
      <c r="IN5" s="388"/>
      <c r="IO5" s="388"/>
      <c r="IP5" s="388"/>
      <c r="IQ5" s="388"/>
      <c r="IR5" s="388"/>
      <c r="IS5" s="388"/>
      <c r="IT5" s="388"/>
      <c r="IU5" s="388"/>
      <c r="IV5" s="388"/>
      <c r="IW5" s="388"/>
      <c r="IX5" s="388"/>
      <c r="IY5" s="388"/>
      <c r="IZ5" s="388"/>
      <c r="JA5" s="388"/>
      <c r="JB5" s="388"/>
      <c r="JC5" s="388"/>
      <c r="JD5" s="388"/>
      <c r="JE5" s="388"/>
      <c r="JF5" s="388"/>
      <c r="JG5" s="388"/>
      <c r="JH5" s="388"/>
      <c r="JI5" s="388"/>
      <c r="JJ5" s="388"/>
      <c r="JK5" s="388"/>
      <c r="JL5" s="388"/>
      <c r="JM5" s="388"/>
      <c r="JN5" s="388"/>
      <c r="JO5" s="388"/>
      <c r="JP5" s="388"/>
      <c r="JQ5" s="388"/>
      <c r="JR5" s="388"/>
      <c r="JS5" s="388"/>
      <c r="JT5" s="388"/>
      <c r="JU5" s="388"/>
      <c r="JV5" s="388"/>
      <c r="JW5" s="388"/>
      <c r="JX5" s="388"/>
      <c r="JY5" s="388"/>
      <c r="JZ5" s="388"/>
      <c r="KA5" s="388"/>
      <c r="KB5" s="388"/>
      <c r="KC5" s="388"/>
      <c r="KD5" s="388"/>
      <c r="KE5" s="388"/>
      <c r="KF5" s="388"/>
      <c r="KG5" s="388"/>
      <c r="KH5" s="388"/>
      <c r="KI5" s="388"/>
      <c r="KJ5" s="388"/>
      <c r="KK5" s="388"/>
      <c r="KL5" s="388"/>
      <c r="KM5" s="388"/>
      <c r="KN5" s="388"/>
      <c r="KO5" s="388"/>
      <c r="KP5" s="388"/>
      <c r="KQ5" s="388"/>
      <c r="KR5" s="388"/>
      <c r="KS5" s="388"/>
      <c r="KT5" s="388"/>
      <c r="KU5" s="388"/>
      <c r="KV5" s="388"/>
      <c r="KW5" s="388"/>
      <c r="KX5" s="388"/>
      <c r="KY5" s="388"/>
      <c r="KZ5" s="388"/>
      <c r="LA5" s="388"/>
      <c r="LB5" s="388"/>
      <c r="LC5" s="388"/>
      <c r="LD5" s="388"/>
      <c r="LE5" s="388"/>
      <c r="LF5" s="388"/>
      <c r="LG5" s="388"/>
      <c r="LH5" s="388"/>
      <c r="LI5" s="388"/>
      <c r="LJ5" s="388"/>
      <c r="LK5" s="388"/>
      <c r="LL5" s="388"/>
      <c r="LM5" s="388"/>
      <c r="LN5" s="388"/>
      <c r="LO5" s="388"/>
      <c r="LP5" s="388"/>
      <c r="LQ5" s="388"/>
      <c r="LR5" s="388"/>
      <c r="LS5" s="388"/>
      <c r="LT5" s="388"/>
      <c r="LU5" s="388"/>
      <c r="LV5" s="388"/>
      <c r="LW5" s="388"/>
      <c r="LX5" s="388"/>
      <c r="LY5" s="388"/>
      <c r="LZ5" s="388"/>
      <c r="MA5" s="388"/>
      <c r="MB5" s="388"/>
      <c r="MC5" s="388"/>
      <c r="MD5" s="388"/>
      <c r="ME5" s="388"/>
      <c r="MF5" s="388"/>
      <c r="MG5" s="388"/>
      <c r="MH5" s="388"/>
      <c r="MI5" s="388"/>
      <c r="MJ5" s="388"/>
      <c r="MK5" s="388"/>
      <c r="ML5" s="388"/>
      <c r="MM5" s="388"/>
      <c r="MN5" s="388"/>
      <c r="MO5" s="388"/>
      <c r="MP5" s="388"/>
      <c r="MQ5" s="388"/>
      <c r="MR5" s="388"/>
      <c r="MS5" s="388"/>
      <c r="MT5" s="388"/>
      <c r="MU5" s="388"/>
      <c r="MV5" s="388"/>
      <c r="MW5" s="388"/>
      <c r="MX5" s="388"/>
      <c r="MY5" s="388"/>
      <c r="MZ5" s="388"/>
      <c r="NA5" s="388"/>
      <c r="NB5" s="388"/>
      <c r="NC5" s="388"/>
      <c r="ND5" s="388"/>
      <c r="NE5" s="388"/>
      <c r="NF5" s="388"/>
      <c r="NG5" s="388"/>
      <c r="NH5" s="388"/>
      <c r="NI5" s="388"/>
      <c r="NJ5" s="388"/>
      <c r="NK5" s="388"/>
      <c r="NL5" s="388"/>
      <c r="NM5" s="388"/>
      <c r="NN5" s="388"/>
      <c r="NO5" s="388"/>
      <c r="NP5" s="388"/>
      <c r="NQ5" s="388"/>
      <c r="NR5" s="388"/>
      <c r="NS5" s="388"/>
      <c r="NT5" s="388"/>
      <c r="NU5" s="388"/>
      <c r="NV5" s="388"/>
      <c r="NW5" s="388"/>
      <c r="NX5" s="388"/>
      <c r="NY5" s="388"/>
      <c r="NZ5" s="388"/>
      <c r="OA5" s="388"/>
      <c r="OB5" s="388"/>
      <c r="OC5" s="388"/>
      <c r="OD5" s="388"/>
      <c r="OE5" s="388"/>
      <c r="OF5" s="388"/>
      <c r="OG5" s="388"/>
      <c r="OH5" s="388"/>
      <c r="OI5" s="388"/>
      <c r="OJ5" s="388"/>
      <c r="OK5" s="388"/>
      <c r="OL5" s="388"/>
      <c r="OM5" s="388"/>
      <c r="ON5" s="388"/>
      <c r="OO5" s="388"/>
      <c r="OP5" s="388"/>
      <c r="OQ5" s="388"/>
      <c r="OR5" s="388"/>
      <c r="OS5" s="388"/>
      <c r="OT5" s="388"/>
      <c r="OU5" s="388"/>
      <c r="OV5" s="388"/>
      <c r="OW5" s="388"/>
      <c r="OX5" s="388"/>
      <c r="OY5" s="388"/>
      <c r="OZ5" s="388"/>
      <c r="PA5" s="388"/>
      <c r="PB5" s="388"/>
      <c r="PC5" s="388"/>
      <c r="PD5" s="388"/>
      <c r="PE5" s="388"/>
      <c r="PF5" s="388"/>
      <c r="PG5" s="388"/>
      <c r="PH5" s="388"/>
      <c r="PI5" s="388"/>
      <c r="PJ5" s="388"/>
      <c r="PK5" s="388"/>
      <c r="PL5" s="388"/>
      <c r="PM5" s="388"/>
      <c r="PN5" s="388"/>
      <c r="PO5" s="388"/>
      <c r="PP5" s="388"/>
      <c r="PQ5" s="388"/>
      <c r="PR5" s="388"/>
      <c r="PS5" s="388"/>
      <c r="PT5" s="388"/>
      <c r="PU5" s="388"/>
      <c r="PV5" s="388"/>
      <c r="PW5" s="388"/>
      <c r="PX5" s="388"/>
      <c r="PY5" s="388"/>
      <c r="PZ5" s="388"/>
      <c r="QA5" s="388"/>
      <c r="QB5" s="388"/>
      <c r="QC5" s="388"/>
      <c r="QD5" s="388"/>
      <c r="QE5" s="388"/>
      <c r="QF5" s="388"/>
      <c r="QG5" s="388"/>
      <c r="QH5" s="388"/>
      <c r="QI5" s="388"/>
      <c r="QJ5" s="388"/>
      <c r="QK5" s="388"/>
      <c r="QL5" s="388"/>
      <c r="QM5" s="388"/>
      <c r="QN5" s="388"/>
      <c r="QO5" s="388"/>
      <c r="QP5" s="388"/>
      <c r="QQ5" s="388"/>
      <c r="QR5" s="388"/>
      <c r="QS5" s="388"/>
      <c r="QT5" s="388"/>
      <c r="QU5" s="388"/>
      <c r="QV5" s="388"/>
      <c r="QW5" s="388"/>
      <c r="QX5" s="388"/>
      <c r="QY5" s="388"/>
      <c r="QZ5" s="388"/>
      <c r="RA5" s="388"/>
      <c r="RB5" s="388"/>
      <c r="RC5" s="388"/>
      <c r="RD5" s="388"/>
      <c r="RE5" s="388"/>
      <c r="RF5" s="388"/>
      <c r="RG5" s="388"/>
      <c r="RH5" s="388"/>
      <c r="RI5" s="388"/>
      <c r="RJ5" s="388"/>
      <c r="RK5" s="388"/>
      <c r="RL5" s="388"/>
      <c r="RM5" s="388"/>
      <c r="RN5" s="388"/>
      <c r="RO5" s="388"/>
      <c r="RP5" s="388"/>
      <c r="RQ5" s="388"/>
      <c r="RR5" s="388"/>
      <c r="RS5" s="388"/>
      <c r="RT5" s="388"/>
      <c r="RU5" s="388"/>
      <c r="RV5" s="388"/>
      <c r="RW5" s="388"/>
      <c r="RX5" s="388"/>
      <c r="RY5" s="388"/>
      <c r="RZ5" s="388"/>
      <c r="SA5" s="388"/>
      <c r="SB5" s="388"/>
      <c r="SC5" s="388"/>
      <c r="SD5" s="388"/>
      <c r="SE5" s="388"/>
      <c r="SF5" s="388"/>
      <c r="SG5" s="388"/>
      <c r="SH5" s="388"/>
      <c r="SI5" s="388"/>
      <c r="SJ5" s="388"/>
      <c r="SK5" s="388"/>
      <c r="SL5" s="388"/>
      <c r="SM5" s="388"/>
      <c r="SN5" s="388"/>
      <c r="SO5" s="388"/>
      <c r="SP5" s="388"/>
      <c r="SQ5" s="388"/>
      <c r="SR5" s="388"/>
      <c r="SS5" s="388"/>
      <c r="ST5" s="388"/>
      <c r="SU5" s="388"/>
      <c r="SV5" s="388"/>
      <c r="SW5" s="388"/>
      <c r="SX5" s="388"/>
      <c r="SY5" s="388"/>
      <c r="SZ5" s="388"/>
      <c r="TA5" s="388"/>
      <c r="TB5" s="388"/>
      <c r="TC5" s="388"/>
      <c r="TD5" s="388"/>
      <c r="TE5" s="388"/>
      <c r="TF5" s="388"/>
      <c r="TG5" s="388"/>
      <c r="TH5" s="388"/>
      <c r="TI5" s="388"/>
      <c r="TJ5" s="388"/>
      <c r="TK5" s="388"/>
      <c r="TL5" s="388"/>
      <c r="TM5" s="388"/>
      <c r="TN5" s="388"/>
      <c r="TO5" s="388"/>
      <c r="TP5" s="388"/>
      <c r="TQ5" s="388"/>
      <c r="TR5" s="388"/>
      <c r="TS5" s="388"/>
      <c r="TT5" s="388"/>
      <c r="TU5" s="388"/>
      <c r="TV5" s="388"/>
      <c r="TW5" s="388"/>
      <c r="TX5" s="388"/>
      <c r="TY5" s="388"/>
      <c r="TZ5" s="388"/>
      <c r="UA5" s="388"/>
      <c r="UB5" s="388"/>
      <c r="UC5" s="388"/>
      <c r="UD5" s="388"/>
      <c r="UE5" s="388"/>
      <c r="UF5" s="388"/>
      <c r="UG5" s="388"/>
      <c r="UH5" s="388"/>
      <c r="UI5" s="388"/>
      <c r="UJ5" s="388"/>
      <c r="UK5" s="388"/>
      <c r="UL5" s="388"/>
      <c r="UM5" s="388"/>
      <c r="UN5" s="388"/>
      <c r="UO5" s="388"/>
      <c r="UP5" s="388"/>
      <c r="UQ5" s="388"/>
      <c r="UR5" s="388"/>
      <c r="US5" s="388"/>
      <c r="UT5" s="388"/>
      <c r="UU5" s="388"/>
      <c r="UV5" s="388"/>
      <c r="UW5" s="388"/>
      <c r="UX5" s="388"/>
      <c r="UY5" s="388"/>
      <c r="UZ5" s="388"/>
      <c r="VA5" s="388"/>
      <c r="VB5" s="388"/>
      <c r="VC5" s="388"/>
      <c r="VD5" s="388"/>
      <c r="VE5" s="388"/>
      <c r="VF5" s="388"/>
      <c r="VG5" s="388"/>
      <c r="VH5" s="388"/>
      <c r="VI5" s="388"/>
      <c r="VJ5" s="388"/>
      <c r="VK5" s="388"/>
      <c r="VL5" s="388"/>
      <c r="VM5" s="388"/>
      <c r="VN5" s="388"/>
      <c r="VO5" s="388"/>
      <c r="VP5" s="388"/>
      <c r="VQ5" s="388"/>
      <c r="VR5" s="388"/>
      <c r="VS5" s="388"/>
      <c r="VT5" s="388"/>
      <c r="VU5" s="388"/>
      <c r="VV5" s="388"/>
      <c r="VW5" s="388"/>
      <c r="VX5" s="388"/>
      <c r="VY5" s="388"/>
      <c r="VZ5" s="388"/>
      <c r="WA5" s="388"/>
      <c r="WB5" s="388"/>
      <c r="WC5" s="388"/>
      <c r="WD5" s="388"/>
      <c r="WE5" s="388"/>
      <c r="WF5" s="388"/>
      <c r="WG5" s="388"/>
      <c r="WH5" s="388"/>
      <c r="WI5" s="388"/>
      <c r="WJ5" s="388"/>
      <c r="WK5" s="388"/>
      <c r="WL5" s="388"/>
      <c r="WM5" s="388"/>
      <c r="WN5" s="388"/>
      <c r="WO5" s="388"/>
      <c r="WP5" s="388"/>
      <c r="WQ5" s="388"/>
      <c r="WR5" s="388"/>
      <c r="WS5" s="388"/>
      <c r="WT5" s="388"/>
      <c r="WU5" s="388"/>
      <c r="WV5" s="388"/>
      <c r="WW5" s="388"/>
      <c r="WX5" s="388"/>
      <c r="WY5" s="388"/>
      <c r="WZ5" s="388"/>
      <c r="XA5" s="388"/>
      <c r="XB5" s="388"/>
      <c r="XC5" s="388"/>
      <c r="XD5" s="388"/>
      <c r="XE5" s="388"/>
      <c r="XF5" s="388"/>
      <c r="XG5" s="388"/>
      <c r="XH5" s="388"/>
      <c r="XI5" s="388"/>
      <c r="XJ5" s="388"/>
      <c r="XK5" s="388"/>
      <c r="XL5" s="388"/>
      <c r="XM5" s="388"/>
      <c r="XN5" s="388"/>
      <c r="XO5" s="388"/>
      <c r="XP5" s="388"/>
      <c r="XQ5" s="388"/>
      <c r="XR5" s="388"/>
      <c r="XS5" s="388"/>
      <c r="XT5" s="388"/>
      <c r="XU5" s="388"/>
      <c r="XV5" s="388"/>
      <c r="XW5" s="388"/>
      <c r="XX5" s="388"/>
      <c r="XY5" s="388"/>
      <c r="XZ5" s="388"/>
      <c r="YA5" s="388"/>
      <c r="YB5" s="388"/>
      <c r="YC5" s="388"/>
      <c r="YD5" s="388"/>
      <c r="YE5" s="388"/>
      <c r="YF5" s="388"/>
      <c r="YG5" s="388"/>
      <c r="YH5" s="388"/>
      <c r="YI5" s="388"/>
      <c r="YJ5" s="388"/>
      <c r="YK5" s="388"/>
      <c r="YL5" s="388"/>
      <c r="YM5" s="388"/>
      <c r="YN5" s="388"/>
      <c r="YO5" s="388"/>
      <c r="YP5" s="388"/>
      <c r="YQ5" s="388"/>
      <c r="YR5" s="388"/>
      <c r="YS5" s="388"/>
      <c r="YT5" s="388"/>
      <c r="YU5" s="388"/>
      <c r="YV5" s="388"/>
      <c r="YW5" s="388"/>
      <c r="YX5" s="388"/>
      <c r="YY5" s="388"/>
      <c r="YZ5" s="388"/>
      <c r="ZA5" s="388"/>
      <c r="ZB5" s="388"/>
      <c r="ZC5" s="388"/>
      <c r="ZD5" s="388"/>
      <c r="ZE5" s="388"/>
      <c r="ZF5" s="388"/>
      <c r="ZG5" s="388"/>
      <c r="ZH5" s="388"/>
      <c r="ZI5" s="388"/>
      <c r="ZJ5" s="388"/>
      <c r="ZK5" s="388"/>
      <c r="ZL5" s="388"/>
      <c r="ZM5" s="388"/>
      <c r="ZN5" s="388"/>
      <c r="ZO5" s="388"/>
      <c r="ZP5" s="388"/>
      <c r="ZQ5" s="388"/>
      <c r="ZR5" s="388"/>
      <c r="ZS5" s="388"/>
      <c r="ZT5" s="388"/>
      <c r="ZU5" s="388"/>
      <c r="ZV5" s="388"/>
      <c r="ZW5" s="388"/>
      <c r="ZX5" s="388"/>
      <c r="ZY5" s="388"/>
      <c r="ZZ5" s="388"/>
      <c r="AAA5" s="388"/>
      <c r="AAB5" s="388"/>
      <c r="AAC5" s="388"/>
      <c r="AAD5" s="388"/>
      <c r="AAE5" s="388"/>
      <c r="AAF5" s="388"/>
      <c r="AAG5" s="388"/>
      <c r="AAH5" s="388"/>
      <c r="AAI5" s="388"/>
      <c r="AAJ5" s="388"/>
      <c r="AAK5" s="388"/>
      <c r="AAL5" s="388"/>
      <c r="AAM5" s="388"/>
      <c r="AAN5" s="388"/>
      <c r="AAO5" s="388"/>
      <c r="AAP5" s="388"/>
      <c r="AAQ5" s="388"/>
      <c r="AAR5" s="388"/>
      <c r="AAS5" s="388"/>
      <c r="AAT5" s="388"/>
      <c r="AAU5" s="388"/>
      <c r="AAV5" s="388"/>
      <c r="AAW5" s="388"/>
      <c r="AAX5" s="388"/>
      <c r="AAY5" s="388"/>
      <c r="AAZ5" s="388"/>
      <c r="ABA5" s="388"/>
      <c r="ABB5" s="388"/>
      <c r="ABC5" s="388"/>
      <c r="ABD5" s="388"/>
      <c r="ABE5" s="388"/>
      <c r="ABF5" s="388"/>
      <c r="ABG5" s="388"/>
      <c r="ABH5" s="388"/>
      <c r="ABI5" s="388"/>
      <c r="ABJ5" s="388"/>
      <c r="ABK5" s="388"/>
      <c r="ABL5" s="388"/>
      <c r="ABM5" s="388"/>
      <c r="ABN5" s="388"/>
      <c r="ABO5" s="388"/>
      <c r="ABP5" s="388"/>
      <c r="ABQ5" s="388"/>
      <c r="ABR5" s="388"/>
      <c r="ABS5" s="388"/>
      <c r="ABT5" s="388"/>
      <c r="ABU5" s="388"/>
      <c r="ABV5" s="388"/>
      <c r="ABW5" s="388"/>
      <c r="ABX5" s="388"/>
      <c r="ABY5" s="388"/>
      <c r="ABZ5" s="388"/>
      <c r="ACA5" s="388"/>
      <c r="ACB5" s="388"/>
      <c r="ACC5" s="388"/>
      <c r="ACD5" s="388"/>
      <c r="ACE5" s="388"/>
      <c r="ACF5" s="388"/>
      <c r="ACG5" s="388"/>
      <c r="ACH5" s="388"/>
      <c r="ACI5" s="388"/>
      <c r="ACJ5" s="388"/>
      <c r="ACK5" s="388"/>
      <c r="ACL5" s="388"/>
      <c r="ACM5" s="388"/>
      <c r="ACN5" s="388"/>
      <c r="ACO5" s="388"/>
      <c r="ACP5" s="388"/>
      <c r="ACQ5" s="388"/>
      <c r="ACR5" s="388"/>
      <c r="ACS5" s="388"/>
      <c r="ACT5" s="388"/>
      <c r="ACU5" s="388"/>
      <c r="ACV5" s="388"/>
      <c r="ACW5" s="388"/>
      <c r="ACX5" s="388"/>
      <c r="ACY5" s="388"/>
      <c r="ACZ5" s="388"/>
      <c r="ADA5" s="388"/>
      <c r="ADB5" s="388"/>
      <c r="ADC5" s="388"/>
      <c r="ADD5" s="388"/>
      <c r="ADE5" s="388"/>
      <c r="ADF5" s="388"/>
      <c r="ADG5" s="388"/>
      <c r="ADH5" s="388"/>
      <c r="ADI5" s="388"/>
      <c r="ADJ5" s="388"/>
      <c r="ADK5" s="388"/>
      <c r="ADL5" s="388"/>
      <c r="ADM5" s="388"/>
      <c r="ADN5" s="388"/>
      <c r="ADO5" s="388"/>
      <c r="ADP5" s="388"/>
      <c r="ADQ5" s="388"/>
      <c r="ADR5" s="388"/>
      <c r="ADS5" s="388"/>
      <c r="ADT5" s="388"/>
      <c r="ADU5" s="388"/>
      <c r="ADV5" s="388"/>
      <c r="ADW5" s="388"/>
      <c r="ADX5" s="388"/>
      <c r="ADY5" s="388"/>
      <c r="ADZ5" s="388"/>
      <c r="AEA5" s="388"/>
      <c r="AEB5" s="388"/>
      <c r="AEC5" s="388"/>
      <c r="AED5" s="388"/>
      <c r="AEE5" s="388"/>
      <c r="AEF5" s="388"/>
      <c r="AEG5" s="388"/>
      <c r="AEH5" s="388"/>
      <c r="AEI5" s="388"/>
      <c r="AEJ5" s="388"/>
      <c r="AEK5" s="388"/>
      <c r="AEL5" s="388"/>
      <c r="AEM5" s="388"/>
      <c r="AEN5" s="388"/>
      <c r="AEO5" s="388"/>
      <c r="AEP5" s="388"/>
      <c r="AEQ5" s="388"/>
      <c r="AER5" s="388"/>
      <c r="AES5" s="388"/>
      <c r="AET5" s="398" t="s">
        <v>89</v>
      </c>
      <c r="AEU5" s="398"/>
      <c r="AEV5" s="398"/>
      <c r="AEW5" s="398"/>
      <c r="AEX5" s="398"/>
      <c r="AEY5" s="398"/>
      <c r="AEZ5" s="398"/>
      <c r="AFA5" s="398"/>
      <c r="AFB5" s="398"/>
      <c r="AFC5" s="398"/>
      <c r="AFD5" s="398"/>
      <c r="AFE5" s="398"/>
      <c r="AFF5" s="398"/>
      <c r="AFG5" s="398"/>
      <c r="AFH5" s="398"/>
      <c r="AFI5" s="398"/>
      <c r="AFJ5" s="398"/>
      <c r="AFK5" s="398"/>
      <c r="AFL5" s="398"/>
      <c r="AFM5" s="398"/>
      <c r="AFN5" s="398"/>
      <c r="AFO5" s="398"/>
      <c r="AFP5" s="398"/>
      <c r="AFQ5" s="398"/>
      <c r="AFR5" s="398"/>
      <c r="AFS5" s="398"/>
      <c r="AFT5" s="398"/>
      <c r="AFU5" s="398"/>
      <c r="AFV5" s="399"/>
      <c r="AFW5" s="400" t="s">
        <v>90</v>
      </c>
      <c r="AFX5" s="401"/>
      <c r="AFY5" s="401"/>
      <c r="AFZ5" s="401"/>
      <c r="AGA5" s="402"/>
      <c r="AGB5" s="403" t="s">
        <v>91</v>
      </c>
      <c r="AGC5" s="401"/>
      <c r="AGD5" s="401"/>
      <c r="AGE5" s="401"/>
      <c r="AGF5" s="404"/>
      <c r="AGG5" s="400" t="s">
        <v>92</v>
      </c>
      <c r="AGH5" s="401"/>
      <c r="AGI5" s="401"/>
      <c r="AGJ5" s="401"/>
      <c r="AGK5" s="402"/>
      <c r="AGL5" s="405" t="s">
        <v>96</v>
      </c>
      <c r="AGM5" s="405"/>
      <c r="AGN5" s="405"/>
      <c r="AGO5" s="405"/>
      <c r="AGP5" s="405"/>
    </row>
    <row r="6" spans="1:892" ht="27" customHeight="1" x14ac:dyDescent="0.25">
      <c r="B6" s="388"/>
      <c r="C6" s="388"/>
      <c r="D6" s="388"/>
      <c r="E6" s="390"/>
      <c r="F6" s="396" t="s">
        <v>100</v>
      </c>
      <c r="G6" s="396"/>
      <c r="H6" s="396"/>
      <c r="I6" s="396"/>
      <c r="J6" s="396"/>
      <c r="K6" s="392" t="s">
        <v>62</v>
      </c>
      <c r="L6" s="392"/>
      <c r="M6" s="392"/>
      <c r="N6" s="392"/>
      <c r="O6" s="392"/>
      <c r="P6" s="392"/>
      <c r="Q6" s="392"/>
      <c r="R6" s="392"/>
      <c r="S6" s="392"/>
      <c r="T6" s="392"/>
      <c r="U6" s="392"/>
      <c r="V6" s="392"/>
      <c r="W6" s="392"/>
      <c r="X6" s="392"/>
      <c r="Y6" s="392"/>
      <c r="Z6" s="392"/>
      <c r="AA6" s="392"/>
      <c r="AB6" s="392"/>
      <c r="AC6" s="392"/>
      <c r="AD6" s="392"/>
      <c r="AE6" s="392"/>
      <c r="AF6" s="392"/>
      <c r="AG6" s="392"/>
      <c r="AH6" s="392"/>
      <c r="AI6" s="392"/>
      <c r="AJ6" s="392"/>
      <c r="AK6" s="392"/>
      <c r="AL6" s="392"/>
      <c r="AM6" s="392"/>
      <c r="AN6" s="392" t="s">
        <v>63</v>
      </c>
      <c r="AO6" s="392"/>
      <c r="AP6" s="392"/>
      <c r="AQ6" s="392"/>
      <c r="AR6" s="392"/>
      <c r="AS6" s="392"/>
      <c r="AT6" s="392"/>
      <c r="AU6" s="392"/>
      <c r="AV6" s="392"/>
      <c r="AW6" s="392"/>
      <c r="AX6" s="392"/>
      <c r="AY6" s="392"/>
      <c r="AZ6" s="392"/>
      <c r="BA6" s="392"/>
      <c r="BB6" s="392"/>
      <c r="BC6" s="392"/>
      <c r="BD6" s="392"/>
      <c r="BE6" s="392"/>
      <c r="BF6" s="392"/>
      <c r="BG6" s="392"/>
      <c r="BH6" s="392"/>
      <c r="BI6" s="392"/>
      <c r="BJ6" s="392"/>
      <c r="BK6" s="392"/>
      <c r="BL6" s="392"/>
      <c r="BM6" s="392"/>
      <c r="BN6" s="392"/>
      <c r="BO6" s="392"/>
      <c r="BP6" s="392"/>
      <c r="BQ6" s="392" t="s">
        <v>64</v>
      </c>
      <c r="BR6" s="392"/>
      <c r="BS6" s="392"/>
      <c r="BT6" s="392"/>
      <c r="BU6" s="392"/>
      <c r="BV6" s="392"/>
      <c r="BW6" s="392"/>
      <c r="BX6" s="392"/>
      <c r="BY6" s="392"/>
      <c r="BZ6" s="392"/>
      <c r="CA6" s="392"/>
      <c r="CB6" s="392"/>
      <c r="CC6" s="392"/>
      <c r="CD6" s="392"/>
      <c r="CE6" s="392"/>
      <c r="CF6" s="392"/>
      <c r="CG6" s="392"/>
      <c r="CH6" s="392"/>
      <c r="CI6" s="392"/>
      <c r="CJ6" s="392"/>
      <c r="CK6" s="392"/>
      <c r="CL6" s="392"/>
      <c r="CM6" s="392"/>
      <c r="CN6" s="392"/>
      <c r="CO6" s="392"/>
      <c r="CP6" s="392"/>
      <c r="CQ6" s="392"/>
      <c r="CR6" s="392"/>
      <c r="CS6" s="392"/>
      <c r="CT6" s="392" t="s">
        <v>65</v>
      </c>
      <c r="CU6" s="392"/>
      <c r="CV6" s="392"/>
      <c r="CW6" s="392"/>
      <c r="CX6" s="392"/>
      <c r="CY6" s="392"/>
      <c r="CZ6" s="392"/>
      <c r="DA6" s="392"/>
      <c r="DB6" s="392"/>
      <c r="DC6" s="392"/>
      <c r="DD6" s="392"/>
      <c r="DE6" s="392"/>
      <c r="DF6" s="392"/>
      <c r="DG6" s="392"/>
      <c r="DH6" s="392"/>
      <c r="DI6" s="392"/>
      <c r="DJ6" s="392"/>
      <c r="DK6" s="392"/>
      <c r="DL6" s="392"/>
      <c r="DM6" s="392"/>
      <c r="DN6" s="392"/>
      <c r="DO6" s="392"/>
      <c r="DP6" s="392"/>
      <c r="DQ6" s="392"/>
      <c r="DR6" s="392"/>
      <c r="DS6" s="392"/>
      <c r="DT6" s="392"/>
      <c r="DU6" s="392"/>
      <c r="DV6" s="392"/>
      <c r="DW6" s="392" t="s">
        <v>74</v>
      </c>
      <c r="DX6" s="392"/>
      <c r="DY6" s="392"/>
      <c r="DZ6" s="392"/>
      <c r="EA6" s="392"/>
      <c r="EB6" s="392"/>
      <c r="EC6" s="392"/>
      <c r="ED6" s="392"/>
      <c r="EE6" s="392"/>
      <c r="EF6" s="392"/>
      <c r="EG6" s="392"/>
      <c r="EH6" s="392"/>
      <c r="EI6" s="392"/>
      <c r="EJ6" s="392"/>
      <c r="EK6" s="392"/>
      <c r="EL6" s="392"/>
      <c r="EM6" s="392"/>
      <c r="EN6" s="392"/>
      <c r="EO6" s="392"/>
      <c r="EP6" s="392"/>
      <c r="EQ6" s="392"/>
      <c r="ER6" s="392"/>
      <c r="ES6" s="392"/>
      <c r="ET6" s="392"/>
      <c r="EU6" s="392"/>
      <c r="EV6" s="392"/>
      <c r="EW6" s="392"/>
      <c r="EX6" s="392"/>
      <c r="EY6" s="392"/>
      <c r="EZ6" s="392"/>
      <c r="FA6" s="393" t="s">
        <v>66</v>
      </c>
      <c r="FB6" s="394"/>
      <c r="FC6" s="394"/>
      <c r="FD6" s="394"/>
      <c r="FE6" s="394"/>
      <c r="FF6" s="394"/>
      <c r="FG6" s="394"/>
      <c r="FH6" s="394"/>
      <c r="FI6" s="394"/>
      <c r="FJ6" s="394"/>
      <c r="FK6" s="394"/>
      <c r="FL6" s="394"/>
      <c r="FM6" s="394"/>
      <c r="FN6" s="394"/>
      <c r="FO6" s="394"/>
      <c r="FP6" s="394"/>
      <c r="FQ6" s="394"/>
      <c r="FR6" s="394"/>
      <c r="FS6" s="394"/>
      <c r="FT6" s="394"/>
      <c r="FU6" s="394"/>
      <c r="FV6" s="394"/>
      <c r="FW6" s="394"/>
      <c r="FX6" s="394"/>
      <c r="FY6" s="394"/>
      <c r="FZ6" s="394"/>
      <c r="GA6" s="394"/>
      <c r="GB6" s="394"/>
      <c r="GC6" s="395"/>
      <c r="GD6" s="393" t="s">
        <v>67</v>
      </c>
      <c r="GE6" s="394"/>
      <c r="GF6" s="394"/>
      <c r="GG6" s="394"/>
      <c r="GH6" s="394"/>
      <c r="GI6" s="394"/>
      <c r="GJ6" s="394"/>
      <c r="GK6" s="394"/>
      <c r="GL6" s="394"/>
      <c r="GM6" s="394"/>
      <c r="GN6" s="394"/>
      <c r="GO6" s="394"/>
      <c r="GP6" s="394"/>
      <c r="GQ6" s="394"/>
      <c r="GR6" s="394"/>
      <c r="GS6" s="394"/>
      <c r="GT6" s="394"/>
      <c r="GU6" s="394"/>
      <c r="GV6" s="394"/>
      <c r="GW6" s="394"/>
      <c r="GX6" s="395"/>
      <c r="GY6" s="393" t="s">
        <v>68</v>
      </c>
      <c r="GZ6" s="394"/>
      <c r="HA6" s="394"/>
      <c r="HB6" s="394"/>
      <c r="HC6" s="394"/>
      <c r="HD6" s="394"/>
      <c r="HE6" s="394"/>
      <c r="HF6" s="394"/>
      <c r="HG6" s="394"/>
      <c r="HH6" s="394"/>
      <c r="HI6" s="394"/>
      <c r="HJ6" s="394"/>
      <c r="HK6" s="394"/>
      <c r="HL6" s="394"/>
      <c r="HM6" s="394"/>
      <c r="HN6" s="394"/>
      <c r="HO6" s="394"/>
      <c r="HP6" s="394"/>
      <c r="HQ6" s="394"/>
      <c r="HR6" s="394"/>
      <c r="HS6" s="394"/>
      <c r="HT6" s="394"/>
      <c r="HU6" s="394"/>
      <c r="HV6" s="394"/>
      <c r="HW6" s="394"/>
      <c r="HX6" s="394"/>
      <c r="HY6" s="394"/>
      <c r="HZ6" s="394"/>
      <c r="IA6" s="395"/>
      <c r="IB6" s="406" t="s">
        <v>69</v>
      </c>
      <c r="IC6" s="407"/>
      <c r="ID6" s="407"/>
      <c r="IE6" s="407"/>
      <c r="IF6" s="407"/>
      <c r="IG6" s="407"/>
      <c r="IH6" s="407"/>
      <c r="II6" s="407"/>
      <c r="IJ6" s="407"/>
      <c r="IK6" s="407"/>
      <c r="IL6" s="407"/>
      <c r="IM6" s="407"/>
      <c r="IN6" s="407"/>
      <c r="IO6" s="407"/>
      <c r="IP6" s="407"/>
      <c r="IQ6" s="407"/>
      <c r="IR6" s="407"/>
      <c r="IS6" s="407"/>
      <c r="IT6" s="407"/>
      <c r="IU6" s="407"/>
      <c r="IV6" s="407"/>
      <c r="IW6" s="407"/>
      <c r="IX6" s="407"/>
      <c r="IY6" s="407"/>
      <c r="IZ6" s="407"/>
      <c r="JA6" s="407"/>
      <c r="JB6" s="407"/>
      <c r="JC6" s="407"/>
      <c r="JD6" s="408"/>
      <c r="JE6" s="406" t="s">
        <v>70</v>
      </c>
      <c r="JF6" s="407"/>
      <c r="JG6" s="407"/>
      <c r="JH6" s="407"/>
      <c r="JI6" s="407"/>
      <c r="JJ6" s="407"/>
      <c r="JK6" s="407"/>
      <c r="JL6" s="407"/>
      <c r="JM6" s="407"/>
      <c r="JN6" s="407"/>
      <c r="JO6" s="407"/>
      <c r="JP6" s="407"/>
      <c r="JQ6" s="407"/>
      <c r="JR6" s="407"/>
      <c r="JS6" s="407"/>
      <c r="JT6" s="407"/>
      <c r="JU6" s="407"/>
      <c r="JV6" s="407"/>
      <c r="JW6" s="407"/>
      <c r="JX6" s="407"/>
      <c r="JY6" s="407"/>
      <c r="JZ6" s="407"/>
      <c r="KA6" s="407"/>
      <c r="KB6" s="407"/>
      <c r="KC6" s="407"/>
      <c r="KD6" s="407"/>
      <c r="KE6" s="407"/>
      <c r="KF6" s="407"/>
      <c r="KG6" s="408"/>
      <c r="KH6" s="406" t="s">
        <v>71</v>
      </c>
      <c r="KI6" s="407"/>
      <c r="KJ6" s="407"/>
      <c r="KK6" s="407"/>
      <c r="KL6" s="407"/>
      <c r="KM6" s="407"/>
      <c r="KN6" s="407"/>
      <c r="KO6" s="407"/>
      <c r="KP6" s="407"/>
      <c r="KQ6" s="407"/>
      <c r="KR6" s="407"/>
      <c r="KS6" s="407"/>
      <c r="KT6" s="407"/>
      <c r="KU6" s="407"/>
      <c r="KV6" s="407"/>
      <c r="KW6" s="407"/>
      <c r="KX6" s="407"/>
      <c r="KY6" s="407"/>
      <c r="KZ6" s="407"/>
      <c r="LA6" s="407"/>
      <c r="LB6" s="407"/>
      <c r="LC6" s="407"/>
      <c r="LD6" s="407"/>
      <c r="LE6" s="407"/>
      <c r="LF6" s="407"/>
      <c r="LG6" s="407"/>
      <c r="LH6" s="407"/>
      <c r="LI6" s="407"/>
      <c r="LJ6" s="408"/>
      <c r="LK6" s="406" t="s">
        <v>165</v>
      </c>
      <c r="LL6" s="407"/>
      <c r="LM6" s="407"/>
      <c r="LN6" s="407"/>
      <c r="LO6" s="407"/>
      <c r="LP6" s="407"/>
      <c r="LQ6" s="407"/>
      <c r="LR6" s="407"/>
      <c r="LS6" s="407"/>
      <c r="LT6" s="407"/>
      <c r="LU6" s="407"/>
      <c r="LV6" s="407"/>
      <c r="LW6" s="407"/>
      <c r="LX6" s="407"/>
      <c r="LY6" s="407"/>
      <c r="LZ6" s="407"/>
      <c r="MA6" s="407"/>
      <c r="MB6" s="407"/>
      <c r="MC6" s="407"/>
      <c r="MD6" s="407"/>
      <c r="ME6" s="407"/>
      <c r="MF6" s="407"/>
      <c r="MG6" s="407"/>
      <c r="MH6" s="407"/>
      <c r="MI6" s="407"/>
      <c r="MJ6" s="407"/>
      <c r="MK6" s="407"/>
      <c r="ML6" s="407"/>
      <c r="MM6" s="408"/>
      <c r="MN6" s="406" t="s">
        <v>72</v>
      </c>
      <c r="MO6" s="407"/>
      <c r="MP6" s="407"/>
      <c r="MQ6" s="407"/>
      <c r="MR6" s="407"/>
      <c r="MS6" s="407"/>
      <c r="MT6" s="407"/>
      <c r="MU6" s="407"/>
      <c r="MV6" s="407"/>
      <c r="MW6" s="407"/>
      <c r="MX6" s="407"/>
      <c r="MY6" s="407"/>
      <c r="MZ6" s="407"/>
      <c r="NA6" s="407"/>
      <c r="NB6" s="407"/>
      <c r="NC6" s="407"/>
      <c r="ND6" s="407"/>
      <c r="NE6" s="407"/>
      <c r="NF6" s="407"/>
      <c r="NG6" s="407"/>
      <c r="NH6" s="407"/>
      <c r="NI6" s="407"/>
      <c r="NJ6" s="407"/>
      <c r="NK6" s="407"/>
      <c r="NL6" s="407"/>
      <c r="NM6" s="407"/>
      <c r="NN6" s="407"/>
      <c r="NO6" s="407"/>
      <c r="NP6" s="408"/>
      <c r="NQ6" s="409" t="s">
        <v>101</v>
      </c>
      <c r="NR6" s="410"/>
      <c r="NS6" s="410"/>
      <c r="NT6" s="410"/>
      <c r="NU6" s="411"/>
      <c r="NV6" s="392" t="s">
        <v>73</v>
      </c>
      <c r="NW6" s="392"/>
      <c r="NX6" s="392"/>
      <c r="NY6" s="392"/>
      <c r="NZ6" s="392"/>
      <c r="OA6" s="392"/>
      <c r="OB6" s="392"/>
      <c r="OC6" s="392"/>
      <c r="OD6" s="392"/>
      <c r="OE6" s="392"/>
      <c r="OF6" s="392"/>
      <c r="OG6" s="392"/>
      <c r="OH6" s="392"/>
      <c r="OI6" s="392"/>
      <c r="OJ6" s="392"/>
      <c r="OK6" s="392"/>
      <c r="OL6" s="392"/>
      <c r="OM6" s="392"/>
      <c r="ON6" s="392"/>
      <c r="OO6" s="392"/>
      <c r="OP6" s="392"/>
      <c r="OQ6" s="392"/>
      <c r="OR6" s="392"/>
      <c r="OS6" s="392"/>
      <c r="OT6" s="392"/>
      <c r="OU6" s="392"/>
      <c r="OV6" s="392"/>
      <c r="OW6" s="392"/>
      <c r="OX6" s="392"/>
      <c r="OY6" s="392" t="s">
        <v>75</v>
      </c>
      <c r="OZ6" s="392"/>
      <c r="PA6" s="392"/>
      <c r="PB6" s="392"/>
      <c r="PC6" s="392"/>
      <c r="PD6" s="392"/>
      <c r="PE6" s="392"/>
      <c r="PF6" s="392"/>
      <c r="PG6" s="392"/>
      <c r="PH6" s="392"/>
      <c r="PI6" s="392"/>
      <c r="PJ6" s="392"/>
      <c r="PK6" s="392"/>
      <c r="PL6" s="392"/>
      <c r="PM6" s="392"/>
      <c r="PN6" s="392"/>
      <c r="PO6" s="392"/>
      <c r="PP6" s="392"/>
      <c r="PQ6" s="392"/>
      <c r="PR6" s="392"/>
      <c r="PS6" s="392"/>
      <c r="PT6" s="392"/>
      <c r="PU6" s="392"/>
      <c r="PV6" s="392"/>
      <c r="PW6" s="392"/>
      <c r="PX6" s="392"/>
      <c r="PY6" s="392"/>
      <c r="PZ6" s="392"/>
      <c r="QA6" s="392"/>
      <c r="QB6" s="392" t="s">
        <v>76</v>
      </c>
      <c r="QC6" s="392"/>
      <c r="QD6" s="392"/>
      <c r="QE6" s="392"/>
      <c r="QF6" s="392"/>
      <c r="QG6" s="392"/>
      <c r="QH6" s="392"/>
      <c r="QI6" s="392"/>
      <c r="QJ6" s="392"/>
      <c r="QK6" s="392"/>
      <c r="QL6" s="392"/>
      <c r="QM6" s="392"/>
      <c r="QN6" s="392"/>
      <c r="QO6" s="392"/>
      <c r="QP6" s="392"/>
      <c r="QQ6" s="392"/>
      <c r="QR6" s="392"/>
      <c r="QS6" s="392"/>
      <c r="QT6" s="392"/>
      <c r="QU6" s="392"/>
      <c r="QV6" s="392"/>
      <c r="QW6" s="392"/>
      <c r="QX6" s="392"/>
      <c r="QY6" s="392"/>
      <c r="QZ6" s="392"/>
      <c r="RA6" s="392"/>
      <c r="RB6" s="392"/>
      <c r="RC6" s="392"/>
      <c r="RD6" s="392"/>
      <c r="RE6" s="397" t="s">
        <v>77</v>
      </c>
      <c r="RF6" s="397"/>
      <c r="RG6" s="397"/>
      <c r="RH6" s="397"/>
      <c r="RI6" s="397"/>
      <c r="RJ6" s="397"/>
      <c r="RK6" s="397"/>
      <c r="RL6" s="397"/>
      <c r="RM6" s="397"/>
      <c r="RN6" s="397"/>
      <c r="RO6" s="397"/>
      <c r="RP6" s="397"/>
      <c r="RQ6" s="397"/>
      <c r="RR6" s="397"/>
      <c r="RS6" s="397"/>
      <c r="RT6" s="397"/>
      <c r="RU6" s="397"/>
      <c r="RV6" s="397"/>
      <c r="RW6" s="397"/>
      <c r="RX6" s="397"/>
      <c r="RY6" s="397"/>
      <c r="RZ6" s="397"/>
      <c r="SA6" s="397"/>
      <c r="SB6" s="397"/>
      <c r="SC6" s="397"/>
      <c r="SD6" s="397"/>
      <c r="SE6" s="397"/>
      <c r="SF6" s="397"/>
      <c r="SG6" s="397"/>
      <c r="SH6" s="397" t="s">
        <v>78</v>
      </c>
      <c r="SI6" s="397"/>
      <c r="SJ6" s="397"/>
      <c r="SK6" s="397"/>
      <c r="SL6" s="397"/>
      <c r="SM6" s="397"/>
      <c r="SN6" s="397"/>
      <c r="SO6" s="397"/>
      <c r="SP6" s="397"/>
      <c r="SQ6" s="397"/>
      <c r="SR6" s="397"/>
      <c r="SS6" s="397"/>
      <c r="ST6" s="397"/>
      <c r="SU6" s="397"/>
      <c r="SV6" s="397"/>
      <c r="SW6" s="397"/>
      <c r="SX6" s="397"/>
      <c r="SY6" s="397"/>
      <c r="SZ6" s="397"/>
      <c r="TA6" s="397"/>
      <c r="TB6" s="397"/>
      <c r="TC6" s="397"/>
      <c r="TD6" s="397"/>
      <c r="TE6" s="397"/>
      <c r="TF6" s="397"/>
      <c r="TG6" s="397"/>
      <c r="TH6" s="397"/>
      <c r="TI6" s="397"/>
      <c r="TJ6" s="397"/>
      <c r="TK6" s="397" t="s">
        <v>79</v>
      </c>
      <c r="TL6" s="397"/>
      <c r="TM6" s="397"/>
      <c r="TN6" s="397"/>
      <c r="TO6" s="397"/>
      <c r="TP6" s="397"/>
      <c r="TQ6" s="397"/>
      <c r="TR6" s="397"/>
      <c r="TS6" s="397"/>
      <c r="TT6" s="397"/>
      <c r="TU6" s="397"/>
      <c r="TV6" s="397"/>
      <c r="TW6" s="397"/>
      <c r="TX6" s="397"/>
      <c r="TY6" s="397"/>
      <c r="TZ6" s="397"/>
      <c r="UA6" s="397"/>
      <c r="UB6" s="397"/>
      <c r="UC6" s="397"/>
      <c r="UD6" s="397"/>
      <c r="UE6" s="397"/>
      <c r="UF6" s="397"/>
      <c r="UG6" s="397"/>
      <c r="UH6" s="397"/>
      <c r="UI6" s="397"/>
      <c r="UJ6" s="397"/>
      <c r="UK6" s="397"/>
      <c r="UL6" s="397"/>
      <c r="UM6" s="397"/>
      <c r="UN6" s="397" t="s">
        <v>80</v>
      </c>
      <c r="UO6" s="397"/>
      <c r="UP6" s="397"/>
      <c r="UQ6" s="397"/>
      <c r="UR6" s="397"/>
      <c r="US6" s="397"/>
      <c r="UT6" s="397"/>
      <c r="UU6" s="397"/>
      <c r="UV6" s="397"/>
      <c r="UW6" s="397"/>
      <c r="UX6" s="397"/>
      <c r="UY6" s="397"/>
      <c r="UZ6" s="397"/>
      <c r="VA6" s="397"/>
      <c r="VB6" s="397"/>
      <c r="VC6" s="397"/>
      <c r="VD6" s="397"/>
      <c r="VE6" s="397"/>
      <c r="VF6" s="397"/>
      <c r="VG6" s="397"/>
      <c r="VH6" s="397"/>
      <c r="VI6" s="397"/>
      <c r="VJ6" s="397"/>
      <c r="VK6" s="397"/>
      <c r="VL6" s="397"/>
      <c r="VM6" s="397"/>
      <c r="VN6" s="397"/>
      <c r="VO6" s="397"/>
      <c r="VP6" s="397"/>
      <c r="VQ6" s="398" t="s">
        <v>81</v>
      </c>
      <c r="VR6" s="398"/>
      <c r="VS6" s="398"/>
      <c r="VT6" s="398"/>
      <c r="VU6" s="398"/>
      <c r="VV6" s="398"/>
      <c r="VW6" s="398"/>
      <c r="VX6" s="398"/>
      <c r="VY6" s="398"/>
      <c r="VZ6" s="398"/>
      <c r="WA6" s="398"/>
      <c r="WB6" s="398"/>
      <c r="WC6" s="398"/>
      <c r="WD6" s="398"/>
      <c r="WE6" s="398"/>
      <c r="WF6" s="398"/>
      <c r="WG6" s="398"/>
      <c r="WH6" s="398"/>
      <c r="WI6" s="398"/>
      <c r="WJ6" s="398"/>
      <c r="WK6" s="398"/>
      <c r="WL6" s="398"/>
      <c r="WM6" s="398"/>
      <c r="WN6" s="398"/>
      <c r="WO6" s="398"/>
      <c r="WP6" s="398"/>
      <c r="WQ6" s="398"/>
      <c r="WR6" s="398"/>
      <c r="WS6" s="398"/>
      <c r="WT6" s="398" t="s">
        <v>82</v>
      </c>
      <c r="WU6" s="398"/>
      <c r="WV6" s="398"/>
      <c r="WW6" s="398"/>
      <c r="WX6" s="398"/>
      <c r="WY6" s="398"/>
      <c r="WZ6" s="398"/>
      <c r="XA6" s="398"/>
      <c r="XB6" s="398"/>
      <c r="XC6" s="398"/>
      <c r="XD6" s="398"/>
      <c r="XE6" s="398"/>
      <c r="XF6" s="398"/>
      <c r="XG6" s="398"/>
      <c r="XH6" s="398"/>
      <c r="XI6" s="398"/>
      <c r="XJ6" s="398"/>
      <c r="XK6" s="398"/>
      <c r="XL6" s="398"/>
      <c r="XM6" s="398"/>
      <c r="XN6" s="398"/>
      <c r="XO6" s="398"/>
      <c r="XP6" s="398"/>
      <c r="XQ6" s="398"/>
      <c r="XR6" s="398"/>
      <c r="XS6" s="398"/>
      <c r="XT6" s="398"/>
      <c r="XU6" s="398"/>
      <c r="XV6" s="398"/>
      <c r="XW6" s="398" t="s">
        <v>83</v>
      </c>
      <c r="XX6" s="398"/>
      <c r="XY6" s="398"/>
      <c r="XZ6" s="398"/>
      <c r="YA6" s="398"/>
      <c r="YB6" s="398"/>
      <c r="YC6" s="398"/>
      <c r="YD6" s="398"/>
      <c r="YE6" s="398"/>
      <c r="YF6" s="398"/>
      <c r="YG6" s="398"/>
      <c r="YH6" s="398"/>
      <c r="YI6" s="398"/>
      <c r="YJ6" s="398"/>
      <c r="YK6" s="398"/>
      <c r="YL6" s="398"/>
      <c r="YM6" s="398"/>
      <c r="YN6" s="398"/>
      <c r="YO6" s="398"/>
      <c r="YP6" s="398"/>
      <c r="YQ6" s="398"/>
      <c r="YR6" s="398"/>
      <c r="YS6" s="398"/>
      <c r="YT6" s="398"/>
      <c r="YU6" s="398"/>
      <c r="YV6" s="398"/>
      <c r="YW6" s="398"/>
      <c r="YX6" s="398"/>
      <c r="YY6" s="398"/>
      <c r="YZ6" s="398" t="s">
        <v>84</v>
      </c>
      <c r="ZA6" s="398"/>
      <c r="ZB6" s="398"/>
      <c r="ZC6" s="398"/>
      <c r="ZD6" s="398"/>
      <c r="ZE6" s="398"/>
      <c r="ZF6" s="398"/>
      <c r="ZG6" s="398"/>
      <c r="ZH6" s="398"/>
      <c r="ZI6" s="398"/>
      <c r="ZJ6" s="398"/>
      <c r="ZK6" s="398"/>
      <c r="ZL6" s="398"/>
      <c r="ZM6" s="398"/>
      <c r="ZN6" s="398"/>
      <c r="ZO6" s="398"/>
      <c r="ZP6" s="398"/>
      <c r="ZQ6" s="398"/>
      <c r="ZR6" s="398"/>
      <c r="ZS6" s="398"/>
      <c r="ZT6" s="398"/>
      <c r="ZU6" s="398"/>
      <c r="ZV6" s="398"/>
      <c r="ZW6" s="398"/>
      <c r="ZX6" s="398"/>
      <c r="ZY6" s="398"/>
      <c r="ZZ6" s="398"/>
      <c r="AAA6" s="398"/>
      <c r="AAB6" s="398"/>
      <c r="AAC6" s="398" t="s">
        <v>85</v>
      </c>
      <c r="AAD6" s="398"/>
      <c r="AAE6" s="398"/>
      <c r="AAF6" s="398"/>
      <c r="AAG6" s="398"/>
      <c r="AAH6" s="398"/>
      <c r="AAI6" s="398"/>
      <c r="AAJ6" s="398"/>
      <c r="AAK6" s="398"/>
      <c r="AAL6" s="398"/>
      <c r="AAM6" s="398"/>
      <c r="AAN6" s="398"/>
      <c r="AAO6" s="398"/>
      <c r="AAP6" s="398"/>
      <c r="AAQ6" s="398"/>
      <c r="AAR6" s="398"/>
      <c r="AAS6" s="398"/>
      <c r="AAT6" s="398"/>
      <c r="AAU6" s="398"/>
      <c r="AAV6" s="398"/>
      <c r="AAW6" s="398"/>
      <c r="AAX6" s="398"/>
      <c r="AAY6" s="398"/>
      <c r="AAZ6" s="398"/>
      <c r="ABA6" s="398"/>
      <c r="ABB6" s="398"/>
      <c r="ABC6" s="398"/>
      <c r="ABD6" s="398"/>
      <c r="ABE6" s="398"/>
      <c r="ABF6" s="398" t="s">
        <v>86</v>
      </c>
      <c r="ABG6" s="398"/>
      <c r="ABH6" s="398"/>
      <c r="ABI6" s="398"/>
      <c r="ABJ6" s="398"/>
      <c r="ABK6" s="398"/>
      <c r="ABL6" s="398"/>
      <c r="ABM6" s="398"/>
      <c r="ABN6" s="398"/>
      <c r="ABO6" s="398"/>
      <c r="ABP6" s="398"/>
      <c r="ABQ6" s="398"/>
      <c r="ABR6" s="398"/>
      <c r="ABS6" s="398"/>
      <c r="ABT6" s="398"/>
      <c r="ABU6" s="398"/>
      <c r="ABV6" s="398"/>
      <c r="ABW6" s="398"/>
      <c r="ABX6" s="398"/>
      <c r="ABY6" s="398"/>
      <c r="ABZ6" s="398"/>
      <c r="ACA6" s="398"/>
      <c r="ACB6" s="398"/>
      <c r="ACC6" s="398"/>
      <c r="ACD6" s="398"/>
      <c r="ACE6" s="398"/>
      <c r="ACF6" s="398"/>
      <c r="ACG6" s="398"/>
      <c r="ACH6" s="398"/>
      <c r="ACI6" s="399" t="s">
        <v>102</v>
      </c>
      <c r="ACJ6" s="412"/>
      <c r="ACK6" s="412"/>
      <c r="ACL6" s="412"/>
      <c r="ACM6" s="413"/>
      <c r="ACN6" s="397" t="s">
        <v>87</v>
      </c>
      <c r="ACO6" s="397"/>
      <c r="ACP6" s="397"/>
      <c r="ACQ6" s="397"/>
      <c r="ACR6" s="397"/>
      <c r="ACS6" s="397"/>
      <c r="ACT6" s="397"/>
      <c r="ACU6" s="397"/>
      <c r="ACV6" s="397"/>
      <c r="ACW6" s="397"/>
      <c r="ACX6" s="397"/>
      <c r="ACY6" s="397"/>
      <c r="ACZ6" s="397"/>
      <c r="ADA6" s="397"/>
      <c r="ADB6" s="397"/>
      <c r="ADC6" s="397"/>
      <c r="ADD6" s="397"/>
      <c r="ADE6" s="397"/>
      <c r="ADF6" s="397"/>
      <c r="ADG6" s="397"/>
      <c r="ADH6" s="397"/>
      <c r="ADI6" s="397"/>
      <c r="ADJ6" s="397"/>
      <c r="ADK6" s="397"/>
      <c r="ADL6" s="397"/>
      <c r="ADM6" s="397"/>
      <c r="ADN6" s="397"/>
      <c r="ADO6" s="397"/>
      <c r="ADP6" s="397"/>
      <c r="ADQ6" s="397" t="s">
        <v>88</v>
      </c>
      <c r="ADR6" s="397"/>
      <c r="ADS6" s="397"/>
      <c r="ADT6" s="397"/>
      <c r="ADU6" s="397"/>
      <c r="ADV6" s="397"/>
      <c r="ADW6" s="397"/>
      <c r="ADX6" s="397"/>
      <c r="ADY6" s="397"/>
      <c r="ADZ6" s="397"/>
      <c r="AEA6" s="397"/>
      <c r="AEB6" s="397"/>
      <c r="AEC6" s="397"/>
      <c r="AED6" s="397"/>
      <c r="AEE6" s="397"/>
      <c r="AEF6" s="397"/>
      <c r="AEG6" s="397"/>
      <c r="AEH6" s="397"/>
      <c r="AEI6" s="397"/>
      <c r="AEJ6" s="397"/>
      <c r="AEK6" s="397"/>
      <c r="AEL6" s="397"/>
      <c r="AEM6" s="397"/>
      <c r="AEN6" s="397"/>
      <c r="AEO6" s="397"/>
      <c r="AEP6" s="397"/>
      <c r="AEQ6" s="397"/>
      <c r="AER6" s="397"/>
      <c r="AES6" s="397"/>
      <c r="AET6" s="398"/>
      <c r="AEU6" s="398"/>
      <c r="AEV6" s="398"/>
      <c r="AEW6" s="398"/>
      <c r="AEX6" s="398"/>
      <c r="AEY6" s="398"/>
      <c r="AEZ6" s="398"/>
      <c r="AFA6" s="398"/>
      <c r="AFB6" s="398"/>
      <c r="AFC6" s="398"/>
      <c r="AFD6" s="398"/>
      <c r="AFE6" s="398"/>
      <c r="AFF6" s="398"/>
      <c r="AFG6" s="398"/>
      <c r="AFH6" s="398"/>
      <c r="AFI6" s="398"/>
      <c r="AFJ6" s="398"/>
      <c r="AFK6" s="398"/>
      <c r="AFL6" s="398"/>
      <c r="AFM6" s="398"/>
      <c r="AFN6" s="398"/>
      <c r="AFO6" s="398"/>
      <c r="AFP6" s="398"/>
      <c r="AFQ6" s="398"/>
      <c r="AFR6" s="398"/>
      <c r="AFS6" s="398"/>
      <c r="AFT6" s="398"/>
      <c r="AFU6" s="398"/>
      <c r="AFV6" s="399"/>
      <c r="AFW6" s="400"/>
      <c r="AFX6" s="401"/>
      <c r="AFY6" s="401"/>
      <c r="AFZ6" s="401"/>
      <c r="AGA6" s="402"/>
      <c r="AGB6" s="403"/>
      <c r="AGC6" s="401"/>
      <c r="AGD6" s="401"/>
      <c r="AGE6" s="401"/>
      <c r="AGF6" s="404"/>
      <c r="AGG6" s="400"/>
      <c r="AGH6" s="401"/>
      <c r="AGI6" s="401"/>
      <c r="AGJ6" s="401"/>
      <c r="AGK6" s="402"/>
      <c r="AGL6" s="405"/>
      <c r="AGM6" s="405"/>
      <c r="AGN6" s="405"/>
      <c r="AGO6" s="405"/>
      <c r="AGP6" s="405"/>
    </row>
    <row r="7" spans="1:892" ht="46.5" customHeight="1" outlineLevel="1" thickBot="1" x14ac:dyDescent="0.3">
      <c r="B7" s="388"/>
      <c r="C7" s="388"/>
      <c r="D7" s="388"/>
      <c r="E7" s="391"/>
      <c r="F7" s="108" t="s">
        <v>98</v>
      </c>
      <c r="G7" s="108" t="s">
        <v>99</v>
      </c>
      <c r="H7" s="108" t="s">
        <v>95</v>
      </c>
      <c r="I7" s="109" t="s">
        <v>16</v>
      </c>
      <c r="J7" s="109" t="s">
        <v>17</v>
      </c>
      <c r="K7" s="115" t="s">
        <v>97</v>
      </c>
      <c r="L7" s="299" t="s">
        <v>12</v>
      </c>
      <c r="M7" s="299" t="s">
        <v>13</v>
      </c>
      <c r="N7" s="299" t="s">
        <v>1751</v>
      </c>
      <c r="O7" s="299" t="s">
        <v>739</v>
      </c>
      <c r="P7" s="299" t="s">
        <v>740</v>
      </c>
      <c r="Q7" s="280" t="s">
        <v>5</v>
      </c>
      <c r="R7" s="299" t="s">
        <v>6</v>
      </c>
      <c r="S7" s="299" t="s">
        <v>7</v>
      </c>
      <c r="T7" s="299" t="s">
        <v>8</v>
      </c>
      <c r="U7" s="299" t="s">
        <v>9</v>
      </c>
      <c r="V7" s="299" t="s">
        <v>10</v>
      </c>
      <c r="W7" s="299" t="s">
        <v>11</v>
      </c>
      <c r="X7" s="116" t="s">
        <v>15</v>
      </c>
      <c r="Y7" s="220" t="s">
        <v>12</v>
      </c>
      <c r="Z7" s="220" t="s">
        <v>13</v>
      </c>
      <c r="AA7" s="220" t="s">
        <v>1751</v>
      </c>
      <c r="AB7" s="220" t="s">
        <v>3</v>
      </c>
      <c r="AC7" s="220" t="s">
        <v>4</v>
      </c>
      <c r="AD7" s="220" t="s">
        <v>5</v>
      </c>
      <c r="AE7" s="220" t="s">
        <v>6</v>
      </c>
      <c r="AF7" s="220" t="s">
        <v>7</v>
      </c>
      <c r="AG7" s="220" t="s">
        <v>8</v>
      </c>
      <c r="AH7" s="220" t="s">
        <v>9</v>
      </c>
      <c r="AI7" s="220" t="s">
        <v>10</v>
      </c>
      <c r="AJ7" s="220" t="s">
        <v>11</v>
      </c>
      <c r="AK7" s="7" t="s">
        <v>18</v>
      </c>
      <c r="AL7" s="107" t="s">
        <v>16</v>
      </c>
      <c r="AM7" s="107" t="s">
        <v>17</v>
      </c>
      <c r="AN7" s="4" t="s">
        <v>39</v>
      </c>
      <c r="AO7" s="8" t="s">
        <v>12</v>
      </c>
      <c r="AP7" s="8" t="s">
        <v>13</v>
      </c>
      <c r="AQ7" s="8" t="s">
        <v>1751</v>
      </c>
      <c r="AR7" s="8" t="s">
        <v>739</v>
      </c>
      <c r="AS7" s="8" t="s">
        <v>740</v>
      </c>
      <c r="AT7" s="8" t="s">
        <v>741</v>
      </c>
      <c r="AU7" s="8" t="s">
        <v>742</v>
      </c>
      <c r="AV7" s="8" t="s">
        <v>743</v>
      </c>
      <c r="AW7" s="8" t="s">
        <v>8</v>
      </c>
      <c r="AX7" s="8" t="s">
        <v>9</v>
      </c>
      <c r="AY7" s="8" t="s">
        <v>10</v>
      </c>
      <c r="AZ7" s="8" t="s">
        <v>11</v>
      </c>
      <c r="BA7" s="115" t="s">
        <v>15</v>
      </c>
      <c r="BB7" s="3" t="s">
        <v>12</v>
      </c>
      <c r="BC7" s="3" t="s">
        <v>13</v>
      </c>
      <c r="BD7" s="3" t="s">
        <v>1751</v>
      </c>
      <c r="BE7" s="3" t="s">
        <v>3</v>
      </c>
      <c r="BF7" s="3" t="s">
        <v>4</v>
      </c>
      <c r="BG7" s="3" t="s">
        <v>5</v>
      </c>
      <c r="BH7" s="3" t="s">
        <v>6</v>
      </c>
      <c r="BI7" s="3" t="s">
        <v>7</v>
      </c>
      <c r="BJ7" s="3" t="s">
        <v>8</v>
      </c>
      <c r="BK7" s="3" t="s">
        <v>9</v>
      </c>
      <c r="BL7" s="3" t="s">
        <v>10</v>
      </c>
      <c r="BM7" s="3" t="s">
        <v>11</v>
      </c>
      <c r="BN7" s="2" t="s">
        <v>18</v>
      </c>
      <c r="BO7" s="105" t="s">
        <v>16</v>
      </c>
      <c r="BP7" s="2" t="s">
        <v>17</v>
      </c>
      <c r="BQ7" s="4" t="s">
        <v>39</v>
      </c>
      <c r="BR7" s="3" t="s">
        <v>12</v>
      </c>
      <c r="BS7" s="3" t="s">
        <v>13</v>
      </c>
      <c r="BT7" s="3" t="s">
        <v>1751</v>
      </c>
      <c r="BU7" s="201" t="s">
        <v>739</v>
      </c>
      <c r="BV7" s="201" t="s">
        <v>4</v>
      </c>
      <c r="BW7" s="281" t="s">
        <v>741</v>
      </c>
      <c r="BX7" s="201" t="s">
        <v>6</v>
      </c>
      <c r="BY7" s="201" t="s">
        <v>7</v>
      </c>
      <c r="BZ7" s="201" t="s">
        <v>8</v>
      </c>
      <c r="CA7" s="201" t="s">
        <v>9</v>
      </c>
      <c r="CB7" s="201" t="s">
        <v>10</v>
      </c>
      <c r="CC7" s="201" t="s">
        <v>11</v>
      </c>
      <c r="CD7" s="115" t="s">
        <v>15</v>
      </c>
      <c r="CE7" s="220" t="s">
        <v>12</v>
      </c>
      <c r="CF7" s="220" t="s">
        <v>13</v>
      </c>
      <c r="CG7" s="220" t="s">
        <v>1751</v>
      </c>
      <c r="CH7" s="220" t="s">
        <v>3</v>
      </c>
      <c r="CI7" s="220" t="s">
        <v>4</v>
      </c>
      <c r="CJ7" s="220" t="s">
        <v>5</v>
      </c>
      <c r="CK7" s="220" t="s">
        <v>6</v>
      </c>
      <c r="CL7" s="220" t="s">
        <v>7</v>
      </c>
      <c r="CM7" s="220" t="s">
        <v>8</v>
      </c>
      <c r="CN7" s="220" t="s">
        <v>9</v>
      </c>
      <c r="CO7" s="220" t="s">
        <v>10</v>
      </c>
      <c r="CP7" s="220" t="s">
        <v>11</v>
      </c>
      <c r="CQ7" s="4" t="s">
        <v>18</v>
      </c>
      <c r="CR7" s="2" t="s">
        <v>16</v>
      </c>
      <c r="CS7" s="105" t="s">
        <v>17</v>
      </c>
      <c r="CT7" s="4" t="s">
        <v>39</v>
      </c>
      <c r="CU7" s="220" t="s">
        <v>12</v>
      </c>
      <c r="CV7" s="220" t="s">
        <v>13</v>
      </c>
      <c r="CW7" s="220" t="s">
        <v>1751</v>
      </c>
      <c r="CX7" s="220" t="s">
        <v>3</v>
      </c>
      <c r="CY7" s="220" t="s">
        <v>4</v>
      </c>
      <c r="CZ7" s="220" t="s">
        <v>5</v>
      </c>
      <c r="DA7" s="220" t="s">
        <v>6</v>
      </c>
      <c r="DB7" s="220" t="s">
        <v>7</v>
      </c>
      <c r="DC7" s="220" t="s">
        <v>8</v>
      </c>
      <c r="DD7" s="220" t="s">
        <v>9</v>
      </c>
      <c r="DE7" s="220" t="s">
        <v>10</v>
      </c>
      <c r="DF7" s="220" t="s">
        <v>11</v>
      </c>
      <c r="DG7" s="115" t="s">
        <v>15</v>
      </c>
      <c r="DH7" s="220" t="s">
        <v>12</v>
      </c>
      <c r="DI7" s="220" t="s">
        <v>13</v>
      </c>
      <c r="DJ7" s="220" t="s">
        <v>1751</v>
      </c>
      <c r="DK7" s="220" t="s">
        <v>3</v>
      </c>
      <c r="DL7" s="220" t="s">
        <v>4</v>
      </c>
      <c r="DM7" s="220" t="s">
        <v>5</v>
      </c>
      <c r="DN7" s="220" t="s">
        <v>6</v>
      </c>
      <c r="DO7" s="220" t="s">
        <v>7</v>
      </c>
      <c r="DP7" s="220" t="s">
        <v>8</v>
      </c>
      <c r="DQ7" s="220" t="s">
        <v>9</v>
      </c>
      <c r="DR7" s="220" t="s">
        <v>10</v>
      </c>
      <c r="DS7" s="220" t="s">
        <v>11</v>
      </c>
      <c r="DT7" s="4" t="s">
        <v>18</v>
      </c>
      <c r="DU7" s="2" t="s">
        <v>16</v>
      </c>
      <c r="DV7" s="2" t="s">
        <v>17</v>
      </c>
      <c r="DW7" s="4" t="s">
        <v>39</v>
      </c>
      <c r="DX7" s="220" t="s">
        <v>12</v>
      </c>
      <c r="DY7" s="220" t="s">
        <v>13</v>
      </c>
      <c r="DZ7" s="220" t="s">
        <v>1751</v>
      </c>
      <c r="EA7" s="220" t="s">
        <v>3</v>
      </c>
      <c r="EB7" s="220" t="s">
        <v>740</v>
      </c>
      <c r="EC7" s="220" t="s">
        <v>741</v>
      </c>
      <c r="ED7" s="220" t="s">
        <v>6</v>
      </c>
      <c r="EE7" s="220" t="s">
        <v>7</v>
      </c>
      <c r="EF7" s="220" t="s">
        <v>8</v>
      </c>
      <c r="EG7" s="220" t="s">
        <v>9</v>
      </c>
      <c r="EH7" s="220" t="s">
        <v>10</v>
      </c>
      <c r="EI7" s="220" t="s">
        <v>1363</v>
      </c>
      <c r="EJ7" s="220"/>
      <c r="EK7" s="115" t="s">
        <v>15</v>
      </c>
      <c r="EL7" s="220" t="s">
        <v>12</v>
      </c>
      <c r="EM7" s="220" t="s">
        <v>13</v>
      </c>
      <c r="EN7" s="220" t="s">
        <v>1751</v>
      </c>
      <c r="EO7" s="220" t="s">
        <v>3</v>
      </c>
      <c r="EP7" s="220" t="s">
        <v>4</v>
      </c>
      <c r="EQ7" s="220" t="s">
        <v>5</v>
      </c>
      <c r="ER7" s="220" t="s">
        <v>6</v>
      </c>
      <c r="ES7" s="220" t="s">
        <v>7</v>
      </c>
      <c r="ET7" s="220" t="s">
        <v>8</v>
      </c>
      <c r="EU7" s="220" t="s">
        <v>9</v>
      </c>
      <c r="EV7" s="220" t="s">
        <v>10</v>
      </c>
      <c r="EW7" s="220" t="s">
        <v>11</v>
      </c>
      <c r="EX7" s="4" t="s">
        <v>21</v>
      </c>
      <c r="EY7" s="105" t="s">
        <v>16</v>
      </c>
      <c r="EZ7" s="105" t="s">
        <v>17</v>
      </c>
      <c r="FA7" s="4" t="s">
        <v>39</v>
      </c>
      <c r="FB7" s="220" t="s">
        <v>12</v>
      </c>
      <c r="FC7" s="220" t="s">
        <v>13</v>
      </c>
      <c r="FD7" s="220" t="s">
        <v>1751</v>
      </c>
      <c r="FE7" s="220" t="s">
        <v>3</v>
      </c>
      <c r="FF7" s="220" t="s">
        <v>740</v>
      </c>
      <c r="FG7" s="220" t="s">
        <v>741</v>
      </c>
      <c r="FH7" s="220" t="s">
        <v>6</v>
      </c>
      <c r="FI7" s="220" t="s">
        <v>7</v>
      </c>
      <c r="FJ7" s="220" t="s">
        <v>8</v>
      </c>
      <c r="FK7" s="220" t="s">
        <v>9</v>
      </c>
      <c r="FL7" s="220" t="s">
        <v>10</v>
      </c>
      <c r="FM7" s="220" t="s">
        <v>11</v>
      </c>
      <c r="FN7" s="115" t="s">
        <v>15</v>
      </c>
      <c r="FO7" s="220" t="s">
        <v>12</v>
      </c>
      <c r="FP7" s="220" t="s">
        <v>13</v>
      </c>
      <c r="FQ7" s="220" t="s">
        <v>1751</v>
      </c>
      <c r="FR7" s="220" t="s">
        <v>3</v>
      </c>
      <c r="FS7" s="220" t="s">
        <v>4</v>
      </c>
      <c r="FT7" s="220" t="s">
        <v>5</v>
      </c>
      <c r="FU7" s="220" t="s">
        <v>6</v>
      </c>
      <c r="FV7" s="220" t="s">
        <v>7</v>
      </c>
      <c r="FW7" s="220" t="s">
        <v>8</v>
      </c>
      <c r="FX7" s="220" t="s">
        <v>9</v>
      </c>
      <c r="FY7" s="220" t="s">
        <v>10</v>
      </c>
      <c r="FZ7" s="220" t="s">
        <v>11</v>
      </c>
      <c r="GA7" s="4" t="s">
        <v>21</v>
      </c>
      <c r="GB7" s="2" t="s">
        <v>16</v>
      </c>
      <c r="GC7" s="2" t="s">
        <v>17</v>
      </c>
      <c r="GD7" s="4" t="s">
        <v>39</v>
      </c>
      <c r="GE7" s="220" t="s">
        <v>12</v>
      </c>
      <c r="GF7" s="220" t="s">
        <v>13</v>
      </c>
      <c r="GG7" s="220" t="s">
        <v>1751</v>
      </c>
      <c r="GH7" s="220" t="s">
        <v>3</v>
      </c>
      <c r="GI7" s="220" t="s">
        <v>740</v>
      </c>
      <c r="GJ7" s="220" t="s">
        <v>741</v>
      </c>
      <c r="GK7" s="220" t="s">
        <v>6</v>
      </c>
      <c r="GL7" s="220" t="s">
        <v>7</v>
      </c>
      <c r="GM7" s="220" t="s">
        <v>8</v>
      </c>
      <c r="GN7" s="220" t="s">
        <v>1364</v>
      </c>
      <c r="GO7" s="220" t="s">
        <v>10</v>
      </c>
      <c r="GP7" s="220" t="s">
        <v>11</v>
      </c>
      <c r="GQ7" s="115" t="s">
        <v>15</v>
      </c>
      <c r="GR7" s="220" t="s">
        <v>2038</v>
      </c>
      <c r="GS7" s="220" t="s">
        <v>4</v>
      </c>
      <c r="GT7" s="220"/>
      <c r="GU7" s="220"/>
      <c r="GV7" s="4" t="s">
        <v>21</v>
      </c>
      <c r="GW7" s="105" t="s">
        <v>16</v>
      </c>
      <c r="GX7" s="105" t="s">
        <v>17</v>
      </c>
      <c r="GY7" s="4" t="s">
        <v>39</v>
      </c>
      <c r="GZ7" s="220" t="s">
        <v>12</v>
      </c>
      <c r="HA7" s="220" t="s">
        <v>13</v>
      </c>
      <c r="HB7" s="220" t="s">
        <v>1751</v>
      </c>
      <c r="HC7" s="220" t="s">
        <v>3</v>
      </c>
      <c r="HD7" s="220" t="s">
        <v>4</v>
      </c>
      <c r="HE7" s="220" t="s">
        <v>5</v>
      </c>
      <c r="HF7" s="220" t="s">
        <v>6</v>
      </c>
      <c r="HG7" s="220" t="s">
        <v>7</v>
      </c>
      <c r="HH7" s="220" t="s">
        <v>8</v>
      </c>
      <c r="HI7" s="220" t="s">
        <v>9</v>
      </c>
      <c r="HJ7" s="220" t="s">
        <v>10</v>
      </c>
      <c r="HK7" s="220" t="s">
        <v>11</v>
      </c>
      <c r="HL7" s="115" t="s">
        <v>15</v>
      </c>
      <c r="HM7" s="220" t="s">
        <v>12</v>
      </c>
      <c r="HN7" s="220" t="s">
        <v>13</v>
      </c>
      <c r="HO7" s="220" t="s">
        <v>1751</v>
      </c>
      <c r="HP7" s="220" t="s">
        <v>3</v>
      </c>
      <c r="HQ7" s="220" t="s">
        <v>4</v>
      </c>
      <c r="HR7" s="220" t="s">
        <v>5</v>
      </c>
      <c r="HS7" s="220" t="s">
        <v>6</v>
      </c>
      <c r="HT7" s="220" t="s">
        <v>7</v>
      </c>
      <c r="HU7" s="220" t="s">
        <v>8</v>
      </c>
      <c r="HV7" s="220" t="s">
        <v>9</v>
      </c>
      <c r="HW7" s="220" t="s">
        <v>10</v>
      </c>
      <c r="HX7" s="220" t="s">
        <v>11</v>
      </c>
      <c r="HY7" s="4" t="s">
        <v>21</v>
      </c>
      <c r="HZ7" s="2" t="s">
        <v>16</v>
      </c>
      <c r="IA7" s="2" t="s">
        <v>17</v>
      </c>
      <c r="IB7" s="17" t="s">
        <v>39</v>
      </c>
      <c r="IC7" s="117" t="s">
        <v>12</v>
      </c>
      <c r="ID7" s="117" t="s">
        <v>13</v>
      </c>
      <c r="IE7" s="117" t="s">
        <v>1751</v>
      </c>
      <c r="IF7" s="117" t="s">
        <v>3</v>
      </c>
      <c r="IG7" s="117" t="s">
        <v>740</v>
      </c>
      <c r="IH7" s="117" t="s">
        <v>5</v>
      </c>
      <c r="II7" s="117" t="s">
        <v>6</v>
      </c>
      <c r="IJ7" s="117" t="s">
        <v>7</v>
      </c>
      <c r="IK7" s="117" t="s">
        <v>8</v>
      </c>
      <c r="IL7" s="117" t="s">
        <v>9</v>
      </c>
      <c r="IM7" s="117" t="s">
        <v>10</v>
      </c>
      <c r="IN7" s="117" t="s">
        <v>11</v>
      </c>
      <c r="IO7" s="16" t="s">
        <v>15</v>
      </c>
      <c r="IP7" s="220" t="s">
        <v>12</v>
      </c>
      <c r="IQ7" s="220" t="s">
        <v>13</v>
      </c>
      <c r="IR7" s="220" t="s">
        <v>1751</v>
      </c>
      <c r="IS7" s="220" t="s">
        <v>3</v>
      </c>
      <c r="IT7" s="220" t="s">
        <v>4</v>
      </c>
      <c r="IU7" s="220" t="s">
        <v>5</v>
      </c>
      <c r="IV7" s="220" t="s">
        <v>6</v>
      </c>
      <c r="IW7" s="220" t="s">
        <v>7</v>
      </c>
      <c r="IX7" s="220" t="s">
        <v>8</v>
      </c>
      <c r="IY7" s="220" t="s">
        <v>9</v>
      </c>
      <c r="IZ7" s="220" t="s">
        <v>10</v>
      </c>
      <c r="JA7" s="220" t="s">
        <v>11</v>
      </c>
      <c r="JB7" s="17" t="s">
        <v>21</v>
      </c>
      <c r="JC7" s="118" t="s">
        <v>16</v>
      </c>
      <c r="JD7" s="118" t="s">
        <v>17</v>
      </c>
      <c r="JE7" s="17" t="s">
        <v>39</v>
      </c>
      <c r="JF7" s="117" t="s">
        <v>12</v>
      </c>
      <c r="JG7" s="117" t="s">
        <v>13</v>
      </c>
      <c r="JH7" s="117" t="s">
        <v>1751</v>
      </c>
      <c r="JI7" s="117" t="s">
        <v>3</v>
      </c>
      <c r="JJ7" s="117" t="s">
        <v>4</v>
      </c>
      <c r="JK7" s="117" t="s">
        <v>5</v>
      </c>
      <c r="JL7" s="117" t="s">
        <v>6</v>
      </c>
      <c r="JM7" s="117" t="s">
        <v>7</v>
      </c>
      <c r="JN7" s="117" t="s">
        <v>8</v>
      </c>
      <c r="JO7" s="117" t="s">
        <v>9</v>
      </c>
      <c r="JP7" s="117" t="s">
        <v>10</v>
      </c>
      <c r="JQ7" s="117" t="s">
        <v>11</v>
      </c>
      <c r="JR7" s="16" t="s">
        <v>15</v>
      </c>
      <c r="JS7" s="220" t="s">
        <v>12</v>
      </c>
      <c r="JT7" s="220" t="s">
        <v>13</v>
      </c>
      <c r="JU7" s="220" t="s">
        <v>1751</v>
      </c>
      <c r="JV7" s="220" t="s">
        <v>3</v>
      </c>
      <c r="JW7" s="260" t="s">
        <v>4</v>
      </c>
      <c r="JX7" s="260" t="s">
        <v>5</v>
      </c>
      <c r="JY7" s="220" t="s">
        <v>6</v>
      </c>
      <c r="JZ7" s="220" t="s">
        <v>7</v>
      </c>
      <c r="KA7" s="220" t="s">
        <v>8</v>
      </c>
      <c r="KB7" s="220" t="s">
        <v>9</v>
      </c>
      <c r="KC7" s="220" t="s">
        <v>10</v>
      </c>
      <c r="KD7" s="220" t="s">
        <v>11</v>
      </c>
      <c r="KE7" s="17" t="s">
        <v>21</v>
      </c>
      <c r="KF7" s="118" t="s">
        <v>16</v>
      </c>
      <c r="KG7" s="118" t="s">
        <v>17</v>
      </c>
      <c r="KH7" s="17" t="s">
        <v>39</v>
      </c>
      <c r="KI7" s="117" t="s">
        <v>12</v>
      </c>
      <c r="KJ7" s="117" t="s">
        <v>13</v>
      </c>
      <c r="KK7" s="117" t="s">
        <v>1751</v>
      </c>
      <c r="KL7" s="117" t="s">
        <v>3</v>
      </c>
      <c r="KM7" s="262" t="s">
        <v>740</v>
      </c>
      <c r="KN7" s="117" t="s">
        <v>741</v>
      </c>
      <c r="KO7" s="117" t="s">
        <v>6</v>
      </c>
      <c r="KP7" s="117" t="s">
        <v>7</v>
      </c>
      <c r="KQ7" s="117" t="s">
        <v>8</v>
      </c>
      <c r="KR7" s="117" t="s">
        <v>9</v>
      </c>
      <c r="KS7" s="117" t="s">
        <v>10</v>
      </c>
      <c r="KT7" s="117" t="s">
        <v>11</v>
      </c>
      <c r="KU7" s="16" t="s">
        <v>15</v>
      </c>
      <c r="KV7" s="220" t="s">
        <v>12</v>
      </c>
      <c r="KW7" s="220" t="s">
        <v>13</v>
      </c>
      <c r="KX7" s="209">
        <v>45658</v>
      </c>
      <c r="KY7" s="209">
        <v>45689</v>
      </c>
      <c r="KZ7" s="209">
        <v>45717</v>
      </c>
      <c r="LA7" s="209">
        <v>45748</v>
      </c>
      <c r="LB7" s="209">
        <v>45778</v>
      </c>
      <c r="LC7" s="209">
        <v>45809</v>
      </c>
      <c r="LD7" s="209">
        <v>45839</v>
      </c>
      <c r="LE7" s="209">
        <v>45870</v>
      </c>
      <c r="LF7" s="209">
        <v>45901</v>
      </c>
      <c r="LG7" s="209">
        <v>45931</v>
      </c>
      <c r="LH7" s="17" t="s">
        <v>21</v>
      </c>
      <c r="LI7" s="118" t="s">
        <v>16</v>
      </c>
      <c r="LJ7" s="118" t="s">
        <v>17</v>
      </c>
      <c r="LK7" s="17" t="s">
        <v>39</v>
      </c>
      <c r="LL7" s="117" t="s">
        <v>20</v>
      </c>
      <c r="LM7" s="117" t="s">
        <v>3</v>
      </c>
      <c r="LN7" s="117" t="s">
        <v>4</v>
      </c>
      <c r="LO7" s="117" t="s">
        <v>5</v>
      </c>
      <c r="LP7" s="117" t="s">
        <v>6</v>
      </c>
      <c r="LQ7" s="117" t="s">
        <v>7</v>
      </c>
      <c r="LR7" s="117" t="s">
        <v>8</v>
      </c>
      <c r="LS7" s="117" t="s">
        <v>9</v>
      </c>
      <c r="LT7" s="117" t="s">
        <v>10</v>
      </c>
      <c r="LU7" s="117" t="s">
        <v>11</v>
      </c>
      <c r="LV7" s="117" t="s">
        <v>12</v>
      </c>
      <c r="LW7" s="117" t="s">
        <v>13</v>
      </c>
      <c r="LX7" s="16" t="s">
        <v>15</v>
      </c>
      <c r="LY7" s="117" t="s">
        <v>20</v>
      </c>
      <c r="LZ7" s="117" t="s">
        <v>3</v>
      </c>
      <c r="MA7" s="117" t="s">
        <v>4</v>
      </c>
      <c r="MB7" s="117" t="s">
        <v>5</v>
      </c>
      <c r="MC7" s="117" t="s">
        <v>6</v>
      </c>
      <c r="MD7" s="117" t="s">
        <v>7</v>
      </c>
      <c r="ME7" s="117" t="s">
        <v>8</v>
      </c>
      <c r="MF7" s="117" t="s">
        <v>9</v>
      </c>
      <c r="MG7" s="117" t="s">
        <v>10</v>
      </c>
      <c r="MH7" s="117" t="s">
        <v>11</v>
      </c>
      <c r="MI7" s="117" t="s">
        <v>12</v>
      </c>
      <c r="MJ7" s="117" t="s">
        <v>13</v>
      </c>
      <c r="MK7" s="17" t="s">
        <v>21</v>
      </c>
      <c r="ML7" s="118" t="s">
        <v>16</v>
      </c>
      <c r="MM7" s="118" t="s">
        <v>17</v>
      </c>
      <c r="MN7" s="121" t="s">
        <v>39</v>
      </c>
      <c r="MO7" s="123" t="s">
        <v>12</v>
      </c>
      <c r="MP7" s="123" t="s">
        <v>13</v>
      </c>
      <c r="MQ7" s="123" t="s">
        <v>1751</v>
      </c>
      <c r="MR7" s="123" t="s">
        <v>3</v>
      </c>
      <c r="MS7" s="123" t="s">
        <v>4</v>
      </c>
      <c r="MT7" s="123" t="s">
        <v>5</v>
      </c>
      <c r="MU7" s="123" t="s">
        <v>6</v>
      </c>
      <c r="MV7" s="123" t="s">
        <v>7</v>
      </c>
      <c r="MW7" s="123" t="s">
        <v>8</v>
      </c>
      <c r="MX7" s="123" t="s">
        <v>9</v>
      </c>
      <c r="MY7" s="123" t="s">
        <v>1365</v>
      </c>
      <c r="MZ7" s="123" t="s">
        <v>11</v>
      </c>
      <c r="NA7" s="100" t="s">
        <v>15</v>
      </c>
      <c r="NB7" s="122" t="s">
        <v>12</v>
      </c>
      <c r="NC7" s="122" t="s">
        <v>13</v>
      </c>
      <c r="ND7" s="122" t="s">
        <v>1751</v>
      </c>
      <c r="NE7" s="122" t="s">
        <v>3</v>
      </c>
      <c r="NF7" s="122" t="s">
        <v>4</v>
      </c>
      <c r="NG7" s="122" t="s">
        <v>5</v>
      </c>
      <c r="NH7" s="122" t="s">
        <v>6</v>
      </c>
      <c r="NI7" s="122" t="s">
        <v>7</v>
      </c>
      <c r="NJ7" s="122" t="s">
        <v>8</v>
      </c>
      <c r="NK7" s="122" t="s">
        <v>9</v>
      </c>
      <c r="NL7" s="122" t="s">
        <v>10</v>
      </c>
      <c r="NM7" s="122" t="s">
        <v>11</v>
      </c>
      <c r="NN7" s="121" t="s">
        <v>21</v>
      </c>
      <c r="NO7" s="124" t="s">
        <v>16</v>
      </c>
      <c r="NP7" s="124" t="s">
        <v>17</v>
      </c>
      <c r="NQ7" s="108" t="s">
        <v>98</v>
      </c>
      <c r="NR7" s="108" t="s">
        <v>99</v>
      </c>
      <c r="NS7" s="108" t="s">
        <v>95</v>
      </c>
      <c r="NT7" s="109" t="s">
        <v>16</v>
      </c>
      <c r="NU7" s="109" t="s">
        <v>17</v>
      </c>
      <c r="NV7" s="17" t="s">
        <v>39</v>
      </c>
      <c r="NW7" s="220" t="s">
        <v>12</v>
      </c>
      <c r="NX7" s="220" t="s">
        <v>13</v>
      </c>
      <c r="NY7" s="220" t="s">
        <v>1751</v>
      </c>
      <c r="NZ7" s="220" t="s">
        <v>3</v>
      </c>
      <c r="OA7" s="260" t="s">
        <v>740</v>
      </c>
      <c r="OB7" s="260" t="s">
        <v>741</v>
      </c>
      <c r="OC7" s="220" t="s">
        <v>6</v>
      </c>
      <c r="OD7" s="220" t="s">
        <v>7</v>
      </c>
      <c r="OE7" s="220" t="s">
        <v>8</v>
      </c>
      <c r="OF7" s="220" t="s">
        <v>9</v>
      </c>
      <c r="OG7" s="220" t="s">
        <v>10</v>
      </c>
      <c r="OH7" s="220" t="s">
        <v>11</v>
      </c>
      <c r="OI7" s="16" t="s">
        <v>15</v>
      </c>
      <c r="OJ7" s="220" t="s">
        <v>12</v>
      </c>
      <c r="OK7" s="220" t="s">
        <v>13</v>
      </c>
      <c r="OL7" s="220" t="s">
        <v>1751</v>
      </c>
      <c r="OM7" s="220" t="s">
        <v>3</v>
      </c>
      <c r="ON7" s="260" t="s">
        <v>740</v>
      </c>
      <c r="OO7" s="260" t="s">
        <v>741</v>
      </c>
      <c r="OP7" s="220" t="s">
        <v>6</v>
      </c>
      <c r="OQ7" s="220" t="s">
        <v>7</v>
      </c>
      <c r="OR7" s="220" t="s">
        <v>744</v>
      </c>
      <c r="OS7" s="220" t="s">
        <v>9</v>
      </c>
      <c r="OT7" s="220" t="s">
        <v>10</v>
      </c>
      <c r="OU7" s="220" t="s">
        <v>11</v>
      </c>
      <c r="OV7" s="4" t="s">
        <v>21</v>
      </c>
      <c r="OW7" s="2" t="s">
        <v>16</v>
      </c>
      <c r="OX7" s="2" t="s">
        <v>17</v>
      </c>
      <c r="OY7" s="17" t="s">
        <v>39</v>
      </c>
      <c r="OZ7" s="220" t="s">
        <v>12</v>
      </c>
      <c r="PA7" s="220" t="s">
        <v>13</v>
      </c>
      <c r="PB7" s="220" t="s">
        <v>1751</v>
      </c>
      <c r="PC7" s="220" t="s">
        <v>3</v>
      </c>
      <c r="PD7" s="260" t="s">
        <v>740</v>
      </c>
      <c r="PE7" s="260" t="s">
        <v>741</v>
      </c>
      <c r="PF7" s="220" t="s">
        <v>6</v>
      </c>
      <c r="PG7" s="220" t="s">
        <v>7</v>
      </c>
      <c r="PH7" s="220" t="s">
        <v>8</v>
      </c>
      <c r="PI7" s="220" t="s">
        <v>9</v>
      </c>
      <c r="PJ7" s="220" t="s">
        <v>10</v>
      </c>
      <c r="PK7" s="220" t="s">
        <v>11</v>
      </c>
      <c r="PL7" s="16" t="s">
        <v>15</v>
      </c>
      <c r="PM7" s="220" t="s">
        <v>12</v>
      </c>
      <c r="PN7" s="220" t="s">
        <v>13</v>
      </c>
      <c r="PO7" s="220" t="s">
        <v>1751</v>
      </c>
      <c r="PP7" s="220" t="s">
        <v>3</v>
      </c>
      <c r="PQ7" s="220" t="s">
        <v>4</v>
      </c>
      <c r="PR7" s="220" t="s">
        <v>5</v>
      </c>
      <c r="PS7" s="220" t="s">
        <v>6</v>
      </c>
      <c r="PT7" s="220" t="s">
        <v>7</v>
      </c>
      <c r="PU7" s="220" t="s">
        <v>8</v>
      </c>
      <c r="PV7" s="220" t="s">
        <v>9</v>
      </c>
      <c r="PW7" s="220" t="s">
        <v>10</v>
      </c>
      <c r="PX7" s="220" t="s">
        <v>11</v>
      </c>
      <c r="PY7" s="4" t="s">
        <v>21</v>
      </c>
      <c r="PZ7" s="2" t="s">
        <v>16</v>
      </c>
      <c r="QA7" s="2" t="s">
        <v>17</v>
      </c>
      <c r="QB7" s="17" t="s">
        <v>39</v>
      </c>
      <c r="QC7" s="220" t="s">
        <v>12</v>
      </c>
      <c r="QD7" s="220" t="s">
        <v>13</v>
      </c>
      <c r="QE7" s="220" t="s">
        <v>1751</v>
      </c>
      <c r="QF7" s="220" t="s">
        <v>3</v>
      </c>
      <c r="QG7" s="220" t="s">
        <v>4</v>
      </c>
      <c r="QH7" s="220" t="s">
        <v>5</v>
      </c>
      <c r="QI7" s="220" t="s">
        <v>6</v>
      </c>
      <c r="QJ7" s="220" t="s">
        <v>7</v>
      </c>
      <c r="QK7" s="220" t="s">
        <v>8</v>
      </c>
      <c r="QL7" s="220" t="s">
        <v>9</v>
      </c>
      <c r="QM7" s="220" t="s">
        <v>10</v>
      </c>
      <c r="QN7" s="220" t="s">
        <v>11</v>
      </c>
      <c r="QO7" s="16" t="s">
        <v>15</v>
      </c>
      <c r="QP7" s="220" t="s">
        <v>12</v>
      </c>
      <c r="QQ7" s="220" t="s">
        <v>13</v>
      </c>
      <c r="QR7" s="220" t="s">
        <v>1751</v>
      </c>
      <c r="QS7" s="220" t="s">
        <v>3</v>
      </c>
      <c r="QT7" s="220" t="s">
        <v>4</v>
      </c>
      <c r="QU7" s="220" t="s">
        <v>5</v>
      </c>
      <c r="QV7" s="220" t="s">
        <v>6</v>
      </c>
      <c r="QW7" s="220" t="s">
        <v>7</v>
      </c>
      <c r="QX7" s="220" t="s">
        <v>8</v>
      </c>
      <c r="QY7" s="220" t="s">
        <v>9</v>
      </c>
      <c r="QZ7" s="220" t="s">
        <v>10</v>
      </c>
      <c r="RA7" s="220" t="s">
        <v>11</v>
      </c>
      <c r="RB7" s="4" t="s">
        <v>21</v>
      </c>
      <c r="RC7" s="2" t="s">
        <v>16</v>
      </c>
      <c r="RD7" s="2" t="s">
        <v>17</v>
      </c>
      <c r="RE7" s="17" t="s">
        <v>39</v>
      </c>
      <c r="RF7" s="220" t="s">
        <v>12</v>
      </c>
      <c r="RG7" s="220" t="s">
        <v>13</v>
      </c>
      <c r="RH7" s="220" t="s">
        <v>1751</v>
      </c>
      <c r="RI7" s="220" t="s">
        <v>3</v>
      </c>
      <c r="RJ7" s="220" t="s">
        <v>4</v>
      </c>
      <c r="RK7" s="220" t="s">
        <v>5</v>
      </c>
      <c r="RL7" s="220" t="s">
        <v>6</v>
      </c>
      <c r="RM7" s="220" t="s">
        <v>7</v>
      </c>
      <c r="RN7" s="220" t="s">
        <v>8</v>
      </c>
      <c r="RO7" s="220" t="s">
        <v>9</v>
      </c>
      <c r="RP7" s="220" t="s">
        <v>10</v>
      </c>
      <c r="RQ7" s="220" t="s">
        <v>11</v>
      </c>
      <c r="RR7" s="16" t="s">
        <v>15</v>
      </c>
      <c r="RS7" s="220" t="s">
        <v>12</v>
      </c>
      <c r="RT7" s="220" t="s">
        <v>13</v>
      </c>
      <c r="RU7" s="220" t="s">
        <v>1751</v>
      </c>
      <c r="RV7" s="220" t="s">
        <v>3</v>
      </c>
      <c r="RW7" s="220" t="s">
        <v>4</v>
      </c>
      <c r="RX7" s="220" t="s">
        <v>5</v>
      </c>
      <c r="RY7" s="220" t="s">
        <v>6</v>
      </c>
      <c r="RZ7" s="220" t="s">
        <v>7</v>
      </c>
      <c r="SA7" s="220" t="s">
        <v>8</v>
      </c>
      <c r="SB7" s="220" t="s">
        <v>9</v>
      </c>
      <c r="SC7" s="220" t="s">
        <v>10</v>
      </c>
      <c r="SD7" s="220" t="s">
        <v>11</v>
      </c>
      <c r="SE7" s="4" t="s">
        <v>21</v>
      </c>
      <c r="SF7" s="2" t="s">
        <v>16</v>
      </c>
      <c r="SG7" s="2" t="s">
        <v>17</v>
      </c>
      <c r="SH7" s="17" t="s">
        <v>39</v>
      </c>
      <c r="SI7" s="220" t="s">
        <v>12</v>
      </c>
      <c r="SJ7" s="220" t="s">
        <v>13</v>
      </c>
      <c r="SK7" s="220" t="s">
        <v>1751</v>
      </c>
      <c r="SL7" s="220" t="s">
        <v>3</v>
      </c>
      <c r="SM7" s="220" t="s">
        <v>4</v>
      </c>
      <c r="SN7" s="220" t="s">
        <v>5</v>
      </c>
      <c r="SO7" s="220" t="s">
        <v>6</v>
      </c>
      <c r="SP7" s="220" t="s">
        <v>7</v>
      </c>
      <c r="SQ7" s="220" t="s">
        <v>8</v>
      </c>
      <c r="SR7" s="220" t="s">
        <v>9</v>
      </c>
      <c r="SS7" s="220" t="s">
        <v>10</v>
      </c>
      <c r="ST7" s="220" t="s">
        <v>11</v>
      </c>
      <c r="SU7" s="16" t="s">
        <v>15</v>
      </c>
      <c r="SV7" s="220" t="s">
        <v>12</v>
      </c>
      <c r="SW7" s="220" t="s">
        <v>13</v>
      </c>
      <c r="SX7" s="220" t="s">
        <v>1751</v>
      </c>
      <c r="SY7" s="220" t="s">
        <v>3</v>
      </c>
      <c r="SZ7" s="220" t="s">
        <v>4</v>
      </c>
      <c r="TA7" s="220" t="s">
        <v>5</v>
      </c>
      <c r="TB7" s="220" t="s">
        <v>6</v>
      </c>
      <c r="TC7" s="220" t="s">
        <v>7</v>
      </c>
      <c r="TD7" s="220" t="s">
        <v>8</v>
      </c>
      <c r="TE7" s="220" t="s">
        <v>9</v>
      </c>
      <c r="TF7" s="220" t="s">
        <v>10</v>
      </c>
      <c r="TG7" s="220" t="s">
        <v>11</v>
      </c>
      <c r="TH7" s="4" t="s">
        <v>21</v>
      </c>
      <c r="TI7" s="2" t="s">
        <v>16</v>
      </c>
      <c r="TJ7" s="2" t="s">
        <v>17</v>
      </c>
      <c r="TK7" s="17" t="s">
        <v>39</v>
      </c>
      <c r="TL7" s="220" t="s">
        <v>12</v>
      </c>
      <c r="TM7" s="220" t="s">
        <v>13</v>
      </c>
      <c r="TN7" s="220" t="s">
        <v>1751</v>
      </c>
      <c r="TO7" s="220" t="s">
        <v>3</v>
      </c>
      <c r="TP7" s="220" t="s">
        <v>4</v>
      </c>
      <c r="TQ7" s="220" t="s">
        <v>5</v>
      </c>
      <c r="TR7" s="220" t="s">
        <v>6</v>
      </c>
      <c r="TS7" s="220" t="s">
        <v>7</v>
      </c>
      <c r="TT7" s="220" t="s">
        <v>8</v>
      </c>
      <c r="TU7" s="220" t="s">
        <v>9</v>
      </c>
      <c r="TV7" s="220" t="s">
        <v>10</v>
      </c>
      <c r="TW7" s="220" t="s">
        <v>11</v>
      </c>
      <c r="TX7" s="16" t="s">
        <v>15</v>
      </c>
      <c r="TY7" s="220" t="s">
        <v>12</v>
      </c>
      <c r="TZ7" s="220" t="s">
        <v>13</v>
      </c>
      <c r="UA7" s="220" t="s">
        <v>1751</v>
      </c>
      <c r="UB7" s="220" t="s">
        <v>3</v>
      </c>
      <c r="UC7" s="220" t="s">
        <v>4</v>
      </c>
      <c r="UD7" s="220" t="s">
        <v>5</v>
      </c>
      <c r="UE7" s="220" t="s">
        <v>6</v>
      </c>
      <c r="UF7" s="220" t="s">
        <v>7</v>
      </c>
      <c r="UG7" s="220" t="s">
        <v>744</v>
      </c>
      <c r="UH7" s="220" t="s">
        <v>9</v>
      </c>
      <c r="UI7" s="220" t="s">
        <v>10</v>
      </c>
      <c r="UJ7" s="220" t="s">
        <v>11</v>
      </c>
      <c r="UK7" s="4" t="s">
        <v>21</v>
      </c>
      <c r="UL7" s="2" t="s">
        <v>16</v>
      </c>
      <c r="UM7" s="2" t="s">
        <v>17</v>
      </c>
      <c r="UN7" s="17" t="s">
        <v>39</v>
      </c>
      <c r="UO7" s="220" t="s">
        <v>12</v>
      </c>
      <c r="UP7" s="220" t="s">
        <v>13</v>
      </c>
      <c r="UQ7" s="220" t="s">
        <v>1751</v>
      </c>
      <c r="UR7" s="220" t="s">
        <v>3</v>
      </c>
      <c r="US7" s="220" t="s">
        <v>4</v>
      </c>
      <c r="UT7" s="220" t="s">
        <v>5</v>
      </c>
      <c r="UU7" s="220" t="s">
        <v>6</v>
      </c>
      <c r="UV7" s="220" t="s">
        <v>7</v>
      </c>
      <c r="UW7" s="220" t="s">
        <v>8</v>
      </c>
      <c r="UX7" s="220" t="s">
        <v>9</v>
      </c>
      <c r="UY7" s="220" t="s">
        <v>10</v>
      </c>
      <c r="UZ7" s="220" t="s">
        <v>11</v>
      </c>
      <c r="VA7" s="16" t="s">
        <v>15</v>
      </c>
      <c r="VB7" s="220" t="s">
        <v>20</v>
      </c>
      <c r="VC7" s="220" t="s">
        <v>3</v>
      </c>
      <c r="VD7" s="220" t="s">
        <v>4</v>
      </c>
      <c r="VE7" s="220" t="s">
        <v>5</v>
      </c>
      <c r="VF7" s="220" t="s">
        <v>6</v>
      </c>
      <c r="VG7" s="220" t="s">
        <v>7</v>
      </c>
      <c r="VH7" s="220" t="s">
        <v>8</v>
      </c>
      <c r="VI7" s="220" t="s">
        <v>9</v>
      </c>
      <c r="VJ7" s="220" t="s">
        <v>10</v>
      </c>
      <c r="VK7" s="220" t="s">
        <v>11</v>
      </c>
      <c r="VL7" s="220" t="s">
        <v>12</v>
      </c>
      <c r="VM7" s="220" t="s">
        <v>13</v>
      </c>
      <c r="VN7" s="4" t="s">
        <v>21</v>
      </c>
      <c r="VO7" s="2" t="s">
        <v>16</v>
      </c>
      <c r="VP7" s="2" t="s">
        <v>17</v>
      </c>
      <c r="VQ7" s="17" t="s">
        <v>39</v>
      </c>
      <c r="VR7" s="117" t="s">
        <v>20</v>
      </c>
      <c r="VS7" s="117" t="s">
        <v>3</v>
      </c>
      <c r="VT7" s="117" t="s">
        <v>4</v>
      </c>
      <c r="VU7" s="117" t="s">
        <v>5</v>
      </c>
      <c r="VV7" s="117" t="s">
        <v>6</v>
      </c>
      <c r="VW7" s="117" t="s">
        <v>7</v>
      </c>
      <c r="VX7" s="117" t="s">
        <v>8</v>
      </c>
      <c r="VY7" s="117" t="s">
        <v>9</v>
      </c>
      <c r="VZ7" s="117" t="s">
        <v>10</v>
      </c>
      <c r="WA7" s="117" t="s">
        <v>11</v>
      </c>
      <c r="WB7" s="117" t="s">
        <v>12</v>
      </c>
      <c r="WC7" s="117" t="s">
        <v>13</v>
      </c>
      <c r="WD7" s="16" t="s">
        <v>15</v>
      </c>
      <c r="WE7" s="220" t="s">
        <v>20</v>
      </c>
      <c r="WF7" s="220" t="s">
        <v>3</v>
      </c>
      <c r="WG7" s="220" t="s">
        <v>4</v>
      </c>
      <c r="WH7" s="220" t="s">
        <v>5</v>
      </c>
      <c r="WI7" s="220" t="s">
        <v>6</v>
      </c>
      <c r="WJ7" s="220" t="s">
        <v>7</v>
      </c>
      <c r="WK7" s="220" t="s">
        <v>8</v>
      </c>
      <c r="WL7" s="220" t="s">
        <v>9</v>
      </c>
      <c r="WM7" s="220" t="s">
        <v>10</v>
      </c>
      <c r="WN7" s="220" t="s">
        <v>11</v>
      </c>
      <c r="WO7" s="220" t="s">
        <v>12</v>
      </c>
      <c r="WP7" s="220" t="s">
        <v>13</v>
      </c>
      <c r="WQ7" s="17" t="s">
        <v>21</v>
      </c>
      <c r="WR7" s="118" t="s">
        <v>16</v>
      </c>
      <c r="WS7" s="118" t="s">
        <v>17</v>
      </c>
      <c r="WT7" s="17" t="s">
        <v>39</v>
      </c>
      <c r="WU7" s="117" t="s">
        <v>12</v>
      </c>
      <c r="WV7" s="117" t="s">
        <v>13</v>
      </c>
      <c r="WW7" s="117" t="s">
        <v>1751</v>
      </c>
      <c r="WX7" s="117" t="s">
        <v>3</v>
      </c>
      <c r="WY7" s="117" t="s">
        <v>4</v>
      </c>
      <c r="WZ7" s="117" t="s">
        <v>5</v>
      </c>
      <c r="XA7" s="117" t="s">
        <v>6</v>
      </c>
      <c r="XB7" s="117" t="s">
        <v>7</v>
      </c>
      <c r="XC7" s="117" t="s">
        <v>8</v>
      </c>
      <c r="XD7" s="117" t="s">
        <v>9</v>
      </c>
      <c r="XE7" s="117" t="s">
        <v>10</v>
      </c>
      <c r="XF7" s="117" t="s">
        <v>11</v>
      </c>
      <c r="XG7" s="16" t="s">
        <v>15</v>
      </c>
      <c r="XH7" s="220" t="s">
        <v>12</v>
      </c>
      <c r="XI7" s="220" t="s">
        <v>13</v>
      </c>
      <c r="XJ7" s="220" t="s">
        <v>1751</v>
      </c>
      <c r="XK7" s="220" t="s">
        <v>3</v>
      </c>
      <c r="XL7" s="220" t="s">
        <v>4</v>
      </c>
      <c r="XM7" s="220" t="s">
        <v>5</v>
      </c>
      <c r="XN7" s="209" t="s">
        <v>6</v>
      </c>
      <c r="XO7" s="209" t="s">
        <v>7</v>
      </c>
      <c r="XP7" s="209" t="s">
        <v>8</v>
      </c>
      <c r="XQ7" s="209" t="s">
        <v>9</v>
      </c>
      <c r="XR7" s="209" t="s">
        <v>10</v>
      </c>
      <c r="XS7" s="209" t="s">
        <v>11</v>
      </c>
      <c r="XT7" s="17" t="s">
        <v>21</v>
      </c>
      <c r="XU7" s="118" t="s">
        <v>16</v>
      </c>
      <c r="XV7" s="118" t="s">
        <v>17</v>
      </c>
      <c r="XW7" s="17" t="s">
        <v>14</v>
      </c>
      <c r="XX7" s="117" t="s">
        <v>12</v>
      </c>
      <c r="XY7" s="117" t="s">
        <v>13</v>
      </c>
      <c r="XZ7" s="117" t="s">
        <v>1751</v>
      </c>
      <c r="YA7" s="117" t="s">
        <v>3</v>
      </c>
      <c r="YB7" s="117" t="s">
        <v>4</v>
      </c>
      <c r="YC7" s="117" t="s">
        <v>5</v>
      </c>
      <c r="YD7" s="117" t="s">
        <v>6</v>
      </c>
      <c r="YE7" s="117" t="s">
        <v>7</v>
      </c>
      <c r="YF7" s="117" t="s">
        <v>8</v>
      </c>
      <c r="YG7" s="117" t="s">
        <v>9</v>
      </c>
      <c r="YH7" s="117" t="s">
        <v>10</v>
      </c>
      <c r="YI7" s="117" t="s">
        <v>11</v>
      </c>
      <c r="YJ7" s="16" t="s">
        <v>15</v>
      </c>
      <c r="YK7" s="220" t="s">
        <v>12</v>
      </c>
      <c r="YL7" s="220" t="s">
        <v>13</v>
      </c>
      <c r="YM7" s="220" t="s">
        <v>1751</v>
      </c>
      <c r="YN7" s="220" t="s">
        <v>3</v>
      </c>
      <c r="YO7" s="261" t="s">
        <v>740</v>
      </c>
      <c r="YP7" s="261" t="s">
        <v>5</v>
      </c>
      <c r="YQ7" s="8" t="s">
        <v>6</v>
      </c>
      <c r="YR7" s="8" t="s">
        <v>7</v>
      </c>
      <c r="YS7" s="8" t="s">
        <v>8</v>
      </c>
      <c r="YT7" s="8" t="s">
        <v>9</v>
      </c>
      <c r="YU7" s="8" t="s">
        <v>10</v>
      </c>
      <c r="YV7" s="8" t="s">
        <v>11</v>
      </c>
      <c r="YW7" s="8" t="s">
        <v>21</v>
      </c>
      <c r="YX7" s="118" t="s">
        <v>16</v>
      </c>
      <c r="YY7" s="118" t="s">
        <v>17</v>
      </c>
      <c r="YZ7" s="17" t="s">
        <v>14</v>
      </c>
      <c r="ZA7" s="117" t="s">
        <v>12</v>
      </c>
      <c r="ZB7" s="117" t="s">
        <v>13</v>
      </c>
      <c r="ZC7" s="117" t="s">
        <v>1751</v>
      </c>
      <c r="ZD7" s="117" t="s">
        <v>3</v>
      </c>
      <c r="ZE7" s="117" t="s">
        <v>4</v>
      </c>
      <c r="ZF7" s="117" t="s">
        <v>5</v>
      </c>
      <c r="ZG7" s="117" t="s">
        <v>6</v>
      </c>
      <c r="ZH7" s="117" t="s">
        <v>7</v>
      </c>
      <c r="ZI7" s="117" t="s">
        <v>8</v>
      </c>
      <c r="ZJ7" s="117" t="s">
        <v>9</v>
      </c>
      <c r="ZK7" s="117" t="s">
        <v>10</v>
      </c>
      <c r="ZL7" s="117" t="s">
        <v>11</v>
      </c>
      <c r="ZM7" s="16" t="s">
        <v>15</v>
      </c>
      <c r="ZN7" s="220" t="s">
        <v>12</v>
      </c>
      <c r="ZO7" s="220" t="s">
        <v>13</v>
      </c>
      <c r="ZP7" s="220" t="s">
        <v>1751</v>
      </c>
      <c r="ZQ7" s="220" t="s">
        <v>3</v>
      </c>
      <c r="ZR7" s="220" t="s">
        <v>4</v>
      </c>
      <c r="ZS7" s="220" t="s">
        <v>5</v>
      </c>
      <c r="ZT7" s="220" t="s">
        <v>13</v>
      </c>
      <c r="ZU7" s="220" t="s">
        <v>20</v>
      </c>
      <c r="ZV7" s="220" t="s">
        <v>3</v>
      </c>
      <c r="ZW7" s="220"/>
      <c r="ZX7" s="220"/>
      <c r="ZY7" s="220"/>
      <c r="ZZ7" s="17" t="s">
        <v>21</v>
      </c>
      <c r="AAA7" s="118" t="s">
        <v>16</v>
      </c>
      <c r="AAB7" s="118" t="s">
        <v>17</v>
      </c>
      <c r="AAC7" s="17" t="s">
        <v>14</v>
      </c>
      <c r="AAD7" s="117" t="s">
        <v>12</v>
      </c>
      <c r="AAE7" s="117" t="s">
        <v>13</v>
      </c>
      <c r="AAF7" s="117" t="s">
        <v>1751</v>
      </c>
      <c r="AAG7" s="117" t="s">
        <v>3</v>
      </c>
      <c r="AAH7" s="117" t="s">
        <v>4</v>
      </c>
      <c r="AAI7" s="117" t="s">
        <v>5</v>
      </c>
      <c r="AAJ7" s="117" t="s">
        <v>6</v>
      </c>
      <c r="AAK7" s="117" t="s">
        <v>7</v>
      </c>
      <c r="AAL7" s="117" t="s">
        <v>8</v>
      </c>
      <c r="AAM7" s="117" t="s">
        <v>9</v>
      </c>
      <c r="AAN7" s="117" t="s">
        <v>10</v>
      </c>
      <c r="AAO7" s="117" t="s">
        <v>11</v>
      </c>
      <c r="AAP7" s="16" t="s">
        <v>15</v>
      </c>
      <c r="AAQ7" s="220" t="s">
        <v>12</v>
      </c>
      <c r="AAR7" s="220" t="s">
        <v>13</v>
      </c>
      <c r="AAS7" s="220" t="s">
        <v>1751</v>
      </c>
      <c r="AAT7" s="220" t="s">
        <v>3</v>
      </c>
      <c r="AAU7" s="220" t="s">
        <v>4</v>
      </c>
      <c r="AAV7" s="220" t="s">
        <v>5</v>
      </c>
      <c r="AAW7" s="220" t="s">
        <v>6</v>
      </c>
      <c r="AAX7" s="220" t="s">
        <v>7</v>
      </c>
      <c r="AAY7" s="220" t="s">
        <v>8</v>
      </c>
      <c r="AAZ7" s="220" t="s">
        <v>9</v>
      </c>
      <c r="ABA7" s="220" t="s">
        <v>10</v>
      </c>
      <c r="ABB7" s="220" t="s">
        <v>11</v>
      </c>
      <c r="ABC7" s="17" t="s">
        <v>21</v>
      </c>
      <c r="ABD7" s="118" t="s">
        <v>16</v>
      </c>
      <c r="ABE7" s="118" t="s">
        <v>17</v>
      </c>
      <c r="ABF7" s="17" t="s">
        <v>14</v>
      </c>
      <c r="ABG7" s="117" t="s">
        <v>12</v>
      </c>
      <c r="ABH7" s="117" t="s">
        <v>13</v>
      </c>
      <c r="ABI7" s="117" t="s">
        <v>1751</v>
      </c>
      <c r="ABJ7" s="117" t="s">
        <v>3</v>
      </c>
      <c r="ABK7" s="117" t="s">
        <v>4</v>
      </c>
      <c r="ABL7" s="117" t="s">
        <v>5</v>
      </c>
      <c r="ABM7" s="117" t="s">
        <v>6</v>
      </c>
      <c r="ABN7" s="117" t="s">
        <v>7</v>
      </c>
      <c r="ABO7" s="117" t="s">
        <v>8</v>
      </c>
      <c r="ABP7" s="117" t="s">
        <v>9</v>
      </c>
      <c r="ABQ7" s="117" t="s">
        <v>10</v>
      </c>
      <c r="ABR7" s="117" t="s">
        <v>11</v>
      </c>
      <c r="ABS7" s="16" t="s">
        <v>15</v>
      </c>
      <c r="ABT7" s="220" t="s">
        <v>12</v>
      </c>
      <c r="ABU7" s="220" t="s">
        <v>13</v>
      </c>
      <c r="ABV7" s="220" t="s">
        <v>1751</v>
      </c>
      <c r="ABW7" s="220" t="s">
        <v>3</v>
      </c>
      <c r="ABX7" s="220" t="s">
        <v>4</v>
      </c>
      <c r="ABY7" s="220" t="s">
        <v>5</v>
      </c>
      <c r="ABZ7" s="220" t="s">
        <v>6</v>
      </c>
      <c r="ACA7" s="220" t="s">
        <v>7</v>
      </c>
      <c r="ACB7" s="220" t="s">
        <v>8</v>
      </c>
      <c r="ACC7" s="220" t="s">
        <v>9</v>
      </c>
      <c r="ACD7" s="220" t="s">
        <v>10</v>
      </c>
      <c r="ACE7" s="220" t="s">
        <v>11</v>
      </c>
      <c r="ACF7" s="17" t="s">
        <v>21</v>
      </c>
      <c r="ACG7" s="118" t="s">
        <v>16</v>
      </c>
      <c r="ACH7" s="118" t="s">
        <v>17</v>
      </c>
      <c r="ACI7" s="108" t="s">
        <v>98</v>
      </c>
      <c r="ACJ7" s="108" t="s">
        <v>99</v>
      </c>
      <c r="ACK7" s="108" t="s">
        <v>95</v>
      </c>
      <c r="ACL7" s="109" t="s">
        <v>16</v>
      </c>
      <c r="ACM7" s="109" t="s">
        <v>17</v>
      </c>
      <c r="ACN7" s="17" t="s">
        <v>14</v>
      </c>
      <c r="ACO7" s="220" t="s">
        <v>12</v>
      </c>
      <c r="ACP7" s="220" t="s">
        <v>13</v>
      </c>
      <c r="ACQ7" s="220" t="s">
        <v>1751</v>
      </c>
      <c r="ACR7" s="220" t="s">
        <v>3</v>
      </c>
      <c r="ACS7" s="220" t="s">
        <v>4</v>
      </c>
      <c r="ACT7" s="220" t="s">
        <v>5</v>
      </c>
      <c r="ACU7" s="220" t="s">
        <v>6</v>
      </c>
      <c r="ACV7" s="220" t="s">
        <v>7</v>
      </c>
      <c r="ACW7" s="220" t="s">
        <v>8</v>
      </c>
      <c r="ACX7" s="220" t="s">
        <v>9</v>
      </c>
      <c r="ACY7" s="220" t="s">
        <v>10</v>
      </c>
      <c r="ACZ7" s="220" t="s">
        <v>11</v>
      </c>
      <c r="ADA7" s="16" t="s">
        <v>15</v>
      </c>
      <c r="ADB7" s="220" t="s">
        <v>12</v>
      </c>
      <c r="ADC7" s="220" t="s">
        <v>13</v>
      </c>
      <c r="ADD7" s="220" t="s">
        <v>1751</v>
      </c>
      <c r="ADE7" s="220" t="s">
        <v>3</v>
      </c>
      <c r="ADF7" s="220" t="s">
        <v>4</v>
      </c>
      <c r="ADG7" s="220" t="s">
        <v>5</v>
      </c>
      <c r="ADH7" s="220" t="s">
        <v>6</v>
      </c>
      <c r="ADI7" s="220" t="s">
        <v>7</v>
      </c>
      <c r="ADJ7" s="220" t="s">
        <v>8</v>
      </c>
      <c r="ADK7" s="220" t="s">
        <v>9</v>
      </c>
      <c r="ADL7" s="220" t="s">
        <v>10</v>
      </c>
      <c r="ADM7" s="220" t="s">
        <v>11</v>
      </c>
      <c r="ADN7" s="4" t="s">
        <v>21</v>
      </c>
      <c r="ADO7" s="2" t="s">
        <v>16</v>
      </c>
      <c r="ADP7" s="2" t="s">
        <v>17</v>
      </c>
      <c r="ADQ7" s="17" t="s">
        <v>14</v>
      </c>
      <c r="ADR7" s="220" t="s">
        <v>12</v>
      </c>
      <c r="ADS7" s="220" t="s">
        <v>13</v>
      </c>
      <c r="ADT7" s="220" t="s">
        <v>1751</v>
      </c>
      <c r="ADU7" s="220" t="s">
        <v>3</v>
      </c>
      <c r="ADV7" s="220" t="s">
        <v>4</v>
      </c>
      <c r="ADW7" s="220" t="s">
        <v>5</v>
      </c>
      <c r="ADX7" s="220" t="s">
        <v>6</v>
      </c>
      <c r="ADY7" s="220" t="s">
        <v>7</v>
      </c>
      <c r="ADZ7" s="220" t="s">
        <v>8</v>
      </c>
      <c r="AEA7" s="220" t="s">
        <v>9</v>
      </c>
      <c r="AEB7" s="220" t="s">
        <v>10</v>
      </c>
      <c r="AEC7" s="220" t="s">
        <v>11</v>
      </c>
      <c r="AED7" s="16" t="s">
        <v>15</v>
      </c>
      <c r="AEE7" s="220" t="s">
        <v>12</v>
      </c>
      <c r="AEF7" s="220" t="s">
        <v>13</v>
      </c>
      <c r="AEG7" s="220" t="s">
        <v>1751</v>
      </c>
      <c r="AEH7" s="220" t="s">
        <v>3</v>
      </c>
      <c r="AEI7" s="220" t="s">
        <v>4</v>
      </c>
      <c r="AEJ7" s="220" t="s">
        <v>5</v>
      </c>
      <c r="AEK7" s="220" t="s">
        <v>6</v>
      </c>
      <c r="AEL7" s="220" t="s">
        <v>7</v>
      </c>
      <c r="AEM7" s="220" t="s">
        <v>8</v>
      </c>
      <c r="AEN7" s="220" t="s">
        <v>9</v>
      </c>
      <c r="AEO7" s="220" t="s">
        <v>10</v>
      </c>
      <c r="AEP7" s="220" t="s">
        <v>11</v>
      </c>
      <c r="AEQ7" s="4" t="s">
        <v>21</v>
      </c>
      <c r="AER7" s="2" t="s">
        <v>16</v>
      </c>
      <c r="AES7" s="2" t="s">
        <v>17</v>
      </c>
      <c r="AET7" s="17" t="s">
        <v>14</v>
      </c>
      <c r="AEU7" s="220" t="s">
        <v>12</v>
      </c>
      <c r="AEV7" s="220" t="s">
        <v>13</v>
      </c>
      <c r="AEW7" s="220" t="s">
        <v>1751</v>
      </c>
      <c r="AEX7" s="220" t="s">
        <v>3</v>
      </c>
      <c r="AEY7" s="220" t="s">
        <v>4</v>
      </c>
      <c r="AEZ7" s="220" t="s">
        <v>5</v>
      </c>
      <c r="AFA7" s="220" t="s">
        <v>6</v>
      </c>
      <c r="AFB7" s="209" t="s">
        <v>7</v>
      </c>
      <c r="AFC7" s="209" t="s">
        <v>8</v>
      </c>
      <c r="AFD7" s="209" t="s">
        <v>9</v>
      </c>
      <c r="AFE7" s="209" t="s">
        <v>10</v>
      </c>
      <c r="AFF7" s="209" t="s">
        <v>11</v>
      </c>
      <c r="AFG7" s="16" t="s">
        <v>15</v>
      </c>
      <c r="AFH7" s="220" t="s">
        <v>12</v>
      </c>
      <c r="AFI7" s="220" t="s">
        <v>13</v>
      </c>
      <c r="AFJ7" s="220" t="s">
        <v>1751</v>
      </c>
      <c r="AFK7" s="220" t="s">
        <v>3</v>
      </c>
      <c r="AFL7" s="220" t="s">
        <v>4</v>
      </c>
      <c r="AFM7" s="220" t="s">
        <v>5</v>
      </c>
      <c r="AFN7" s="220" t="s">
        <v>6</v>
      </c>
      <c r="AFO7" s="220" t="s">
        <v>7</v>
      </c>
      <c r="AFP7" s="220" t="s">
        <v>8</v>
      </c>
      <c r="AFQ7" s="220" t="s">
        <v>9</v>
      </c>
      <c r="AFR7" s="220" t="s">
        <v>10</v>
      </c>
      <c r="AFS7" s="220"/>
      <c r="AFT7" s="4" t="s">
        <v>21</v>
      </c>
      <c r="AFU7" s="2" t="s">
        <v>16</v>
      </c>
      <c r="AFV7" s="134" t="s">
        <v>17</v>
      </c>
      <c r="AFW7" s="137" t="s">
        <v>93</v>
      </c>
      <c r="AFX7" s="132" t="s">
        <v>94</v>
      </c>
      <c r="AFY7" s="132" t="s">
        <v>95</v>
      </c>
      <c r="AFZ7" s="133" t="s">
        <v>16</v>
      </c>
      <c r="AGA7" s="138" t="s">
        <v>17</v>
      </c>
      <c r="AGB7" s="136" t="s">
        <v>93</v>
      </c>
      <c r="AGC7" s="132" t="s">
        <v>94</v>
      </c>
      <c r="AGD7" s="132" t="s">
        <v>95</v>
      </c>
      <c r="AGE7" s="133" t="s">
        <v>16</v>
      </c>
      <c r="AGF7" s="199" t="s">
        <v>17</v>
      </c>
      <c r="AGG7" s="137" t="s">
        <v>93</v>
      </c>
      <c r="AGH7" s="132" t="s">
        <v>94</v>
      </c>
      <c r="AGI7" s="132" t="s">
        <v>95</v>
      </c>
      <c r="AGJ7" s="133" t="s">
        <v>16</v>
      </c>
      <c r="AGK7" s="138" t="s">
        <v>17</v>
      </c>
      <c r="AGL7" s="112" t="s">
        <v>93</v>
      </c>
      <c r="AGM7" s="112" t="s">
        <v>94</v>
      </c>
      <c r="AGN7" s="112" t="s">
        <v>95</v>
      </c>
      <c r="AGO7" s="111" t="s">
        <v>16</v>
      </c>
      <c r="AGP7" s="111" t="s">
        <v>17</v>
      </c>
    </row>
    <row r="8" spans="1:892" s="210" customFormat="1" ht="12.75" outlineLevel="1" x14ac:dyDescent="0.25">
      <c r="A8" s="1">
        <v>438</v>
      </c>
      <c r="B8" s="21">
        <v>3</v>
      </c>
      <c r="C8" s="225" t="s">
        <v>745</v>
      </c>
      <c r="D8" s="226">
        <v>5</v>
      </c>
      <c r="E8" s="227">
        <v>2075.7800000000002</v>
      </c>
      <c r="F8" s="131">
        <f t="shared" ref="F8:F71" si="0">K8+AN8+BQ8+CT8+DW8+FA8+GD8+GY8</f>
        <v>26418.555000000004</v>
      </c>
      <c r="G8" s="113">
        <f t="shared" ref="G8:G71" si="1">X8+BA8+CD8+DG8+EK8+FN8+GQ8+HL8</f>
        <v>28347.10081444071</v>
      </c>
      <c r="H8" s="131">
        <f t="shared" ref="H8:H71" si="2">G8-F8</f>
        <v>1928.5458144407057</v>
      </c>
      <c r="I8" s="120">
        <f t="shared" ref="I8:I71" si="3">IF(H8&lt;0,H8,0)</f>
        <v>0</v>
      </c>
      <c r="J8" s="120">
        <f t="shared" ref="J8:J71" si="4">IF(H8&gt;0,H8,0)</f>
        <v>1928.5458144407057</v>
      </c>
      <c r="K8" s="18">
        <f>SUM(L8:W8)</f>
        <v>10786.073</v>
      </c>
      <c r="L8" s="218">
        <v>1058.3330000000001</v>
      </c>
      <c r="M8" s="218">
        <v>1080.8599999999999</v>
      </c>
      <c r="N8" s="218">
        <v>1080.8599999999999</v>
      </c>
      <c r="O8" s="218">
        <v>1080.8599999999999</v>
      </c>
      <c r="P8" s="218">
        <v>1080.8599999999999</v>
      </c>
      <c r="Q8" s="218">
        <v>1080.8599999999999</v>
      </c>
      <c r="R8" s="218">
        <v>1080.8599999999999</v>
      </c>
      <c r="S8" s="218">
        <v>1080.8599999999999</v>
      </c>
      <c r="T8" s="218">
        <v>1080.8599999999999</v>
      </c>
      <c r="U8" s="218">
        <v>1080.8599999999999</v>
      </c>
      <c r="V8" s="218"/>
      <c r="W8" s="218"/>
      <c r="X8" s="218">
        <f>SUM(Y8:AJ8)</f>
        <v>11594.234727737567</v>
      </c>
      <c r="Y8" s="18">
        <v>0</v>
      </c>
      <c r="Z8" s="18">
        <v>0</v>
      </c>
      <c r="AA8" s="18">
        <v>5889.8609714315735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5704.3737563059922</v>
      </c>
      <c r="AH8" s="18">
        <v>0</v>
      </c>
      <c r="AI8" s="18"/>
      <c r="AJ8" s="18"/>
      <c r="AK8" s="218"/>
      <c r="AL8" s="218">
        <f>IF(AK8&lt;0,AK8,0)</f>
        <v>0</v>
      </c>
      <c r="AM8" s="218">
        <f t="shared" ref="AM8:AM71" si="5">IF(AK8&gt;0,AK8,0)</f>
        <v>0</v>
      </c>
      <c r="AN8" s="18">
        <f>SUM(AO8:AZ8)</f>
        <v>2324.3150000000005</v>
      </c>
      <c r="AO8" s="218">
        <v>228.215</v>
      </c>
      <c r="AP8" s="218">
        <v>232.9</v>
      </c>
      <c r="AQ8" s="218">
        <v>232.9</v>
      </c>
      <c r="AR8" s="218">
        <v>232.9</v>
      </c>
      <c r="AS8" s="218">
        <v>232.9</v>
      </c>
      <c r="AT8" s="218">
        <v>232.9</v>
      </c>
      <c r="AU8" s="218">
        <v>232.9</v>
      </c>
      <c r="AV8" s="218">
        <v>232.9</v>
      </c>
      <c r="AW8" s="218">
        <v>232.9</v>
      </c>
      <c r="AX8" s="218">
        <v>232.9</v>
      </c>
      <c r="AY8" s="218"/>
      <c r="AZ8" s="218"/>
      <c r="BA8" s="20">
        <f>SUM(BB8:BM8)</f>
        <v>2543.8252549606259</v>
      </c>
      <c r="BB8" s="18">
        <v>0</v>
      </c>
      <c r="BC8" s="18">
        <v>0</v>
      </c>
      <c r="BD8" s="18">
        <v>1300.5544048560264</v>
      </c>
      <c r="BE8" s="18">
        <v>0</v>
      </c>
      <c r="BF8" s="18">
        <v>0</v>
      </c>
      <c r="BG8" s="18">
        <v>0</v>
      </c>
      <c r="BH8" s="18">
        <v>0</v>
      </c>
      <c r="BI8" s="18">
        <v>0</v>
      </c>
      <c r="BJ8" s="18">
        <v>1243.2708501045993</v>
      </c>
      <c r="BK8" s="18">
        <v>0</v>
      </c>
      <c r="BL8" s="18"/>
      <c r="BM8" s="18"/>
      <c r="BN8" s="218"/>
      <c r="BO8" s="20">
        <f t="shared" ref="BO8:BO71" si="6">IF(BN8&lt;0,BN8,0)</f>
        <v>0</v>
      </c>
      <c r="BP8" s="20">
        <f t="shared" ref="BP8:BP71" si="7">IF(BN8&gt;0,BN8,0)</f>
        <v>0</v>
      </c>
      <c r="BQ8" s="18">
        <f>SUM(BR8:CC8)</f>
        <v>1021.1759999999999</v>
      </c>
      <c r="BR8" s="218">
        <v>102.006</v>
      </c>
      <c r="BS8" s="3">
        <v>102.13</v>
      </c>
      <c r="BT8" s="218">
        <v>102.13</v>
      </c>
      <c r="BU8" s="218">
        <v>102.13</v>
      </c>
      <c r="BV8" s="218">
        <v>102.13</v>
      </c>
      <c r="BW8" s="218">
        <v>102.13</v>
      </c>
      <c r="BX8" s="218">
        <v>102.13</v>
      </c>
      <c r="BY8" s="218">
        <v>102.13</v>
      </c>
      <c r="BZ8" s="218">
        <v>102.13</v>
      </c>
      <c r="CA8" s="218">
        <v>102.13</v>
      </c>
      <c r="CB8" s="218"/>
      <c r="CC8" s="218"/>
      <c r="CD8" s="18">
        <f>SUM(CE8:CP8)</f>
        <v>1107.5424443596801</v>
      </c>
      <c r="CE8" s="18">
        <v>102.85890879599999</v>
      </c>
      <c r="CF8" s="18">
        <v>102.59467595999999</v>
      </c>
      <c r="CG8" s="18">
        <v>112.71525056568001</v>
      </c>
      <c r="CH8" s="18">
        <v>115.05540186</v>
      </c>
      <c r="CI8" s="18">
        <v>112.54200085799999</v>
      </c>
      <c r="CJ8" s="18">
        <v>114.64410006</v>
      </c>
      <c r="CK8" s="18">
        <v>111.36960702</v>
      </c>
      <c r="CL8" s="18">
        <v>111.86071974000001</v>
      </c>
      <c r="CM8" s="18">
        <v>110.92462542</v>
      </c>
      <c r="CN8" s="18">
        <v>112.97715408000001</v>
      </c>
      <c r="CO8" s="18"/>
      <c r="CP8" s="18"/>
      <c r="CQ8" s="218"/>
      <c r="CR8" s="20">
        <f t="shared" ref="CR8:CR71" si="8">IF(CQ8&lt;0,CQ8,0)</f>
        <v>0</v>
      </c>
      <c r="CS8" s="20">
        <f t="shared" ref="CS8:CS71" si="9">IF(CQ8&gt;0,CQ8,0)</f>
        <v>0</v>
      </c>
      <c r="CT8" s="18">
        <f>SUM(CU8:DF8)</f>
        <v>253.17299999999994</v>
      </c>
      <c r="CU8" s="18">
        <v>25.292999999999999</v>
      </c>
      <c r="CV8" s="218">
        <v>25.32</v>
      </c>
      <c r="CW8" s="218">
        <v>25.32</v>
      </c>
      <c r="CX8" s="218">
        <v>25.32</v>
      </c>
      <c r="CY8" s="218">
        <v>25.32</v>
      </c>
      <c r="CZ8" s="218">
        <v>25.32</v>
      </c>
      <c r="DA8" s="218">
        <v>25.32</v>
      </c>
      <c r="DB8" s="218">
        <v>25.32</v>
      </c>
      <c r="DC8" s="218">
        <v>25.32</v>
      </c>
      <c r="DD8" s="218">
        <v>25.32</v>
      </c>
      <c r="DE8" s="218"/>
      <c r="DF8" s="218"/>
      <c r="DG8" s="18">
        <f>SUM(DH8:DS8)</f>
        <v>274.98615942851995</v>
      </c>
      <c r="DH8" s="18">
        <v>25.538221134999997</v>
      </c>
      <c r="DI8" s="18">
        <v>25.472616349999999</v>
      </c>
      <c r="DJ8" s="18">
        <v>27.985542321520001</v>
      </c>
      <c r="DK8" s="18">
        <v>28.566567540000001</v>
      </c>
      <c r="DL8" s="18">
        <v>27.942526961999999</v>
      </c>
      <c r="DM8" s="18">
        <v>28.464345980000001</v>
      </c>
      <c r="DN8" s="18">
        <v>27.651438779999999</v>
      </c>
      <c r="DO8" s="18">
        <v>27.773374860000001</v>
      </c>
      <c r="DP8" s="18">
        <v>27.540956380000001</v>
      </c>
      <c r="DQ8" s="18">
        <v>28.050569119999999</v>
      </c>
      <c r="DR8" s="18"/>
      <c r="DS8" s="18"/>
      <c r="DT8" s="218">
        <f>DG8-CT8</f>
        <v>21.813159428520009</v>
      </c>
      <c r="DU8" s="20">
        <f t="shared" ref="DU8:DU71" si="10">IF(DT8&lt;0,DT8,0)</f>
        <v>0</v>
      </c>
      <c r="DV8" s="20">
        <f>IF(DT8&gt;0,DT8,0)</f>
        <v>21.813159428520009</v>
      </c>
      <c r="DW8" s="18">
        <f t="shared" ref="DW8:DW39" si="11">SUM(DX8:EI8)</f>
        <v>511.66599999999994</v>
      </c>
      <c r="DX8" s="18">
        <v>50.236000000000004</v>
      </c>
      <c r="DY8" s="218">
        <v>51.27</v>
      </c>
      <c r="DZ8" s="218">
        <v>51.27</v>
      </c>
      <c r="EA8" s="218">
        <v>51.27</v>
      </c>
      <c r="EB8" s="218">
        <v>51.27</v>
      </c>
      <c r="EC8" s="218">
        <v>51.27</v>
      </c>
      <c r="ED8" s="218">
        <v>51.27</v>
      </c>
      <c r="EE8" s="218">
        <v>51.27</v>
      </c>
      <c r="EF8" s="218">
        <v>51.27</v>
      </c>
      <c r="EG8" s="218">
        <v>51.27</v>
      </c>
      <c r="EH8" s="218"/>
      <c r="EI8" s="218"/>
      <c r="EJ8" s="218"/>
      <c r="EK8" s="18">
        <f>SUM(EL8:EW8)</f>
        <v>555.5656917220914</v>
      </c>
      <c r="EL8" s="18">
        <v>0</v>
      </c>
      <c r="EM8" s="18">
        <v>0</v>
      </c>
      <c r="EN8" s="18">
        <v>284.03814536672451</v>
      </c>
      <c r="EO8" s="18">
        <v>0</v>
      </c>
      <c r="EP8" s="18">
        <v>0</v>
      </c>
      <c r="EQ8" s="18">
        <v>0</v>
      </c>
      <c r="ER8" s="18">
        <v>0</v>
      </c>
      <c r="ES8" s="18">
        <v>0</v>
      </c>
      <c r="ET8" s="18">
        <v>271.52754635536689</v>
      </c>
      <c r="EU8" s="18">
        <v>0</v>
      </c>
      <c r="EV8" s="18"/>
      <c r="EW8" s="18"/>
      <c r="EX8" s="20">
        <f t="shared" ref="EX8:EX71" si="12">EK8-DW8</f>
        <v>43.899691722091461</v>
      </c>
      <c r="EY8" s="20">
        <f>IF(EX8&lt;0,EX8,0)</f>
        <v>0</v>
      </c>
      <c r="EZ8" s="20">
        <f>IF(EX8&gt;0,EX8,0)</f>
        <v>43.899691722091461</v>
      </c>
      <c r="FA8" s="18">
        <f>SUM(FB8:FM8)</f>
        <v>4555.402</v>
      </c>
      <c r="FB8" s="18">
        <v>447.26199999999994</v>
      </c>
      <c r="FC8" s="218">
        <v>456.46</v>
      </c>
      <c r="FD8" s="218">
        <v>456.46</v>
      </c>
      <c r="FE8" s="218">
        <v>456.46</v>
      </c>
      <c r="FF8" s="218">
        <v>456.46</v>
      </c>
      <c r="FG8" s="218">
        <v>456.46</v>
      </c>
      <c r="FH8" s="218">
        <v>456.46</v>
      </c>
      <c r="FI8" s="218">
        <v>456.46</v>
      </c>
      <c r="FJ8" s="218">
        <v>456.46</v>
      </c>
      <c r="FK8" s="218">
        <v>456.46</v>
      </c>
      <c r="FL8" s="218"/>
      <c r="FM8" s="218"/>
      <c r="FN8" s="20">
        <f>SUM(FO8:FZ8)</f>
        <v>5045.1973661063203</v>
      </c>
      <c r="FO8" s="18">
        <v>0</v>
      </c>
      <c r="FP8" s="18">
        <v>0</v>
      </c>
      <c r="FQ8" s="18">
        <v>2563.6764945552254</v>
      </c>
      <c r="FR8" s="18">
        <v>0</v>
      </c>
      <c r="FS8" s="18">
        <v>0</v>
      </c>
      <c r="FT8" s="18">
        <v>0</v>
      </c>
      <c r="FU8" s="18">
        <v>0</v>
      </c>
      <c r="FV8" s="18">
        <v>0</v>
      </c>
      <c r="FW8" s="18">
        <v>2481.5208715510948</v>
      </c>
      <c r="FX8" s="18">
        <v>0</v>
      </c>
      <c r="FY8" s="18"/>
      <c r="FZ8" s="18"/>
      <c r="GA8" s="218">
        <f>FN8-FA8</f>
        <v>489.79536610632022</v>
      </c>
      <c r="GB8" s="20">
        <f>IF(GA8&lt;0,GA8,0)</f>
        <v>0</v>
      </c>
      <c r="GC8" s="20">
        <f>IF(GA8&gt;0,GA8,0)</f>
        <v>489.79536610632022</v>
      </c>
      <c r="GD8" s="18">
        <f>SUM(GE8:GP8)</f>
        <v>7.0559999999999992</v>
      </c>
      <c r="GE8" s="218">
        <v>7.0559999999999992</v>
      </c>
      <c r="GF8" s="218">
        <v>0</v>
      </c>
      <c r="GG8" s="218">
        <v>0</v>
      </c>
      <c r="GH8" s="218">
        <v>0</v>
      </c>
      <c r="GI8" s="218">
        <v>0</v>
      </c>
      <c r="GJ8" s="218">
        <v>0</v>
      </c>
      <c r="GK8" s="218"/>
      <c r="GL8" s="218"/>
      <c r="GM8" s="218"/>
      <c r="GN8" s="218"/>
      <c r="GO8" s="218"/>
      <c r="GP8" s="218"/>
      <c r="GQ8" s="20">
        <f>GR8+GS8+GT8+GU8</f>
        <v>0</v>
      </c>
      <c r="GR8" s="18">
        <v>0</v>
      </c>
      <c r="GS8" s="18">
        <v>0</v>
      </c>
      <c r="GT8" s="18">
        <v>0</v>
      </c>
      <c r="GU8" s="18">
        <v>0</v>
      </c>
      <c r="GV8" s="218">
        <f>GQ8-GD8</f>
        <v>-7.0559999999999992</v>
      </c>
      <c r="GW8" s="20">
        <f t="shared" ref="GW8:GW71" si="13">IF(GV8&lt;0,GV8,0)</f>
        <v>-7.0559999999999992</v>
      </c>
      <c r="GX8" s="20">
        <f t="shared" ref="GX8:GX71" si="14">IF(GV8&gt;0,GV8,0)</f>
        <v>0</v>
      </c>
      <c r="GY8" s="18">
        <f>SUM(GZ8:HK8)</f>
        <v>6959.6940000000022</v>
      </c>
      <c r="GZ8" s="18">
        <v>693.71400000000006</v>
      </c>
      <c r="HA8" s="218">
        <v>696.22</v>
      </c>
      <c r="HB8" s="218">
        <v>696.22</v>
      </c>
      <c r="HC8" s="218">
        <v>696.22</v>
      </c>
      <c r="HD8" s="218">
        <v>696.22</v>
      </c>
      <c r="HE8" s="218">
        <v>696.22</v>
      </c>
      <c r="HF8" s="218">
        <v>696.22</v>
      </c>
      <c r="HG8" s="218">
        <v>696.22</v>
      </c>
      <c r="HH8" s="218">
        <v>696.22</v>
      </c>
      <c r="HI8" s="218">
        <v>696.22</v>
      </c>
      <c r="HJ8" s="218"/>
      <c r="HK8" s="218"/>
      <c r="HL8" s="20">
        <f>SUM(HM8:HX8)</f>
        <v>7225.7491701259059</v>
      </c>
      <c r="HM8" s="18">
        <v>690.09863829017115</v>
      </c>
      <c r="HN8" s="18">
        <v>634.45719774239376</v>
      </c>
      <c r="HO8" s="18">
        <v>729.21654007841164</v>
      </c>
      <c r="HP8" s="18">
        <v>786.03710231907382</v>
      </c>
      <c r="HQ8" s="18">
        <v>822.28061820983794</v>
      </c>
      <c r="HR8" s="18">
        <v>713.28065450721692</v>
      </c>
      <c r="HS8" s="18">
        <v>648.38191774134771</v>
      </c>
      <c r="HT8" s="18">
        <v>857.67698344190717</v>
      </c>
      <c r="HU8" s="18">
        <v>648.06676687518052</v>
      </c>
      <c r="HV8" s="18">
        <v>696.25275092036543</v>
      </c>
      <c r="HW8" s="18"/>
      <c r="HX8" s="18"/>
      <c r="HY8" s="20">
        <f t="shared" ref="HY8:HY71" si="15">HL8-GY8</f>
        <v>266.05517012590371</v>
      </c>
      <c r="HZ8" s="20">
        <f t="shared" ref="HZ8:HZ71" si="16">IF(HY8&lt;0,HY8,0)</f>
        <v>0</v>
      </c>
      <c r="IA8" s="20">
        <f t="shared" ref="IA8:IA71" si="17">IF(HY8&gt;0,HY8,0)</f>
        <v>266.05517012590371</v>
      </c>
      <c r="IB8" s="119">
        <f>SUM(IC8:IN8)</f>
        <v>0</v>
      </c>
      <c r="IC8" s="119">
        <v>0</v>
      </c>
      <c r="ID8" s="228">
        <v>0</v>
      </c>
      <c r="IE8" s="228">
        <v>0</v>
      </c>
      <c r="IF8" s="119">
        <v>0</v>
      </c>
      <c r="IG8" s="119">
        <v>0</v>
      </c>
      <c r="IH8" s="119">
        <v>0</v>
      </c>
      <c r="II8" s="119">
        <v>0</v>
      </c>
      <c r="IJ8" s="119">
        <v>0</v>
      </c>
      <c r="IK8" s="119">
        <v>0</v>
      </c>
      <c r="IL8" s="119">
        <v>0</v>
      </c>
      <c r="IM8" s="119"/>
      <c r="IN8" s="119"/>
      <c r="IO8" s="120">
        <f>SUM(IP8:JA8)</f>
        <v>0</v>
      </c>
      <c r="IP8" s="18">
        <v>0</v>
      </c>
      <c r="IQ8" s="18">
        <v>0</v>
      </c>
      <c r="IR8" s="18">
        <v>0</v>
      </c>
      <c r="IS8" s="18">
        <v>0</v>
      </c>
      <c r="IT8" s="18">
        <v>0</v>
      </c>
      <c r="IU8" s="18">
        <v>0</v>
      </c>
      <c r="IV8" s="18">
        <v>0</v>
      </c>
      <c r="IW8" s="18">
        <v>0</v>
      </c>
      <c r="IX8" s="18">
        <v>0</v>
      </c>
      <c r="IY8" s="18">
        <v>0</v>
      </c>
      <c r="IZ8" s="18"/>
      <c r="JA8" s="18"/>
      <c r="JB8" s="228">
        <f t="shared" ref="JB8:JB71" si="18">IO8-IB8</f>
        <v>0</v>
      </c>
      <c r="JC8" s="120">
        <f t="shared" ref="JC8:JC71" si="19">IF(JB8&lt;0,JB8,0)</f>
        <v>0</v>
      </c>
      <c r="JD8" s="120">
        <f t="shared" ref="JD8:JD71" si="20">IF(JB8&gt;0,JB8,0)</f>
        <v>0</v>
      </c>
      <c r="JE8" s="119">
        <f>SUM(JF8:JQ8)</f>
        <v>0</v>
      </c>
      <c r="JF8" s="119">
        <v>0</v>
      </c>
      <c r="JG8" s="228">
        <v>0</v>
      </c>
      <c r="JH8" s="228">
        <v>0</v>
      </c>
      <c r="JI8" s="228">
        <v>0</v>
      </c>
      <c r="JJ8" s="228">
        <v>0</v>
      </c>
      <c r="JK8" s="228">
        <v>0</v>
      </c>
      <c r="JL8" s="228">
        <v>0</v>
      </c>
      <c r="JM8" s="228">
        <v>0</v>
      </c>
      <c r="JN8" s="228">
        <v>0</v>
      </c>
      <c r="JO8" s="228">
        <v>0</v>
      </c>
      <c r="JP8" s="228"/>
      <c r="JQ8" s="228"/>
      <c r="JR8" s="119">
        <f>SUM(JS8:KD8)</f>
        <v>0</v>
      </c>
      <c r="JS8" s="18">
        <v>0</v>
      </c>
      <c r="JT8" s="18">
        <v>0</v>
      </c>
      <c r="JU8" s="18">
        <v>0</v>
      </c>
      <c r="JV8" s="18">
        <v>0</v>
      </c>
      <c r="JW8" s="18">
        <v>0</v>
      </c>
      <c r="JX8" s="18">
        <v>0</v>
      </c>
      <c r="JY8" s="18">
        <v>0</v>
      </c>
      <c r="JZ8" s="18">
        <v>0</v>
      </c>
      <c r="KA8" s="18">
        <v>0</v>
      </c>
      <c r="KB8" s="18">
        <v>0</v>
      </c>
      <c r="KC8" s="18"/>
      <c r="KD8" s="18"/>
      <c r="KE8" s="228">
        <f t="shared" ref="KE8:KE71" si="21">JR8-JE8</f>
        <v>0</v>
      </c>
      <c r="KF8" s="120">
        <f t="shared" ref="KF8:KF71" si="22">IF(KE8&lt;0,KE8,0)</f>
        <v>0</v>
      </c>
      <c r="KG8" s="120">
        <f t="shared" ref="KG8:KG71" si="23">IF(KE8&gt;0,KE8,0)</f>
        <v>0</v>
      </c>
      <c r="KH8" s="119">
        <f>SUM(KI8:KT8)</f>
        <v>3059.7139999999999</v>
      </c>
      <c r="KI8" s="119">
        <v>300.404</v>
      </c>
      <c r="KJ8" s="228">
        <v>306.58999999999997</v>
      </c>
      <c r="KK8" s="228">
        <v>306.58999999999997</v>
      </c>
      <c r="KL8" s="228">
        <v>306.58999999999997</v>
      </c>
      <c r="KM8" s="228">
        <v>306.58999999999997</v>
      </c>
      <c r="KN8" s="228">
        <v>306.58999999999997</v>
      </c>
      <c r="KO8" s="228">
        <v>306.58999999999997</v>
      </c>
      <c r="KP8" s="228">
        <v>306.58999999999997</v>
      </c>
      <c r="KQ8" s="228">
        <v>306.58999999999997</v>
      </c>
      <c r="KR8" s="228">
        <v>306.58999999999997</v>
      </c>
      <c r="KS8" s="228"/>
      <c r="KT8" s="228"/>
      <c r="KU8" s="120">
        <f>SUM(KV8:LG8)</f>
        <v>2555.3484187062236</v>
      </c>
      <c r="KV8" s="18">
        <v>355.74779892610599</v>
      </c>
      <c r="KW8" s="18">
        <v>269.63425064520305</v>
      </c>
      <c r="KX8" s="18">
        <v>397.49795015286804</v>
      </c>
      <c r="KY8" s="18">
        <v>352.52614656121841</v>
      </c>
      <c r="KZ8" s="18">
        <v>379.67138923804555</v>
      </c>
      <c r="LA8" s="18">
        <v>75.22539179855174</v>
      </c>
      <c r="LB8" s="18">
        <v>4.1682142522920955</v>
      </c>
      <c r="LC8" s="18"/>
      <c r="LD8" s="18">
        <v>419.97212192638233</v>
      </c>
      <c r="LE8" s="18">
        <v>300.90515520555607</v>
      </c>
      <c r="LF8" s="18"/>
      <c r="LG8" s="18"/>
      <c r="LH8" s="228">
        <f>KU8-KH8</f>
        <v>-504.36558129377636</v>
      </c>
      <c r="LI8" s="120">
        <f t="shared" ref="LI8:LI71" si="24">IF(LH8&lt;0,LH8,0)</f>
        <v>-504.36558129377636</v>
      </c>
      <c r="LJ8" s="120">
        <f t="shared" ref="LJ8:LJ71" si="25">IF(LH8&gt;0,LH8,0)</f>
        <v>0</v>
      </c>
      <c r="LK8" s="120">
        <f>SUM(LL8:LW8)</f>
        <v>0</v>
      </c>
      <c r="LL8" s="228"/>
      <c r="LM8" s="228"/>
      <c r="LN8" s="228"/>
      <c r="LO8" s="228"/>
      <c r="LP8" s="228"/>
      <c r="LQ8" s="228"/>
      <c r="LR8" s="228"/>
      <c r="LS8" s="228"/>
      <c r="LT8" s="228"/>
      <c r="LU8" s="228"/>
      <c r="LV8" s="228"/>
      <c r="LW8" s="228"/>
      <c r="LX8" s="120">
        <f t="shared" ref="LX8:LX71" si="26">SUM(LY8:MJ8)</f>
        <v>0</v>
      </c>
      <c r="LY8" s="228"/>
      <c r="LZ8" s="228"/>
      <c r="MA8" s="228"/>
      <c r="MB8" s="228"/>
      <c r="MC8" s="228"/>
      <c r="MD8" s="228"/>
      <c r="ME8" s="228"/>
      <c r="MF8" s="228"/>
      <c r="MG8" s="228"/>
      <c r="MH8" s="228"/>
      <c r="MI8" s="228"/>
      <c r="MJ8" s="119">
        <v>0</v>
      </c>
      <c r="MK8" s="228"/>
      <c r="ML8" s="120">
        <f t="shared" ref="ML8:ML71" si="27">IF(MK8&lt;0,MK8,0)</f>
        <v>0</v>
      </c>
      <c r="MM8" s="120">
        <f t="shared" ref="MM8:MM71" si="28">IF(MK8&gt;0,MK8,0)</f>
        <v>0</v>
      </c>
      <c r="MN8" s="120">
        <f>SUM(MO8:MZ8)</f>
        <v>29891.649000000001</v>
      </c>
      <c r="MO8" s="120">
        <v>2841.9690000000001</v>
      </c>
      <c r="MP8" s="228">
        <v>3005.52</v>
      </c>
      <c r="MQ8" s="228">
        <v>3005.52</v>
      </c>
      <c r="MR8" s="228">
        <v>3005.52</v>
      </c>
      <c r="MS8" s="228">
        <v>3005.52</v>
      </c>
      <c r="MT8" s="228">
        <v>3005.52</v>
      </c>
      <c r="MU8" s="228">
        <v>3005.52</v>
      </c>
      <c r="MV8" s="228">
        <v>3005.52</v>
      </c>
      <c r="MW8" s="228">
        <v>3005.52</v>
      </c>
      <c r="MX8" s="228">
        <v>3005.52</v>
      </c>
      <c r="MY8" s="228"/>
      <c r="MZ8" s="228"/>
      <c r="NA8" s="120">
        <f>SUM(NB8:NM8)</f>
        <v>1284.8901613090145</v>
      </c>
      <c r="NB8" s="20">
        <v>465.01083248395332</v>
      </c>
      <c r="NC8" s="20">
        <v>0</v>
      </c>
      <c r="ND8" s="20">
        <v>245.29302919770274</v>
      </c>
      <c r="NE8" s="20">
        <v>0</v>
      </c>
      <c r="NF8" s="20">
        <v>0</v>
      </c>
      <c r="NG8" s="20">
        <v>0</v>
      </c>
      <c r="NH8" s="20">
        <v>0</v>
      </c>
      <c r="NI8" s="20">
        <v>385.36673481112314</v>
      </c>
      <c r="NJ8" s="20">
        <v>0</v>
      </c>
      <c r="NK8" s="20">
        <v>189.21956481623536</v>
      </c>
      <c r="NL8" s="20"/>
      <c r="NM8" s="20"/>
      <c r="NN8" s="228">
        <f>NA8-MN8</f>
        <v>-28606.758838690988</v>
      </c>
      <c r="NO8" s="120">
        <f t="shared" ref="NO8:NO71" si="29">IF(NN8&lt;0,NN8,0)</f>
        <v>-28606.758838690988</v>
      </c>
      <c r="NP8" s="120">
        <f t="shared" ref="NP8:NP71" si="30">IF(NN8&gt;0,NN8,0)</f>
        <v>0</v>
      </c>
      <c r="NQ8" s="114">
        <f t="shared" ref="NQ8:NQ71" si="31">NV8+OY8+QB8+RE8+SH8+TK8+UN8</f>
        <v>16458.778000000002</v>
      </c>
      <c r="NR8" s="113">
        <f t="shared" ref="NR8:NR71" si="32">OI8+PL8+QO8+RR8+SU8+TX8+VA8</f>
        <v>8105.77</v>
      </c>
      <c r="NS8" s="131">
        <f t="shared" ref="NS8:NS71" si="33">NR8-NQ8</f>
        <v>-8353.0080000000016</v>
      </c>
      <c r="NT8" s="120">
        <f t="shared" ref="NT8:NT71" si="34">IF(NS8&lt;0,NS8,0)</f>
        <v>-8353.0080000000016</v>
      </c>
      <c r="NU8" s="120">
        <f t="shared" ref="NU8:NU71" si="35">IF(NS8&gt;0,NS8,0)</f>
        <v>0</v>
      </c>
      <c r="NV8" s="18">
        <f>SUM(NW8:OH8)</f>
        <v>3744.8870000000006</v>
      </c>
      <c r="NW8" s="18">
        <v>365.29700000000003</v>
      </c>
      <c r="NX8" s="218">
        <v>375.51</v>
      </c>
      <c r="NY8" s="218">
        <v>375.51</v>
      </c>
      <c r="NZ8" s="18">
        <v>375.51</v>
      </c>
      <c r="OA8" s="18">
        <v>375.51</v>
      </c>
      <c r="OB8" s="18">
        <v>375.51</v>
      </c>
      <c r="OC8" s="18">
        <v>375.51</v>
      </c>
      <c r="OD8" s="18">
        <v>375.51</v>
      </c>
      <c r="OE8" s="18">
        <v>375.51</v>
      </c>
      <c r="OF8" s="18">
        <v>375.51</v>
      </c>
      <c r="OG8" s="18"/>
      <c r="OH8" s="18"/>
      <c r="OI8" s="20">
        <f>SUM(OJ8:OU8)</f>
        <v>1749.46</v>
      </c>
      <c r="OJ8" s="20">
        <v>1749.46</v>
      </c>
      <c r="OK8" s="20">
        <v>0</v>
      </c>
      <c r="OL8" s="20">
        <v>0</v>
      </c>
      <c r="OM8" s="20">
        <v>0</v>
      </c>
      <c r="ON8" s="20">
        <v>0</v>
      </c>
      <c r="OO8" s="20">
        <v>0</v>
      </c>
      <c r="OP8" s="20">
        <v>0</v>
      </c>
      <c r="OQ8" s="20">
        <v>0</v>
      </c>
      <c r="OR8" s="20">
        <v>0</v>
      </c>
      <c r="OS8" s="20">
        <f>VLOOKUP(C8,'[3]Фін.рез.(витрати)'!$C$8:$AD$94,28,0)</f>
        <v>0</v>
      </c>
      <c r="OT8" s="20"/>
      <c r="OU8" s="20"/>
      <c r="OV8" s="218">
        <f>OI8-NV8</f>
        <v>-1995.4270000000006</v>
      </c>
      <c r="OW8" s="20">
        <f t="shared" ref="OW8:OW71" si="36">IF(OV8&lt;0,OV8,0)</f>
        <v>-1995.4270000000006</v>
      </c>
      <c r="OX8" s="20">
        <f t="shared" ref="OX8:OX71" si="37">IF(OV8&gt;0,OV8,0)</f>
        <v>0</v>
      </c>
      <c r="OY8" s="18">
        <f>SUM(OZ8:PK8)</f>
        <v>5980.4190000000017</v>
      </c>
      <c r="OZ8" s="18">
        <v>564.48900000000003</v>
      </c>
      <c r="PA8" s="218">
        <v>601.77</v>
      </c>
      <c r="PB8" s="218">
        <v>601.77</v>
      </c>
      <c r="PC8" s="218">
        <v>601.77</v>
      </c>
      <c r="PD8" s="218">
        <v>601.77</v>
      </c>
      <c r="PE8" s="218">
        <v>601.77</v>
      </c>
      <c r="PF8" s="218">
        <v>601.77</v>
      </c>
      <c r="PG8" s="218">
        <v>601.77</v>
      </c>
      <c r="PH8" s="218">
        <v>601.77</v>
      </c>
      <c r="PI8" s="218">
        <v>601.77</v>
      </c>
      <c r="PJ8" s="218"/>
      <c r="PK8" s="218"/>
      <c r="PL8" s="20">
        <f>SUM(PM8:PX8)</f>
        <v>2848.53</v>
      </c>
      <c r="PM8" s="18">
        <v>0</v>
      </c>
      <c r="PN8" s="18">
        <v>2848.53</v>
      </c>
      <c r="PO8" s="18">
        <v>0</v>
      </c>
      <c r="PP8" s="18">
        <v>0</v>
      </c>
      <c r="PQ8" s="18">
        <v>0</v>
      </c>
      <c r="PR8" s="18">
        <v>0</v>
      </c>
      <c r="PS8" s="18">
        <v>0</v>
      </c>
      <c r="PT8" s="18">
        <v>0</v>
      </c>
      <c r="PU8" s="18">
        <v>0</v>
      </c>
      <c r="PV8" s="18">
        <f>VLOOKUP(C8,'[3]Фін.рез.(витрати)'!$C$8:$AE$94,29,0)</f>
        <v>0</v>
      </c>
      <c r="PW8" s="18"/>
      <c r="PX8" s="18"/>
      <c r="PY8" s="218">
        <f>PL8-OY8</f>
        <v>-3131.8890000000015</v>
      </c>
      <c r="PZ8" s="20">
        <f t="shared" ref="PZ8:PZ71" si="38">IF(PY8&lt;0,PY8,0)</f>
        <v>-3131.8890000000015</v>
      </c>
      <c r="QA8" s="20">
        <f t="shared" ref="QA8:QA71" si="39">IF(PY8&gt;0,PY8,0)</f>
        <v>0</v>
      </c>
      <c r="QB8" s="18">
        <f>SUM(QC8:QN8)</f>
        <v>652.36399999999992</v>
      </c>
      <c r="QC8" s="18">
        <v>63.854000000000006</v>
      </c>
      <c r="QD8" s="218">
        <v>65.39</v>
      </c>
      <c r="QE8" s="218">
        <v>65.39</v>
      </c>
      <c r="QF8" s="218">
        <v>65.39</v>
      </c>
      <c r="QG8" s="218">
        <v>65.39</v>
      </c>
      <c r="QH8" s="218">
        <v>65.39</v>
      </c>
      <c r="QI8" s="218">
        <v>65.39</v>
      </c>
      <c r="QJ8" s="218">
        <v>65.39</v>
      </c>
      <c r="QK8" s="218">
        <v>65.39</v>
      </c>
      <c r="QL8" s="218">
        <v>65.39</v>
      </c>
      <c r="QM8" s="218"/>
      <c r="QN8" s="218"/>
      <c r="QO8" s="20">
        <f>SUM(QP8:RA8)</f>
        <v>0</v>
      </c>
      <c r="QP8" s="18">
        <v>0</v>
      </c>
      <c r="QQ8" s="18">
        <v>0</v>
      </c>
      <c r="QR8" s="18"/>
      <c r="QS8" s="18">
        <v>0</v>
      </c>
      <c r="QT8" s="18">
        <v>0</v>
      </c>
      <c r="QU8" s="18">
        <v>0</v>
      </c>
      <c r="QV8" s="18"/>
      <c r="QW8" s="18">
        <v>0</v>
      </c>
      <c r="QX8" s="18"/>
      <c r="QY8" s="18"/>
      <c r="QZ8" s="18"/>
      <c r="RA8" s="18"/>
      <c r="RB8" s="218">
        <f>QO8-QB8</f>
        <v>-652.36399999999992</v>
      </c>
      <c r="RC8" s="20">
        <f t="shared" ref="RC8:RC71" si="40">IF(RB8&lt;0,RB8,0)</f>
        <v>-652.36399999999992</v>
      </c>
      <c r="RD8" s="20">
        <f t="shared" ref="RD8:RD71" si="41">IF(RB8&gt;0,RB8,0)</f>
        <v>0</v>
      </c>
      <c r="RE8" s="18">
        <f>SUM(RF8:RQ8)</f>
        <v>2894.3650000000002</v>
      </c>
      <c r="RF8" s="20">
        <v>282.65499999999997</v>
      </c>
      <c r="RG8" s="218">
        <v>290.19</v>
      </c>
      <c r="RH8" s="218">
        <v>290.19</v>
      </c>
      <c r="RI8" s="218">
        <v>290.19</v>
      </c>
      <c r="RJ8" s="218">
        <v>290.19</v>
      </c>
      <c r="RK8" s="218">
        <v>290.19</v>
      </c>
      <c r="RL8" s="218">
        <v>290.19</v>
      </c>
      <c r="RM8" s="218">
        <v>290.19</v>
      </c>
      <c r="RN8" s="218">
        <v>290.19</v>
      </c>
      <c r="RO8" s="218">
        <v>290.19</v>
      </c>
      <c r="RP8" s="218"/>
      <c r="RQ8" s="218"/>
      <c r="RR8" s="20">
        <f>SUM(RS8:SD8)</f>
        <v>0</v>
      </c>
      <c r="RS8" s="18">
        <v>0</v>
      </c>
      <c r="RT8" s="18">
        <v>0</v>
      </c>
      <c r="RU8" s="18"/>
      <c r="RV8" s="18">
        <v>0</v>
      </c>
      <c r="RW8" s="18"/>
      <c r="RX8" s="18"/>
      <c r="RY8" s="18">
        <v>0</v>
      </c>
      <c r="RZ8" s="18">
        <v>0</v>
      </c>
      <c r="SA8" s="18"/>
      <c r="SB8" s="18"/>
      <c r="SC8" s="18"/>
      <c r="SD8" s="18"/>
      <c r="SE8" s="20">
        <f t="shared" ref="SE8:SE71" si="42">RR8-RE8</f>
        <v>-2894.3650000000002</v>
      </c>
      <c r="SF8" s="20">
        <f t="shared" ref="SF8:SF71" si="43">IF(SE8&lt;0,SE8,0)</f>
        <v>-2894.3650000000002</v>
      </c>
      <c r="SG8" s="20">
        <f t="shared" ref="SG8:SG71" si="44">IF(SE8&gt;0,SE8,0)</f>
        <v>0</v>
      </c>
      <c r="SH8" s="18">
        <f>SUM(SI8:ST8)</f>
        <v>1875.4830000000004</v>
      </c>
      <c r="SI8" s="18">
        <v>177.273</v>
      </c>
      <c r="SJ8" s="218">
        <v>188.69</v>
      </c>
      <c r="SK8" s="218">
        <v>188.69</v>
      </c>
      <c r="SL8" s="218">
        <v>188.69</v>
      </c>
      <c r="SM8" s="218">
        <v>188.69</v>
      </c>
      <c r="SN8" s="218">
        <v>188.69</v>
      </c>
      <c r="SO8" s="218">
        <v>188.69</v>
      </c>
      <c r="SP8" s="218">
        <v>188.69</v>
      </c>
      <c r="SQ8" s="218">
        <v>188.69</v>
      </c>
      <c r="SR8" s="218">
        <v>188.69</v>
      </c>
      <c r="SS8" s="218"/>
      <c r="ST8" s="218"/>
      <c r="SU8" s="20">
        <f>SUM(SV8:TG8)</f>
        <v>0</v>
      </c>
      <c r="SV8" s="18">
        <v>0</v>
      </c>
      <c r="SW8" s="18">
        <v>0</v>
      </c>
      <c r="SX8" s="18">
        <v>0</v>
      </c>
      <c r="SY8" s="18">
        <v>0</v>
      </c>
      <c r="SZ8" s="18">
        <v>0</v>
      </c>
      <c r="TA8" s="18">
        <v>0</v>
      </c>
      <c r="TB8" s="18">
        <v>0</v>
      </c>
      <c r="TC8" s="18">
        <v>0</v>
      </c>
      <c r="TD8" s="18">
        <v>0</v>
      </c>
      <c r="TE8" s="18"/>
      <c r="TF8" s="18"/>
      <c r="TG8" s="18"/>
      <c r="TH8" s="20">
        <f t="shared" ref="TH8:TH71" si="45">SU8-SH8</f>
        <v>-1875.4830000000004</v>
      </c>
      <c r="TI8" s="20">
        <f t="shared" ref="TI8:TI71" si="46">IF(TH8&lt;0,TH8,0)</f>
        <v>-1875.4830000000004</v>
      </c>
      <c r="TJ8" s="20">
        <f t="shared" ref="TJ8:TJ71" si="47">IF(TH8&gt;0,TH8,0)</f>
        <v>0</v>
      </c>
      <c r="TK8" s="18">
        <f>SUM(TL8:TW8)</f>
        <v>1311.2600000000002</v>
      </c>
      <c r="TL8" s="18">
        <v>128.66</v>
      </c>
      <c r="TM8" s="218">
        <v>131.4</v>
      </c>
      <c r="TN8" s="218">
        <v>131.4</v>
      </c>
      <c r="TO8" s="218">
        <v>131.4</v>
      </c>
      <c r="TP8" s="218">
        <v>131.4</v>
      </c>
      <c r="TQ8" s="218">
        <v>131.4</v>
      </c>
      <c r="TR8" s="218">
        <v>131.4</v>
      </c>
      <c r="TS8" s="218">
        <v>131.4</v>
      </c>
      <c r="TT8" s="218">
        <v>131.4</v>
      </c>
      <c r="TU8" s="218">
        <v>131.4</v>
      </c>
      <c r="TV8" s="218"/>
      <c r="TW8" s="218"/>
      <c r="TX8" s="20">
        <f>SUM(TY8:UJ8)</f>
        <v>3507.78</v>
      </c>
      <c r="TY8" s="18">
        <v>0</v>
      </c>
      <c r="TZ8" s="18">
        <v>0</v>
      </c>
      <c r="UA8" s="18">
        <v>3507.78</v>
      </c>
      <c r="UB8" s="18">
        <v>0</v>
      </c>
      <c r="UC8" s="18">
        <v>0</v>
      </c>
      <c r="UD8" s="18">
        <v>0</v>
      </c>
      <c r="UE8" s="18">
        <v>0</v>
      </c>
      <c r="UF8" s="18">
        <v>0</v>
      </c>
      <c r="UG8" s="18">
        <v>0</v>
      </c>
      <c r="UH8" s="18">
        <f>VLOOKUP(C8,'[3]Фін.рез.(витрати)'!$C$8:$AI$94,33,0)</f>
        <v>0</v>
      </c>
      <c r="UI8" s="18"/>
      <c r="UJ8" s="18"/>
      <c r="UK8" s="20">
        <f t="shared" ref="UK8:UK71" si="48">TX8-TK8</f>
        <v>2196.52</v>
      </c>
      <c r="UL8" s="20">
        <f t="shared" ref="UL8:UL71" si="49">IF(UK8&lt;0,UK8,0)</f>
        <v>0</v>
      </c>
      <c r="UM8" s="20">
        <f t="shared" ref="UM8:UM71" si="50">IF(UK8&gt;0,UK8,0)</f>
        <v>2196.52</v>
      </c>
      <c r="UN8" s="18">
        <f>SUM(UO8:UZ8)</f>
        <v>0</v>
      </c>
      <c r="UO8" s="18">
        <v>0</v>
      </c>
      <c r="UP8" s="218">
        <v>0</v>
      </c>
      <c r="UQ8" s="218">
        <v>0</v>
      </c>
      <c r="UR8" s="218">
        <v>0</v>
      </c>
      <c r="US8" s="218">
        <v>0</v>
      </c>
      <c r="UT8" s="218">
        <v>0</v>
      </c>
      <c r="UU8" s="218">
        <v>0</v>
      </c>
      <c r="UV8" s="218">
        <v>0</v>
      </c>
      <c r="UW8" s="218">
        <v>0</v>
      </c>
      <c r="UX8" s="218">
        <v>0</v>
      </c>
      <c r="UY8" s="218"/>
      <c r="UZ8" s="218"/>
      <c r="VA8" s="20">
        <f t="shared" ref="VA8:VA71" si="51">SUM(VB8:VM8)</f>
        <v>0</v>
      </c>
      <c r="VB8" s="218"/>
      <c r="VC8" s="218"/>
      <c r="VD8" s="218"/>
      <c r="VE8" s="218"/>
      <c r="VF8" s="218"/>
      <c r="VG8" s="218"/>
      <c r="VH8" s="218"/>
      <c r="VI8" s="218"/>
      <c r="VJ8" s="218"/>
      <c r="VK8" s="218"/>
      <c r="VL8" s="218"/>
      <c r="VM8" s="218"/>
      <c r="VN8" s="20">
        <f t="shared" ref="VN8:VN71" si="52">VA8-UN8</f>
        <v>0</v>
      </c>
      <c r="VO8" s="20">
        <f t="shared" ref="VO8:VO71" si="53">IF(VN8&lt;0,VN8,0)</f>
        <v>0</v>
      </c>
      <c r="VP8" s="20">
        <f t="shared" ref="VP8:VP71" si="54">IF(VN8&gt;0,VN8,0)</f>
        <v>0</v>
      </c>
      <c r="VQ8" s="120">
        <f t="shared" ref="VQ8:VQ71" si="55">SUM(VR8:WC8)</f>
        <v>0</v>
      </c>
      <c r="VR8" s="228"/>
      <c r="VS8" s="228"/>
      <c r="VT8" s="228"/>
      <c r="VU8" s="228"/>
      <c r="VV8" s="228"/>
      <c r="VW8" s="228"/>
      <c r="VX8" s="228"/>
      <c r="VY8" s="228"/>
      <c r="VZ8" s="228"/>
      <c r="WA8" s="228"/>
      <c r="WB8" s="228"/>
      <c r="WC8" s="228"/>
      <c r="WD8" s="120">
        <f t="shared" ref="WD8:WD71" si="56">SUM(WE8:WP8)</f>
        <v>0</v>
      </c>
      <c r="WE8" s="218"/>
      <c r="WF8" s="218"/>
      <c r="WG8" s="218"/>
      <c r="WH8" s="218"/>
      <c r="WI8" s="218"/>
      <c r="WJ8" s="218"/>
      <c r="WK8" s="218"/>
      <c r="WL8" s="218"/>
      <c r="WM8" s="218"/>
      <c r="WN8" s="218"/>
      <c r="WO8" s="218"/>
      <c r="WP8" s="218"/>
      <c r="WQ8" s="120">
        <f t="shared" ref="WQ8:WQ71" si="57">WD8-VQ8</f>
        <v>0</v>
      </c>
      <c r="WR8" s="120">
        <f t="shared" ref="WR8:WR71" si="58">IF(WQ8&lt;0,WQ8,0)</f>
        <v>0</v>
      </c>
      <c r="WS8" s="120">
        <f t="shared" ref="WS8:WS71" si="59">IF(WQ8&gt;0,WQ8,0)</f>
        <v>0</v>
      </c>
      <c r="WT8" s="119">
        <f>SUM(WU8:XF8)</f>
        <v>44274.626000000004</v>
      </c>
      <c r="WU8" s="119">
        <v>4332.4460000000008</v>
      </c>
      <c r="WV8" s="228">
        <v>4438.0200000000004</v>
      </c>
      <c r="WW8" s="228">
        <v>4438.0200000000004</v>
      </c>
      <c r="WX8" s="228">
        <v>4438.0200000000004</v>
      </c>
      <c r="WY8" s="228">
        <v>4438.0200000000004</v>
      </c>
      <c r="WZ8" s="228">
        <v>4438.0200000000004</v>
      </c>
      <c r="XA8" s="228">
        <v>4438.0200000000004</v>
      </c>
      <c r="XB8" s="228">
        <v>4438.0200000000004</v>
      </c>
      <c r="XC8" s="228">
        <v>4438.0200000000004</v>
      </c>
      <c r="XD8" s="228">
        <v>4438.0200000000004</v>
      </c>
      <c r="XE8" s="228"/>
      <c r="XF8" s="228"/>
      <c r="XG8" s="119">
        <f>SUM(XH8:XS8)</f>
        <v>49822.644458319526</v>
      </c>
      <c r="XH8" s="18">
        <v>4863.7638795901703</v>
      </c>
      <c r="XI8" s="18">
        <v>3769.0940851049922</v>
      </c>
      <c r="XJ8" s="18">
        <v>2312.8405967290028</v>
      </c>
      <c r="XK8" s="18">
        <v>2167.2150526924988</v>
      </c>
      <c r="XL8" s="18">
        <v>5208.8158407421133</v>
      </c>
      <c r="XM8" s="18">
        <v>5082.5249215910262</v>
      </c>
      <c r="XN8" s="18">
        <v>4348.7389325058029</v>
      </c>
      <c r="XO8" s="18">
        <v>8955.3362756799961</v>
      </c>
      <c r="XP8" s="18">
        <v>8226.5452549879974</v>
      </c>
      <c r="XQ8" s="18">
        <v>4887.7696186959238</v>
      </c>
      <c r="XR8" s="18"/>
      <c r="XS8" s="18"/>
      <c r="XT8" s="120">
        <f t="shared" ref="XT8:XT71" si="60">XG8-WT8</f>
        <v>5548.0184583195223</v>
      </c>
      <c r="XU8" s="120">
        <f t="shared" ref="XU8:XU71" si="61">IF(XT8&lt;0,XT8,0)</f>
        <v>0</v>
      </c>
      <c r="XV8" s="120">
        <f t="shared" ref="XV8:XV71" si="62">IF(XT8&gt;0,XT8,0)</f>
        <v>5548.0184583195223</v>
      </c>
      <c r="XW8" s="119">
        <f>SUM(XX8:YI8)</f>
        <v>7768.7800000000007</v>
      </c>
      <c r="XX8" s="119">
        <v>761.11</v>
      </c>
      <c r="XY8" s="228">
        <v>778.63</v>
      </c>
      <c r="XZ8" s="228">
        <v>778.63</v>
      </c>
      <c r="YA8" s="228">
        <v>778.63</v>
      </c>
      <c r="YB8" s="228">
        <v>778.63</v>
      </c>
      <c r="YC8" s="228">
        <v>778.63</v>
      </c>
      <c r="YD8" s="228">
        <v>778.63</v>
      </c>
      <c r="YE8" s="228">
        <v>778.63</v>
      </c>
      <c r="YF8" s="228">
        <v>778.63</v>
      </c>
      <c r="YG8" s="228">
        <v>778.63</v>
      </c>
      <c r="YH8" s="228"/>
      <c r="YI8" s="228"/>
      <c r="YJ8" s="120">
        <f>YK8+YL8+YM8+YN8+YO8+YV8+YP8+YU8+YQ8+YR8+YS8+YT8</f>
        <v>7503.4132327384496</v>
      </c>
      <c r="YK8" s="18">
        <v>715.95622974807884</v>
      </c>
      <c r="YL8" s="18">
        <v>511.78494300181069</v>
      </c>
      <c r="YM8" s="18">
        <v>719.16016749078062</v>
      </c>
      <c r="YN8" s="18">
        <v>768.29107275235549</v>
      </c>
      <c r="YO8" s="18">
        <v>1052.957325353055</v>
      </c>
      <c r="YP8" s="18">
        <v>432.20884608740215</v>
      </c>
      <c r="YQ8" s="18">
        <v>700.08897500623914</v>
      </c>
      <c r="YR8" s="18">
        <v>1133.326974674962</v>
      </c>
      <c r="YS8" s="18">
        <v>702.89076680938081</v>
      </c>
      <c r="YT8" s="18">
        <v>766.74793181438486</v>
      </c>
      <c r="YU8" s="18"/>
      <c r="YV8" s="18"/>
      <c r="YW8" s="218">
        <f>YJ8-XW8</f>
        <v>-265.3667672615511</v>
      </c>
      <c r="YX8" s="120">
        <f t="shared" ref="YX8:YX71" si="63">IF(YW8&lt;0,YW8,0)</f>
        <v>-265.3667672615511</v>
      </c>
      <c r="YY8" s="120">
        <f t="shared" ref="YY8:YY71" si="64">IF(YW8&gt;0,YW8,0)</f>
        <v>0</v>
      </c>
      <c r="YZ8" s="119">
        <f>SUM(ZA8:ZL8)</f>
        <v>3920.0959999999991</v>
      </c>
      <c r="ZA8" s="119">
        <v>383.54599999999999</v>
      </c>
      <c r="ZB8" s="228">
        <v>392.95</v>
      </c>
      <c r="ZC8" s="228">
        <v>392.95</v>
      </c>
      <c r="ZD8" s="228">
        <v>392.95</v>
      </c>
      <c r="ZE8" s="228">
        <v>392.95</v>
      </c>
      <c r="ZF8" s="228">
        <v>392.95</v>
      </c>
      <c r="ZG8" s="228">
        <v>392.95</v>
      </c>
      <c r="ZH8" s="228">
        <v>392.95</v>
      </c>
      <c r="ZI8" s="228">
        <v>392.95</v>
      </c>
      <c r="ZJ8" s="228">
        <v>392.95</v>
      </c>
      <c r="ZK8" s="228"/>
      <c r="ZL8" s="228"/>
      <c r="ZM8" s="120">
        <f>SUM(ZN8:ZY8)</f>
        <v>5902.2794386805181</v>
      </c>
      <c r="ZN8" s="119"/>
      <c r="ZO8" s="18"/>
      <c r="ZP8" s="18">
        <v>2904.5628980451661</v>
      </c>
      <c r="ZQ8" s="18">
        <v>2997.7165406353515</v>
      </c>
      <c r="ZR8" s="18"/>
      <c r="ZS8" s="18"/>
      <c r="ZT8" s="18"/>
      <c r="ZU8" s="18"/>
      <c r="ZV8" s="18"/>
      <c r="ZW8" s="18"/>
      <c r="ZX8" s="18"/>
      <c r="ZY8" s="18"/>
      <c r="ZZ8" s="120">
        <f t="shared" ref="ZZ8:ZZ71" si="65">ZM8-YZ8</f>
        <v>1982.183438680519</v>
      </c>
      <c r="AAA8" s="120">
        <f t="shared" ref="AAA8:AAA71" si="66">IF(ZZ8&lt;0,ZZ8,0)</f>
        <v>0</v>
      </c>
      <c r="AAB8" s="120">
        <f t="shared" ref="AAB8:AAB71" si="67">IF(ZZ8&gt;0,ZZ8,0)</f>
        <v>1982.183438680519</v>
      </c>
      <c r="AAC8" s="119">
        <f>SUM(AAD8:AAO8)</f>
        <v>1095.8130000000001</v>
      </c>
      <c r="AAD8" s="119">
        <v>109.413</v>
      </c>
      <c r="AAE8" s="228">
        <v>109.6</v>
      </c>
      <c r="AAF8" s="228">
        <v>109.6</v>
      </c>
      <c r="AAG8" s="228">
        <v>109.6</v>
      </c>
      <c r="AAH8" s="228">
        <v>109.6</v>
      </c>
      <c r="AAI8" s="228">
        <v>109.6</v>
      </c>
      <c r="AAJ8" s="228">
        <v>109.6</v>
      </c>
      <c r="AAK8" s="228">
        <v>109.6</v>
      </c>
      <c r="AAL8" s="228">
        <v>109.6</v>
      </c>
      <c r="AAM8" s="228">
        <v>109.6</v>
      </c>
      <c r="AAN8" s="228"/>
      <c r="AAO8" s="228"/>
      <c r="AAP8" s="120">
        <f>SUM(AAQ8:ABB8)</f>
        <v>1423.4292855040001</v>
      </c>
      <c r="AAQ8" s="18">
        <v>120.730147776</v>
      </c>
      <c r="AAR8" s="18">
        <v>120.42000576</v>
      </c>
      <c r="AAS8" s="18">
        <v>147.72481152</v>
      </c>
      <c r="AAT8" s="18">
        <v>150.79179456</v>
      </c>
      <c r="AAU8" s="18">
        <v>147.49772716799998</v>
      </c>
      <c r="AAV8" s="18">
        <v>150.25274175999999</v>
      </c>
      <c r="AAW8" s="18">
        <v>145.96118591999999</v>
      </c>
      <c r="AAX8" s="18">
        <v>146.60483904</v>
      </c>
      <c r="AAY8" s="18">
        <v>145.37799231999998</v>
      </c>
      <c r="AAZ8" s="18">
        <v>148.06803968</v>
      </c>
      <c r="ABA8" s="18"/>
      <c r="ABB8" s="18"/>
      <c r="ABC8" s="120">
        <f t="shared" ref="ABC8:ABC71" si="68">AAP8-AAC8</f>
        <v>327.61628550399996</v>
      </c>
      <c r="ABD8" s="120">
        <f t="shared" ref="ABD8:ABD71" si="69">IF(ABC8&lt;0,ABC8,0)</f>
        <v>0</v>
      </c>
      <c r="ABE8" s="120">
        <f t="shared" ref="ABE8:ABE71" si="70">IF(ABC8&gt;0,ABC8,0)</f>
        <v>327.61628550399996</v>
      </c>
      <c r="ABF8" s="119">
        <f>SUM(ABG8:ABR8)</f>
        <v>242.46199999999999</v>
      </c>
      <c r="ABG8" s="119">
        <v>24.212</v>
      </c>
      <c r="ABH8" s="228">
        <v>24.25</v>
      </c>
      <c r="ABI8" s="228">
        <v>24.25</v>
      </c>
      <c r="ABJ8" s="228">
        <v>24.25</v>
      </c>
      <c r="ABK8" s="228">
        <v>24.25</v>
      </c>
      <c r="ABL8" s="228">
        <v>24.25</v>
      </c>
      <c r="ABM8" s="228">
        <v>24.25</v>
      </c>
      <c r="ABN8" s="228">
        <v>24.25</v>
      </c>
      <c r="ABO8" s="228">
        <v>24.25</v>
      </c>
      <c r="ABP8" s="228">
        <v>24.25</v>
      </c>
      <c r="ABQ8" s="228"/>
      <c r="ABR8" s="228"/>
      <c r="ABS8" s="120">
        <f>SUM(ABT8:ACE8)</f>
        <v>0</v>
      </c>
      <c r="ABT8" s="18">
        <v>0</v>
      </c>
      <c r="ABU8" s="18"/>
      <c r="ABV8" s="18"/>
      <c r="ABW8" s="18"/>
      <c r="ABX8" s="18"/>
      <c r="ABY8" s="18"/>
      <c r="ABZ8" s="18"/>
      <c r="ACA8" s="18">
        <v>0</v>
      </c>
      <c r="ACB8" s="18">
        <v>0</v>
      </c>
      <c r="ACC8" s="18">
        <v>0</v>
      </c>
      <c r="ACD8" s="18"/>
      <c r="ACE8" s="18"/>
      <c r="ACF8" s="120">
        <f t="shared" ref="ACF8:ACF71" si="71">ABS8-ABF8</f>
        <v>-242.46199999999999</v>
      </c>
      <c r="ACG8" s="120">
        <f t="shared" ref="ACG8:ACG71" si="72">IF(ACF8&lt;0,ACF8,0)</f>
        <v>-242.46199999999999</v>
      </c>
      <c r="ACH8" s="120">
        <f t="shared" ref="ACH8:ACH71" si="73">IF(ACF8&gt;0,ACF8,0)</f>
        <v>0</v>
      </c>
      <c r="ACI8" s="114">
        <f t="shared" ref="ACI8:ACI71" si="74">ACN8+ADQ8</f>
        <v>0</v>
      </c>
      <c r="ACJ8" s="120">
        <f t="shared" ref="ACJ8:ACJ71" si="75">ADA8+AED8</f>
        <v>3902.81991948</v>
      </c>
      <c r="ACK8" s="131">
        <f t="shared" ref="ACK8:ACK71" si="76">ACJ8-ACI8</f>
        <v>3902.81991948</v>
      </c>
      <c r="ACL8" s="120">
        <f t="shared" ref="ACL8:ACL71" si="77">IF(ACK8&lt;0,ACK8,0)</f>
        <v>0</v>
      </c>
      <c r="ACM8" s="120">
        <f t="shared" ref="ACM8:ACM71" si="78">IF(ACK8&gt;0,ACK8,0)</f>
        <v>3902.81991948</v>
      </c>
      <c r="ACN8" s="18">
        <f>SUM(ACO8:ACZ8)</f>
        <v>0</v>
      </c>
      <c r="ACO8" s="18">
        <v>0</v>
      </c>
      <c r="ACP8" s="218">
        <v>0</v>
      </c>
      <c r="ACQ8" s="218">
        <v>0</v>
      </c>
      <c r="ACR8" s="218">
        <v>0</v>
      </c>
      <c r="ACS8" s="218">
        <v>0</v>
      </c>
      <c r="ACT8" s="218">
        <v>0</v>
      </c>
      <c r="ACU8" s="218">
        <v>0</v>
      </c>
      <c r="ACV8" s="218">
        <v>0</v>
      </c>
      <c r="ACW8" s="218">
        <v>0</v>
      </c>
      <c r="ACX8" s="218">
        <v>0</v>
      </c>
      <c r="ACY8" s="218"/>
      <c r="ACZ8" s="218"/>
      <c r="ADA8" s="20">
        <f>SUM(ADB8:ADM8)</f>
        <v>3902.81991948</v>
      </c>
      <c r="ADB8" s="18">
        <v>385.22448467999999</v>
      </c>
      <c r="ADC8" s="18">
        <v>396.11844000000002</v>
      </c>
      <c r="ADD8" s="18">
        <v>397.58465519999999</v>
      </c>
      <c r="ADE8" s="18">
        <v>369.3136356</v>
      </c>
      <c r="ADF8" s="18">
        <v>396.97354799999999</v>
      </c>
      <c r="ADG8" s="18">
        <v>392.25670919999999</v>
      </c>
      <c r="ADH8" s="18">
        <v>392.83812</v>
      </c>
      <c r="ADI8" s="18">
        <v>382.73332679999999</v>
      </c>
      <c r="ADJ8" s="18">
        <v>391.26852000000002</v>
      </c>
      <c r="ADK8" s="18">
        <v>398.50848000000002</v>
      </c>
      <c r="ADL8" s="18"/>
      <c r="ADM8" s="18"/>
      <c r="ADN8" s="20">
        <f t="shared" ref="ADN8:ADN71" si="79">ADA8-ACN8</f>
        <v>3902.81991948</v>
      </c>
      <c r="ADO8" s="20">
        <f t="shared" ref="ADO8:ADO71" si="80">IF(ADN8&lt;0,ADN8,0)</f>
        <v>0</v>
      </c>
      <c r="ADP8" s="20">
        <f t="shared" ref="ADP8:ADP71" si="81">IF(ADN8&gt;0,ADN8,0)</f>
        <v>3902.81991948</v>
      </c>
      <c r="ADQ8" s="18">
        <f>SUM(ADR8:AEC8)</f>
        <v>0</v>
      </c>
      <c r="ADR8" s="18">
        <v>0</v>
      </c>
      <c r="ADS8" s="218">
        <v>0</v>
      </c>
      <c r="ADT8" s="218">
        <v>0</v>
      </c>
      <c r="ADU8" s="218">
        <v>0</v>
      </c>
      <c r="ADV8" s="218">
        <v>0</v>
      </c>
      <c r="ADW8" s="218">
        <v>0</v>
      </c>
      <c r="ADX8" s="218">
        <v>0</v>
      </c>
      <c r="ADY8" s="218">
        <v>0</v>
      </c>
      <c r="ADZ8" s="218">
        <v>0</v>
      </c>
      <c r="AEA8" s="218">
        <v>0</v>
      </c>
      <c r="AEB8" s="218"/>
      <c r="AEC8" s="218"/>
      <c r="AED8" s="20">
        <f>SUM(AEE8:AEP8)</f>
        <v>0</v>
      </c>
      <c r="AEE8" s="18">
        <v>0</v>
      </c>
      <c r="AEF8" s="18">
        <v>0</v>
      </c>
      <c r="AEG8" s="18">
        <v>0</v>
      </c>
      <c r="AEH8" s="18">
        <v>0</v>
      </c>
      <c r="AEI8" s="18">
        <v>0</v>
      </c>
      <c r="AEJ8" s="18">
        <v>0</v>
      </c>
      <c r="AEK8" s="18">
        <v>0</v>
      </c>
      <c r="AEL8" s="18">
        <v>0</v>
      </c>
      <c r="AEM8" s="18">
        <v>0</v>
      </c>
      <c r="AEN8" s="18">
        <v>0</v>
      </c>
      <c r="AEO8" s="18"/>
      <c r="AEP8" s="18"/>
      <c r="AEQ8" s="20">
        <f t="shared" ref="AEQ8:AEQ71" si="82">AED8-ADQ8</f>
        <v>0</v>
      </c>
      <c r="AER8" s="20">
        <f t="shared" ref="AER8:AER71" si="83">IF(AEQ8&lt;0,AEQ8,0)</f>
        <v>0</v>
      </c>
      <c r="AES8" s="20">
        <f t="shared" ref="AES8:AES71" si="84">IF(AEQ8&gt;0,AEQ8,0)</f>
        <v>0</v>
      </c>
      <c r="AET8" s="18">
        <f>SUM(AEU8:AFF8)</f>
        <v>63.263000000000005</v>
      </c>
      <c r="AEU8" s="18">
        <v>63.263000000000005</v>
      </c>
      <c r="AEV8" s="218">
        <v>0</v>
      </c>
      <c r="AEW8" s="218">
        <v>0</v>
      </c>
      <c r="AEX8" s="218">
        <v>0</v>
      </c>
      <c r="AEY8" s="218">
        <v>0</v>
      </c>
      <c r="AEZ8" s="218"/>
      <c r="AFA8" s="218"/>
      <c r="AFB8" s="218"/>
      <c r="AFC8" s="218"/>
      <c r="AFD8" s="218"/>
      <c r="AFE8" s="218"/>
      <c r="AFF8" s="218"/>
      <c r="AFG8" s="20">
        <f>SUM(AFH8:AFS8)</f>
        <v>0</v>
      </c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20">
        <f t="shared" ref="AFT8:AFT71" si="85">AFG8-AET8</f>
        <v>-63.263000000000005</v>
      </c>
      <c r="AFU8" s="20">
        <f t="shared" ref="AFU8:AFU71" si="86">IF(AFT8&lt;0,AFT8,0)</f>
        <v>-63.263000000000005</v>
      </c>
      <c r="AFV8" s="135">
        <f t="shared" ref="AFV8:AFV71" si="87">IF(AFT8&gt;0,AFT8,0)</f>
        <v>0</v>
      </c>
      <c r="AFW8" s="140">
        <f t="shared" ref="AFW8:AFW71" si="88">F8+IB8+JE8+KH8+LK8+MN8+NQ8+VQ8+WT8+XW8+YZ8+AAC8+ABF8+ACI8+AET8</f>
        <v>133193.736</v>
      </c>
      <c r="AFX8" s="110">
        <f t="shared" ref="AFX8:AFX71" si="89">G8+IO8+JR8+KU8+LX8+NA8+NR8+WD8+XG8+YJ8+ZM8+AAP8+ABS8+ACJ8+AFG8</f>
        <v>108847.69572917842</v>
      </c>
      <c r="AFY8" s="125">
        <f t="shared" ref="AFY8:AFY71" si="90">AFX8-AFW8</f>
        <v>-24346.040270821584</v>
      </c>
      <c r="AFZ8" s="20">
        <f>IF(AFY8&lt;0,AFY8,0)</f>
        <v>-24346.040270821584</v>
      </c>
      <c r="AGA8" s="139">
        <f>IF(AFY8&gt;0,AFY8,0)</f>
        <v>0</v>
      </c>
      <c r="AGB8" s="200">
        <f t="shared" ref="AGB8:AGC71" si="91">AFW8*1.2</f>
        <v>159832.48319999999</v>
      </c>
      <c r="AGC8" s="125">
        <f t="shared" si="91"/>
        <v>130617.2348750141</v>
      </c>
      <c r="AGD8" s="125">
        <f t="shared" ref="AGD8:AGD71" si="92">AGC8-AGB8</f>
        <v>-29215.248324985892</v>
      </c>
      <c r="AGE8" s="20">
        <f t="shared" ref="AGE8:AGE71" si="93">IF(AGD8&lt;0,AGD8,0)</f>
        <v>-29215.248324985892</v>
      </c>
      <c r="AGF8" s="135">
        <f t="shared" ref="AGF8:AGF71" si="94">IF(AGD8&gt;0,AGD8,0)</f>
        <v>0</v>
      </c>
      <c r="AGG8" s="164">
        <f>AGB8*AGS8</f>
        <v>7991.6241599999994</v>
      </c>
      <c r="AGH8" s="205">
        <f>AGC8*AGS8</f>
        <v>6530.8617437507055</v>
      </c>
      <c r="AGI8" s="125">
        <f t="shared" ref="AGI8:AGI71" si="95">AGH8-AGG8</f>
        <v>-1460.7624162492939</v>
      </c>
      <c r="AGJ8" s="20">
        <f t="shared" ref="AGJ8:AGJ71" si="96">IF(AGI8&lt;0,AGI8,0)</f>
        <v>-1460.7624162492939</v>
      </c>
      <c r="AGK8" s="139">
        <f t="shared" ref="AGK8:AGK71" si="97">IF(AGI8&gt;0,AGI8,0)</f>
        <v>0</v>
      </c>
      <c r="AGL8" s="165">
        <f>AGB8+AGG8</f>
        <v>167824.10735999999</v>
      </c>
      <c r="AGM8" s="165">
        <f t="shared" ref="AGM8" si="98">AGC8+AGH8</f>
        <v>137148.0966187648</v>
      </c>
      <c r="AGN8" s="166">
        <f t="shared" ref="AGN8:AGN94" si="99">AGM8-AGL8</f>
        <v>-30676.010741235194</v>
      </c>
      <c r="AGO8" s="165">
        <f t="shared" ref="AGO8:AGO71" si="100">IF(AGN8&lt;0,AGN8,0)</f>
        <v>-30676.010741235194</v>
      </c>
      <c r="AGP8" s="167">
        <f t="shared" ref="AGP8:AGP71" si="101">IF(AGN8&gt;0,AGN8,0)</f>
        <v>0</v>
      </c>
      <c r="AGQ8" s="202" t="e">
        <f>#REF!/#REF!</f>
        <v>#REF!</v>
      </c>
      <c r="AGR8" s="263"/>
      <c r="AGS8" s="263">
        <v>0.05</v>
      </c>
      <c r="AGT8" s="229"/>
      <c r="AGU8" s="264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</row>
    <row r="9" spans="1:892" s="210" customFormat="1" ht="12.75" outlineLevel="1" x14ac:dyDescent="0.25">
      <c r="A9" s="1">
        <v>439</v>
      </c>
      <c r="B9" s="21">
        <v>3</v>
      </c>
      <c r="C9" s="230" t="s">
        <v>746</v>
      </c>
      <c r="D9" s="231">
        <v>5</v>
      </c>
      <c r="E9" s="227">
        <v>1978.61</v>
      </c>
      <c r="F9" s="131">
        <f t="shared" si="0"/>
        <v>26991.597999999998</v>
      </c>
      <c r="G9" s="113">
        <f t="shared" si="1"/>
        <v>29658.712592076532</v>
      </c>
      <c r="H9" s="131">
        <f t="shared" si="2"/>
        <v>2667.1145920765339</v>
      </c>
      <c r="I9" s="120">
        <f t="shared" si="3"/>
        <v>0</v>
      </c>
      <c r="J9" s="120">
        <f t="shared" si="4"/>
        <v>2667.1145920765339</v>
      </c>
      <c r="K9" s="18">
        <f t="shared" ref="K9:K72" si="102">SUM(L9:W9)</f>
        <v>10427.415999999999</v>
      </c>
      <c r="L9" s="218">
        <v>1023.2260000000001</v>
      </c>
      <c r="M9" s="218">
        <v>1044.9100000000001</v>
      </c>
      <c r="N9" s="218">
        <v>1044.9100000000001</v>
      </c>
      <c r="O9" s="218">
        <v>1044.9100000000001</v>
      </c>
      <c r="P9" s="218">
        <v>1044.9100000000001</v>
      </c>
      <c r="Q9" s="218">
        <v>1044.9100000000001</v>
      </c>
      <c r="R9" s="218">
        <v>1044.9100000000001</v>
      </c>
      <c r="S9" s="218">
        <v>1044.9100000000001</v>
      </c>
      <c r="T9" s="218">
        <v>1044.9100000000001</v>
      </c>
      <c r="U9" s="218">
        <v>1044.9100000000001</v>
      </c>
      <c r="V9" s="218"/>
      <c r="W9" s="218"/>
      <c r="X9" s="218">
        <f t="shared" ref="X9:X72" si="103">SUM(Y9:AJ9)</f>
        <v>11579.414235598048</v>
      </c>
      <c r="Y9" s="18">
        <v>0</v>
      </c>
      <c r="Z9" s="18">
        <v>0</v>
      </c>
      <c r="AA9" s="18">
        <v>0</v>
      </c>
      <c r="AB9" s="18">
        <v>5794.1587751202096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5785.255460477837</v>
      </c>
      <c r="AI9" s="18"/>
      <c r="AJ9" s="18"/>
      <c r="AK9" s="218"/>
      <c r="AL9" s="218">
        <f t="shared" ref="AL9:AL72" si="104">IF(AK9&lt;0,AK9,0)</f>
        <v>0</v>
      </c>
      <c r="AM9" s="218">
        <f t="shared" si="5"/>
        <v>0</v>
      </c>
      <c r="AN9" s="18">
        <f t="shared" ref="AN9:AN72" si="105">SUM(AO9:AZ9)</f>
        <v>2033.8969999999997</v>
      </c>
      <c r="AO9" s="218">
        <v>199.697</v>
      </c>
      <c r="AP9" s="218">
        <v>203.8</v>
      </c>
      <c r="AQ9" s="218">
        <v>203.8</v>
      </c>
      <c r="AR9" s="218">
        <v>203.8</v>
      </c>
      <c r="AS9" s="218">
        <v>203.8</v>
      </c>
      <c r="AT9" s="218">
        <v>203.8</v>
      </c>
      <c r="AU9" s="218">
        <v>203.8</v>
      </c>
      <c r="AV9" s="218">
        <v>203.8</v>
      </c>
      <c r="AW9" s="218">
        <v>203.8</v>
      </c>
      <c r="AX9" s="218">
        <v>203.8</v>
      </c>
      <c r="AY9" s="218"/>
      <c r="AZ9" s="218"/>
      <c r="BA9" s="20">
        <f t="shared" ref="BA9:BA72" si="106">SUM(BB9:BM9)</f>
        <v>2278.1020752406757</v>
      </c>
      <c r="BB9" s="18">
        <v>0</v>
      </c>
      <c r="BC9" s="18">
        <v>0</v>
      </c>
      <c r="BD9" s="18">
        <v>0</v>
      </c>
      <c r="BE9" s="18">
        <v>1150.1496077460927</v>
      </c>
      <c r="BF9" s="18">
        <v>0</v>
      </c>
      <c r="BG9" s="18">
        <v>0</v>
      </c>
      <c r="BH9" s="18">
        <v>0</v>
      </c>
      <c r="BI9" s="18">
        <v>0</v>
      </c>
      <c r="BJ9" s="18">
        <v>0</v>
      </c>
      <c r="BK9" s="18">
        <v>1127.9524674945831</v>
      </c>
      <c r="BL9" s="18"/>
      <c r="BM9" s="18"/>
      <c r="BN9" s="218"/>
      <c r="BO9" s="20">
        <f t="shared" si="6"/>
        <v>0</v>
      </c>
      <c r="BP9" s="20">
        <f t="shared" si="7"/>
        <v>0</v>
      </c>
      <c r="BQ9" s="18">
        <f t="shared" ref="BQ9:BQ72" si="107">SUM(BR9:CC9)</f>
        <v>1046.5739999999998</v>
      </c>
      <c r="BR9" s="218">
        <v>104.54400000000001</v>
      </c>
      <c r="BS9" s="3">
        <v>104.67</v>
      </c>
      <c r="BT9" s="218">
        <v>104.67</v>
      </c>
      <c r="BU9" s="218">
        <v>104.67</v>
      </c>
      <c r="BV9" s="218">
        <v>104.67</v>
      </c>
      <c r="BW9" s="218">
        <v>104.67</v>
      </c>
      <c r="BX9" s="218">
        <v>104.67</v>
      </c>
      <c r="BY9" s="218">
        <v>104.67</v>
      </c>
      <c r="BZ9" s="218">
        <v>104.67</v>
      </c>
      <c r="CA9" s="218">
        <v>104.67</v>
      </c>
      <c r="CB9" s="218"/>
      <c r="CC9" s="218"/>
      <c r="CD9" s="18">
        <f t="shared" ref="CD9:CD72" si="108">SUM(CE9:CP9)</f>
        <v>1135.2155437630802</v>
      </c>
      <c r="CE9" s="18">
        <v>105.42927835299999</v>
      </c>
      <c r="CF9" s="18">
        <v>105.15844252999999</v>
      </c>
      <c r="CG9" s="18">
        <v>115.53147522707999</v>
      </c>
      <c r="CH9" s="18">
        <v>117.93009591000001</v>
      </c>
      <c r="CI9" s="18">
        <v>115.353896823</v>
      </c>
      <c r="CJ9" s="18">
        <v>117.50851761</v>
      </c>
      <c r="CK9" s="18">
        <v>114.15221037000001</v>
      </c>
      <c r="CL9" s="18">
        <v>114.65559369</v>
      </c>
      <c r="CM9" s="18">
        <v>113.69611077</v>
      </c>
      <c r="CN9" s="18">
        <v>115.79992247999999</v>
      </c>
      <c r="CO9" s="18"/>
      <c r="CP9" s="18"/>
      <c r="CQ9" s="218"/>
      <c r="CR9" s="20">
        <f t="shared" si="8"/>
        <v>0</v>
      </c>
      <c r="CS9" s="20">
        <f t="shared" si="9"/>
        <v>0</v>
      </c>
      <c r="CT9" s="18">
        <f t="shared" ref="CT9:CT72" si="109">SUM(CU9:DF9)</f>
        <v>264.67700000000002</v>
      </c>
      <c r="CU9" s="18">
        <v>26.446999999999999</v>
      </c>
      <c r="CV9" s="218">
        <v>26.47</v>
      </c>
      <c r="CW9" s="218">
        <v>26.47</v>
      </c>
      <c r="CX9" s="218">
        <v>26.47</v>
      </c>
      <c r="CY9" s="218">
        <v>26.47</v>
      </c>
      <c r="CZ9" s="218">
        <v>26.47</v>
      </c>
      <c r="DA9" s="218">
        <v>26.47</v>
      </c>
      <c r="DB9" s="218">
        <v>26.47</v>
      </c>
      <c r="DC9" s="218">
        <v>26.47</v>
      </c>
      <c r="DD9" s="218">
        <v>26.47</v>
      </c>
      <c r="DE9" s="218"/>
      <c r="DF9" s="218"/>
      <c r="DG9" s="18">
        <f t="shared" ref="DG9:DG72" si="110">SUM(DH9:DS9)</f>
        <v>288.01656667212001</v>
      </c>
      <c r="DH9" s="18">
        <v>26.751700325000002</v>
      </c>
      <c r="DI9" s="18">
        <v>26.682978250000001</v>
      </c>
      <c r="DJ9" s="18">
        <v>29.31082451512</v>
      </c>
      <c r="DK9" s="18">
        <v>29.919364739999999</v>
      </c>
      <c r="DL9" s="18">
        <v>29.265772121999998</v>
      </c>
      <c r="DM9" s="18">
        <v>29.812302379999998</v>
      </c>
      <c r="DN9" s="18">
        <v>28.960899179999998</v>
      </c>
      <c r="DO9" s="18">
        <v>29.088609659999999</v>
      </c>
      <c r="DP9" s="18">
        <v>28.84518478</v>
      </c>
      <c r="DQ9" s="18">
        <v>29.37893072</v>
      </c>
      <c r="DR9" s="18"/>
      <c r="DS9" s="18"/>
      <c r="DT9" s="218">
        <f t="shared" ref="DT9:DT72" si="111">DG9-CT9</f>
        <v>23.339566672119986</v>
      </c>
      <c r="DU9" s="20">
        <f t="shared" si="10"/>
        <v>0</v>
      </c>
      <c r="DV9" s="20">
        <f t="shared" ref="DV9:DV72" si="112">IF(DT9&gt;0,DT9,0)</f>
        <v>23.339566672119986</v>
      </c>
      <c r="DW9" s="18">
        <f t="shared" si="11"/>
        <v>511.46800000000002</v>
      </c>
      <c r="DX9" s="18">
        <v>50.218000000000004</v>
      </c>
      <c r="DY9" s="218">
        <v>51.25</v>
      </c>
      <c r="DZ9" s="218">
        <v>51.25</v>
      </c>
      <c r="EA9" s="218">
        <v>51.25</v>
      </c>
      <c r="EB9" s="218">
        <v>51.25</v>
      </c>
      <c r="EC9" s="218">
        <v>51.25</v>
      </c>
      <c r="ED9" s="218">
        <v>51.25</v>
      </c>
      <c r="EE9" s="218">
        <v>51.25</v>
      </c>
      <c r="EF9" s="218">
        <v>51.25</v>
      </c>
      <c r="EG9" s="218">
        <v>51.25</v>
      </c>
      <c r="EH9" s="218"/>
      <c r="EI9" s="218"/>
      <c r="EJ9" s="218"/>
      <c r="EK9" s="18">
        <f t="shared" ref="EK9:EK72" si="113">SUM(EL9:EW9)</f>
        <v>573.13143586484716</v>
      </c>
      <c r="EL9" s="18">
        <v>0</v>
      </c>
      <c r="EM9" s="18">
        <v>0</v>
      </c>
      <c r="EN9" s="18">
        <v>0</v>
      </c>
      <c r="EO9" s="18">
        <v>289.3579279485391</v>
      </c>
      <c r="EP9" s="18">
        <v>0</v>
      </c>
      <c r="EQ9" s="18">
        <v>0</v>
      </c>
      <c r="ER9" s="18">
        <v>0</v>
      </c>
      <c r="ES9" s="18">
        <v>0</v>
      </c>
      <c r="ET9" s="18">
        <v>0</v>
      </c>
      <c r="EU9" s="18">
        <v>283.77350791630801</v>
      </c>
      <c r="EV9" s="18"/>
      <c r="EW9" s="18"/>
      <c r="EX9" s="20">
        <f t="shared" si="12"/>
        <v>61.663435864847145</v>
      </c>
      <c r="EY9" s="20">
        <f t="shared" ref="EY9:EY72" si="114">IF(EX9&lt;0,EX9,0)</f>
        <v>0</v>
      </c>
      <c r="EZ9" s="20">
        <f t="shared" ref="EZ9:EZ72" si="115">IF(EX9&gt;0,EX9,0)</f>
        <v>61.663435864847145</v>
      </c>
      <c r="FA9" s="18">
        <f t="shared" ref="FA9:FA72" si="116">SUM(FB9:FM9)</f>
        <v>4219.6850000000004</v>
      </c>
      <c r="FB9" s="18">
        <v>414.30500000000001</v>
      </c>
      <c r="FC9" s="218">
        <v>422.82</v>
      </c>
      <c r="FD9" s="218">
        <v>422.82</v>
      </c>
      <c r="FE9" s="218">
        <v>422.82</v>
      </c>
      <c r="FF9" s="218">
        <v>422.82</v>
      </c>
      <c r="FG9" s="218">
        <v>422.82</v>
      </c>
      <c r="FH9" s="218">
        <v>422.82</v>
      </c>
      <c r="FI9" s="218">
        <v>422.82</v>
      </c>
      <c r="FJ9" s="218">
        <v>422.82</v>
      </c>
      <c r="FK9" s="218">
        <v>422.82</v>
      </c>
      <c r="FL9" s="218"/>
      <c r="FM9" s="218"/>
      <c r="FN9" s="20">
        <f t="shared" ref="FN9:FN72" si="117">SUM(FO9:FZ9)</f>
        <v>4793.3224006455494</v>
      </c>
      <c r="FO9" s="18">
        <v>0</v>
      </c>
      <c r="FP9" s="18">
        <v>0</v>
      </c>
      <c r="FQ9" s="18">
        <v>0</v>
      </c>
      <c r="FR9" s="18">
        <v>2409.5198856715133</v>
      </c>
      <c r="FS9" s="18">
        <v>0</v>
      </c>
      <c r="FT9" s="18">
        <v>0</v>
      </c>
      <c r="FU9" s="18">
        <v>0</v>
      </c>
      <c r="FV9" s="18">
        <v>0</v>
      </c>
      <c r="FW9" s="18">
        <v>0</v>
      </c>
      <c r="FX9" s="18">
        <v>2383.8025149740356</v>
      </c>
      <c r="FY9" s="18"/>
      <c r="FZ9" s="18"/>
      <c r="GA9" s="218">
        <f t="shared" ref="GA9:GA72" si="118">FN9-FA9</f>
        <v>573.63740064554895</v>
      </c>
      <c r="GB9" s="20">
        <f t="shared" ref="GB9:GB72" si="119">IF(GA9&lt;0,GA9,0)</f>
        <v>0</v>
      </c>
      <c r="GC9" s="20">
        <f t="shared" ref="GC9:GC72" si="120">IF(GA9&gt;0,GA9,0)</f>
        <v>573.63740064554895</v>
      </c>
      <c r="GD9" s="18">
        <f t="shared" ref="GD9:GD72" si="121">SUM(GE9:GP9)</f>
        <v>8.8699999999999992</v>
      </c>
      <c r="GE9" s="218">
        <v>8.8699999999999992</v>
      </c>
      <c r="GF9" s="218">
        <v>0</v>
      </c>
      <c r="GG9" s="218">
        <v>0</v>
      </c>
      <c r="GH9" s="218">
        <v>0</v>
      </c>
      <c r="GI9" s="218">
        <v>0</v>
      </c>
      <c r="GJ9" s="218">
        <v>0</v>
      </c>
      <c r="GK9" s="218"/>
      <c r="GL9" s="218"/>
      <c r="GM9" s="218"/>
      <c r="GN9" s="218"/>
      <c r="GO9" s="218"/>
      <c r="GP9" s="218"/>
      <c r="GQ9" s="20">
        <f t="shared" ref="GQ9:GQ72" si="122">GR9+GS9+GT9+GU9</f>
        <v>0</v>
      </c>
      <c r="GR9" s="18">
        <v>0</v>
      </c>
      <c r="GS9" s="18">
        <v>0</v>
      </c>
      <c r="GT9" s="18">
        <v>0</v>
      </c>
      <c r="GU9" s="18">
        <v>0</v>
      </c>
      <c r="GV9" s="218">
        <f t="shared" ref="GV9:GV72" si="123">GQ9-GD9</f>
        <v>-8.8699999999999992</v>
      </c>
      <c r="GW9" s="20">
        <f t="shared" si="13"/>
        <v>-8.8699999999999992</v>
      </c>
      <c r="GX9" s="20">
        <f t="shared" si="14"/>
        <v>0</v>
      </c>
      <c r="GY9" s="18">
        <f t="shared" ref="GY9:GY72" si="124">SUM(GZ9:HK9)</f>
        <v>8479.0110000000004</v>
      </c>
      <c r="GZ9" s="18">
        <v>828.92100000000005</v>
      </c>
      <c r="HA9" s="218">
        <v>850.01</v>
      </c>
      <c r="HB9" s="218">
        <v>850.01</v>
      </c>
      <c r="HC9" s="218">
        <v>850.01</v>
      </c>
      <c r="HD9" s="218">
        <v>850.01</v>
      </c>
      <c r="HE9" s="218">
        <v>850.01</v>
      </c>
      <c r="HF9" s="218">
        <v>850.01</v>
      </c>
      <c r="HG9" s="218">
        <v>850.01</v>
      </c>
      <c r="HH9" s="218">
        <v>850.01</v>
      </c>
      <c r="HI9" s="218">
        <v>850.01</v>
      </c>
      <c r="HJ9" s="218"/>
      <c r="HK9" s="218"/>
      <c r="HL9" s="20">
        <f t="shared" ref="HL9:HL72" si="125">SUM(HM9:HX9)</f>
        <v>9011.5103342922066</v>
      </c>
      <c r="HM9" s="18">
        <v>657.79421070986098</v>
      </c>
      <c r="HN9" s="18">
        <v>604.75741939178408</v>
      </c>
      <c r="HO9" s="18">
        <v>2819.0889663542421</v>
      </c>
      <c r="HP9" s="18">
        <v>749.24166868335874</v>
      </c>
      <c r="HQ9" s="18">
        <v>783.78857778578038</v>
      </c>
      <c r="HR9" s="18">
        <v>679.89104616795828</v>
      </c>
      <c r="HS9" s="18">
        <v>618.0303048792299</v>
      </c>
      <c r="HT9" s="18">
        <v>817.52799246933273</v>
      </c>
      <c r="HU9" s="18">
        <v>617.72990664082931</v>
      </c>
      <c r="HV9" s="18">
        <v>663.66024120983161</v>
      </c>
      <c r="HW9" s="18"/>
      <c r="HX9" s="18"/>
      <c r="HY9" s="20">
        <f t="shared" si="15"/>
        <v>532.49933429220619</v>
      </c>
      <c r="HZ9" s="20">
        <f t="shared" si="16"/>
        <v>0</v>
      </c>
      <c r="IA9" s="20">
        <f t="shared" si="17"/>
        <v>532.49933429220619</v>
      </c>
      <c r="IB9" s="119">
        <f t="shared" ref="IB9:IB72" si="126">SUM(IC9:IN9)</f>
        <v>0</v>
      </c>
      <c r="IC9" s="119">
        <v>0</v>
      </c>
      <c r="ID9" s="228">
        <v>0</v>
      </c>
      <c r="IE9" s="228">
        <v>0</v>
      </c>
      <c r="IF9" s="119">
        <v>0</v>
      </c>
      <c r="IG9" s="119">
        <v>0</v>
      </c>
      <c r="IH9" s="119">
        <v>0</v>
      </c>
      <c r="II9" s="119">
        <v>0</v>
      </c>
      <c r="IJ9" s="119">
        <v>0</v>
      </c>
      <c r="IK9" s="119">
        <v>0</v>
      </c>
      <c r="IL9" s="119">
        <v>0</v>
      </c>
      <c r="IM9" s="119"/>
      <c r="IN9" s="119"/>
      <c r="IO9" s="120">
        <f t="shared" ref="IO9:IO72" si="127">SUM(IP9:JA9)</f>
        <v>0</v>
      </c>
      <c r="IP9" s="18">
        <v>0</v>
      </c>
      <c r="IQ9" s="18">
        <v>0</v>
      </c>
      <c r="IR9" s="18">
        <v>0</v>
      </c>
      <c r="IS9" s="18">
        <v>0</v>
      </c>
      <c r="IT9" s="18">
        <v>0</v>
      </c>
      <c r="IU9" s="18">
        <v>0</v>
      </c>
      <c r="IV9" s="18">
        <v>0</v>
      </c>
      <c r="IW9" s="18">
        <v>0</v>
      </c>
      <c r="IX9" s="18">
        <v>0</v>
      </c>
      <c r="IY9" s="18">
        <v>0</v>
      </c>
      <c r="IZ9" s="18"/>
      <c r="JA9" s="18"/>
      <c r="JB9" s="228">
        <f t="shared" si="18"/>
        <v>0</v>
      </c>
      <c r="JC9" s="120">
        <f t="shared" si="19"/>
        <v>0</v>
      </c>
      <c r="JD9" s="120">
        <f t="shared" si="20"/>
        <v>0</v>
      </c>
      <c r="JE9" s="119">
        <f t="shared" ref="JE9:JE72" si="128">SUM(JF9:JQ9)</f>
        <v>0</v>
      </c>
      <c r="JF9" s="119">
        <v>0</v>
      </c>
      <c r="JG9" s="228">
        <v>0</v>
      </c>
      <c r="JH9" s="228">
        <v>0</v>
      </c>
      <c r="JI9" s="228">
        <v>0</v>
      </c>
      <c r="JJ9" s="228">
        <v>0</v>
      </c>
      <c r="JK9" s="228">
        <v>0</v>
      </c>
      <c r="JL9" s="228">
        <v>0</v>
      </c>
      <c r="JM9" s="228">
        <v>0</v>
      </c>
      <c r="JN9" s="228">
        <v>0</v>
      </c>
      <c r="JO9" s="228">
        <v>0</v>
      </c>
      <c r="JP9" s="228"/>
      <c r="JQ9" s="228"/>
      <c r="JR9" s="119">
        <f t="shared" ref="JR9:JR72" si="129">SUM(JS9:KD9)</f>
        <v>0</v>
      </c>
      <c r="JS9" s="18">
        <v>0</v>
      </c>
      <c r="JT9" s="18">
        <v>0</v>
      </c>
      <c r="JU9" s="18">
        <v>0</v>
      </c>
      <c r="JV9" s="18">
        <v>0</v>
      </c>
      <c r="JW9" s="18">
        <v>0</v>
      </c>
      <c r="JX9" s="18">
        <v>0</v>
      </c>
      <c r="JY9" s="18">
        <v>0</v>
      </c>
      <c r="JZ9" s="18">
        <v>0</v>
      </c>
      <c r="KA9" s="18">
        <v>0</v>
      </c>
      <c r="KB9" s="18">
        <v>0</v>
      </c>
      <c r="KC9" s="18"/>
      <c r="KD9" s="18"/>
      <c r="KE9" s="228">
        <f t="shared" si="21"/>
        <v>0</v>
      </c>
      <c r="KF9" s="120">
        <f t="shared" si="22"/>
        <v>0</v>
      </c>
      <c r="KG9" s="120">
        <f t="shared" si="23"/>
        <v>0</v>
      </c>
      <c r="KH9" s="119">
        <f t="shared" ref="KH9:KH72" si="130">SUM(KI9:KT9)</f>
        <v>3060.7060000000001</v>
      </c>
      <c r="KI9" s="119">
        <v>300.49600000000004</v>
      </c>
      <c r="KJ9" s="228">
        <v>306.69</v>
      </c>
      <c r="KK9" s="228">
        <v>306.69</v>
      </c>
      <c r="KL9" s="228">
        <v>306.69</v>
      </c>
      <c r="KM9" s="228">
        <v>306.69</v>
      </c>
      <c r="KN9" s="228">
        <v>306.69</v>
      </c>
      <c r="KO9" s="228">
        <v>306.69</v>
      </c>
      <c r="KP9" s="228">
        <v>306.69</v>
      </c>
      <c r="KQ9" s="228">
        <v>306.69</v>
      </c>
      <c r="KR9" s="228">
        <v>306.69</v>
      </c>
      <c r="KS9" s="228"/>
      <c r="KT9" s="228"/>
      <c r="KU9" s="120">
        <f t="shared" ref="KU9:KU72" si="131">SUM(KV9:LG9)</f>
        <v>2555.3484187062236</v>
      </c>
      <c r="KV9" s="18">
        <v>355.74779892610599</v>
      </c>
      <c r="KW9" s="18">
        <v>269.63425064520305</v>
      </c>
      <c r="KX9" s="18">
        <v>397.49795015286804</v>
      </c>
      <c r="KY9" s="18">
        <v>352.52614656121841</v>
      </c>
      <c r="KZ9" s="18">
        <v>379.67138923804555</v>
      </c>
      <c r="LA9" s="18">
        <v>75.22539179855174</v>
      </c>
      <c r="LB9" s="18">
        <v>4.1682142522920955</v>
      </c>
      <c r="LC9" s="18"/>
      <c r="LD9" s="18">
        <v>419.97212192638233</v>
      </c>
      <c r="LE9" s="18">
        <v>300.90515520555607</v>
      </c>
      <c r="LF9" s="18"/>
      <c r="LG9" s="18"/>
      <c r="LH9" s="228">
        <f t="shared" ref="LH9:LH72" si="132">KU9-KH9</f>
        <v>-505.35758129377655</v>
      </c>
      <c r="LI9" s="120">
        <f t="shared" si="24"/>
        <v>-505.35758129377655</v>
      </c>
      <c r="LJ9" s="120">
        <f t="shared" si="25"/>
        <v>0</v>
      </c>
      <c r="LK9" s="120">
        <f t="shared" ref="LK9:LK72" si="133">SUM(LL9:LW9)</f>
        <v>0</v>
      </c>
      <c r="LL9" s="228"/>
      <c r="LM9" s="228"/>
      <c r="LN9" s="228"/>
      <c r="LO9" s="228"/>
      <c r="LP9" s="228"/>
      <c r="LQ9" s="228"/>
      <c r="LR9" s="228"/>
      <c r="LS9" s="228"/>
      <c r="LT9" s="228"/>
      <c r="LU9" s="228"/>
      <c r="LV9" s="228"/>
      <c r="LW9" s="228"/>
      <c r="LX9" s="120">
        <f t="shared" si="26"/>
        <v>0</v>
      </c>
      <c r="LY9" s="228"/>
      <c r="LZ9" s="228"/>
      <c r="MA9" s="228"/>
      <c r="MB9" s="228"/>
      <c r="MC9" s="228"/>
      <c r="MD9" s="228"/>
      <c r="ME9" s="228"/>
      <c r="MF9" s="228"/>
      <c r="MG9" s="228"/>
      <c r="MH9" s="228"/>
      <c r="MI9" s="228"/>
      <c r="MJ9" s="119">
        <v>0</v>
      </c>
      <c r="MK9" s="228"/>
      <c r="ML9" s="120">
        <f t="shared" si="27"/>
        <v>0</v>
      </c>
      <c r="MM9" s="120">
        <f t="shared" si="28"/>
        <v>0</v>
      </c>
      <c r="MN9" s="120">
        <f t="shared" ref="MN9:MN72" si="134">SUM(MO9:MZ9)</f>
        <v>35381.071649999998</v>
      </c>
      <c r="MO9" s="120">
        <v>3400.5616500000001</v>
      </c>
      <c r="MP9" s="228">
        <v>3553.39</v>
      </c>
      <c r="MQ9" s="228">
        <v>3553.39</v>
      </c>
      <c r="MR9" s="228">
        <v>3553.39</v>
      </c>
      <c r="MS9" s="228">
        <v>3553.39</v>
      </c>
      <c r="MT9" s="228">
        <v>3553.39</v>
      </c>
      <c r="MU9" s="228">
        <v>3553.39</v>
      </c>
      <c r="MV9" s="228">
        <v>3553.39</v>
      </c>
      <c r="MW9" s="228">
        <v>3553.39</v>
      </c>
      <c r="MX9" s="228">
        <v>3553.39</v>
      </c>
      <c r="MY9" s="228"/>
      <c r="MZ9" s="228"/>
      <c r="NA9" s="120">
        <f t="shared" ref="NA9:NA72" si="135">SUM(NB9:NM9)</f>
        <v>4888.9104168645899</v>
      </c>
      <c r="NB9" s="20">
        <v>433.1904326183452</v>
      </c>
      <c r="NC9" s="20">
        <v>0</v>
      </c>
      <c r="ND9" s="20">
        <v>228.51407706837233</v>
      </c>
      <c r="NE9" s="20">
        <v>0</v>
      </c>
      <c r="NF9" s="20">
        <v>0</v>
      </c>
      <c r="NG9" s="20">
        <v>0</v>
      </c>
      <c r="NH9" s="20">
        <v>0</v>
      </c>
      <c r="NI9" s="20">
        <v>3503.2173381595198</v>
      </c>
      <c r="NJ9" s="20">
        <v>547.70214740694314</v>
      </c>
      <c r="NK9" s="20">
        <v>176.28642161140925</v>
      </c>
      <c r="NL9" s="20"/>
      <c r="NM9" s="20"/>
      <c r="NN9" s="228">
        <f t="shared" ref="NN9:NN72" si="136">NA9-MN9</f>
        <v>-30492.161233135408</v>
      </c>
      <c r="NO9" s="120">
        <f t="shared" si="29"/>
        <v>-30492.161233135408</v>
      </c>
      <c r="NP9" s="120">
        <f t="shared" si="30"/>
        <v>0</v>
      </c>
      <c r="NQ9" s="114">
        <f t="shared" si="31"/>
        <v>15573.251</v>
      </c>
      <c r="NR9" s="113">
        <f t="shared" si="32"/>
        <v>23705.200000000001</v>
      </c>
      <c r="NS9" s="131">
        <f t="shared" si="33"/>
        <v>8131.9490000000005</v>
      </c>
      <c r="NT9" s="120">
        <f t="shared" si="34"/>
        <v>0</v>
      </c>
      <c r="NU9" s="120">
        <f t="shared" si="35"/>
        <v>8131.9490000000005</v>
      </c>
      <c r="NV9" s="18">
        <f t="shared" ref="NV9:NV72" si="137">SUM(NW9:OH9)</f>
        <v>3603.0419999999999</v>
      </c>
      <c r="NW9" s="18">
        <v>351.43200000000002</v>
      </c>
      <c r="NX9" s="218">
        <v>361.29</v>
      </c>
      <c r="NY9" s="218">
        <v>361.29</v>
      </c>
      <c r="NZ9" s="18">
        <v>361.29</v>
      </c>
      <c r="OA9" s="18">
        <v>361.29</v>
      </c>
      <c r="OB9" s="18">
        <v>361.29</v>
      </c>
      <c r="OC9" s="18">
        <v>361.29</v>
      </c>
      <c r="OD9" s="18">
        <v>361.29</v>
      </c>
      <c r="OE9" s="18">
        <v>361.29</v>
      </c>
      <c r="OF9" s="18">
        <v>361.29</v>
      </c>
      <c r="OG9" s="18"/>
      <c r="OH9" s="18"/>
      <c r="OI9" s="20">
        <f t="shared" ref="OI9:OI72" si="138">SUM(OJ9:OU9)</f>
        <v>13882.609999999999</v>
      </c>
      <c r="OJ9" s="20">
        <v>743.31</v>
      </c>
      <c r="OK9" s="20">
        <v>0</v>
      </c>
      <c r="OL9" s="20">
        <v>0</v>
      </c>
      <c r="OM9" s="20">
        <v>0</v>
      </c>
      <c r="ON9" s="20">
        <v>4708.74</v>
      </c>
      <c r="OO9" s="20">
        <v>0</v>
      </c>
      <c r="OP9" s="20">
        <v>0</v>
      </c>
      <c r="OQ9" s="20">
        <v>6938.74</v>
      </c>
      <c r="OR9" s="20">
        <v>1491.82</v>
      </c>
      <c r="OS9" s="20">
        <f>VLOOKUP(C9,'[3]Фін.рез.(витрати)'!$C$8:$AD$94,28,0)</f>
        <v>0</v>
      </c>
      <c r="OT9" s="20"/>
      <c r="OU9" s="20"/>
      <c r="OV9" s="218">
        <f t="shared" ref="OV9:OV72" si="139">OI9-NV9</f>
        <v>10279.567999999999</v>
      </c>
      <c r="OW9" s="20">
        <f t="shared" si="36"/>
        <v>0</v>
      </c>
      <c r="OX9" s="20">
        <f t="shared" si="37"/>
        <v>10279.567999999999</v>
      </c>
      <c r="OY9" s="18">
        <f t="shared" ref="OY9:OY72" si="140">SUM(OZ9:PK9)</f>
        <v>5234.3589999999995</v>
      </c>
      <c r="OZ9" s="18">
        <v>494.05900000000003</v>
      </c>
      <c r="PA9" s="218">
        <v>526.70000000000005</v>
      </c>
      <c r="PB9" s="218">
        <v>526.70000000000005</v>
      </c>
      <c r="PC9" s="218">
        <v>526.70000000000005</v>
      </c>
      <c r="PD9" s="218">
        <v>526.70000000000005</v>
      </c>
      <c r="PE9" s="218">
        <v>526.70000000000005</v>
      </c>
      <c r="PF9" s="218">
        <v>526.70000000000005</v>
      </c>
      <c r="PG9" s="218">
        <v>526.70000000000005</v>
      </c>
      <c r="PH9" s="218">
        <v>526.70000000000005</v>
      </c>
      <c r="PI9" s="218">
        <v>526.70000000000005</v>
      </c>
      <c r="PJ9" s="218"/>
      <c r="PK9" s="218"/>
      <c r="PL9" s="20">
        <f t="shared" ref="PL9:PL72" si="141">SUM(PM9:PX9)</f>
        <v>5371.53</v>
      </c>
      <c r="PM9" s="18">
        <v>0</v>
      </c>
      <c r="PN9" s="18">
        <v>0</v>
      </c>
      <c r="PO9" s="18">
        <v>0</v>
      </c>
      <c r="PP9" s="18">
        <v>0</v>
      </c>
      <c r="PQ9" s="18">
        <v>0</v>
      </c>
      <c r="PR9" s="18">
        <v>0</v>
      </c>
      <c r="PS9" s="18">
        <v>0</v>
      </c>
      <c r="PT9" s="18">
        <v>5371.53</v>
      </c>
      <c r="PU9" s="18">
        <v>0</v>
      </c>
      <c r="PV9" s="18">
        <f>VLOOKUP(C9,'[3]Фін.рез.(витрати)'!$C$8:$AE$94,29,0)</f>
        <v>0</v>
      </c>
      <c r="PW9" s="18"/>
      <c r="PX9" s="18"/>
      <c r="PY9" s="218">
        <f t="shared" ref="PY9:PY72" si="142">PL9-OY9</f>
        <v>137.17100000000028</v>
      </c>
      <c r="PZ9" s="20">
        <f t="shared" si="38"/>
        <v>0</v>
      </c>
      <c r="QA9" s="20">
        <f t="shared" si="39"/>
        <v>137.17100000000028</v>
      </c>
      <c r="QB9" s="18">
        <f t="shared" ref="QB9:QB72" si="143">SUM(QC9:QN9)</f>
        <v>661.34199999999998</v>
      </c>
      <c r="QC9" s="18">
        <v>64.731999999999999</v>
      </c>
      <c r="QD9" s="218">
        <v>66.290000000000006</v>
      </c>
      <c r="QE9" s="218">
        <v>66.290000000000006</v>
      </c>
      <c r="QF9" s="218">
        <v>66.290000000000006</v>
      </c>
      <c r="QG9" s="218">
        <v>66.290000000000006</v>
      </c>
      <c r="QH9" s="218">
        <v>66.290000000000006</v>
      </c>
      <c r="QI9" s="218">
        <v>66.290000000000006</v>
      </c>
      <c r="QJ9" s="218">
        <v>66.290000000000006</v>
      </c>
      <c r="QK9" s="218">
        <v>66.290000000000006</v>
      </c>
      <c r="QL9" s="218">
        <v>66.290000000000006</v>
      </c>
      <c r="QM9" s="218"/>
      <c r="QN9" s="218"/>
      <c r="QO9" s="20">
        <f t="shared" ref="QO9:QO72" si="144">SUM(QP9:RA9)</f>
        <v>4451.0600000000004</v>
      </c>
      <c r="QP9" s="18">
        <v>0</v>
      </c>
      <c r="QQ9" s="18">
        <v>0</v>
      </c>
      <c r="QR9" s="18"/>
      <c r="QS9" s="18">
        <v>0</v>
      </c>
      <c r="QT9" s="18">
        <v>4451.0600000000004</v>
      </c>
      <c r="QU9" s="18">
        <v>0</v>
      </c>
      <c r="QV9" s="18"/>
      <c r="QW9" s="18">
        <v>0</v>
      </c>
      <c r="QX9" s="18"/>
      <c r="QY9" s="18"/>
      <c r="QZ9" s="18"/>
      <c r="RA9" s="18"/>
      <c r="RB9" s="218">
        <f t="shared" ref="RB9:RB72" si="145">QO9-QB9</f>
        <v>3789.7180000000003</v>
      </c>
      <c r="RC9" s="20">
        <f t="shared" si="40"/>
        <v>0</v>
      </c>
      <c r="RD9" s="20">
        <f t="shared" si="41"/>
        <v>3789.7180000000003</v>
      </c>
      <c r="RE9" s="18">
        <f t="shared" ref="RE9:RE72" si="146">SUM(RF9:RQ9)</f>
        <v>3013.5999999999995</v>
      </c>
      <c r="RF9" s="20">
        <v>294.33999999999997</v>
      </c>
      <c r="RG9" s="218">
        <v>302.14</v>
      </c>
      <c r="RH9" s="218">
        <v>302.14</v>
      </c>
      <c r="RI9" s="218">
        <v>302.14</v>
      </c>
      <c r="RJ9" s="218">
        <v>302.14</v>
      </c>
      <c r="RK9" s="218">
        <v>302.14</v>
      </c>
      <c r="RL9" s="218">
        <v>302.14</v>
      </c>
      <c r="RM9" s="218">
        <v>302.14</v>
      </c>
      <c r="RN9" s="218">
        <v>302.14</v>
      </c>
      <c r="RO9" s="218">
        <v>302.14</v>
      </c>
      <c r="RP9" s="218"/>
      <c r="RQ9" s="218"/>
      <c r="RR9" s="20">
        <f t="shared" ref="RR9:RR72" si="147">SUM(RS9:SD9)</f>
        <v>0</v>
      </c>
      <c r="RS9" s="18">
        <v>0</v>
      </c>
      <c r="RT9" s="18">
        <v>0</v>
      </c>
      <c r="RU9" s="18"/>
      <c r="RV9" s="18">
        <v>0</v>
      </c>
      <c r="RW9" s="18"/>
      <c r="RX9" s="18"/>
      <c r="RY9" s="18">
        <v>0</v>
      </c>
      <c r="RZ9" s="18">
        <v>0</v>
      </c>
      <c r="SA9" s="18"/>
      <c r="SB9" s="18"/>
      <c r="SC9" s="18"/>
      <c r="SD9" s="18"/>
      <c r="SE9" s="20">
        <f t="shared" si="42"/>
        <v>-3013.5999999999995</v>
      </c>
      <c r="SF9" s="20">
        <f t="shared" si="43"/>
        <v>-3013.5999999999995</v>
      </c>
      <c r="SG9" s="20">
        <f t="shared" si="44"/>
        <v>0</v>
      </c>
      <c r="SH9" s="18">
        <f t="shared" ref="SH9:SH72" si="148">SUM(SI9:ST9)</f>
        <v>1876.1709999999998</v>
      </c>
      <c r="SI9" s="18">
        <v>177.33099999999999</v>
      </c>
      <c r="SJ9" s="218">
        <v>188.76</v>
      </c>
      <c r="SK9" s="218">
        <v>188.76</v>
      </c>
      <c r="SL9" s="218">
        <v>188.76</v>
      </c>
      <c r="SM9" s="218">
        <v>188.76</v>
      </c>
      <c r="SN9" s="218">
        <v>188.76</v>
      </c>
      <c r="SO9" s="218">
        <v>188.76</v>
      </c>
      <c r="SP9" s="218">
        <v>188.76</v>
      </c>
      <c r="SQ9" s="218">
        <v>188.76</v>
      </c>
      <c r="SR9" s="218">
        <v>188.76</v>
      </c>
      <c r="SS9" s="218"/>
      <c r="ST9" s="218"/>
      <c r="SU9" s="20">
        <f t="shared" ref="SU9:SU72" si="149">SUM(SV9:TG9)</f>
        <v>0</v>
      </c>
      <c r="SV9" s="18">
        <v>0</v>
      </c>
      <c r="SW9" s="18">
        <v>0</v>
      </c>
      <c r="SX9" s="18">
        <v>0</v>
      </c>
      <c r="SY9" s="18">
        <v>0</v>
      </c>
      <c r="SZ9" s="18">
        <v>0</v>
      </c>
      <c r="TA9" s="18">
        <v>0</v>
      </c>
      <c r="TB9" s="18">
        <v>0</v>
      </c>
      <c r="TC9" s="18">
        <v>0</v>
      </c>
      <c r="TD9" s="18">
        <v>0</v>
      </c>
      <c r="TE9" s="18"/>
      <c r="TF9" s="18"/>
      <c r="TG9" s="18"/>
      <c r="TH9" s="20">
        <f t="shared" si="45"/>
        <v>-1876.1709999999998</v>
      </c>
      <c r="TI9" s="20">
        <f t="shared" si="46"/>
        <v>-1876.1709999999998</v>
      </c>
      <c r="TJ9" s="20">
        <f t="shared" si="47"/>
        <v>0</v>
      </c>
      <c r="TK9" s="18">
        <f t="shared" ref="TK9:TK72" si="150">SUM(TL9:TW9)</f>
        <v>1184.7370000000001</v>
      </c>
      <c r="TL9" s="18">
        <v>116.25700000000001</v>
      </c>
      <c r="TM9" s="218">
        <v>118.72</v>
      </c>
      <c r="TN9" s="218">
        <v>118.72</v>
      </c>
      <c r="TO9" s="218">
        <v>118.72</v>
      </c>
      <c r="TP9" s="218">
        <v>118.72</v>
      </c>
      <c r="TQ9" s="218">
        <v>118.72</v>
      </c>
      <c r="TR9" s="218">
        <v>118.72</v>
      </c>
      <c r="TS9" s="218">
        <v>118.72</v>
      </c>
      <c r="TT9" s="218">
        <v>118.72</v>
      </c>
      <c r="TU9" s="218">
        <v>118.72</v>
      </c>
      <c r="TV9" s="218"/>
      <c r="TW9" s="218"/>
      <c r="TX9" s="20">
        <f t="shared" ref="TX9:TX72" si="151">SUM(TY9:UJ9)</f>
        <v>0</v>
      </c>
      <c r="TY9" s="18">
        <v>0</v>
      </c>
      <c r="TZ9" s="18">
        <v>0</v>
      </c>
      <c r="UA9" s="18">
        <v>0</v>
      </c>
      <c r="UB9" s="18">
        <v>0</v>
      </c>
      <c r="UC9" s="18">
        <v>0</v>
      </c>
      <c r="UD9" s="18">
        <v>0</v>
      </c>
      <c r="UE9" s="18">
        <v>0</v>
      </c>
      <c r="UF9" s="18">
        <v>0</v>
      </c>
      <c r="UG9" s="18">
        <v>0</v>
      </c>
      <c r="UH9" s="18">
        <f>VLOOKUP(C9,'[3]Фін.рез.(витрати)'!$C$8:$AI$94,33,0)</f>
        <v>0</v>
      </c>
      <c r="UI9" s="18"/>
      <c r="UJ9" s="18"/>
      <c r="UK9" s="20">
        <f t="shared" si="48"/>
        <v>-1184.7370000000001</v>
      </c>
      <c r="UL9" s="20">
        <f t="shared" si="49"/>
        <v>-1184.7370000000001</v>
      </c>
      <c r="UM9" s="20">
        <f t="shared" si="50"/>
        <v>0</v>
      </c>
      <c r="UN9" s="18">
        <f t="shared" ref="UN9:UN72" si="152">SUM(UO9:UZ9)</f>
        <v>0</v>
      </c>
      <c r="UO9" s="18">
        <v>0</v>
      </c>
      <c r="UP9" s="218">
        <v>0</v>
      </c>
      <c r="UQ9" s="218">
        <v>0</v>
      </c>
      <c r="UR9" s="218">
        <v>0</v>
      </c>
      <c r="US9" s="218">
        <v>0</v>
      </c>
      <c r="UT9" s="218">
        <v>0</v>
      </c>
      <c r="UU9" s="218">
        <v>0</v>
      </c>
      <c r="UV9" s="218">
        <v>0</v>
      </c>
      <c r="UW9" s="218">
        <v>0</v>
      </c>
      <c r="UX9" s="218">
        <v>0</v>
      </c>
      <c r="UY9" s="218"/>
      <c r="UZ9" s="218"/>
      <c r="VA9" s="20">
        <f t="shared" si="51"/>
        <v>0</v>
      </c>
      <c r="VB9" s="218"/>
      <c r="VC9" s="218"/>
      <c r="VD9" s="218"/>
      <c r="VE9" s="218"/>
      <c r="VF9" s="218"/>
      <c r="VG9" s="218"/>
      <c r="VH9" s="218"/>
      <c r="VI9" s="218"/>
      <c r="VJ9" s="218"/>
      <c r="VK9" s="218"/>
      <c r="VL9" s="218"/>
      <c r="VM9" s="218"/>
      <c r="VN9" s="20">
        <f t="shared" si="52"/>
        <v>0</v>
      </c>
      <c r="VO9" s="20">
        <f t="shared" si="53"/>
        <v>0</v>
      </c>
      <c r="VP9" s="20">
        <f t="shared" si="54"/>
        <v>0</v>
      </c>
      <c r="VQ9" s="120">
        <f t="shared" si="55"/>
        <v>0</v>
      </c>
      <c r="VR9" s="228"/>
      <c r="VS9" s="228"/>
      <c r="VT9" s="228"/>
      <c r="VU9" s="228"/>
      <c r="VV9" s="228"/>
      <c r="VW9" s="228"/>
      <c r="VX9" s="228"/>
      <c r="VY9" s="228"/>
      <c r="VZ9" s="228"/>
      <c r="WA9" s="228"/>
      <c r="WB9" s="228"/>
      <c r="WC9" s="228"/>
      <c r="WD9" s="120">
        <f t="shared" si="56"/>
        <v>0</v>
      </c>
      <c r="WE9" s="218"/>
      <c r="WF9" s="218"/>
      <c r="WG9" s="218"/>
      <c r="WH9" s="218"/>
      <c r="WI9" s="218"/>
      <c r="WJ9" s="218"/>
      <c r="WK9" s="218"/>
      <c r="WL9" s="218"/>
      <c r="WM9" s="218"/>
      <c r="WN9" s="218"/>
      <c r="WO9" s="218"/>
      <c r="WP9" s="218"/>
      <c r="WQ9" s="120">
        <f t="shared" si="57"/>
        <v>0</v>
      </c>
      <c r="WR9" s="120">
        <f t="shared" si="58"/>
        <v>0</v>
      </c>
      <c r="WS9" s="120">
        <f t="shared" si="59"/>
        <v>0</v>
      </c>
      <c r="WT9" s="119">
        <f t="shared" ref="WT9:WT72" si="153">SUM(WU9:XF9)</f>
        <v>31576.613000000001</v>
      </c>
      <c r="WU9" s="119">
        <v>3089.9929999999999</v>
      </c>
      <c r="WV9" s="228">
        <v>3165.18</v>
      </c>
      <c r="WW9" s="228">
        <v>3165.18</v>
      </c>
      <c r="WX9" s="228">
        <v>3165.18</v>
      </c>
      <c r="WY9" s="228">
        <v>3165.18</v>
      </c>
      <c r="WZ9" s="228">
        <v>3165.18</v>
      </c>
      <c r="XA9" s="228">
        <v>3165.18</v>
      </c>
      <c r="XB9" s="228">
        <v>3165.18</v>
      </c>
      <c r="XC9" s="228">
        <v>3165.18</v>
      </c>
      <c r="XD9" s="228">
        <v>3165.18</v>
      </c>
      <c r="XE9" s="228"/>
      <c r="XF9" s="228"/>
      <c r="XG9" s="119">
        <f t="shared" ref="XG9:XG72" si="154">SUM(XH9:XS9)</f>
        <v>33857.065541279677</v>
      </c>
      <c r="XH9" s="18">
        <v>3094.7423956835491</v>
      </c>
      <c r="XI9" s="18">
        <v>2513.1843590296321</v>
      </c>
      <c r="XJ9" s="18">
        <v>1470.6309274488622</v>
      </c>
      <c r="XK9" s="18">
        <v>1303.3529843511942</v>
      </c>
      <c r="XL9" s="18">
        <v>3405.1121043512603</v>
      </c>
      <c r="XM9" s="18">
        <v>3272.2283267386301</v>
      </c>
      <c r="XN9" s="18">
        <v>2966.4503473932841</v>
      </c>
      <c r="XO9" s="18">
        <v>6553.0115367670714</v>
      </c>
      <c r="XP9" s="18">
        <v>6124.66779262404</v>
      </c>
      <c r="XQ9" s="18">
        <v>3153.6847668921519</v>
      </c>
      <c r="XR9" s="18"/>
      <c r="XS9" s="18"/>
      <c r="XT9" s="120">
        <f t="shared" si="60"/>
        <v>2280.4525412796756</v>
      </c>
      <c r="XU9" s="120">
        <f t="shared" si="61"/>
        <v>0</v>
      </c>
      <c r="XV9" s="120">
        <f t="shared" si="62"/>
        <v>2280.4525412796756</v>
      </c>
      <c r="XW9" s="119">
        <f t="shared" ref="XW9:XW72" si="155">SUM(XX9:YI9)</f>
        <v>7752.4880000000012</v>
      </c>
      <c r="XX9" s="119">
        <v>759.39799999999991</v>
      </c>
      <c r="XY9" s="228">
        <v>777.01</v>
      </c>
      <c r="XZ9" s="228">
        <v>777.01</v>
      </c>
      <c r="YA9" s="228">
        <v>777.01</v>
      </c>
      <c r="YB9" s="228">
        <v>777.01</v>
      </c>
      <c r="YC9" s="228">
        <v>777.01</v>
      </c>
      <c r="YD9" s="228">
        <v>777.01</v>
      </c>
      <c r="YE9" s="228">
        <v>777.01</v>
      </c>
      <c r="YF9" s="228">
        <v>777.01</v>
      </c>
      <c r="YG9" s="228">
        <v>777.01</v>
      </c>
      <c r="YH9" s="228"/>
      <c r="YI9" s="228"/>
      <c r="YJ9" s="120">
        <f t="shared" ref="YJ9:YJ72" si="156">YK9+YL9+YM9+YN9+YO9+YV9+YP9+YU9+YQ9+YR9+YS9+YT9</f>
        <v>6646.5393737761624</v>
      </c>
      <c r="YK9" s="18">
        <v>604.6726392474593</v>
      </c>
      <c r="YL9" s="18">
        <v>432.23641244228708</v>
      </c>
      <c r="YM9" s="18">
        <v>607.37857769783875</v>
      </c>
      <c r="YN9" s="18">
        <v>648.87289385678423</v>
      </c>
      <c r="YO9" s="18">
        <v>889.28072864896137</v>
      </c>
      <c r="YP9" s="18">
        <v>619.23375796096605</v>
      </c>
      <c r="YQ9" s="18">
        <v>591.27168761982136</v>
      </c>
      <c r="YR9" s="18">
        <v>1012.3615430970284</v>
      </c>
      <c r="YS9" s="18">
        <v>593.63798708595459</v>
      </c>
      <c r="YT9" s="18">
        <v>647.59314611906132</v>
      </c>
      <c r="YU9" s="18"/>
      <c r="YV9" s="18"/>
      <c r="YW9" s="218">
        <f t="shared" ref="YW9:YW72" si="157">YJ9-XW9</f>
        <v>-1105.9486262238388</v>
      </c>
      <c r="YX9" s="120">
        <f t="shared" si="63"/>
        <v>-1105.9486262238388</v>
      </c>
      <c r="YY9" s="120">
        <f t="shared" si="64"/>
        <v>0</v>
      </c>
      <c r="YZ9" s="119">
        <f t="shared" ref="YZ9:YZ72" si="158">SUM(ZA9:ZL9)</f>
        <v>3637.8739999999998</v>
      </c>
      <c r="ZA9" s="119">
        <v>355.93400000000003</v>
      </c>
      <c r="ZB9" s="228">
        <v>364.66</v>
      </c>
      <c r="ZC9" s="228">
        <v>364.66</v>
      </c>
      <c r="ZD9" s="228">
        <v>364.66</v>
      </c>
      <c r="ZE9" s="228">
        <v>364.66</v>
      </c>
      <c r="ZF9" s="228">
        <v>364.66</v>
      </c>
      <c r="ZG9" s="228">
        <v>364.66</v>
      </c>
      <c r="ZH9" s="228">
        <v>364.66</v>
      </c>
      <c r="ZI9" s="228">
        <v>364.66</v>
      </c>
      <c r="ZJ9" s="228">
        <v>364.66</v>
      </c>
      <c r="ZK9" s="228"/>
      <c r="ZL9" s="228"/>
      <c r="ZM9" s="120">
        <f t="shared" ref="ZM9:ZM72" si="159">SUM(ZN9:ZY9)</f>
        <v>4107.030829029638</v>
      </c>
      <c r="ZN9" s="119"/>
      <c r="ZO9" s="18"/>
      <c r="ZP9" s="18">
        <v>2022.8979244113334</v>
      </c>
      <c r="ZQ9" s="18">
        <v>2084.1329046183046</v>
      </c>
      <c r="ZR9" s="18"/>
      <c r="ZS9" s="18"/>
      <c r="ZT9" s="18"/>
      <c r="ZU9" s="18"/>
      <c r="ZV9" s="18"/>
      <c r="ZW9" s="18"/>
      <c r="ZX9" s="18"/>
      <c r="ZY9" s="18"/>
      <c r="ZZ9" s="120">
        <f t="shared" si="65"/>
        <v>469.15682902963817</v>
      </c>
      <c r="AAA9" s="120">
        <f t="shared" si="66"/>
        <v>0</v>
      </c>
      <c r="AAB9" s="120">
        <f t="shared" si="67"/>
        <v>469.15682902963817</v>
      </c>
      <c r="AAC9" s="119">
        <f t="shared" ref="AAC9:AAC72" si="160">SUM(AAD9:AAO9)</f>
        <v>1095.923</v>
      </c>
      <c r="AAD9" s="119">
        <v>109.43300000000001</v>
      </c>
      <c r="AAE9" s="228">
        <v>109.61</v>
      </c>
      <c r="AAF9" s="228">
        <v>109.61</v>
      </c>
      <c r="AAG9" s="228">
        <v>109.61</v>
      </c>
      <c r="AAH9" s="228">
        <v>109.61</v>
      </c>
      <c r="AAI9" s="228">
        <v>109.61</v>
      </c>
      <c r="AAJ9" s="228">
        <v>109.61</v>
      </c>
      <c r="AAK9" s="228">
        <v>109.61</v>
      </c>
      <c r="AAL9" s="228">
        <v>109.61</v>
      </c>
      <c r="AAM9" s="228">
        <v>109.61</v>
      </c>
      <c r="AAN9" s="228"/>
      <c r="AAO9" s="228"/>
      <c r="AAP9" s="120">
        <f t="shared" ref="AAP9:AAP72" si="161">SUM(AAQ9:ABB9)</f>
        <v>1423.4292855040001</v>
      </c>
      <c r="AAQ9" s="18">
        <v>120.730147776</v>
      </c>
      <c r="AAR9" s="18">
        <v>120.42000576</v>
      </c>
      <c r="AAS9" s="18">
        <v>147.72481152</v>
      </c>
      <c r="AAT9" s="18">
        <v>150.79179456</v>
      </c>
      <c r="AAU9" s="18">
        <v>147.49772716799998</v>
      </c>
      <c r="AAV9" s="18">
        <v>150.25274175999999</v>
      </c>
      <c r="AAW9" s="18">
        <v>145.96118591999999</v>
      </c>
      <c r="AAX9" s="18">
        <v>146.60483904</v>
      </c>
      <c r="AAY9" s="18">
        <v>145.37799231999998</v>
      </c>
      <c r="AAZ9" s="18">
        <v>148.06803968</v>
      </c>
      <c r="ABA9" s="18"/>
      <c r="ABB9" s="18"/>
      <c r="ABC9" s="120">
        <f t="shared" si="68"/>
        <v>327.50628550400006</v>
      </c>
      <c r="ABD9" s="120">
        <f t="shared" si="69"/>
        <v>0</v>
      </c>
      <c r="ABE9" s="120">
        <f t="shared" si="70"/>
        <v>327.50628550400006</v>
      </c>
      <c r="ABF9" s="119">
        <f t="shared" ref="ABF9:ABF72" si="162">SUM(ABG9:ABR9)</f>
        <v>242.56799999999998</v>
      </c>
      <c r="ABG9" s="119">
        <v>24.228000000000002</v>
      </c>
      <c r="ABH9" s="228">
        <v>24.26</v>
      </c>
      <c r="ABI9" s="228">
        <v>24.26</v>
      </c>
      <c r="ABJ9" s="228">
        <v>24.26</v>
      </c>
      <c r="ABK9" s="228">
        <v>24.26</v>
      </c>
      <c r="ABL9" s="228">
        <v>24.26</v>
      </c>
      <c r="ABM9" s="228">
        <v>24.26</v>
      </c>
      <c r="ABN9" s="228">
        <v>24.26</v>
      </c>
      <c r="ABO9" s="228">
        <v>24.26</v>
      </c>
      <c r="ABP9" s="228">
        <v>24.26</v>
      </c>
      <c r="ABQ9" s="228"/>
      <c r="ABR9" s="228"/>
      <c r="ABS9" s="120">
        <f t="shared" ref="ABS9:ABS72" si="163">SUM(ABT9:ACE9)</f>
        <v>0</v>
      </c>
      <c r="ABT9" s="18">
        <v>0</v>
      </c>
      <c r="ABU9" s="18"/>
      <c r="ABV9" s="18"/>
      <c r="ABW9" s="18"/>
      <c r="ABX9" s="18"/>
      <c r="ABY9" s="18"/>
      <c r="ABZ9" s="18"/>
      <c r="ACA9" s="18">
        <v>0</v>
      </c>
      <c r="ACB9" s="18">
        <v>0</v>
      </c>
      <c r="ACC9" s="18">
        <v>0</v>
      </c>
      <c r="ACD9" s="18"/>
      <c r="ACE9" s="18"/>
      <c r="ACF9" s="120">
        <f t="shared" si="71"/>
        <v>-242.56799999999998</v>
      </c>
      <c r="ACG9" s="120">
        <f t="shared" si="72"/>
        <v>-242.56799999999998</v>
      </c>
      <c r="ACH9" s="120">
        <f t="shared" si="73"/>
        <v>0</v>
      </c>
      <c r="ACI9" s="114">
        <f t="shared" si="74"/>
        <v>444.30599999999998</v>
      </c>
      <c r="ACJ9" s="120">
        <f t="shared" si="75"/>
        <v>409.949590032</v>
      </c>
      <c r="ACK9" s="131">
        <f t="shared" si="76"/>
        <v>-34.35640996799998</v>
      </c>
      <c r="ACL9" s="120">
        <f t="shared" si="77"/>
        <v>-34.35640996799998</v>
      </c>
      <c r="ACM9" s="120">
        <f t="shared" si="78"/>
        <v>0</v>
      </c>
      <c r="ACN9" s="18">
        <f t="shared" ref="ACN9:ACN72" si="164">SUM(ACO9:ACZ9)</f>
        <v>444.30599999999998</v>
      </c>
      <c r="ACO9" s="18">
        <v>88.176000000000002</v>
      </c>
      <c r="ACP9" s="218">
        <v>39.57</v>
      </c>
      <c r="ACQ9" s="218">
        <v>39.57</v>
      </c>
      <c r="ACR9" s="218">
        <v>39.57</v>
      </c>
      <c r="ACS9" s="218">
        <v>39.57</v>
      </c>
      <c r="ACT9" s="218">
        <v>39.57</v>
      </c>
      <c r="ACU9" s="218">
        <v>39.57</v>
      </c>
      <c r="ACV9" s="218">
        <v>39.57</v>
      </c>
      <c r="ACW9" s="218">
        <v>39.57</v>
      </c>
      <c r="ACX9" s="218">
        <v>39.57</v>
      </c>
      <c r="ACY9" s="218"/>
      <c r="ACZ9" s="218"/>
      <c r="ADA9" s="20">
        <f t="shared" ref="ADA9:ADA72" si="165">SUM(ADB9:ADM9)</f>
        <v>409.949590032</v>
      </c>
      <c r="ADB9" s="18">
        <v>43.685250840000002</v>
      </c>
      <c r="ADC9" s="18">
        <v>47.534212800000006</v>
      </c>
      <c r="ADD9" s="18">
        <v>63.613544832000002</v>
      </c>
      <c r="ADE9" s="18">
        <v>48.700699200000003</v>
      </c>
      <c r="ADF9" s="18">
        <v>27.788148360000001</v>
      </c>
      <c r="ADG9" s="18">
        <v>44.482719600000003</v>
      </c>
      <c r="ADH9" s="18">
        <v>31.4270496</v>
      </c>
      <c r="ADI9" s="18">
        <v>31.565635200000003</v>
      </c>
      <c r="ADJ9" s="18">
        <v>31.301481600000002</v>
      </c>
      <c r="ADK9" s="18">
        <v>39.850847999999999</v>
      </c>
      <c r="ADL9" s="18"/>
      <c r="ADM9" s="18"/>
      <c r="ADN9" s="20">
        <f t="shared" si="79"/>
        <v>-34.35640996799998</v>
      </c>
      <c r="ADO9" s="20">
        <f t="shared" si="80"/>
        <v>-34.35640996799998</v>
      </c>
      <c r="ADP9" s="20">
        <f t="shared" si="81"/>
        <v>0</v>
      </c>
      <c r="ADQ9" s="18">
        <f t="shared" ref="ADQ9:ADQ72" si="166">SUM(ADR9:AEC9)</f>
        <v>0</v>
      </c>
      <c r="ADR9" s="18">
        <v>0</v>
      </c>
      <c r="ADS9" s="218">
        <v>0</v>
      </c>
      <c r="ADT9" s="218">
        <v>0</v>
      </c>
      <c r="ADU9" s="218">
        <v>0</v>
      </c>
      <c r="ADV9" s="218">
        <v>0</v>
      </c>
      <c r="ADW9" s="218">
        <v>0</v>
      </c>
      <c r="ADX9" s="218">
        <v>0</v>
      </c>
      <c r="ADY9" s="218">
        <v>0</v>
      </c>
      <c r="ADZ9" s="218">
        <v>0</v>
      </c>
      <c r="AEA9" s="218">
        <v>0</v>
      </c>
      <c r="AEB9" s="218"/>
      <c r="AEC9" s="218"/>
      <c r="AED9" s="20">
        <f t="shared" ref="AED9:AED72" si="167">SUM(AEE9:AEP9)</f>
        <v>0</v>
      </c>
      <c r="AEE9" s="18">
        <v>0</v>
      </c>
      <c r="AEF9" s="18">
        <v>0</v>
      </c>
      <c r="AEG9" s="18">
        <v>0</v>
      </c>
      <c r="AEH9" s="18">
        <v>0</v>
      </c>
      <c r="AEI9" s="18">
        <v>0</v>
      </c>
      <c r="AEJ9" s="18">
        <v>0</v>
      </c>
      <c r="AEK9" s="18">
        <v>0</v>
      </c>
      <c r="AEL9" s="18">
        <v>0</v>
      </c>
      <c r="AEM9" s="18">
        <v>0</v>
      </c>
      <c r="AEN9" s="18">
        <v>0</v>
      </c>
      <c r="AEO9" s="18"/>
      <c r="AEP9" s="18"/>
      <c r="AEQ9" s="20">
        <f t="shared" si="82"/>
        <v>0</v>
      </c>
      <c r="AER9" s="20">
        <f t="shared" si="83"/>
        <v>0</v>
      </c>
      <c r="AES9" s="20">
        <f t="shared" si="84"/>
        <v>0</v>
      </c>
      <c r="AET9" s="18">
        <f t="shared" ref="AET9:AET72" si="168">SUM(AEU9:AFF9)</f>
        <v>0</v>
      </c>
      <c r="AEU9" s="18">
        <v>0</v>
      </c>
      <c r="AEV9" s="218">
        <v>0</v>
      </c>
      <c r="AEW9" s="218">
        <v>0</v>
      </c>
      <c r="AEX9" s="218">
        <v>0</v>
      </c>
      <c r="AEY9" s="218">
        <v>0</v>
      </c>
      <c r="AEZ9" s="218"/>
      <c r="AFA9" s="218"/>
      <c r="AFB9" s="218"/>
      <c r="AFC9" s="218"/>
      <c r="AFD9" s="218"/>
      <c r="AFE9" s="218"/>
      <c r="AFF9" s="218"/>
      <c r="AFG9" s="20">
        <f t="shared" ref="AFG9:AFG72" si="169">SUM(AFH9:AFS9)</f>
        <v>0</v>
      </c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20">
        <f t="shared" si="85"/>
        <v>0</v>
      </c>
      <c r="AFU9" s="20">
        <f t="shared" si="86"/>
        <v>0</v>
      </c>
      <c r="AFV9" s="135">
        <f t="shared" si="87"/>
        <v>0</v>
      </c>
      <c r="AFW9" s="140">
        <f t="shared" si="88"/>
        <v>125756.39864999997</v>
      </c>
      <c r="AFX9" s="110">
        <f t="shared" si="89"/>
        <v>107252.18604726883</v>
      </c>
      <c r="AFY9" s="125">
        <f t="shared" si="90"/>
        <v>-18504.212602731146</v>
      </c>
      <c r="AFZ9" s="20">
        <f t="shared" ref="AFZ9:AFZ72" si="170">IF(AFY9&lt;0,AFY9,0)</f>
        <v>-18504.212602731146</v>
      </c>
      <c r="AGA9" s="139">
        <f t="shared" ref="AGA9:AGA72" si="171">IF(AFY9&gt;0,AFY9,0)</f>
        <v>0</v>
      </c>
      <c r="AGB9" s="200">
        <f t="shared" si="91"/>
        <v>150907.67837999997</v>
      </c>
      <c r="AGC9" s="125">
        <f t="shared" si="91"/>
        <v>128702.62325672258</v>
      </c>
      <c r="AGD9" s="125">
        <f t="shared" si="92"/>
        <v>-22205.055123277387</v>
      </c>
      <c r="AGE9" s="20">
        <f t="shared" si="93"/>
        <v>-22205.055123277387</v>
      </c>
      <c r="AGF9" s="135">
        <f t="shared" si="94"/>
        <v>0</v>
      </c>
      <c r="AGG9" s="164">
        <f t="shared" ref="AGG9:AGG72" si="172">AGB9*AGS9</f>
        <v>7545.383918999999</v>
      </c>
      <c r="AGH9" s="205">
        <f t="shared" ref="AGH9:AGH72" si="173">AGC9*AGS9</f>
        <v>6435.1311628361291</v>
      </c>
      <c r="AGI9" s="125">
        <f t="shared" si="95"/>
        <v>-1110.2527561638699</v>
      </c>
      <c r="AGJ9" s="20">
        <f t="shared" si="96"/>
        <v>-1110.2527561638699</v>
      </c>
      <c r="AGK9" s="139">
        <f t="shared" si="97"/>
        <v>0</v>
      </c>
      <c r="AGL9" s="165">
        <f t="shared" ref="AGL9:AGM72" si="174">AGB9+AGG9</f>
        <v>158453.06229899995</v>
      </c>
      <c r="AGM9" s="165">
        <f t="shared" si="174"/>
        <v>135137.75441955871</v>
      </c>
      <c r="AGN9" s="166">
        <f t="shared" si="99"/>
        <v>-23315.307879441243</v>
      </c>
      <c r="AGO9" s="165">
        <f t="shared" si="100"/>
        <v>-23315.307879441243</v>
      </c>
      <c r="AGP9" s="167">
        <f t="shared" si="101"/>
        <v>0</v>
      </c>
      <c r="AGQ9" s="202">
        <f t="shared" ref="AGQ9:AGQ72" si="175">AGG8/AGL8</f>
        <v>4.7619047619047616E-2</v>
      </c>
      <c r="AGR9" s="263"/>
      <c r="AGS9" s="263">
        <v>0.05</v>
      </c>
      <c r="AGT9" s="229"/>
      <c r="AGU9" s="264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</row>
    <row r="10" spans="1:892" s="210" customFormat="1" ht="12.75" outlineLevel="1" x14ac:dyDescent="0.25">
      <c r="A10" s="22">
        <v>440</v>
      </c>
      <c r="B10" s="21">
        <v>3</v>
      </c>
      <c r="C10" s="230" t="s">
        <v>747</v>
      </c>
      <c r="D10" s="231">
        <v>5</v>
      </c>
      <c r="E10" s="227">
        <v>3437.1</v>
      </c>
      <c r="F10" s="131">
        <f t="shared" si="0"/>
        <v>41974.931999999993</v>
      </c>
      <c r="G10" s="113">
        <f t="shared" si="1"/>
        <v>38428.919038661355</v>
      </c>
      <c r="H10" s="131">
        <f t="shared" si="2"/>
        <v>-3546.012961338638</v>
      </c>
      <c r="I10" s="120">
        <f t="shared" si="3"/>
        <v>-3546.012961338638</v>
      </c>
      <c r="J10" s="120">
        <f t="shared" si="4"/>
        <v>0</v>
      </c>
      <c r="K10" s="18">
        <f t="shared" si="102"/>
        <v>14712.760999999997</v>
      </c>
      <c r="L10" s="218">
        <v>1444.0609999999999</v>
      </c>
      <c r="M10" s="218">
        <v>1474.3</v>
      </c>
      <c r="N10" s="218">
        <v>1474.3</v>
      </c>
      <c r="O10" s="218">
        <v>1474.3</v>
      </c>
      <c r="P10" s="218">
        <v>1474.3</v>
      </c>
      <c r="Q10" s="218">
        <v>1474.3</v>
      </c>
      <c r="R10" s="218">
        <v>1474.3</v>
      </c>
      <c r="S10" s="218">
        <v>1474.3</v>
      </c>
      <c r="T10" s="218">
        <v>1474.3</v>
      </c>
      <c r="U10" s="218">
        <v>1474.3</v>
      </c>
      <c r="V10" s="218"/>
      <c r="W10" s="218"/>
      <c r="X10" s="218">
        <f t="shared" si="103"/>
        <v>18045.348412578001</v>
      </c>
      <c r="Y10" s="18">
        <v>0</v>
      </c>
      <c r="Z10" s="18">
        <v>0</v>
      </c>
      <c r="AA10" s="18">
        <v>0</v>
      </c>
      <c r="AB10" s="18">
        <v>0</v>
      </c>
      <c r="AC10" s="18">
        <v>8220.6388151532446</v>
      </c>
      <c r="AD10" s="18">
        <v>0</v>
      </c>
      <c r="AE10" s="18">
        <v>9824.709597424755</v>
      </c>
      <c r="AF10" s="18">
        <v>0</v>
      </c>
      <c r="AG10" s="18">
        <v>0</v>
      </c>
      <c r="AH10" s="18">
        <v>0</v>
      </c>
      <c r="AI10" s="18"/>
      <c r="AJ10" s="18"/>
      <c r="AK10" s="218"/>
      <c r="AL10" s="218">
        <f t="shared" si="104"/>
        <v>0</v>
      </c>
      <c r="AM10" s="218">
        <f t="shared" si="5"/>
        <v>0</v>
      </c>
      <c r="AN10" s="18">
        <f t="shared" si="105"/>
        <v>2623.7080000000005</v>
      </c>
      <c r="AO10" s="218">
        <v>257.60799999999995</v>
      </c>
      <c r="AP10" s="218">
        <v>262.89999999999998</v>
      </c>
      <c r="AQ10" s="218">
        <v>262.89999999999998</v>
      </c>
      <c r="AR10" s="218">
        <v>262.89999999999998</v>
      </c>
      <c r="AS10" s="218">
        <v>262.89999999999998</v>
      </c>
      <c r="AT10" s="218">
        <v>262.89999999999998</v>
      </c>
      <c r="AU10" s="218">
        <v>262.89999999999998</v>
      </c>
      <c r="AV10" s="218">
        <v>262.89999999999998</v>
      </c>
      <c r="AW10" s="218">
        <v>262.89999999999998</v>
      </c>
      <c r="AX10" s="218">
        <v>262.89999999999998</v>
      </c>
      <c r="AY10" s="218"/>
      <c r="AZ10" s="218"/>
      <c r="BA10" s="20">
        <f t="shared" si="106"/>
        <v>1474.9906309060489</v>
      </c>
      <c r="BB10" s="18">
        <v>0</v>
      </c>
      <c r="BC10" s="18">
        <v>0</v>
      </c>
      <c r="BD10" s="18">
        <v>0</v>
      </c>
      <c r="BE10" s="18">
        <v>0</v>
      </c>
      <c r="BF10" s="18">
        <v>1474.9906309060489</v>
      </c>
      <c r="BG10" s="18">
        <v>0</v>
      </c>
      <c r="BH10" s="18">
        <v>0</v>
      </c>
      <c r="BI10" s="18">
        <v>0</v>
      </c>
      <c r="BJ10" s="18">
        <v>0</v>
      </c>
      <c r="BK10" s="18">
        <v>0</v>
      </c>
      <c r="BL10" s="18"/>
      <c r="BM10" s="18"/>
      <c r="BN10" s="218"/>
      <c r="BO10" s="20">
        <f t="shared" si="6"/>
        <v>0</v>
      </c>
      <c r="BP10" s="20">
        <f t="shared" si="7"/>
        <v>0</v>
      </c>
      <c r="BQ10" s="18">
        <f t="shared" si="107"/>
        <v>1920.8800000000006</v>
      </c>
      <c r="BR10" s="218">
        <v>191.89</v>
      </c>
      <c r="BS10" s="3">
        <v>192.11</v>
      </c>
      <c r="BT10" s="218">
        <v>192.11</v>
      </c>
      <c r="BU10" s="218">
        <v>192.11</v>
      </c>
      <c r="BV10" s="218">
        <v>192.11</v>
      </c>
      <c r="BW10" s="218">
        <v>192.11</v>
      </c>
      <c r="BX10" s="218">
        <v>192.11</v>
      </c>
      <c r="BY10" s="218">
        <v>192.11</v>
      </c>
      <c r="BZ10" s="218">
        <v>192.11</v>
      </c>
      <c r="CA10" s="218">
        <v>192.11</v>
      </c>
      <c r="CB10" s="218"/>
      <c r="CC10" s="218"/>
      <c r="CD10" s="18">
        <f t="shared" si="108"/>
        <v>2085.2224603244799</v>
      </c>
      <c r="CE10" s="18">
        <v>193.62715220800001</v>
      </c>
      <c r="CF10" s="18">
        <v>193.12974608000002</v>
      </c>
      <c r="CG10" s="18">
        <v>212.22185526848</v>
      </c>
      <c r="CH10" s="18">
        <v>216.62792496</v>
      </c>
      <c r="CI10" s="18">
        <v>211.89565828799999</v>
      </c>
      <c r="CJ10" s="18">
        <v>215.85352015999999</v>
      </c>
      <c r="CK10" s="18">
        <v>209.68825871999999</v>
      </c>
      <c r="CL10" s="18">
        <v>210.61293264</v>
      </c>
      <c r="CM10" s="18">
        <v>208.85044112</v>
      </c>
      <c r="CN10" s="18">
        <v>212.71497088000001</v>
      </c>
      <c r="CO10" s="18"/>
      <c r="CP10" s="18"/>
      <c r="CQ10" s="218"/>
      <c r="CR10" s="20">
        <f t="shared" si="8"/>
        <v>0</v>
      </c>
      <c r="CS10" s="20">
        <f t="shared" si="9"/>
        <v>0</v>
      </c>
      <c r="CT10" s="18">
        <f t="shared" si="109"/>
        <v>432.93300000000005</v>
      </c>
      <c r="CU10" s="18">
        <v>43.23299999999999</v>
      </c>
      <c r="CV10" s="218">
        <v>43.3</v>
      </c>
      <c r="CW10" s="218">
        <v>43.3</v>
      </c>
      <c r="CX10" s="218">
        <v>43.3</v>
      </c>
      <c r="CY10" s="218">
        <v>43.3</v>
      </c>
      <c r="CZ10" s="218">
        <v>43.3</v>
      </c>
      <c r="DA10" s="218">
        <v>43.3</v>
      </c>
      <c r="DB10" s="218">
        <v>43.3</v>
      </c>
      <c r="DC10" s="218">
        <v>43.3</v>
      </c>
      <c r="DD10" s="218">
        <v>43.3</v>
      </c>
      <c r="DE10" s="218"/>
      <c r="DF10" s="218"/>
      <c r="DG10" s="18">
        <f t="shared" si="110"/>
        <v>468.03524603064</v>
      </c>
      <c r="DH10" s="18">
        <v>43.464618259999995</v>
      </c>
      <c r="DI10" s="18">
        <v>43.352962599999998</v>
      </c>
      <c r="DJ10" s="18">
        <v>47.63285084164</v>
      </c>
      <c r="DK10" s="18">
        <v>48.621786030000003</v>
      </c>
      <c r="DL10" s="18">
        <v>47.559636459000004</v>
      </c>
      <c r="DM10" s="18">
        <v>48.447799610000004</v>
      </c>
      <c r="DN10" s="18">
        <v>47.064189210000002</v>
      </c>
      <c r="DO10" s="18">
        <v>47.271730770000005</v>
      </c>
      <c r="DP10" s="18">
        <v>46.87614241</v>
      </c>
      <c r="DQ10" s="18">
        <v>47.743529840000001</v>
      </c>
      <c r="DR10" s="18"/>
      <c r="DS10" s="18"/>
      <c r="DT10" s="218">
        <f t="shared" si="111"/>
        <v>35.102246030639947</v>
      </c>
      <c r="DU10" s="20">
        <f t="shared" si="10"/>
        <v>0</v>
      </c>
      <c r="DV10" s="20">
        <f t="shared" si="112"/>
        <v>35.102246030639947</v>
      </c>
      <c r="DW10" s="18">
        <f t="shared" si="11"/>
        <v>682.51899999999989</v>
      </c>
      <c r="DX10" s="18">
        <v>67.009</v>
      </c>
      <c r="DY10" s="218">
        <v>68.39</v>
      </c>
      <c r="DZ10" s="218">
        <v>68.39</v>
      </c>
      <c r="EA10" s="218">
        <v>68.39</v>
      </c>
      <c r="EB10" s="218">
        <v>68.39</v>
      </c>
      <c r="EC10" s="218">
        <v>68.39</v>
      </c>
      <c r="ED10" s="218">
        <v>68.39</v>
      </c>
      <c r="EE10" s="218">
        <v>68.39</v>
      </c>
      <c r="EF10" s="218">
        <v>68.39</v>
      </c>
      <c r="EG10" s="218">
        <v>68.39</v>
      </c>
      <c r="EH10" s="218"/>
      <c r="EI10" s="218"/>
      <c r="EJ10" s="218"/>
      <c r="EK10" s="18">
        <f t="shared" si="113"/>
        <v>382.31503238195353</v>
      </c>
      <c r="EL10" s="18">
        <v>0</v>
      </c>
      <c r="EM10" s="18">
        <v>0</v>
      </c>
      <c r="EN10" s="18">
        <v>0</v>
      </c>
      <c r="EO10" s="18">
        <v>0</v>
      </c>
      <c r="EP10" s="18">
        <v>382.31503238195353</v>
      </c>
      <c r="EQ10" s="18">
        <v>0</v>
      </c>
      <c r="ER10" s="18">
        <v>0</v>
      </c>
      <c r="ES10" s="18">
        <v>0</v>
      </c>
      <c r="ET10" s="18">
        <v>0</v>
      </c>
      <c r="EU10" s="18">
        <v>0</v>
      </c>
      <c r="EV10" s="18"/>
      <c r="EW10" s="18"/>
      <c r="EX10" s="20">
        <f t="shared" si="12"/>
        <v>-300.20396761804636</v>
      </c>
      <c r="EY10" s="20">
        <f t="shared" si="114"/>
        <v>-300.20396761804636</v>
      </c>
      <c r="EZ10" s="20">
        <f t="shared" si="115"/>
        <v>0</v>
      </c>
      <c r="FA10" s="18">
        <f t="shared" si="116"/>
        <v>6855.9839999999986</v>
      </c>
      <c r="FB10" s="18">
        <v>673.16399999999999</v>
      </c>
      <c r="FC10" s="218">
        <v>686.98</v>
      </c>
      <c r="FD10" s="218">
        <v>686.98</v>
      </c>
      <c r="FE10" s="218">
        <v>686.98</v>
      </c>
      <c r="FF10" s="218">
        <v>686.98</v>
      </c>
      <c r="FG10" s="218">
        <v>686.98</v>
      </c>
      <c r="FH10" s="218">
        <v>686.98</v>
      </c>
      <c r="FI10" s="218">
        <v>686.98</v>
      </c>
      <c r="FJ10" s="218">
        <v>686.98</v>
      </c>
      <c r="FK10" s="218">
        <v>686.98</v>
      </c>
      <c r="FL10" s="218"/>
      <c r="FM10" s="218"/>
      <c r="FN10" s="20">
        <f t="shared" si="117"/>
        <v>4010.2705511753775</v>
      </c>
      <c r="FO10" s="18">
        <v>0</v>
      </c>
      <c r="FP10" s="18">
        <v>0</v>
      </c>
      <c r="FQ10" s="18">
        <v>0</v>
      </c>
      <c r="FR10" s="18">
        <v>0</v>
      </c>
      <c r="FS10" s="18">
        <v>4010.2705511753775</v>
      </c>
      <c r="FT10" s="18">
        <v>0</v>
      </c>
      <c r="FU10" s="18">
        <v>0</v>
      </c>
      <c r="FV10" s="18">
        <v>0</v>
      </c>
      <c r="FW10" s="18">
        <v>0</v>
      </c>
      <c r="FX10" s="18">
        <v>0</v>
      </c>
      <c r="FY10" s="18"/>
      <c r="FZ10" s="18"/>
      <c r="GA10" s="218">
        <f t="shared" si="118"/>
        <v>-2845.7134488246211</v>
      </c>
      <c r="GB10" s="20">
        <f t="shared" si="119"/>
        <v>-2845.7134488246211</v>
      </c>
      <c r="GC10" s="20">
        <f t="shared" si="120"/>
        <v>0</v>
      </c>
      <c r="GD10" s="18">
        <f t="shared" si="121"/>
        <v>8.8699999999999992</v>
      </c>
      <c r="GE10" s="218">
        <v>8.8699999999999992</v>
      </c>
      <c r="GF10" s="218">
        <v>0</v>
      </c>
      <c r="GG10" s="218">
        <v>0</v>
      </c>
      <c r="GH10" s="218">
        <v>0</v>
      </c>
      <c r="GI10" s="218">
        <v>0</v>
      </c>
      <c r="GJ10" s="218">
        <v>0</v>
      </c>
      <c r="GK10" s="218"/>
      <c r="GL10" s="218"/>
      <c r="GM10" s="218"/>
      <c r="GN10" s="218"/>
      <c r="GO10" s="218"/>
      <c r="GP10" s="218"/>
      <c r="GQ10" s="20">
        <f t="shared" si="122"/>
        <v>0</v>
      </c>
      <c r="GR10" s="18">
        <v>0</v>
      </c>
      <c r="GS10" s="18">
        <v>0</v>
      </c>
      <c r="GT10" s="18">
        <v>0</v>
      </c>
      <c r="GU10" s="18">
        <v>0</v>
      </c>
      <c r="GV10" s="218">
        <f t="shared" si="123"/>
        <v>-8.8699999999999992</v>
      </c>
      <c r="GW10" s="20">
        <f t="shared" si="13"/>
        <v>-8.8699999999999992</v>
      </c>
      <c r="GX10" s="20">
        <f t="shared" si="14"/>
        <v>0</v>
      </c>
      <c r="GY10" s="18">
        <f t="shared" si="124"/>
        <v>14737.276999999998</v>
      </c>
      <c r="GZ10" s="18">
        <v>1440.7670000000001</v>
      </c>
      <c r="HA10" s="218">
        <v>1477.39</v>
      </c>
      <c r="HB10" s="218">
        <v>1477.39</v>
      </c>
      <c r="HC10" s="218">
        <v>1477.39</v>
      </c>
      <c r="HD10" s="218">
        <v>1477.39</v>
      </c>
      <c r="HE10" s="218">
        <v>1477.39</v>
      </c>
      <c r="HF10" s="218">
        <v>1477.39</v>
      </c>
      <c r="HG10" s="218">
        <v>1477.39</v>
      </c>
      <c r="HH10" s="218">
        <v>1477.39</v>
      </c>
      <c r="HI10" s="218">
        <v>1477.39</v>
      </c>
      <c r="HJ10" s="218"/>
      <c r="HK10" s="218"/>
      <c r="HL10" s="20">
        <f t="shared" si="125"/>
        <v>11962.736705264857</v>
      </c>
      <c r="HM10" s="18">
        <v>1142.506903596721</v>
      </c>
      <c r="HN10" s="18">
        <v>1050.3885795997217</v>
      </c>
      <c r="HO10" s="18">
        <v>1207.2693453224663</v>
      </c>
      <c r="HP10" s="18">
        <v>1301.3397883348566</v>
      </c>
      <c r="HQ10" s="18">
        <v>1361.3434817465861</v>
      </c>
      <c r="HR10" s="18">
        <v>1180.8863642965543</v>
      </c>
      <c r="HS10" s="18">
        <v>1073.441934361982</v>
      </c>
      <c r="HT10" s="18">
        <v>1419.9446575727957</v>
      </c>
      <c r="HU10" s="18">
        <v>1072.9201799050213</v>
      </c>
      <c r="HV10" s="18">
        <v>1152.6954705281521</v>
      </c>
      <c r="HW10" s="18"/>
      <c r="HX10" s="18"/>
      <c r="HY10" s="20">
        <f t="shared" si="15"/>
        <v>-2774.5402947351413</v>
      </c>
      <c r="HZ10" s="20">
        <f t="shared" si="16"/>
        <v>-2774.5402947351413</v>
      </c>
      <c r="IA10" s="20">
        <f t="shared" si="17"/>
        <v>0</v>
      </c>
      <c r="IB10" s="119">
        <f t="shared" si="126"/>
        <v>0</v>
      </c>
      <c r="IC10" s="119">
        <v>0</v>
      </c>
      <c r="ID10" s="228">
        <v>0</v>
      </c>
      <c r="IE10" s="228">
        <v>0</v>
      </c>
      <c r="IF10" s="119">
        <v>0</v>
      </c>
      <c r="IG10" s="119">
        <v>0</v>
      </c>
      <c r="IH10" s="119">
        <v>0</v>
      </c>
      <c r="II10" s="119">
        <v>0</v>
      </c>
      <c r="IJ10" s="119">
        <v>0</v>
      </c>
      <c r="IK10" s="119">
        <v>0</v>
      </c>
      <c r="IL10" s="119">
        <v>0</v>
      </c>
      <c r="IM10" s="119"/>
      <c r="IN10" s="119"/>
      <c r="IO10" s="120">
        <f t="shared" si="127"/>
        <v>0</v>
      </c>
      <c r="IP10" s="18">
        <v>0</v>
      </c>
      <c r="IQ10" s="18">
        <v>0</v>
      </c>
      <c r="IR10" s="18">
        <v>0</v>
      </c>
      <c r="IS10" s="18">
        <v>0</v>
      </c>
      <c r="IT10" s="18">
        <v>0</v>
      </c>
      <c r="IU10" s="18">
        <v>0</v>
      </c>
      <c r="IV10" s="18">
        <v>0</v>
      </c>
      <c r="IW10" s="18">
        <v>0</v>
      </c>
      <c r="IX10" s="18">
        <v>0</v>
      </c>
      <c r="IY10" s="18">
        <v>0</v>
      </c>
      <c r="IZ10" s="18"/>
      <c r="JA10" s="18"/>
      <c r="JB10" s="228">
        <f t="shared" si="18"/>
        <v>0</v>
      </c>
      <c r="JC10" s="120">
        <f t="shared" si="19"/>
        <v>0</v>
      </c>
      <c r="JD10" s="120">
        <f t="shared" si="20"/>
        <v>0</v>
      </c>
      <c r="JE10" s="119">
        <f t="shared" si="128"/>
        <v>0</v>
      </c>
      <c r="JF10" s="119">
        <v>0</v>
      </c>
      <c r="JG10" s="228">
        <v>0</v>
      </c>
      <c r="JH10" s="228">
        <v>0</v>
      </c>
      <c r="JI10" s="228">
        <v>0</v>
      </c>
      <c r="JJ10" s="228">
        <v>0</v>
      </c>
      <c r="JK10" s="228">
        <v>0</v>
      </c>
      <c r="JL10" s="228">
        <v>0</v>
      </c>
      <c r="JM10" s="228">
        <v>0</v>
      </c>
      <c r="JN10" s="228">
        <v>0</v>
      </c>
      <c r="JO10" s="228">
        <v>0</v>
      </c>
      <c r="JP10" s="228"/>
      <c r="JQ10" s="228"/>
      <c r="JR10" s="119">
        <f t="shared" si="129"/>
        <v>0</v>
      </c>
      <c r="JS10" s="18">
        <v>0</v>
      </c>
      <c r="JT10" s="18">
        <v>0</v>
      </c>
      <c r="JU10" s="18">
        <v>0</v>
      </c>
      <c r="JV10" s="18">
        <v>0</v>
      </c>
      <c r="JW10" s="18">
        <v>0</v>
      </c>
      <c r="JX10" s="18">
        <v>0</v>
      </c>
      <c r="JY10" s="18">
        <v>0</v>
      </c>
      <c r="JZ10" s="18">
        <v>0</v>
      </c>
      <c r="KA10" s="18">
        <v>0</v>
      </c>
      <c r="KB10" s="18">
        <v>0</v>
      </c>
      <c r="KC10" s="18"/>
      <c r="KD10" s="18"/>
      <c r="KE10" s="228">
        <f t="shared" si="21"/>
        <v>0</v>
      </c>
      <c r="KF10" s="120">
        <f t="shared" si="22"/>
        <v>0</v>
      </c>
      <c r="KG10" s="120">
        <f t="shared" si="23"/>
        <v>0</v>
      </c>
      <c r="KH10" s="119">
        <f t="shared" si="130"/>
        <v>4578.6549999999997</v>
      </c>
      <c r="KI10" s="119">
        <v>449.54500000000002</v>
      </c>
      <c r="KJ10" s="228">
        <v>458.79</v>
      </c>
      <c r="KK10" s="228">
        <v>458.79</v>
      </c>
      <c r="KL10" s="228">
        <v>458.79</v>
      </c>
      <c r="KM10" s="228">
        <v>458.79</v>
      </c>
      <c r="KN10" s="228">
        <v>458.79</v>
      </c>
      <c r="KO10" s="228">
        <v>458.79</v>
      </c>
      <c r="KP10" s="228">
        <v>458.79</v>
      </c>
      <c r="KQ10" s="228">
        <v>458.79</v>
      </c>
      <c r="KR10" s="228">
        <v>458.79</v>
      </c>
      <c r="KS10" s="228"/>
      <c r="KT10" s="228"/>
      <c r="KU10" s="120">
        <f t="shared" si="131"/>
        <v>3825.2064849717735</v>
      </c>
      <c r="KV10" s="18">
        <v>532.51369991818763</v>
      </c>
      <c r="KW10" s="18">
        <v>403.6290696224396</v>
      </c>
      <c r="KX10" s="18">
        <v>595.03467164542644</v>
      </c>
      <c r="KY10" s="18">
        <v>527.71411722956407</v>
      </c>
      <c r="KZ10" s="18">
        <v>568.34919611922737</v>
      </c>
      <c r="LA10" s="18">
        <v>112.60867204732882</v>
      </c>
      <c r="LB10" s="18">
        <v>6.2396095325940069</v>
      </c>
      <c r="LC10" s="18"/>
      <c r="LD10" s="18">
        <v>628.67738959306121</v>
      </c>
      <c r="LE10" s="18">
        <v>450.44005926394379</v>
      </c>
      <c r="LF10" s="18"/>
      <c r="LG10" s="18"/>
      <c r="LH10" s="228">
        <f t="shared" si="132"/>
        <v>-753.44851502822621</v>
      </c>
      <c r="LI10" s="120">
        <f t="shared" si="24"/>
        <v>-753.44851502822621</v>
      </c>
      <c r="LJ10" s="120">
        <f t="shared" si="25"/>
        <v>0</v>
      </c>
      <c r="LK10" s="120">
        <f t="shared" si="133"/>
        <v>0</v>
      </c>
      <c r="LL10" s="228"/>
      <c r="LM10" s="228"/>
      <c r="LN10" s="228"/>
      <c r="LO10" s="228"/>
      <c r="LP10" s="228"/>
      <c r="LQ10" s="228"/>
      <c r="LR10" s="228"/>
      <c r="LS10" s="228"/>
      <c r="LT10" s="228"/>
      <c r="LU10" s="228"/>
      <c r="LV10" s="228"/>
      <c r="LW10" s="228"/>
      <c r="LX10" s="120">
        <f t="shared" si="26"/>
        <v>0</v>
      </c>
      <c r="LY10" s="228"/>
      <c r="LZ10" s="228"/>
      <c r="MA10" s="228"/>
      <c r="MB10" s="228"/>
      <c r="MC10" s="228"/>
      <c r="MD10" s="228"/>
      <c r="ME10" s="228"/>
      <c r="MF10" s="228"/>
      <c r="MG10" s="228"/>
      <c r="MH10" s="228"/>
      <c r="MI10" s="228"/>
      <c r="MJ10" s="119">
        <v>0</v>
      </c>
      <c r="MK10" s="228"/>
      <c r="ML10" s="120">
        <f t="shared" si="27"/>
        <v>0</v>
      </c>
      <c r="MM10" s="120">
        <f t="shared" si="28"/>
        <v>0</v>
      </c>
      <c r="MN10" s="120">
        <f t="shared" si="134"/>
        <v>67729.741000000009</v>
      </c>
      <c r="MO10" s="120">
        <v>6588.5110000000004</v>
      </c>
      <c r="MP10" s="228">
        <v>6793.47</v>
      </c>
      <c r="MQ10" s="228">
        <v>6793.47</v>
      </c>
      <c r="MR10" s="228">
        <v>6793.47</v>
      </c>
      <c r="MS10" s="228">
        <v>6793.47</v>
      </c>
      <c r="MT10" s="228">
        <v>6793.47</v>
      </c>
      <c r="MU10" s="228">
        <v>6793.47</v>
      </c>
      <c r="MV10" s="228">
        <v>6793.47</v>
      </c>
      <c r="MW10" s="228">
        <v>6793.47</v>
      </c>
      <c r="MX10" s="228">
        <v>6793.47</v>
      </c>
      <c r="MY10" s="228"/>
      <c r="MZ10" s="228"/>
      <c r="NA10" s="120">
        <f t="shared" si="135"/>
        <v>50784.257258886057</v>
      </c>
      <c r="NB10" s="20">
        <v>771.03965238017042</v>
      </c>
      <c r="NC10" s="20">
        <v>41.964884715862674</v>
      </c>
      <c r="ND10" s="20">
        <v>3415.6118850556118</v>
      </c>
      <c r="NE10" s="20">
        <v>0</v>
      </c>
      <c r="NF10" s="20">
        <v>0</v>
      </c>
      <c r="NG10" s="20">
        <v>0</v>
      </c>
      <c r="NH10" s="20">
        <v>10673.418219252633</v>
      </c>
      <c r="NI10" s="20">
        <v>22718.727494945844</v>
      </c>
      <c r="NJ10" s="20">
        <v>0</v>
      </c>
      <c r="NK10" s="20">
        <v>13163.495122535935</v>
      </c>
      <c r="NL10" s="20"/>
      <c r="NM10" s="20"/>
      <c r="NN10" s="228">
        <f t="shared" si="136"/>
        <v>-16945.483741113952</v>
      </c>
      <c r="NO10" s="120">
        <f t="shared" si="29"/>
        <v>-16945.483741113952</v>
      </c>
      <c r="NP10" s="120">
        <f t="shared" si="30"/>
        <v>0</v>
      </c>
      <c r="NQ10" s="114">
        <f t="shared" si="31"/>
        <v>21900.452000000001</v>
      </c>
      <c r="NR10" s="113">
        <f t="shared" si="32"/>
        <v>11964.87</v>
      </c>
      <c r="NS10" s="131">
        <f t="shared" si="33"/>
        <v>-9935.5820000000003</v>
      </c>
      <c r="NT10" s="120">
        <f t="shared" si="34"/>
        <v>-9935.5820000000003</v>
      </c>
      <c r="NU10" s="120">
        <f t="shared" si="35"/>
        <v>0</v>
      </c>
      <c r="NV10" s="18">
        <f t="shared" si="137"/>
        <v>4365.9180000000006</v>
      </c>
      <c r="NW10" s="18">
        <v>425.53800000000001</v>
      </c>
      <c r="NX10" s="218">
        <v>437.82</v>
      </c>
      <c r="NY10" s="218">
        <v>437.82</v>
      </c>
      <c r="NZ10" s="18">
        <v>437.82</v>
      </c>
      <c r="OA10" s="18">
        <v>437.82</v>
      </c>
      <c r="OB10" s="18">
        <v>437.82</v>
      </c>
      <c r="OC10" s="18">
        <v>437.82</v>
      </c>
      <c r="OD10" s="18">
        <v>437.82</v>
      </c>
      <c r="OE10" s="18">
        <v>437.82</v>
      </c>
      <c r="OF10" s="18">
        <v>437.82</v>
      </c>
      <c r="OG10" s="18"/>
      <c r="OH10" s="18"/>
      <c r="OI10" s="20">
        <f t="shared" si="138"/>
        <v>7691.52</v>
      </c>
      <c r="OJ10" s="20">
        <v>0</v>
      </c>
      <c r="OK10" s="20">
        <v>0</v>
      </c>
      <c r="OL10" s="20">
        <v>0</v>
      </c>
      <c r="OM10" s="20">
        <v>0</v>
      </c>
      <c r="ON10" s="20">
        <v>0</v>
      </c>
      <c r="OO10" s="20">
        <v>1878.3</v>
      </c>
      <c r="OP10" s="20">
        <v>3305.84</v>
      </c>
      <c r="OQ10" s="20">
        <v>0</v>
      </c>
      <c r="OR10" s="20">
        <v>2507.38</v>
      </c>
      <c r="OS10" s="20">
        <f>VLOOKUP(C10,'[3]Фін.рез.(витрати)'!$C$8:$AD$94,28,0)</f>
        <v>0</v>
      </c>
      <c r="OT10" s="20"/>
      <c r="OU10" s="20"/>
      <c r="OV10" s="218">
        <f t="shared" si="139"/>
        <v>3325.6019999999999</v>
      </c>
      <c r="OW10" s="20">
        <f t="shared" si="36"/>
        <v>0</v>
      </c>
      <c r="OX10" s="20">
        <f t="shared" si="37"/>
        <v>3325.6019999999999</v>
      </c>
      <c r="OY10" s="18">
        <f t="shared" si="140"/>
        <v>6752.0960000000005</v>
      </c>
      <c r="OZ10" s="18">
        <v>637.31599999999992</v>
      </c>
      <c r="PA10" s="218">
        <v>679.42</v>
      </c>
      <c r="PB10" s="218">
        <v>679.42</v>
      </c>
      <c r="PC10" s="218">
        <v>679.42</v>
      </c>
      <c r="PD10" s="218">
        <v>679.42</v>
      </c>
      <c r="PE10" s="218">
        <v>679.42</v>
      </c>
      <c r="PF10" s="218">
        <v>679.42</v>
      </c>
      <c r="PG10" s="218">
        <v>679.42</v>
      </c>
      <c r="PH10" s="218">
        <v>679.42</v>
      </c>
      <c r="PI10" s="218">
        <v>679.42</v>
      </c>
      <c r="PJ10" s="218"/>
      <c r="PK10" s="218"/>
      <c r="PL10" s="20">
        <f t="shared" si="141"/>
        <v>2555.84</v>
      </c>
      <c r="PM10" s="18">
        <v>0</v>
      </c>
      <c r="PN10" s="18">
        <v>0</v>
      </c>
      <c r="PO10" s="18">
        <v>0</v>
      </c>
      <c r="PP10" s="18">
        <v>0</v>
      </c>
      <c r="PQ10" s="18">
        <v>0</v>
      </c>
      <c r="PR10" s="18">
        <v>0</v>
      </c>
      <c r="PS10" s="18">
        <v>0</v>
      </c>
      <c r="PT10" s="18">
        <v>2555.84</v>
      </c>
      <c r="PU10" s="18">
        <v>0</v>
      </c>
      <c r="PV10" s="18">
        <f>VLOOKUP(C10,'[3]Фін.рез.(витрати)'!$C$8:$AE$94,29,0)</f>
        <v>0</v>
      </c>
      <c r="PW10" s="18"/>
      <c r="PX10" s="18"/>
      <c r="PY10" s="218">
        <f t="shared" si="142"/>
        <v>-4196.2560000000003</v>
      </c>
      <c r="PZ10" s="20">
        <f t="shared" si="38"/>
        <v>-4196.2560000000003</v>
      </c>
      <c r="QA10" s="20">
        <f t="shared" si="39"/>
        <v>0</v>
      </c>
      <c r="QB10" s="18">
        <f t="shared" si="143"/>
        <v>1131.4389999999999</v>
      </c>
      <c r="QC10" s="18">
        <v>110.749</v>
      </c>
      <c r="QD10" s="218">
        <v>113.41</v>
      </c>
      <c r="QE10" s="218">
        <v>113.41</v>
      </c>
      <c r="QF10" s="218">
        <v>113.41</v>
      </c>
      <c r="QG10" s="218">
        <v>113.41</v>
      </c>
      <c r="QH10" s="218">
        <v>113.41</v>
      </c>
      <c r="QI10" s="218">
        <v>113.41</v>
      </c>
      <c r="QJ10" s="218">
        <v>113.41</v>
      </c>
      <c r="QK10" s="218">
        <v>113.41</v>
      </c>
      <c r="QL10" s="218">
        <v>113.41</v>
      </c>
      <c r="QM10" s="218"/>
      <c r="QN10" s="218"/>
      <c r="QO10" s="20">
        <f t="shared" si="144"/>
        <v>0</v>
      </c>
      <c r="QP10" s="18">
        <v>0</v>
      </c>
      <c r="QQ10" s="18">
        <v>0</v>
      </c>
      <c r="QR10" s="18"/>
      <c r="QS10" s="18">
        <v>0</v>
      </c>
      <c r="QT10" s="18">
        <v>0</v>
      </c>
      <c r="QU10" s="18">
        <v>0</v>
      </c>
      <c r="QV10" s="18"/>
      <c r="QW10" s="18">
        <v>0</v>
      </c>
      <c r="QX10" s="18"/>
      <c r="QY10" s="18"/>
      <c r="QZ10" s="18"/>
      <c r="RA10" s="18"/>
      <c r="RB10" s="218">
        <f t="shared" si="145"/>
        <v>-1131.4389999999999</v>
      </c>
      <c r="RC10" s="20">
        <f t="shared" si="40"/>
        <v>-1131.4389999999999</v>
      </c>
      <c r="RD10" s="20">
        <f t="shared" si="41"/>
        <v>0</v>
      </c>
      <c r="RE10" s="18">
        <f t="shared" si="146"/>
        <v>5449.6419999999998</v>
      </c>
      <c r="RF10" s="20">
        <v>531.86199999999997</v>
      </c>
      <c r="RG10" s="218">
        <v>546.41999999999996</v>
      </c>
      <c r="RH10" s="218">
        <v>546.41999999999996</v>
      </c>
      <c r="RI10" s="218">
        <v>546.41999999999996</v>
      </c>
      <c r="RJ10" s="218">
        <v>546.41999999999996</v>
      </c>
      <c r="RK10" s="218">
        <v>546.41999999999996</v>
      </c>
      <c r="RL10" s="218">
        <v>546.41999999999996</v>
      </c>
      <c r="RM10" s="218">
        <v>546.41999999999996</v>
      </c>
      <c r="RN10" s="218">
        <v>546.41999999999996</v>
      </c>
      <c r="RO10" s="218">
        <v>546.41999999999996</v>
      </c>
      <c r="RP10" s="218"/>
      <c r="RQ10" s="218"/>
      <c r="RR10" s="20">
        <f t="shared" si="147"/>
        <v>0</v>
      </c>
      <c r="RS10" s="18">
        <v>0</v>
      </c>
      <c r="RT10" s="18">
        <v>0</v>
      </c>
      <c r="RU10" s="18"/>
      <c r="RV10" s="18">
        <v>0</v>
      </c>
      <c r="RW10" s="18"/>
      <c r="RX10" s="18"/>
      <c r="RY10" s="18">
        <v>0</v>
      </c>
      <c r="RZ10" s="18">
        <v>0</v>
      </c>
      <c r="SA10" s="18"/>
      <c r="SB10" s="18"/>
      <c r="SC10" s="18"/>
      <c r="SD10" s="18"/>
      <c r="SE10" s="20">
        <f t="shared" si="42"/>
        <v>-5449.6419999999998</v>
      </c>
      <c r="SF10" s="20">
        <f t="shared" si="43"/>
        <v>-5449.6419999999998</v>
      </c>
      <c r="SG10" s="20">
        <f t="shared" si="44"/>
        <v>0</v>
      </c>
      <c r="SH10" s="18">
        <f t="shared" si="148"/>
        <v>2500.3719999999998</v>
      </c>
      <c r="SI10" s="18">
        <v>236.33199999999999</v>
      </c>
      <c r="SJ10" s="218">
        <v>251.56</v>
      </c>
      <c r="SK10" s="218">
        <v>251.56</v>
      </c>
      <c r="SL10" s="218">
        <v>251.56</v>
      </c>
      <c r="SM10" s="218">
        <v>251.56</v>
      </c>
      <c r="SN10" s="218">
        <v>251.56</v>
      </c>
      <c r="SO10" s="218">
        <v>251.56</v>
      </c>
      <c r="SP10" s="218">
        <v>251.56</v>
      </c>
      <c r="SQ10" s="218">
        <v>251.56</v>
      </c>
      <c r="SR10" s="218">
        <v>251.56</v>
      </c>
      <c r="SS10" s="218"/>
      <c r="ST10" s="218"/>
      <c r="SU10" s="20">
        <f t="shared" si="149"/>
        <v>0</v>
      </c>
      <c r="SV10" s="18">
        <v>0</v>
      </c>
      <c r="SW10" s="18">
        <v>0</v>
      </c>
      <c r="SX10" s="18">
        <v>0</v>
      </c>
      <c r="SY10" s="18">
        <v>0</v>
      </c>
      <c r="SZ10" s="18">
        <v>0</v>
      </c>
      <c r="TA10" s="18">
        <v>0</v>
      </c>
      <c r="TB10" s="18">
        <v>0</v>
      </c>
      <c r="TC10" s="18">
        <v>0</v>
      </c>
      <c r="TD10" s="18">
        <v>0</v>
      </c>
      <c r="TE10" s="18"/>
      <c r="TF10" s="18"/>
      <c r="TG10" s="18"/>
      <c r="TH10" s="20">
        <f t="shared" si="45"/>
        <v>-2500.3719999999998</v>
      </c>
      <c r="TI10" s="20">
        <f t="shared" si="46"/>
        <v>-2500.3719999999998</v>
      </c>
      <c r="TJ10" s="20">
        <f t="shared" si="47"/>
        <v>0</v>
      </c>
      <c r="TK10" s="18">
        <f t="shared" si="150"/>
        <v>1649.5759999999998</v>
      </c>
      <c r="TL10" s="18">
        <v>161.876</v>
      </c>
      <c r="TM10" s="218">
        <v>165.3</v>
      </c>
      <c r="TN10" s="218">
        <v>165.3</v>
      </c>
      <c r="TO10" s="218">
        <v>165.3</v>
      </c>
      <c r="TP10" s="218">
        <v>165.3</v>
      </c>
      <c r="TQ10" s="218">
        <v>165.3</v>
      </c>
      <c r="TR10" s="218">
        <v>165.3</v>
      </c>
      <c r="TS10" s="218">
        <v>165.3</v>
      </c>
      <c r="TT10" s="218">
        <v>165.3</v>
      </c>
      <c r="TU10" s="218">
        <v>165.3</v>
      </c>
      <c r="TV10" s="218"/>
      <c r="TW10" s="218"/>
      <c r="TX10" s="20">
        <f t="shared" si="151"/>
        <v>1717.51</v>
      </c>
      <c r="TY10" s="18">
        <v>205.02</v>
      </c>
      <c r="TZ10" s="18">
        <v>0</v>
      </c>
      <c r="UA10" s="18">
        <v>0</v>
      </c>
      <c r="UB10" s="18">
        <v>1512.49</v>
      </c>
      <c r="UC10" s="18">
        <v>0</v>
      </c>
      <c r="UD10" s="18">
        <v>0</v>
      </c>
      <c r="UE10" s="18">
        <v>0</v>
      </c>
      <c r="UF10" s="18">
        <v>0</v>
      </c>
      <c r="UG10" s="18">
        <v>0</v>
      </c>
      <c r="UH10" s="18">
        <f>VLOOKUP(C10,'[3]Фін.рез.(витрати)'!$C$8:$AI$94,33,0)</f>
        <v>0</v>
      </c>
      <c r="UI10" s="18"/>
      <c r="UJ10" s="18"/>
      <c r="UK10" s="20">
        <f t="shared" si="48"/>
        <v>67.934000000000196</v>
      </c>
      <c r="UL10" s="20">
        <f t="shared" si="49"/>
        <v>0</v>
      </c>
      <c r="UM10" s="20">
        <f t="shared" si="50"/>
        <v>67.934000000000196</v>
      </c>
      <c r="UN10" s="18">
        <f t="shared" si="152"/>
        <v>51.408999999999992</v>
      </c>
      <c r="UO10" s="18">
        <v>5.0590000000000011</v>
      </c>
      <c r="UP10" s="218">
        <v>5.15</v>
      </c>
      <c r="UQ10" s="218">
        <v>5.15</v>
      </c>
      <c r="UR10" s="218">
        <v>5.15</v>
      </c>
      <c r="US10" s="218">
        <v>5.15</v>
      </c>
      <c r="UT10" s="218">
        <v>5.15</v>
      </c>
      <c r="UU10" s="218">
        <v>5.15</v>
      </c>
      <c r="UV10" s="218">
        <v>5.15</v>
      </c>
      <c r="UW10" s="218">
        <v>5.15</v>
      </c>
      <c r="UX10" s="218">
        <v>5.15</v>
      </c>
      <c r="UY10" s="218"/>
      <c r="UZ10" s="218"/>
      <c r="VA10" s="20">
        <f t="shared" si="51"/>
        <v>0</v>
      </c>
      <c r="VB10" s="218"/>
      <c r="VC10" s="218"/>
      <c r="VD10" s="218"/>
      <c r="VE10" s="218"/>
      <c r="VF10" s="218"/>
      <c r="VG10" s="218"/>
      <c r="VH10" s="218"/>
      <c r="VI10" s="218"/>
      <c r="VJ10" s="218"/>
      <c r="VK10" s="218"/>
      <c r="VL10" s="218"/>
      <c r="VM10" s="218"/>
      <c r="VN10" s="20">
        <f t="shared" si="52"/>
        <v>-51.408999999999992</v>
      </c>
      <c r="VO10" s="20">
        <f t="shared" si="53"/>
        <v>-51.408999999999992</v>
      </c>
      <c r="VP10" s="20">
        <f t="shared" si="54"/>
        <v>0</v>
      </c>
      <c r="VQ10" s="120">
        <f t="shared" si="55"/>
        <v>0</v>
      </c>
      <c r="VR10" s="228"/>
      <c r="VS10" s="228"/>
      <c r="VT10" s="228"/>
      <c r="VU10" s="228"/>
      <c r="VV10" s="228"/>
      <c r="VW10" s="228"/>
      <c r="VX10" s="228"/>
      <c r="VY10" s="228"/>
      <c r="VZ10" s="228"/>
      <c r="WA10" s="228"/>
      <c r="WB10" s="228"/>
      <c r="WC10" s="228"/>
      <c r="WD10" s="120">
        <f t="shared" si="56"/>
        <v>0</v>
      </c>
      <c r="WE10" s="218"/>
      <c r="WF10" s="218"/>
      <c r="WG10" s="218"/>
      <c r="WH10" s="218"/>
      <c r="WI10" s="218"/>
      <c r="WJ10" s="218"/>
      <c r="WK10" s="218"/>
      <c r="WL10" s="218"/>
      <c r="WM10" s="218"/>
      <c r="WN10" s="218"/>
      <c r="WO10" s="218"/>
      <c r="WP10" s="218"/>
      <c r="WQ10" s="120">
        <f t="shared" si="57"/>
        <v>0</v>
      </c>
      <c r="WR10" s="120">
        <f t="shared" si="58"/>
        <v>0</v>
      </c>
      <c r="WS10" s="120">
        <f t="shared" si="59"/>
        <v>0</v>
      </c>
      <c r="WT10" s="119">
        <f t="shared" si="153"/>
        <v>55790.940999999992</v>
      </c>
      <c r="WU10" s="119">
        <v>5459.5209999999997</v>
      </c>
      <c r="WV10" s="228">
        <v>5592.38</v>
      </c>
      <c r="WW10" s="228">
        <v>5592.38</v>
      </c>
      <c r="WX10" s="228">
        <v>5592.38</v>
      </c>
      <c r="WY10" s="228">
        <v>5592.38</v>
      </c>
      <c r="WZ10" s="228">
        <v>5592.38</v>
      </c>
      <c r="XA10" s="228">
        <v>5592.38</v>
      </c>
      <c r="XB10" s="228">
        <v>5592.38</v>
      </c>
      <c r="XC10" s="228">
        <v>5592.38</v>
      </c>
      <c r="XD10" s="228">
        <v>5592.38</v>
      </c>
      <c r="XE10" s="228"/>
      <c r="XF10" s="228"/>
      <c r="XG10" s="119">
        <f t="shared" si="154"/>
        <v>61303.757218312458</v>
      </c>
      <c r="XH10" s="18">
        <v>6090.3790717397005</v>
      </c>
      <c r="XI10" s="18">
        <v>4733.3651072505781</v>
      </c>
      <c r="XJ10" s="18">
        <v>2634.8350631006238</v>
      </c>
      <c r="XK10" s="18">
        <v>2366.9629339636608</v>
      </c>
      <c r="XL10" s="18">
        <v>6096.1607301722206</v>
      </c>
      <c r="XM10" s="18">
        <v>5858.3888415512702</v>
      </c>
      <c r="XN10" s="18">
        <v>4896.8369784597671</v>
      </c>
      <c r="XO10" s="18">
        <v>12107.596241749303</v>
      </c>
      <c r="XP10" s="18">
        <v>10866.999567998786</v>
      </c>
      <c r="XQ10" s="18">
        <v>5652.2326823265503</v>
      </c>
      <c r="XR10" s="18"/>
      <c r="XS10" s="18"/>
      <c r="XT10" s="120">
        <f t="shared" si="60"/>
        <v>5512.8162183124659</v>
      </c>
      <c r="XU10" s="120">
        <f t="shared" si="61"/>
        <v>0</v>
      </c>
      <c r="XV10" s="120">
        <f t="shared" si="62"/>
        <v>5512.8162183124659</v>
      </c>
      <c r="XW10" s="119">
        <f t="shared" si="155"/>
        <v>19345.311000000002</v>
      </c>
      <c r="XX10" s="119">
        <v>1894.941</v>
      </c>
      <c r="XY10" s="228">
        <v>1938.93</v>
      </c>
      <c r="XZ10" s="228">
        <v>1938.93</v>
      </c>
      <c r="YA10" s="228">
        <v>1938.93</v>
      </c>
      <c r="YB10" s="228">
        <v>1938.93</v>
      </c>
      <c r="YC10" s="228">
        <v>1938.93</v>
      </c>
      <c r="YD10" s="228">
        <v>1938.93</v>
      </c>
      <c r="YE10" s="228">
        <v>1938.93</v>
      </c>
      <c r="YF10" s="228">
        <v>1938.93</v>
      </c>
      <c r="YG10" s="228">
        <v>1938.93</v>
      </c>
      <c r="YH10" s="228"/>
      <c r="YI10" s="228"/>
      <c r="YJ10" s="120">
        <f t="shared" si="156"/>
        <v>17195.851079384382</v>
      </c>
      <c r="YK10" s="18">
        <v>1466.5795198862731</v>
      </c>
      <c r="YL10" s="18">
        <v>1048.350841582482</v>
      </c>
      <c r="YM10" s="18">
        <v>2129.3890387610486</v>
      </c>
      <c r="YN10" s="18">
        <v>1573.7832925995051</v>
      </c>
      <c r="YO10" s="18">
        <v>2156.8801139752363</v>
      </c>
      <c r="YP10" s="18">
        <v>1501.9006921744538</v>
      </c>
      <c r="YQ10" s="18">
        <v>2072.9204103964148</v>
      </c>
      <c r="YR10" s="18">
        <v>1594.1741614224211</v>
      </c>
      <c r="YS10" s="18">
        <v>2081.2163436588435</v>
      </c>
      <c r="YT10" s="18">
        <v>1570.6566649277022</v>
      </c>
      <c r="YU10" s="18"/>
      <c r="YV10" s="18"/>
      <c r="YW10" s="218">
        <f t="shared" si="157"/>
        <v>-2149.4599206156199</v>
      </c>
      <c r="YX10" s="120">
        <f t="shared" si="63"/>
        <v>-2149.4599206156199</v>
      </c>
      <c r="YY10" s="120">
        <f t="shared" si="64"/>
        <v>0</v>
      </c>
      <c r="YZ10" s="119">
        <f t="shared" si="158"/>
        <v>6966.4979999999996</v>
      </c>
      <c r="ZA10" s="119">
        <v>681.61800000000005</v>
      </c>
      <c r="ZB10" s="228">
        <v>698.32</v>
      </c>
      <c r="ZC10" s="228">
        <v>698.32</v>
      </c>
      <c r="ZD10" s="228">
        <v>698.32</v>
      </c>
      <c r="ZE10" s="228">
        <v>698.32</v>
      </c>
      <c r="ZF10" s="228">
        <v>698.32</v>
      </c>
      <c r="ZG10" s="228">
        <v>698.32</v>
      </c>
      <c r="ZH10" s="228">
        <v>698.32</v>
      </c>
      <c r="ZI10" s="228">
        <v>698.32</v>
      </c>
      <c r="ZJ10" s="228">
        <v>698.32</v>
      </c>
      <c r="ZK10" s="228"/>
      <c r="ZL10" s="228"/>
      <c r="ZM10" s="120">
        <f t="shared" si="159"/>
        <v>7682.1890010653788</v>
      </c>
      <c r="ZN10" s="119"/>
      <c r="ZO10" s="18"/>
      <c r="ZP10" s="18">
        <v>3606.0728683107777</v>
      </c>
      <c r="ZQ10" s="18">
        <v>4076.1161327546006</v>
      </c>
      <c r="ZR10" s="18"/>
      <c r="ZS10" s="18"/>
      <c r="ZT10" s="18"/>
      <c r="ZU10" s="18"/>
      <c r="ZV10" s="18"/>
      <c r="ZW10" s="18"/>
      <c r="ZX10" s="18"/>
      <c r="ZY10" s="18"/>
      <c r="ZZ10" s="120">
        <f t="shared" si="65"/>
        <v>715.69100106537917</v>
      </c>
      <c r="AAA10" s="120">
        <f t="shared" si="66"/>
        <v>0</v>
      </c>
      <c r="AAB10" s="120">
        <f t="shared" si="67"/>
        <v>715.69100106537917</v>
      </c>
      <c r="AAC10" s="119">
        <f t="shared" si="160"/>
        <v>1346.8600000000004</v>
      </c>
      <c r="AAD10" s="119">
        <v>134.47000000000003</v>
      </c>
      <c r="AAE10" s="228">
        <v>134.71</v>
      </c>
      <c r="AAF10" s="228">
        <v>134.71</v>
      </c>
      <c r="AAG10" s="228">
        <v>134.71</v>
      </c>
      <c r="AAH10" s="228">
        <v>134.71</v>
      </c>
      <c r="AAI10" s="228">
        <v>134.71</v>
      </c>
      <c r="AAJ10" s="228">
        <v>134.71</v>
      </c>
      <c r="AAK10" s="228">
        <v>134.71</v>
      </c>
      <c r="AAL10" s="228">
        <v>134.71</v>
      </c>
      <c r="AAM10" s="228">
        <v>134.71</v>
      </c>
      <c r="AAN10" s="228"/>
      <c r="AAO10" s="228"/>
      <c r="AAP10" s="120">
        <f t="shared" si="161"/>
        <v>1709.0516092399998</v>
      </c>
      <c r="AAQ10" s="18">
        <v>144.95560506000001</v>
      </c>
      <c r="AAR10" s="18">
        <v>144.58323060000001</v>
      </c>
      <c r="AAS10" s="18">
        <v>177.36696119999999</v>
      </c>
      <c r="AAT10" s="18">
        <v>181.04935860000001</v>
      </c>
      <c r="AAU10" s="18">
        <v>177.09431057999998</v>
      </c>
      <c r="AAV10" s="18">
        <v>180.4021406</v>
      </c>
      <c r="AAW10" s="18">
        <v>175.24945019999998</v>
      </c>
      <c r="AAX10" s="18">
        <v>176.0222574</v>
      </c>
      <c r="AAY10" s="18">
        <v>174.5492342</v>
      </c>
      <c r="AAZ10" s="18">
        <v>177.7790608</v>
      </c>
      <c r="ABA10" s="18"/>
      <c r="ABB10" s="18"/>
      <c r="ABC10" s="120">
        <f t="shared" si="68"/>
        <v>362.19160923999948</v>
      </c>
      <c r="ABD10" s="120">
        <f t="shared" si="69"/>
        <v>0</v>
      </c>
      <c r="ABE10" s="120">
        <f t="shared" si="70"/>
        <v>362.19160923999948</v>
      </c>
      <c r="ABF10" s="119">
        <f t="shared" si="162"/>
        <v>297.97500000000002</v>
      </c>
      <c r="ABG10" s="119">
        <v>29.774999999999999</v>
      </c>
      <c r="ABH10" s="228">
        <v>29.8</v>
      </c>
      <c r="ABI10" s="228">
        <v>29.8</v>
      </c>
      <c r="ABJ10" s="228">
        <v>29.8</v>
      </c>
      <c r="ABK10" s="228">
        <v>29.8</v>
      </c>
      <c r="ABL10" s="228">
        <v>29.8</v>
      </c>
      <c r="ABM10" s="228">
        <v>29.8</v>
      </c>
      <c r="ABN10" s="228">
        <v>29.8</v>
      </c>
      <c r="ABO10" s="228">
        <v>29.8</v>
      </c>
      <c r="ABP10" s="228">
        <v>29.8</v>
      </c>
      <c r="ABQ10" s="228"/>
      <c r="ABR10" s="228"/>
      <c r="ABS10" s="120">
        <f t="shared" si="163"/>
        <v>0</v>
      </c>
      <c r="ABT10" s="18">
        <v>0</v>
      </c>
      <c r="ABU10" s="18"/>
      <c r="ABV10" s="18"/>
      <c r="ABW10" s="18"/>
      <c r="ABX10" s="18"/>
      <c r="ABY10" s="18"/>
      <c r="ABZ10" s="18"/>
      <c r="ACA10" s="18">
        <v>0</v>
      </c>
      <c r="ACB10" s="18">
        <v>0</v>
      </c>
      <c r="ACC10" s="18">
        <v>0</v>
      </c>
      <c r="ACD10" s="18"/>
      <c r="ACE10" s="18"/>
      <c r="ACF10" s="120">
        <f t="shared" si="71"/>
        <v>-297.97500000000002</v>
      </c>
      <c r="ACG10" s="120">
        <f t="shared" si="72"/>
        <v>-297.97500000000002</v>
      </c>
      <c r="ACH10" s="120">
        <f t="shared" si="73"/>
        <v>0</v>
      </c>
      <c r="ACI10" s="114">
        <f t="shared" si="74"/>
        <v>7378.9570000000012</v>
      </c>
      <c r="ACJ10" s="120">
        <f t="shared" si="75"/>
        <v>4522.721189328</v>
      </c>
      <c r="ACK10" s="131">
        <f t="shared" si="76"/>
        <v>-2856.2358106720012</v>
      </c>
      <c r="ACL10" s="120">
        <f t="shared" si="77"/>
        <v>-2856.2358106720012</v>
      </c>
      <c r="ACM10" s="120">
        <f t="shared" si="78"/>
        <v>0</v>
      </c>
      <c r="ACN10" s="18">
        <f t="shared" si="164"/>
        <v>7378.9570000000012</v>
      </c>
      <c r="ACO10" s="18">
        <v>713.64700000000005</v>
      </c>
      <c r="ACP10" s="218">
        <v>740.59</v>
      </c>
      <c r="ACQ10" s="218">
        <v>740.59</v>
      </c>
      <c r="ACR10" s="218">
        <v>740.59</v>
      </c>
      <c r="ACS10" s="218">
        <v>740.59</v>
      </c>
      <c r="ACT10" s="218">
        <v>740.59</v>
      </c>
      <c r="ACU10" s="218">
        <v>740.59</v>
      </c>
      <c r="ACV10" s="218">
        <v>740.59</v>
      </c>
      <c r="ACW10" s="218">
        <v>740.59</v>
      </c>
      <c r="ACX10" s="218">
        <v>740.59</v>
      </c>
      <c r="ACY10" s="218"/>
      <c r="ACZ10" s="218"/>
      <c r="ADA10" s="20">
        <f t="shared" si="165"/>
        <v>4522.721189328</v>
      </c>
      <c r="ADB10" s="18">
        <v>305.79675587999998</v>
      </c>
      <c r="ADC10" s="18">
        <v>400.07962440000006</v>
      </c>
      <c r="ADD10" s="18">
        <v>35.782618968000001</v>
      </c>
      <c r="ADE10" s="18">
        <v>661.51783080000007</v>
      </c>
      <c r="ADF10" s="18">
        <v>2326.2649912799998</v>
      </c>
      <c r="ADG10" s="18">
        <v>210.28194720000002</v>
      </c>
      <c r="ADH10" s="18">
        <v>223.91772840000002</v>
      </c>
      <c r="ADI10" s="18">
        <v>153.8824716</v>
      </c>
      <c r="ADJ10" s="18">
        <v>109.5551856</v>
      </c>
      <c r="ADK10" s="18">
        <v>95.642035200000009</v>
      </c>
      <c r="ADL10" s="18"/>
      <c r="ADM10" s="18"/>
      <c r="ADN10" s="20">
        <f t="shared" si="79"/>
        <v>-2856.2358106720012</v>
      </c>
      <c r="ADO10" s="20">
        <f t="shared" si="80"/>
        <v>-2856.2358106720012</v>
      </c>
      <c r="ADP10" s="20">
        <f t="shared" si="81"/>
        <v>0</v>
      </c>
      <c r="ADQ10" s="18">
        <f t="shared" si="166"/>
        <v>0</v>
      </c>
      <c r="ADR10" s="18">
        <v>0</v>
      </c>
      <c r="ADS10" s="218">
        <v>0</v>
      </c>
      <c r="ADT10" s="218">
        <v>0</v>
      </c>
      <c r="ADU10" s="218">
        <v>0</v>
      </c>
      <c r="ADV10" s="218">
        <v>0</v>
      </c>
      <c r="ADW10" s="218">
        <v>0</v>
      </c>
      <c r="ADX10" s="218">
        <v>0</v>
      </c>
      <c r="ADY10" s="218">
        <v>0</v>
      </c>
      <c r="ADZ10" s="218">
        <v>0</v>
      </c>
      <c r="AEA10" s="218">
        <v>0</v>
      </c>
      <c r="AEB10" s="218"/>
      <c r="AEC10" s="218"/>
      <c r="AED10" s="20">
        <f t="shared" si="167"/>
        <v>0</v>
      </c>
      <c r="AEE10" s="18">
        <v>0</v>
      </c>
      <c r="AEF10" s="18">
        <v>0</v>
      </c>
      <c r="AEG10" s="18">
        <v>0</v>
      </c>
      <c r="AEH10" s="18">
        <v>0</v>
      </c>
      <c r="AEI10" s="18">
        <v>0</v>
      </c>
      <c r="AEJ10" s="18">
        <v>0</v>
      </c>
      <c r="AEK10" s="18">
        <v>0</v>
      </c>
      <c r="AEL10" s="18">
        <v>0</v>
      </c>
      <c r="AEM10" s="18">
        <v>0</v>
      </c>
      <c r="AEN10" s="18">
        <v>0</v>
      </c>
      <c r="AEO10" s="18"/>
      <c r="AEP10" s="18"/>
      <c r="AEQ10" s="20">
        <f t="shared" si="82"/>
        <v>0</v>
      </c>
      <c r="AER10" s="20">
        <f t="shared" si="83"/>
        <v>0</v>
      </c>
      <c r="AES10" s="20">
        <f t="shared" si="84"/>
        <v>0</v>
      </c>
      <c r="AET10" s="18">
        <f t="shared" si="168"/>
        <v>0</v>
      </c>
      <c r="AEU10" s="18">
        <v>0</v>
      </c>
      <c r="AEV10" s="218">
        <v>0</v>
      </c>
      <c r="AEW10" s="218">
        <v>0</v>
      </c>
      <c r="AEX10" s="218">
        <v>0</v>
      </c>
      <c r="AEY10" s="218">
        <v>0</v>
      </c>
      <c r="AEZ10" s="218"/>
      <c r="AFA10" s="218"/>
      <c r="AFB10" s="218"/>
      <c r="AFC10" s="218"/>
      <c r="AFD10" s="218"/>
      <c r="AFE10" s="218"/>
      <c r="AFF10" s="218"/>
      <c r="AFG10" s="20">
        <f t="shared" si="169"/>
        <v>0</v>
      </c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20">
        <f t="shared" si="85"/>
        <v>0</v>
      </c>
      <c r="AFU10" s="20">
        <f t="shared" si="86"/>
        <v>0</v>
      </c>
      <c r="AFV10" s="135">
        <f t="shared" si="87"/>
        <v>0</v>
      </c>
      <c r="AFW10" s="140">
        <f t="shared" si="88"/>
        <v>227310.32199999999</v>
      </c>
      <c r="AFX10" s="110">
        <f t="shared" si="89"/>
        <v>197416.82287984941</v>
      </c>
      <c r="AFY10" s="125">
        <f t="shared" si="90"/>
        <v>-29893.499120150576</v>
      </c>
      <c r="AFZ10" s="20">
        <f t="shared" si="170"/>
        <v>-29893.499120150576</v>
      </c>
      <c r="AGA10" s="139">
        <f t="shared" si="171"/>
        <v>0</v>
      </c>
      <c r="AGB10" s="200">
        <f t="shared" si="91"/>
        <v>272772.38639999996</v>
      </c>
      <c r="AGC10" s="125">
        <f t="shared" si="91"/>
        <v>236900.18745581928</v>
      </c>
      <c r="AGD10" s="125">
        <f t="shared" si="92"/>
        <v>-35872.19894418068</v>
      </c>
      <c r="AGE10" s="20">
        <f t="shared" si="93"/>
        <v>-35872.19894418068</v>
      </c>
      <c r="AGF10" s="135">
        <f t="shared" si="94"/>
        <v>0</v>
      </c>
      <c r="AGG10" s="164">
        <f t="shared" si="172"/>
        <v>13638.619319999998</v>
      </c>
      <c r="AGH10" s="205">
        <f t="shared" si="173"/>
        <v>11845.009372790964</v>
      </c>
      <c r="AGI10" s="125">
        <f t="shared" si="95"/>
        <v>-1793.6099472090336</v>
      </c>
      <c r="AGJ10" s="20">
        <f t="shared" si="96"/>
        <v>-1793.6099472090336</v>
      </c>
      <c r="AGK10" s="139">
        <f t="shared" si="97"/>
        <v>0</v>
      </c>
      <c r="AGL10" s="165">
        <f t="shared" si="174"/>
        <v>286411.00571999996</v>
      </c>
      <c r="AGM10" s="165">
        <f t="shared" si="174"/>
        <v>248745.19682861023</v>
      </c>
      <c r="AGN10" s="166">
        <f t="shared" si="99"/>
        <v>-37665.808891389723</v>
      </c>
      <c r="AGO10" s="165">
        <f t="shared" si="100"/>
        <v>-37665.808891389723</v>
      </c>
      <c r="AGP10" s="167">
        <f t="shared" si="101"/>
        <v>0</v>
      </c>
      <c r="AGQ10" s="202">
        <f t="shared" si="175"/>
        <v>4.7619047619047623E-2</v>
      </c>
      <c r="AGR10" s="263"/>
      <c r="AGS10" s="263">
        <v>0.05</v>
      </c>
      <c r="AGT10" s="229"/>
      <c r="AGU10" s="264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</row>
    <row r="11" spans="1:892" s="210" customFormat="1" ht="12.75" outlineLevel="1" x14ac:dyDescent="0.25">
      <c r="A11" s="1">
        <v>441</v>
      </c>
      <c r="B11" s="21">
        <v>3</v>
      </c>
      <c r="C11" s="230" t="s">
        <v>748</v>
      </c>
      <c r="D11" s="231">
        <v>3</v>
      </c>
      <c r="E11" s="227">
        <v>790.63</v>
      </c>
      <c r="F11" s="131">
        <f t="shared" si="0"/>
        <v>10882.381000000001</v>
      </c>
      <c r="G11" s="113">
        <f t="shared" si="1"/>
        <v>6673.4735522172341</v>
      </c>
      <c r="H11" s="131">
        <f t="shared" si="2"/>
        <v>-4208.9074477827671</v>
      </c>
      <c r="I11" s="120">
        <f t="shared" si="3"/>
        <v>-4208.9074477827671</v>
      </c>
      <c r="J11" s="120">
        <f t="shared" si="4"/>
        <v>0</v>
      </c>
      <c r="K11" s="18">
        <f t="shared" si="102"/>
        <v>2946.1060000000007</v>
      </c>
      <c r="L11" s="218">
        <v>288.40600000000001</v>
      </c>
      <c r="M11" s="218">
        <v>295.3</v>
      </c>
      <c r="N11" s="218">
        <v>295.3</v>
      </c>
      <c r="O11" s="218">
        <v>295.3</v>
      </c>
      <c r="P11" s="218">
        <v>295.3</v>
      </c>
      <c r="Q11" s="218">
        <v>295.3</v>
      </c>
      <c r="R11" s="218">
        <v>295.3</v>
      </c>
      <c r="S11" s="218">
        <v>295.3</v>
      </c>
      <c r="T11" s="218">
        <v>295.3</v>
      </c>
      <c r="U11" s="218">
        <v>295.3</v>
      </c>
      <c r="V11" s="218"/>
      <c r="W11" s="218"/>
      <c r="X11" s="218">
        <f t="shared" si="103"/>
        <v>1506.7270427535991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1506.7270427535991</v>
      </c>
      <c r="AE11" s="18">
        <v>0</v>
      </c>
      <c r="AF11" s="18">
        <v>0</v>
      </c>
      <c r="AG11" s="18">
        <v>0</v>
      </c>
      <c r="AH11" s="18">
        <v>0</v>
      </c>
      <c r="AI11" s="18"/>
      <c r="AJ11" s="18"/>
      <c r="AK11" s="218"/>
      <c r="AL11" s="218">
        <f t="shared" si="104"/>
        <v>0</v>
      </c>
      <c r="AM11" s="218">
        <f t="shared" si="5"/>
        <v>0</v>
      </c>
      <c r="AN11" s="18">
        <f t="shared" si="105"/>
        <v>322.75300000000004</v>
      </c>
      <c r="AO11" s="218">
        <v>31.693000000000001</v>
      </c>
      <c r="AP11" s="218">
        <v>32.340000000000003</v>
      </c>
      <c r="AQ11" s="218">
        <v>32.340000000000003</v>
      </c>
      <c r="AR11" s="218">
        <v>32.340000000000003</v>
      </c>
      <c r="AS11" s="218">
        <v>32.340000000000003</v>
      </c>
      <c r="AT11" s="218">
        <v>32.340000000000003</v>
      </c>
      <c r="AU11" s="218">
        <v>32.340000000000003</v>
      </c>
      <c r="AV11" s="218">
        <v>32.340000000000003</v>
      </c>
      <c r="AW11" s="218">
        <v>32.340000000000003</v>
      </c>
      <c r="AX11" s="218">
        <v>32.340000000000003</v>
      </c>
      <c r="AY11" s="218"/>
      <c r="AZ11" s="218"/>
      <c r="BA11" s="20">
        <f t="shared" si="106"/>
        <v>179.39389514891585</v>
      </c>
      <c r="BB11" s="18">
        <v>0</v>
      </c>
      <c r="BC11" s="18">
        <v>0</v>
      </c>
      <c r="BD11" s="18">
        <v>0</v>
      </c>
      <c r="BE11" s="18">
        <v>0</v>
      </c>
      <c r="BF11" s="18">
        <v>0</v>
      </c>
      <c r="BG11" s="18">
        <v>179.39389514891585</v>
      </c>
      <c r="BH11" s="18">
        <v>0</v>
      </c>
      <c r="BI11" s="18">
        <v>0</v>
      </c>
      <c r="BJ11" s="18">
        <v>0</v>
      </c>
      <c r="BK11" s="18">
        <v>0</v>
      </c>
      <c r="BL11" s="18"/>
      <c r="BM11" s="18"/>
      <c r="BN11" s="218"/>
      <c r="BO11" s="20">
        <f t="shared" si="6"/>
        <v>0</v>
      </c>
      <c r="BP11" s="20">
        <f t="shared" si="7"/>
        <v>0</v>
      </c>
      <c r="BQ11" s="18">
        <f t="shared" si="107"/>
        <v>423.75399999999996</v>
      </c>
      <c r="BR11" s="218">
        <v>42.334000000000003</v>
      </c>
      <c r="BS11" s="3">
        <v>42.38</v>
      </c>
      <c r="BT11" s="218">
        <v>42.38</v>
      </c>
      <c r="BU11" s="218">
        <v>42.38</v>
      </c>
      <c r="BV11" s="218">
        <v>42.38</v>
      </c>
      <c r="BW11" s="218">
        <v>42.38</v>
      </c>
      <c r="BX11" s="218">
        <v>42.38</v>
      </c>
      <c r="BY11" s="218">
        <v>42.38</v>
      </c>
      <c r="BZ11" s="218">
        <v>42.38</v>
      </c>
      <c r="CA11" s="218">
        <v>42.38</v>
      </c>
      <c r="CB11" s="218"/>
      <c r="CC11" s="218"/>
      <c r="CD11" s="18">
        <f t="shared" si="108"/>
        <v>213.23937127999997</v>
      </c>
      <c r="CE11" s="18">
        <v>0</v>
      </c>
      <c r="CF11" s="18">
        <v>0</v>
      </c>
      <c r="CG11" s="18">
        <v>0</v>
      </c>
      <c r="CH11" s="18">
        <v>0</v>
      </c>
      <c r="CI11" s="18">
        <v>0</v>
      </c>
      <c r="CJ11" s="18">
        <v>43.516680739999998</v>
      </c>
      <c r="CK11" s="18">
        <v>42.273746580000001</v>
      </c>
      <c r="CL11" s="18">
        <v>42.460163460000004</v>
      </c>
      <c r="CM11" s="18">
        <v>42.104840180000004</v>
      </c>
      <c r="CN11" s="18">
        <v>42.883940320000001</v>
      </c>
      <c r="CO11" s="18"/>
      <c r="CP11" s="18"/>
      <c r="CQ11" s="218"/>
      <c r="CR11" s="20">
        <f t="shared" si="8"/>
        <v>0</v>
      </c>
      <c r="CS11" s="20">
        <f t="shared" si="9"/>
        <v>0</v>
      </c>
      <c r="CT11" s="18">
        <f t="shared" si="109"/>
        <v>0</v>
      </c>
      <c r="CU11" s="18">
        <v>0</v>
      </c>
      <c r="CV11" s="218">
        <v>0</v>
      </c>
      <c r="CW11" s="218">
        <v>0</v>
      </c>
      <c r="CX11" s="218">
        <v>0</v>
      </c>
      <c r="CY11" s="218">
        <v>0</v>
      </c>
      <c r="CZ11" s="218">
        <v>0</v>
      </c>
      <c r="DA11" s="218">
        <v>0</v>
      </c>
      <c r="DB11" s="218">
        <v>0</v>
      </c>
      <c r="DC11" s="218">
        <v>0</v>
      </c>
      <c r="DD11" s="218">
        <v>0</v>
      </c>
      <c r="DE11" s="218"/>
      <c r="DF11" s="218"/>
      <c r="DG11" s="18">
        <f t="shared" si="110"/>
        <v>0</v>
      </c>
      <c r="DH11" s="18">
        <v>0</v>
      </c>
      <c r="DI11" s="18">
        <v>0</v>
      </c>
      <c r="DJ11" s="18">
        <v>0</v>
      </c>
      <c r="DK11" s="18">
        <v>0</v>
      </c>
      <c r="DL11" s="18">
        <v>0</v>
      </c>
      <c r="DM11" s="18">
        <v>0</v>
      </c>
      <c r="DN11" s="18">
        <v>0</v>
      </c>
      <c r="DO11" s="18">
        <v>0</v>
      </c>
      <c r="DP11" s="18">
        <v>0</v>
      </c>
      <c r="DQ11" s="18">
        <v>0</v>
      </c>
      <c r="DR11" s="18"/>
      <c r="DS11" s="18"/>
      <c r="DT11" s="218">
        <f t="shared" si="111"/>
        <v>0</v>
      </c>
      <c r="DU11" s="20">
        <f t="shared" si="10"/>
        <v>0</v>
      </c>
      <c r="DV11" s="20">
        <f t="shared" si="112"/>
        <v>0</v>
      </c>
      <c r="DW11" s="18">
        <f t="shared" si="11"/>
        <v>0</v>
      </c>
      <c r="DX11" s="18">
        <v>0</v>
      </c>
      <c r="DY11" s="218">
        <v>0</v>
      </c>
      <c r="DZ11" s="218">
        <v>0</v>
      </c>
      <c r="EA11" s="218">
        <v>0</v>
      </c>
      <c r="EB11" s="218">
        <v>0</v>
      </c>
      <c r="EC11" s="218">
        <v>0</v>
      </c>
      <c r="ED11" s="218">
        <v>0</v>
      </c>
      <c r="EE11" s="218">
        <v>0</v>
      </c>
      <c r="EF11" s="218">
        <v>0</v>
      </c>
      <c r="EG11" s="218">
        <v>0</v>
      </c>
      <c r="EH11" s="218"/>
      <c r="EI11" s="218"/>
      <c r="EJ11" s="218"/>
      <c r="EK11" s="18">
        <f t="shared" si="113"/>
        <v>0</v>
      </c>
      <c r="EL11" s="18">
        <v>0</v>
      </c>
      <c r="EM11" s="18">
        <v>0</v>
      </c>
      <c r="EN11" s="18">
        <v>0</v>
      </c>
      <c r="EO11" s="18">
        <v>0</v>
      </c>
      <c r="EP11" s="18">
        <v>0</v>
      </c>
      <c r="EQ11" s="18">
        <v>0</v>
      </c>
      <c r="ER11" s="18">
        <v>0</v>
      </c>
      <c r="ES11" s="18">
        <v>0</v>
      </c>
      <c r="ET11" s="18">
        <v>0</v>
      </c>
      <c r="EU11" s="18">
        <v>0</v>
      </c>
      <c r="EV11" s="18"/>
      <c r="EW11" s="18"/>
      <c r="EX11" s="20">
        <f t="shared" si="12"/>
        <v>0</v>
      </c>
      <c r="EY11" s="20">
        <f t="shared" si="114"/>
        <v>0</v>
      </c>
      <c r="EZ11" s="20">
        <f t="shared" si="115"/>
        <v>0</v>
      </c>
      <c r="FA11" s="18">
        <f t="shared" si="116"/>
        <v>3775.5820000000003</v>
      </c>
      <c r="FB11" s="18">
        <v>370.702</v>
      </c>
      <c r="FC11" s="218">
        <v>378.32</v>
      </c>
      <c r="FD11" s="218">
        <v>378.32</v>
      </c>
      <c r="FE11" s="218">
        <v>378.32</v>
      </c>
      <c r="FF11" s="218">
        <v>378.32</v>
      </c>
      <c r="FG11" s="218">
        <v>378.32</v>
      </c>
      <c r="FH11" s="218">
        <v>378.32</v>
      </c>
      <c r="FI11" s="218">
        <v>378.32</v>
      </c>
      <c r="FJ11" s="218">
        <v>378.32</v>
      </c>
      <c r="FK11" s="218">
        <v>378.32</v>
      </c>
      <c r="FL11" s="218"/>
      <c r="FM11" s="218"/>
      <c r="FN11" s="20">
        <f t="shared" si="117"/>
        <v>2021.9458330121529</v>
      </c>
      <c r="FO11" s="18">
        <v>0</v>
      </c>
      <c r="FP11" s="18">
        <v>0</v>
      </c>
      <c r="FQ11" s="18">
        <v>0</v>
      </c>
      <c r="FR11" s="18">
        <v>0</v>
      </c>
      <c r="FS11" s="18">
        <v>0</v>
      </c>
      <c r="FT11" s="18">
        <v>2021.9458330121529</v>
      </c>
      <c r="FU11" s="18">
        <v>0</v>
      </c>
      <c r="FV11" s="18">
        <v>0</v>
      </c>
      <c r="FW11" s="18">
        <v>0</v>
      </c>
      <c r="FX11" s="18">
        <v>0</v>
      </c>
      <c r="FY11" s="18"/>
      <c r="FZ11" s="18"/>
      <c r="GA11" s="218">
        <f t="shared" si="118"/>
        <v>-1753.6361669878474</v>
      </c>
      <c r="GB11" s="20">
        <f t="shared" si="119"/>
        <v>-1753.6361669878474</v>
      </c>
      <c r="GC11" s="20">
        <f t="shared" si="120"/>
        <v>0</v>
      </c>
      <c r="GD11" s="18">
        <f t="shared" si="121"/>
        <v>1.04</v>
      </c>
      <c r="GE11" s="218">
        <v>1.04</v>
      </c>
      <c r="GF11" s="218">
        <v>0</v>
      </c>
      <c r="GG11" s="218">
        <v>0</v>
      </c>
      <c r="GH11" s="218">
        <v>0</v>
      </c>
      <c r="GI11" s="218">
        <v>0</v>
      </c>
      <c r="GJ11" s="218">
        <v>0</v>
      </c>
      <c r="GK11" s="218"/>
      <c r="GL11" s="218"/>
      <c r="GM11" s="218"/>
      <c r="GN11" s="218"/>
      <c r="GO11" s="218"/>
      <c r="GP11" s="218"/>
      <c r="GQ11" s="20">
        <f t="shared" si="122"/>
        <v>0</v>
      </c>
      <c r="GR11" s="18">
        <v>0</v>
      </c>
      <c r="GS11" s="18">
        <v>0</v>
      </c>
      <c r="GT11" s="18">
        <v>0</v>
      </c>
      <c r="GU11" s="18">
        <v>0</v>
      </c>
      <c r="GV11" s="218">
        <f t="shared" si="123"/>
        <v>-1.04</v>
      </c>
      <c r="GW11" s="20">
        <f t="shared" si="13"/>
        <v>-1.04</v>
      </c>
      <c r="GX11" s="20">
        <f t="shared" si="14"/>
        <v>0</v>
      </c>
      <c r="GY11" s="18">
        <f t="shared" si="124"/>
        <v>3413.1459999999997</v>
      </c>
      <c r="GZ11" s="18">
        <v>333.52600000000001</v>
      </c>
      <c r="HA11" s="218">
        <v>342.18</v>
      </c>
      <c r="HB11" s="218">
        <v>342.18</v>
      </c>
      <c r="HC11" s="218">
        <v>342.18</v>
      </c>
      <c r="HD11" s="218">
        <v>342.18</v>
      </c>
      <c r="HE11" s="218">
        <v>342.18</v>
      </c>
      <c r="HF11" s="218">
        <v>342.18</v>
      </c>
      <c r="HG11" s="218">
        <v>342.18</v>
      </c>
      <c r="HH11" s="218">
        <v>342.18</v>
      </c>
      <c r="HI11" s="218">
        <v>342.18</v>
      </c>
      <c r="HJ11" s="218"/>
      <c r="HK11" s="218"/>
      <c r="HL11" s="20">
        <f t="shared" si="125"/>
        <v>2752.1674100225664</v>
      </c>
      <c r="HM11" s="18">
        <v>262.84706779685609</v>
      </c>
      <c r="HN11" s="18">
        <v>241.65417060144557</v>
      </c>
      <c r="HO11" s="18">
        <v>277.74642451617922</v>
      </c>
      <c r="HP11" s="18">
        <v>299.38842950916245</v>
      </c>
      <c r="HQ11" s="18">
        <v>313.19298055441521</v>
      </c>
      <c r="HR11" s="18">
        <v>271.67671134370738</v>
      </c>
      <c r="HS11" s="18">
        <v>246.95786433236739</v>
      </c>
      <c r="HT11" s="18">
        <v>326.67486603526135</v>
      </c>
      <c r="HU11" s="18">
        <v>246.83782862081915</v>
      </c>
      <c r="HV11" s="18">
        <v>265.19106671235318</v>
      </c>
      <c r="HW11" s="18"/>
      <c r="HX11" s="18"/>
      <c r="HY11" s="20">
        <f t="shared" si="15"/>
        <v>-660.97858997743333</v>
      </c>
      <c r="HZ11" s="20">
        <f t="shared" si="16"/>
        <v>-660.97858997743333</v>
      </c>
      <c r="IA11" s="20">
        <f t="shared" si="17"/>
        <v>0</v>
      </c>
      <c r="IB11" s="119">
        <f t="shared" si="126"/>
        <v>0</v>
      </c>
      <c r="IC11" s="119">
        <v>0</v>
      </c>
      <c r="ID11" s="228">
        <v>0</v>
      </c>
      <c r="IE11" s="228">
        <v>0</v>
      </c>
      <c r="IF11" s="119">
        <v>0</v>
      </c>
      <c r="IG11" s="119">
        <v>0</v>
      </c>
      <c r="IH11" s="119">
        <v>0</v>
      </c>
      <c r="II11" s="119">
        <v>0</v>
      </c>
      <c r="IJ11" s="119">
        <v>0</v>
      </c>
      <c r="IK11" s="119">
        <v>0</v>
      </c>
      <c r="IL11" s="119">
        <v>0</v>
      </c>
      <c r="IM11" s="119"/>
      <c r="IN11" s="119"/>
      <c r="IO11" s="120">
        <f t="shared" si="127"/>
        <v>0</v>
      </c>
      <c r="IP11" s="18">
        <v>0</v>
      </c>
      <c r="IQ11" s="18">
        <v>0</v>
      </c>
      <c r="IR11" s="18">
        <v>0</v>
      </c>
      <c r="IS11" s="18">
        <v>0</v>
      </c>
      <c r="IT11" s="18">
        <v>0</v>
      </c>
      <c r="IU11" s="18">
        <v>0</v>
      </c>
      <c r="IV11" s="18">
        <v>0</v>
      </c>
      <c r="IW11" s="18">
        <v>0</v>
      </c>
      <c r="IX11" s="18">
        <v>0</v>
      </c>
      <c r="IY11" s="18">
        <v>0</v>
      </c>
      <c r="IZ11" s="18"/>
      <c r="JA11" s="18"/>
      <c r="JB11" s="228">
        <f t="shared" si="18"/>
        <v>0</v>
      </c>
      <c r="JC11" s="120">
        <f t="shared" si="19"/>
        <v>0</v>
      </c>
      <c r="JD11" s="120">
        <f t="shared" si="20"/>
        <v>0</v>
      </c>
      <c r="JE11" s="119">
        <f t="shared" si="128"/>
        <v>0</v>
      </c>
      <c r="JF11" s="119">
        <v>0</v>
      </c>
      <c r="JG11" s="228">
        <v>0</v>
      </c>
      <c r="JH11" s="228">
        <v>0</v>
      </c>
      <c r="JI11" s="228">
        <v>0</v>
      </c>
      <c r="JJ11" s="228">
        <v>0</v>
      </c>
      <c r="JK11" s="228">
        <v>0</v>
      </c>
      <c r="JL11" s="228">
        <v>0</v>
      </c>
      <c r="JM11" s="228">
        <v>0</v>
      </c>
      <c r="JN11" s="228">
        <v>0</v>
      </c>
      <c r="JO11" s="228">
        <v>0</v>
      </c>
      <c r="JP11" s="228"/>
      <c r="JQ11" s="228"/>
      <c r="JR11" s="119">
        <f t="shared" si="129"/>
        <v>0</v>
      </c>
      <c r="JS11" s="18">
        <v>0</v>
      </c>
      <c r="JT11" s="18">
        <v>0</v>
      </c>
      <c r="JU11" s="18">
        <v>0</v>
      </c>
      <c r="JV11" s="18">
        <v>0</v>
      </c>
      <c r="JW11" s="18">
        <v>0</v>
      </c>
      <c r="JX11" s="18">
        <v>0</v>
      </c>
      <c r="JY11" s="18">
        <v>0</v>
      </c>
      <c r="JZ11" s="18">
        <v>0</v>
      </c>
      <c r="KA11" s="18">
        <v>0</v>
      </c>
      <c r="KB11" s="18">
        <v>0</v>
      </c>
      <c r="KC11" s="18"/>
      <c r="KD11" s="18"/>
      <c r="KE11" s="228">
        <f t="shared" si="21"/>
        <v>0</v>
      </c>
      <c r="KF11" s="120">
        <f t="shared" si="22"/>
        <v>0</v>
      </c>
      <c r="KG11" s="120">
        <f t="shared" si="23"/>
        <v>0</v>
      </c>
      <c r="KH11" s="119">
        <f t="shared" si="130"/>
        <v>450.4899999999999</v>
      </c>
      <c r="KI11" s="119">
        <v>44.23</v>
      </c>
      <c r="KJ11" s="228">
        <v>45.14</v>
      </c>
      <c r="KK11" s="228">
        <v>45.14</v>
      </c>
      <c r="KL11" s="228">
        <v>45.14</v>
      </c>
      <c r="KM11" s="228">
        <v>45.14</v>
      </c>
      <c r="KN11" s="228">
        <v>45.14</v>
      </c>
      <c r="KO11" s="228">
        <v>45.14</v>
      </c>
      <c r="KP11" s="228">
        <v>45.14</v>
      </c>
      <c r="KQ11" s="228">
        <v>45.14</v>
      </c>
      <c r="KR11" s="228">
        <v>45.14</v>
      </c>
      <c r="KS11" s="228"/>
      <c r="KT11" s="228"/>
      <c r="KU11" s="120">
        <f t="shared" si="131"/>
        <v>376.21671052981628</v>
      </c>
      <c r="KV11" s="18">
        <v>52.381029163896272</v>
      </c>
      <c r="KW11" s="18">
        <v>39.696838822498258</v>
      </c>
      <c r="KX11" s="18">
        <v>58.521541761603245</v>
      </c>
      <c r="KY11" s="18">
        <v>51.900578607022929</v>
      </c>
      <c r="KZ11" s="18">
        <v>55.89703054427158</v>
      </c>
      <c r="LA11" s="18">
        <v>11.075040527828866</v>
      </c>
      <c r="LB11" s="18">
        <v>0.61366435812565079</v>
      </c>
      <c r="LC11" s="18"/>
      <c r="LD11" s="18">
        <v>61.830296389131149</v>
      </c>
      <c r="LE11" s="18">
        <v>44.300690355438284</v>
      </c>
      <c r="LF11" s="18"/>
      <c r="LG11" s="18"/>
      <c r="LH11" s="228">
        <f t="shared" si="132"/>
        <v>-74.273289470183613</v>
      </c>
      <c r="LI11" s="120">
        <f t="shared" si="24"/>
        <v>-74.273289470183613</v>
      </c>
      <c r="LJ11" s="120">
        <f t="shared" si="25"/>
        <v>0</v>
      </c>
      <c r="LK11" s="120">
        <f t="shared" si="133"/>
        <v>0</v>
      </c>
      <c r="LL11" s="228"/>
      <c r="LM11" s="228"/>
      <c r="LN11" s="228"/>
      <c r="LO11" s="228"/>
      <c r="LP11" s="228"/>
      <c r="LQ11" s="228"/>
      <c r="LR11" s="228"/>
      <c r="LS11" s="228"/>
      <c r="LT11" s="228"/>
      <c r="LU11" s="228"/>
      <c r="LV11" s="228"/>
      <c r="LW11" s="228"/>
      <c r="LX11" s="120">
        <f t="shared" si="26"/>
        <v>0</v>
      </c>
      <c r="LY11" s="228"/>
      <c r="LZ11" s="228"/>
      <c r="MA11" s="228"/>
      <c r="MB11" s="228"/>
      <c r="MC11" s="228"/>
      <c r="MD11" s="228"/>
      <c r="ME11" s="228"/>
      <c r="MF11" s="228"/>
      <c r="MG11" s="228"/>
      <c r="MH11" s="228"/>
      <c r="MI11" s="228"/>
      <c r="MJ11" s="119">
        <v>0</v>
      </c>
      <c r="MK11" s="228"/>
      <c r="ML11" s="120">
        <f t="shared" si="27"/>
        <v>0</v>
      </c>
      <c r="MM11" s="120">
        <f t="shared" si="28"/>
        <v>0</v>
      </c>
      <c r="MN11" s="120">
        <f t="shared" si="134"/>
        <v>7395.7599999999984</v>
      </c>
      <c r="MO11" s="120">
        <v>769.68999999999994</v>
      </c>
      <c r="MP11" s="228">
        <v>736.23</v>
      </c>
      <c r="MQ11" s="228">
        <v>736.23</v>
      </c>
      <c r="MR11" s="228">
        <v>736.23</v>
      </c>
      <c r="MS11" s="228">
        <v>736.23</v>
      </c>
      <c r="MT11" s="228">
        <v>736.23</v>
      </c>
      <c r="MU11" s="228">
        <v>736.23</v>
      </c>
      <c r="MV11" s="228">
        <v>736.23</v>
      </c>
      <c r="MW11" s="228">
        <v>736.23</v>
      </c>
      <c r="MX11" s="228">
        <v>736.23</v>
      </c>
      <c r="MY11" s="228"/>
      <c r="MZ11" s="228"/>
      <c r="NA11" s="120">
        <f t="shared" si="135"/>
        <v>147.71177746966222</v>
      </c>
      <c r="NB11" s="20">
        <v>0</v>
      </c>
      <c r="NC11" s="20">
        <v>0</v>
      </c>
      <c r="ND11" s="20">
        <v>0</v>
      </c>
      <c r="NE11" s="20">
        <v>0</v>
      </c>
      <c r="NF11" s="20">
        <v>0</v>
      </c>
      <c r="NG11" s="20">
        <v>0</v>
      </c>
      <c r="NH11" s="20">
        <v>0</v>
      </c>
      <c r="NI11" s="20">
        <v>0</v>
      </c>
      <c r="NJ11" s="20">
        <v>0</v>
      </c>
      <c r="NK11" s="20">
        <v>147.71177746966222</v>
      </c>
      <c r="NL11" s="20"/>
      <c r="NM11" s="20"/>
      <c r="NN11" s="228">
        <f t="shared" si="136"/>
        <v>-7248.0482225303358</v>
      </c>
      <c r="NO11" s="120">
        <f t="shared" si="29"/>
        <v>-7248.0482225303358</v>
      </c>
      <c r="NP11" s="120">
        <f t="shared" si="30"/>
        <v>0</v>
      </c>
      <c r="NQ11" s="114">
        <f t="shared" si="31"/>
        <v>3371.8719999999998</v>
      </c>
      <c r="NR11" s="113">
        <f t="shared" si="32"/>
        <v>0</v>
      </c>
      <c r="NS11" s="131">
        <f t="shared" si="33"/>
        <v>-3371.8719999999998</v>
      </c>
      <c r="NT11" s="120">
        <f t="shared" si="34"/>
        <v>-3371.8719999999998</v>
      </c>
      <c r="NU11" s="120">
        <f t="shared" si="35"/>
        <v>0</v>
      </c>
      <c r="NV11" s="18">
        <f t="shared" si="137"/>
        <v>1225.145</v>
      </c>
      <c r="NW11" s="18">
        <v>117.96499999999999</v>
      </c>
      <c r="NX11" s="218">
        <v>123.02</v>
      </c>
      <c r="NY11" s="218">
        <v>123.02</v>
      </c>
      <c r="NZ11" s="18">
        <v>123.02</v>
      </c>
      <c r="OA11" s="18">
        <v>123.02</v>
      </c>
      <c r="OB11" s="18">
        <v>123.02</v>
      </c>
      <c r="OC11" s="18">
        <v>123.02</v>
      </c>
      <c r="OD11" s="18">
        <v>123.02</v>
      </c>
      <c r="OE11" s="18">
        <v>123.02</v>
      </c>
      <c r="OF11" s="18">
        <v>123.02</v>
      </c>
      <c r="OG11" s="18"/>
      <c r="OH11" s="18"/>
      <c r="OI11" s="20">
        <f t="shared" si="138"/>
        <v>0</v>
      </c>
      <c r="OJ11" s="20">
        <v>0</v>
      </c>
      <c r="OK11" s="20">
        <v>0</v>
      </c>
      <c r="OL11" s="20">
        <v>0</v>
      </c>
      <c r="OM11" s="20">
        <v>0</v>
      </c>
      <c r="ON11" s="20">
        <v>0</v>
      </c>
      <c r="OO11" s="20">
        <v>0</v>
      </c>
      <c r="OP11" s="20">
        <v>0</v>
      </c>
      <c r="OQ11" s="20">
        <v>0</v>
      </c>
      <c r="OR11" s="20">
        <v>0</v>
      </c>
      <c r="OS11" s="20">
        <f>VLOOKUP(C11,'[3]Фін.рез.(витрати)'!$C$8:$AD$94,28,0)</f>
        <v>0</v>
      </c>
      <c r="OT11" s="20"/>
      <c r="OU11" s="20"/>
      <c r="OV11" s="218">
        <f t="shared" si="139"/>
        <v>-1225.145</v>
      </c>
      <c r="OW11" s="20">
        <f t="shared" si="36"/>
        <v>-1225.145</v>
      </c>
      <c r="OX11" s="20">
        <f t="shared" si="37"/>
        <v>0</v>
      </c>
      <c r="OY11" s="18">
        <f t="shared" si="140"/>
        <v>831.31799999999987</v>
      </c>
      <c r="OZ11" s="18">
        <v>78.468000000000018</v>
      </c>
      <c r="PA11" s="218">
        <v>83.65</v>
      </c>
      <c r="PB11" s="218">
        <v>83.65</v>
      </c>
      <c r="PC11" s="218">
        <v>83.65</v>
      </c>
      <c r="PD11" s="218">
        <v>83.65</v>
      </c>
      <c r="PE11" s="218">
        <v>83.65</v>
      </c>
      <c r="PF11" s="218">
        <v>83.65</v>
      </c>
      <c r="PG11" s="218">
        <v>83.65</v>
      </c>
      <c r="PH11" s="218">
        <v>83.65</v>
      </c>
      <c r="PI11" s="218">
        <v>83.65</v>
      </c>
      <c r="PJ11" s="218"/>
      <c r="PK11" s="218"/>
      <c r="PL11" s="20">
        <f t="shared" si="141"/>
        <v>0</v>
      </c>
      <c r="PM11" s="18">
        <v>0</v>
      </c>
      <c r="PN11" s="18">
        <v>0</v>
      </c>
      <c r="PO11" s="18">
        <v>0</v>
      </c>
      <c r="PP11" s="18">
        <v>0</v>
      </c>
      <c r="PQ11" s="18">
        <v>0</v>
      </c>
      <c r="PR11" s="18">
        <v>0</v>
      </c>
      <c r="PS11" s="18">
        <v>0</v>
      </c>
      <c r="PT11" s="18">
        <v>0</v>
      </c>
      <c r="PU11" s="18">
        <v>0</v>
      </c>
      <c r="PV11" s="18">
        <f>VLOOKUP(C11,'[3]Фін.рез.(витрати)'!$C$8:$AE$94,29,0)</f>
        <v>0</v>
      </c>
      <c r="PW11" s="18"/>
      <c r="PX11" s="18"/>
      <c r="PY11" s="218">
        <f t="shared" si="142"/>
        <v>-831.31799999999987</v>
      </c>
      <c r="PZ11" s="20">
        <f t="shared" si="38"/>
        <v>-831.31799999999987</v>
      </c>
      <c r="QA11" s="20">
        <f t="shared" si="39"/>
        <v>0</v>
      </c>
      <c r="QB11" s="18">
        <f t="shared" si="143"/>
        <v>402.25199999999995</v>
      </c>
      <c r="QC11" s="18">
        <v>39.372000000000007</v>
      </c>
      <c r="QD11" s="218">
        <v>40.32</v>
      </c>
      <c r="QE11" s="218">
        <v>40.32</v>
      </c>
      <c r="QF11" s="218">
        <v>40.32</v>
      </c>
      <c r="QG11" s="218">
        <v>40.32</v>
      </c>
      <c r="QH11" s="218">
        <v>40.32</v>
      </c>
      <c r="QI11" s="218">
        <v>40.32</v>
      </c>
      <c r="QJ11" s="218">
        <v>40.32</v>
      </c>
      <c r="QK11" s="218">
        <v>40.32</v>
      </c>
      <c r="QL11" s="218">
        <v>40.32</v>
      </c>
      <c r="QM11" s="218"/>
      <c r="QN11" s="218"/>
      <c r="QO11" s="20">
        <f t="shared" si="144"/>
        <v>0</v>
      </c>
      <c r="QP11" s="18">
        <v>0</v>
      </c>
      <c r="QQ11" s="18">
        <v>0</v>
      </c>
      <c r="QR11" s="18"/>
      <c r="QS11" s="18">
        <v>0</v>
      </c>
      <c r="QT11" s="18">
        <v>0</v>
      </c>
      <c r="QU11" s="18">
        <v>0</v>
      </c>
      <c r="QV11" s="18"/>
      <c r="QW11" s="18">
        <v>0</v>
      </c>
      <c r="QX11" s="18"/>
      <c r="QY11" s="18"/>
      <c r="QZ11" s="18"/>
      <c r="RA11" s="18"/>
      <c r="RB11" s="218">
        <f t="shared" si="145"/>
        <v>-402.25199999999995</v>
      </c>
      <c r="RC11" s="20">
        <f t="shared" si="40"/>
        <v>-402.25199999999995</v>
      </c>
      <c r="RD11" s="20">
        <f t="shared" si="41"/>
        <v>0</v>
      </c>
      <c r="RE11" s="18">
        <f t="shared" si="146"/>
        <v>0</v>
      </c>
      <c r="RF11" s="20">
        <v>0</v>
      </c>
      <c r="RG11" s="218">
        <v>0</v>
      </c>
      <c r="RH11" s="218">
        <v>0</v>
      </c>
      <c r="RI11" s="218">
        <v>0</v>
      </c>
      <c r="RJ11" s="218">
        <v>0</v>
      </c>
      <c r="RK11" s="218">
        <v>0</v>
      </c>
      <c r="RL11" s="218">
        <v>0</v>
      </c>
      <c r="RM11" s="218">
        <v>0</v>
      </c>
      <c r="RN11" s="218">
        <v>0</v>
      </c>
      <c r="RO11" s="218">
        <v>0</v>
      </c>
      <c r="RP11" s="218"/>
      <c r="RQ11" s="218"/>
      <c r="RR11" s="20">
        <f t="shared" si="147"/>
        <v>0</v>
      </c>
      <c r="RS11" s="18">
        <v>0</v>
      </c>
      <c r="RT11" s="18">
        <v>0</v>
      </c>
      <c r="RU11" s="18"/>
      <c r="RV11" s="18">
        <v>0</v>
      </c>
      <c r="RW11" s="18"/>
      <c r="RX11" s="18"/>
      <c r="RY11" s="18">
        <v>0</v>
      </c>
      <c r="RZ11" s="18">
        <v>0</v>
      </c>
      <c r="SA11" s="18"/>
      <c r="SB11" s="18"/>
      <c r="SC11" s="18"/>
      <c r="SD11" s="18"/>
      <c r="SE11" s="20">
        <f t="shared" si="42"/>
        <v>0</v>
      </c>
      <c r="SF11" s="20">
        <f t="shared" si="43"/>
        <v>0</v>
      </c>
      <c r="SG11" s="20">
        <f t="shared" si="44"/>
        <v>0</v>
      </c>
      <c r="SH11" s="18">
        <f t="shared" si="148"/>
        <v>0</v>
      </c>
      <c r="SI11" s="18">
        <v>0</v>
      </c>
      <c r="SJ11" s="218">
        <v>0</v>
      </c>
      <c r="SK11" s="218">
        <v>0</v>
      </c>
      <c r="SL11" s="218">
        <v>0</v>
      </c>
      <c r="SM11" s="218">
        <v>0</v>
      </c>
      <c r="SN11" s="218">
        <v>0</v>
      </c>
      <c r="SO11" s="218">
        <v>0</v>
      </c>
      <c r="SP11" s="218">
        <v>0</v>
      </c>
      <c r="SQ11" s="218">
        <v>0</v>
      </c>
      <c r="SR11" s="218">
        <v>0</v>
      </c>
      <c r="SS11" s="218"/>
      <c r="ST11" s="218"/>
      <c r="SU11" s="20">
        <f t="shared" si="149"/>
        <v>0</v>
      </c>
      <c r="SV11" s="18">
        <v>0</v>
      </c>
      <c r="SW11" s="18">
        <v>0</v>
      </c>
      <c r="SX11" s="18">
        <v>0</v>
      </c>
      <c r="SY11" s="18">
        <v>0</v>
      </c>
      <c r="SZ11" s="18">
        <v>0</v>
      </c>
      <c r="TA11" s="18">
        <v>0</v>
      </c>
      <c r="TB11" s="18">
        <v>0</v>
      </c>
      <c r="TC11" s="18">
        <v>0</v>
      </c>
      <c r="TD11" s="18">
        <v>0</v>
      </c>
      <c r="TE11" s="18"/>
      <c r="TF11" s="18"/>
      <c r="TG11" s="18"/>
      <c r="TH11" s="20">
        <f t="shared" si="45"/>
        <v>0</v>
      </c>
      <c r="TI11" s="20">
        <f t="shared" si="46"/>
        <v>0</v>
      </c>
      <c r="TJ11" s="20">
        <f t="shared" si="47"/>
        <v>0</v>
      </c>
      <c r="TK11" s="18">
        <f t="shared" si="150"/>
        <v>889.5010000000002</v>
      </c>
      <c r="TL11" s="18">
        <v>88.951000000000008</v>
      </c>
      <c r="TM11" s="218">
        <v>88.95</v>
      </c>
      <c r="TN11" s="218">
        <v>88.95</v>
      </c>
      <c r="TO11" s="218">
        <v>88.95</v>
      </c>
      <c r="TP11" s="218">
        <v>88.95</v>
      </c>
      <c r="TQ11" s="218">
        <v>88.95</v>
      </c>
      <c r="TR11" s="218">
        <v>88.95</v>
      </c>
      <c r="TS11" s="218">
        <v>88.95</v>
      </c>
      <c r="TT11" s="218">
        <v>88.95</v>
      </c>
      <c r="TU11" s="218">
        <v>88.95</v>
      </c>
      <c r="TV11" s="218"/>
      <c r="TW11" s="218"/>
      <c r="TX11" s="20">
        <f t="shared" si="151"/>
        <v>0</v>
      </c>
      <c r="TY11" s="18">
        <v>0</v>
      </c>
      <c r="TZ11" s="18">
        <v>0</v>
      </c>
      <c r="UA11" s="18">
        <v>0</v>
      </c>
      <c r="UB11" s="18">
        <v>0</v>
      </c>
      <c r="UC11" s="18">
        <v>0</v>
      </c>
      <c r="UD11" s="18">
        <v>0</v>
      </c>
      <c r="UE11" s="18">
        <v>0</v>
      </c>
      <c r="UF11" s="18">
        <v>0</v>
      </c>
      <c r="UG11" s="18">
        <v>0</v>
      </c>
      <c r="UH11" s="18">
        <f>VLOOKUP(C11,'[3]Фін.рез.(витрати)'!$C$8:$AI$94,33,0)</f>
        <v>0</v>
      </c>
      <c r="UI11" s="18"/>
      <c r="UJ11" s="18"/>
      <c r="UK11" s="20">
        <f t="shared" si="48"/>
        <v>-889.5010000000002</v>
      </c>
      <c r="UL11" s="20">
        <f t="shared" si="49"/>
        <v>-889.5010000000002</v>
      </c>
      <c r="UM11" s="20">
        <f t="shared" si="50"/>
        <v>0</v>
      </c>
      <c r="UN11" s="18">
        <f t="shared" si="152"/>
        <v>23.656000000000006</v>
      </c>
      <c r="UO11" s="18">
        <v>2.3260000000000001</v>
      </c>
      <c r="UP11" s="218">
        <v>2.37</v>
      </c>
      <c r="UQ11" s="218">
        <v>2.37</v>
      </c>
      <c r="UR11" s="218">
        <v>2.37</v>
      </c>
      <c r="US11" s="218">
        <v>2.37</v>
      </c>
      <c r="UT11" s="218">
        <v>2.37</v>
      </c>
      <c r="UU11" s="218">
        <v>2.37</v>
      </c>
      <c r="UV11" s="218">
        <v>2.37</v>
      </c>
      <c r="UW11" s="218">
        <v>2.37</v>
      </c>
      <c r="UX11" s="218">
        <v>2.37</v>
      </c>
      <c r="UY11" s="218"/>
      <c r="UZ11" s="218"/>
      <c r="VA11" s="20">
        <f t="shared" si="51"/>
        <v>0</v>
      </c>
      <c r="VB11" s="218"/>
      <c r="VC11" s="218"/>
      <c r="VD11" s="218"/>
      <c r="VE11" s="218"/>
      <c r="VF11" s="218"/>
      <c r="VG11" s="218"/>
      <c r="VH11" s="218"/>
      <c r="VI11" s="218"/>
      <c r="VJ11" s="218"/>
      <c r="VK11" s="218"/>
      <c r="VL11" s="218"/>
      <c r="VM11" s="218"/>
      <c r="VN11" s="20">
        <f t="shared" si="52"/>
        <v>-23.656000000000006</v>
      </c>
      <c r="VO11" s="20">
        <f t="shared" si="53"/>
        <v>-23.656000000000006</v>
      </c>
      <c r="VP11" s="20">
        <f t="shared" si="54"/>
        <v>0</v>
      </c>
      <c r="VQ11" s="120">
        <f t="shared" si="55"/>
        <v>0</v>
      </c>
      <c r="VR11" s="228"/>
      <c r="VS11" s="228"/>
      <c r="VT11" s="228"/>
      <c r="VU11" s="228"/>
      <c r="VV11" s="228"/>
      <c r="VW11" s="228"/>
      <c r="VX11" s="228"/>
      <c r="VY11" s="228"/>
      <c r="VZ11" s="228"/>
      <c r="WA11" s="228"/>
      <c r="WB11" s="228"/>
      <c r="WC11" s="228"/>
      <c r="WD11" s="120">
        <f t="shared" si="56"/>
        <v>0</v>
      </c>
      <c r="WE11" s="218"/>
      <c r="WF11" s="218"/>
      <c r="WG11" s="218"/>
      <c r="WH11" s="218"/>
      <c r="WI11" s="218"/>
      <c r="WJ11" s="218"/>
      <c r="WK11" s="218"/>
      <c r="WL11" s="218"/>
      <c r="WM11" s="218"/>
      <c r="WN11" s="218"/>
      <c r="WO11" s="218"/>
      <c r="WP11" s="218"/>
      <c r="WQ11" s="120">
        <f t="shared" si="57"/>
        <v>0</v>
      </c>
      <c r="WR11" s="120">
        <f t="shared" si="58"/>
        <v>0</v>
      </c>
      <c r="WS11" s="120">
        <f t="shared" si="59"/>
        <v>0</v>
      </c>
      <c r="WT11" s="119">
        <f t="shared" si="153"/>
        <v>13656.692999999999</v>
      </c>
      <c r="WU11" s="119">
        <v>1326.693</v>
      </c>
      <c r="WV11" s="228">
        <v>1370</v>
      </c>
      <c r="WW11" s="228">
        <v>1370</v>
      </c>
      <c r="WX11" s="228">
        <v>1370</v>
      </c>
      <c r="WY11" s="228">
        <v>1370</v>
      </c>
      <c r="WZ11" s="228">
        <v>1370</v>
      </c>
      <c r="XA11" s="228">
        <v>1370</v>
      </c>
      <c r="XB11" s="228">
        <v>1370</v>
      </c>
      <c r="XC11" s="228">
        <v>1370</v>
      </c>
      <c r="XD11" s="228">
        <v>1370</v>
      </c>
      <c r="XE11" s="228"/>
      <c r="XF11" s="228"/>
      <c r="XG11" s="119">
        <f t="shared" si="154"/>
        <v>14999.781183063546</v>
      </c>
      <c r="XH11" s="18">
        <v>1481.1885412012489</v>
      </c>
      <c r="XI11" s="18">
        <v>1195.2585111251624</v>
      </c>
      <c r="XJ11" s="18">
        <v>716.96331029591943</v>
      </c>
      <c r="XK11" s="18">
        <v>655.77086173966745</v>
      </c>
      <c r="XL11" s="18">
        <v>1619.7683481552649</v>
      </c>
      <c r="XM11" s="18">
        <v>1579.195579492776</v>
      </c>
      <c r="XN11" s="18">
        <v>1327.5547505073164</v>
      </c>
      <c r="XO11" s="18">
        <v>2561.8322340690511</v>
      </c>
      <c r="XP11" s="18">
        <v>2350.9438360680856</v>
      </c>
      <c r="XQ11" s="18">
        <v>1511.3052104090527</v>
      </c>
      <c r="XR11" s="18"/>
      <c r="XS11" s="18"/>
      <c r="XT11" s="120">
        <f t="shared" si="60"/>
        <v>1343.0881830635462</v>
      </c>
      <c r="XU11" s="120">
        <f t="shared" si="61"/>
        <v>0</v>
      </c>
      <c r="XV11" s="120">
        <f t="shared" si="62"/>
        <v>1343.0881830635462</v>
      </c>
      <c r="XW11" s="119">
        <f t="shared" si="155"/>
        <v>4543.2639999999992</v>
      </c>
      <c r="XX11" s="119">
        <v>416.85399999999998</v>
      </c>
      <c r="XY11" s="228">
        <v>458.49</v>
      </c>
      <c r="XZ11" s="228">
        <v>458.49</v>
      </c>
      <c r="YA11" s="228">
        <v>458.49</v>
      </c>
      <c r="YB11" s="228">
        <v>458.49</v>
      </c>
      <c r="YC11" s="228">
        <v>458.49</v>
      </c>
      <c r="YD11" s="228">
        <v>458.49</v>
      </c>
      <c r="YE11" s="228">
        <v>458.49</v>
      </c>
      <c r="YF11" s="228">
        <v>458.49</v>
      </c>
      <c r="YG11" s="228">
        <v>458.49</v>
      </c>
      <c r="YH11" s="228"/>
      <c r="YI11" s="228"/>
      <c r="YJ11" s="120">
        <f t="shared" si="156"/>
        <v>3145.8456131940002</v>
      </c>
      <c r="YK11" s="18">
        <v>294.06508474541681</v>
      </c>
      <c r="YL11" s="18">
        <v>210.20570306122073</v>
      </c>
      <c r="YM11" s="18">
        <v>295.38103980618666</v>
      </c>
      <c r="YN11" s="18">
        <v>315.56060277255364</v>
      </c>
      <c r="YO11" s="18">
        <v>432.4910464832198</v>
      </c>
      <c r="YP11" s="18">
        <v>307.13593627195615</v>
      </c>
      <c r="YQ11" s="18">
        <v>287.54791872818976</v>
      </c>
      <c r="YR11" s="18">
        <v>319.64919291522006</v>
      </c>
      <c r="YS11" s="18">
        <v>368.87374864177468</v>
      </c>
      <c r="YT11" s="18">
        <v>314.93533976826143</v>
      </c>
      <c r="YU11" s="18"/>
      <c r="YV11" s="18"/>
      <c r="YW11" s="218">
        <f t="shared" si="157"/>
        <v>-1397.418386805999</v>
      </c>
      <c r="YX11" s="120">
        <f t="shared" si="63"/>
        <v>-1397.418386805999</v>
      </c>
      <c r="YY11" s="120">
        <f t="shared" si="64"/>
        <v>0</v>
      </c>
      <c r="YZ11" s="119">
        <f t="shared" si="158"/>
        <v>1985.431</v>
      </c>
      <c r="ZA11" s="119">
        <v>194.43100000000001</v>
      </c>
      <c r="ZB11" s="228">
        <v>199</v>
      </c>
      <c r="ZC11" s="228">
        <v>199</v>
      </c>
      <c r="ZD11" s="228">
        <v>199</v>
      </c>
      <c r="ZE11" s="228">
        <v>199</v>
      </c>
      <c r="ZF11" s="228">
        <v>199</v>
      </c>
      <c r="ZG11" s="228">
        <v>199</v>
      </c>
      <c r="ZH11" s="228">
        <v>199</v>
      </c>
      <c r="ZI11" s="228">
        <v>199</v>
      </c>
      <c r="ZJ11" s="228">
        <v>199</v>
      </c>
      <c r="ZK11" s="228"/>
      <c r="ZL11" s="228"/>
      <c r="ZM11" s="120">
        <f t="shared" si="159"/>
        <v>1877.14290154628</v>
      </c>
      <c r="ZN11" s="119"/>
      <c r="ZO11" s="18"/>
      <c r="ZP11" s="18">
        <v>924.24632569842959</v>
      </c>
      <c r="ZQ11" s="18">
        <v>952.89657584785039</v>
      </c>
      <c r="ZR11" s="18"/>
      <c r="ZS11" s="18"/>
      <c r="ZT11" s="18"/>
      <c r="ZU11" s="18"/>
      <c r="ZV11" s="18"/>
      <c r="ZW11" s="18"/>
      <c r="ZX11" s="18"/>
      <c r="ZY11" s="18"/>
      <c r="ZZ11" s="120">
        <f t="shared" si="65"/>
        <v>-108.28809845372007</v>
      </c>
      <c r="AAA11" s="120">
        <f t="shared" si="66"/>
        <v>-108.28809845372007</v>
      </c>
      <c r="AAB11" s="120">
        <f t="shared" si="67"/>
        <v>0</v>
      </c>
      <c r="AAC11" s="119">
        <f t="shared" si="160"/>
        <v>455.32800000000009</v>
      </c>
      <c r="AAD11" s="119">
        <v>45.467999999999996</v>
      </c>
      <c r="AAE11" s="228">
        <v>45.54</v>
      </c>
      <c r="AAF11" s="228">
        <v>45.54</v>
      </c>
      <c r="AAG11" s="228">
        <v>45.54</v>
      </c>
      <c r="AAH11" s="228">
        <v>45.54</v>
      </c>
      <c r="AAI11" s="228">
        <v>45.54</v>
      </c>
      <c r="AAJ11" s="228">
        <v>45.54</v>
      </c>
      <c r="AAK11" s="228">
        <v>45.54</v>
      </c>
      <c r="AAL11" s="228">
        <v>45.54</v>
      </c>
      <c r="AAM11" s="228">
        <v>45.54</v>
      </c>
      <c r="AAN11" s="228"/>
      <c r="AAO11" s="228"/>
      <c r="AAP11" s="120">
        <f t="shared" si="161"/>
        <v>971.58413401999996</v>
      </c>
      <c r="AAQ11" s="18">
        <v>82.40626863</v>
      </c>
      <c r="AAR11" s="18">
        <v>82.194576300000008</v>
      </c>
      <c r="AAS11" s="18">
        <v>100.83190259999999</v>
      </c>
      <c r="AAT11" s="18">
        <v>102.9253203</v>
      </c>
      <c r="AAU11" s="18">
        <v>100.67690259</v>
      </c>
      <c r="AAV11" s="18">
        <v>102.5573813</v>
      </c>
      <c r="AAW11" s="18">
        <v>99.628112099999996</v>
      </c>
      <c r="AAX11" s="18">
        <v>100.0674477</v>
      </c>
      <c r="AAY11" s="18">
        <v>99.230044100000001</v>
      </c>
      <c r="AAZ11" s="18">
        <v>101.0661784</v>
      </c>
      <c r="ABA11" s="18"/>
      <c r="ABB11" s="18"/>
      <c r="ABC11" s="120">
        <f t="shared" si="68"/>
        <v>516.25613401999988</v>
      </c>
      <c r="ABD11" s="120">
        <f t="shared" si="69"/>
        <v>0</v>
      </c>
      <c r="ABE11" s="120">
        <f t="shared" si="70"/>
        <v>516.25613401999988</v>
      </c>
      <c r="ABF11" s="119">
        <f t="shared" si="162"/>
        <v>100.88600000000001</v>
      </c>
      <c r="ABG11" s="119">
        <v>10.075999999999999</v>
      </c>
      <c r="ABH11" s="228">
        <v>10.09</v>
      </c>
      <c r="ABI11" s="228">
        <v>10.09</v>
      </c>
      <c r="ABJ11" s="228">
        <v>10.09</v>
      </c>
      <c r="ABK11" s="228">
        <v>10.09</v>
      </c>
      <c r="ABL11" s="228">
        <v>10.09</v>
      </c>
      <c r="ABM11" s="228">
        <v>10.09</v>
      </c>
      <c r="ABN11" s="228">
        <v>10.09</v>
      </c>
      <c r="ABO11" s="228">
        <v>10.09</v>
      </c>
      <c r="ABP11" s="228">
        <v>10.09</v>
      </c>
      <c r="ABQ11" s="228"/>
      <c r="ABR11" s="228"/>
      <c r="ABS11" s="120">
        <f t="shared" si="163"/>
        <v>3948.8850000000002</v>
      </c>
      <c r="ABT11" s="18">
        <v>0</v>
      </c>
      <c r="ABU11" s="18"/>
      <c r="ABV11" s="18"/>
      <c r="ABW11" s="18"/>
      <c r="ABX11" s="18"/>
      <c r="ABY11" s="18"/>
      <c r="ABZ11" s="18"/>
      <c r="ACA11" s="18">
        <v>0</v>
      </c>
      <c r="ACB11" s="18">
        <v>1956.3425999999999</v>
      </c>
      <c r="ACC11" s="18">
        <v>1992.5424</v>
      </c>
      <c r="ACD11" s="18"/>
      <c r="ACE11" s="18"/>
      <c r="ACF11" s="120">
        <f t="shared" si="71"/>
        <v>3847.9990000000003</v>
      </c>
      <c r="ACG11" s="120">
        <f t="shared" si="72"/>
        <v>0</v>
      </c>
      <c r="ACH11" s="120">
        <f t="shared" si="73"/>
        <v>3847.9990000000003</v>
      </c>
      <c r="ACI11" s="114">
        <f t="shared" si="74"/>
        <v>8860.862000000001</v>
      </c>
      <c r="ACJ11" s="120">
        <f t="shared" si="75"/>
        <v>0</v>
      </c>
      <c r="ACK11" s="131">
        <f t="shared" si="76"/>
        <v>-8860.862000000001</v>
      </c>
      <c r="ACL11" s="120">
        <f t="shared" si="77"/>
        <v>-8860.862000000001</v>
      </c>
      <c r="ACM11" s="120">
        <f t="shared" si="78"/>
        <v>0</v>
      </c>
      <c r="ACN11" s="18">
        <f t="shared" si="164"/>
        <v>8860.862000000001</v>
      </c>
      <c r="ACO11" s="18">
        <v>836.55200000000002</v>
      </c>
      <c r="ACP11" s="218">
        <v>891.59</v>
      </c>
      <c r="ACQ11" s="218">
        <v>891.59</v>
      </c>
      <c r="ACR11" s="218">
        <v>891.59</v>
      </c>
      <c r="ACS11" s="218">
        <v>891.59</v>
      </c>
      <c r="ACT11" s="218">
        <v>891.59</v>
      </c>
      <c r="ACU11" s="218">
        <v>891.59</v>
      </c>
      <c r="ACV11" s="218">
        <v>891.59</v>
      </c>
      <c r="ACW11" s="218">
        <v>891.59</v>
      </c>
      <c r="ACX11" s="218">
        <v>891.59</v>
      </c>
      <c r="ACY11" s="218"/>
      <c r="ACZ11" s="218"/>
      <c r="ADA11" s="20">
        <f t="shared" si="165"/>
        <v>0</v>
      </c>
      <c r="ADB11" s="18">
        <v>0</v>
      </c>
      <c r="ADC11" s="18">
        <v>0</v>
      </c>
      <c r="ADD11" s="18">
        <v>0</v>
      </c>
      <c r="ADE11" s="18">
        <v>0</v>
      </c>
      <c r="ADF11" s="18">
        <v>0</v>
      </c>
      <c r="ADG11" s="18">
        <v>0</v>
      </c>
      <c r="ADH11" s="18">
        <v>0</v>
      </c>
      <c r="ADI11" s="18">
        <v>0</v>
      </c>
      <c r="ADJ11" s="18">
        <v>0</v>
      </c>
      <c r="ADK11" s="18">
        <v>0</v>
      </c>
      <c r="ADL11" s="18"/>
      <c r="ADM11" s="18"/>
      <c r="ADN11" s="20">
        <f t="shared" si="79"/>
        <v>-8860.862000000001</v>
      </c>
      <c r="ADO11" s="20">
        <f t="shared" si="80"/>
        <v>-8860.862000000001</v>
      </c>
      <c r="ADP11" s="20">
        <f t="shared" si="81"/>
        <v>0</v>
      </c>
      <c r="ADQ11" s="18">
        <f t="shared" si="166"/>
        <v>0</v>
      </c>
      <c r="ADR11" s="18">
        <v>0</v>
      </c>
      <c r="ADS11" s="218">
        <v>0</v>
      </c>
      <c r="ADT11" s="218">
        <v>0</v>
      </c>
      <c r="ADU11" s="218">
        <v>0</v>
      </c>
      <c r="ADV11" s="218">
        <v>0</v>
      </c>
      <c r="ADW11" s="218">
        <v>0</v>
      </c>
      <c r="ADX11" s="218">
        <v>0</v>
      </c>
      <c r="ADY11" s="218">
        <v>0</v>
      </c>
      <c r="ADZ11" s="218">
        <v>0</v>
      </c>
      <c r="AEA11" s="218">
        <v>0</v>
      </c>
      <c r="AEB11" s="218"/>
      <c r="AEC11" s="218"/>
      <c r="AED11" s="20">
        <f t="shared" si="167"/>
        <v>0</v>
      </c>
      <c r="AEE11" s="18">
        <v>0</v>
      </c>
      <c r="AEF11" s="18">
        <v>0</v>
      </c>
      <c r="AEG11" s="18">
        <v>0</v>
      </c>
      <c r="AEH11" s="18">
        <v>0</v>
      </c>
      <c r="AEI11" s="18">
        <v>0</v>
      </c>
      <c r="AEJ11" s="18">
        <v>0</v>
      </c>
      <c r="AEK11" s="18">
        <v>0</v>
      </c>
      <c r="AEL11" s="18">
        <v>0</v>
      </c>
      <c r="AEM11" s="18">
        <v>0</v>
      </c>
      <c r="AEN11" s="18">
        <v>0</v>
      </c>
      <c r="AEO11" s="18"/>
      <c r="AEP11" s="18"/>
      <c r="AEQ11" s="20">
        <f t="shared" si="82"/>
        <v>0</v>
      </c>
      <c r="AER11" s="20">
        <f t="shared" si="83"/>
        <v>0</v>
      </c>
      <c r="AES11" s="20">
        <f t="shared" si="84"/>
        <v>0</v>
      </c>
      <c r="AET11" s="18">
        <f t="shared" si="168"/>
        <v>0</v>
      </c>
      <c r="AEU11" s="18">
        <v>0</v>
      </c>
      <c r="AEV11" s="218">
        <v>0</v>
      </c>
      <c r="AEW11" s="218">
        <v>0</v>
      </c>
      <c r="AEX11" s="218">
        <v>0</v>
      </c>
      <c r="AEY11" s="218">
        <v>0</v>
      </c>
      <c r="AEZ11" s="218"/>
      <c r="AFA11" s="218"/>
      <c r="AFB11" s="218"/>
      <c r="AFC11" s="218"/>
      <c r="AFD11" s="218"/>
      <c r="AFE11" s="218"/>
      <c r="AFF11" s="218"/>
      <c r="AFG11" s="20">
        <f t="shared" si="169"/>
        <v>0</v>
      </c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20">
        <f t="shared" si="85"/>
        <v>0</v>
      </c>
      <c r="AFU11" s="20">
        <f t="shared" si="86"/>
        <v>0</v>
      </c>
      <c r="AFV11" s="135">
        <f t="shared" si="87"/>
        <v>0</v>
      </c>
      <c r="AFW11" s="140">
        <f t="shared" si="88"/>
        <v>51702.96699999999</v>
      </c>
      <c r="AFX11" s="110">
        <f t="shared" si="89"/>
        <v>32140.640872040538</v>
      </c>
      <c r="AFY11" s="125">
        <f t="shared" si="90"/>
        <v>-19562.326127959452</v>
      </c>
      <c r="AFZ11" s="20">
        <f t="shared" si="170"/>
        <v>-19562.326127959452</v>
      </c>
      <c r="AGA11" s="139">
        <f t="shared" si="171"/>
        <v>0</v>
      </c>
      <c r="AGB11" s="200">
        <f t="shared" si="91"/>
        <v>62043.560399999988</v>
      </c>
      <c r="AGC11" s="125">
        <f t="shared" si="91"/>
        <v>38568.769046448644</v>
      </c>
      <c r="AGD11" s="125">
        <f t="shared" si="92"/>
        <v>-23474.791353551343</v>
      </c>
      <c r="AGE11" s="20">
        <f t="shared" si="93"/>
        <v>-23474.791353551343</v>
      </c>
      <c r="AGF11" s="135">
        <f t="shared" si="94"/>
        <v>0</v>
      </c>
      <c r="AGG11" s="164">
        <f t="shared" si="172"/>
        <v>3102.1780199999994</v>
      </c>
      <c r="AGH11" s="205">
        <f t="shared" si="173"/>
        <v>1928.4384523224323</v>
      </c>
      <c r="AGI11" s="125">
        <f t="shared" si="95"/>
        <v>-1173.739567677567</v>
      </c>
      <c r="AGJ11" s="20">
        <f t="shared" si="96"/>
        <v>-1173.739567677567</v>
      </c>
      <c r="AGK11" s="139">
        <f t="shared" si="97"/>
        <v>0</v>
      </c>
      <c r="AGL11" s="165">
        <f t="shared" si="174"/>
        <v>65145.738419999987</v>
      </c>
      <c r="AGM11" s="165">
        <f t="shared" si="174"/>
        <v>40497.207498771073</v>
      </c>
      <c r="AGN11" s="166">
        <f t="shared" si="99"/>
        <v>-24648.530921228914</v>
      </c>
      <c r="AGO11" s="165">
        <f t="shared" si="100"/>
        <v>-24648.530921228914</v>
      </c>
      <c r="AGP11" s="167">
        <f t="shared" si="101"/>
        <v>0</v>
      </c>
      <c r="AGQ11" s="202">
        <f t="shared" si="175"/>
        <v>4.7619047619047616E-2</v>
      </c>
      <c r="AGR11" s="263"/>
      <c r="AGS11" s="263">
        <v>0.05</v>
      </c>
      <c r="AGT11" s="229"/>
      <c r="AGU11" s="264"/>
      <c r="AGV11" s="22"/>
      <c r="AGW11" s="22"/>
      <c r="AGX11" s="22"/>
      <c r="AGY11" s="22"/>
      <c r="AGZ11" s="22"/>
      <c r="AHA11" s="22"/>
      <c r="AHB11" s="22"/>
      <c r="AHC11" s="22"/>
      <c r="AHD11" s="22"/>
      <c r="AHE11" s="22"/>
      <c r="AHF11" s="22"/>
      <c r="AHG11" s="22"/>
      <c r="AHH11" s="22"/>
    </row>
    <row r="12" spans="1:892" s="210" customFormat="1" ht="12.75" outlineLevel="1" x14ac:dyDescent="0.25">
      <c r="A12" s="1">
        <v>442</v>
      </c>
      <c r="B12" s="21">
        <v>3</v>
      </c>
      <c r="C12" s="230" t="s">
        <v>749</v>
      </c>
      <c r="D12" s="231">
        <v>9</v>
      </c>
      <c r="E12" s="227">
        <v>4249.3999999999996</v>
      </c>
      <c r="F12" s="131">
        <f t="shared" si="0"/>
        <v>47937.087999999989</v>
      </c>
      <c r="G12" s="113">
        <f t="shared" si="1"/>
        <v>36987.343122275393</v>
      </c>
      <c r="H12" s="131">
        <f t="shared" si="2"/>
        <v>-10949.744877724595</v>
      </c>
      <c r="I12" s="120">
        <f t="shared" si="3"/>
        <v>-10949.744877724595</v>
      </c>
      <c r="J12" s="120">
        <f t="shared" si="4"/>
        <v>0</v>
      </c>
      <c r="K12" s="18">
        <f t="shared" si="102"/>
        <v>18378.161999999997</v>
      </c>
      <c r="L12" s="218">
        <v>1802.5920000000001</v>
      </c>
      <c r="M12" s="218">
        <v>1841.73</v>
      </c>
      <c r="N12" s="218">
        <v>1841.73</v>
      </c>
      <c r="O12" s="218">
        <v>1841.73</v>
      </c>
      <c r="P12" s="218">
        <v>1841.73</v>
      </c>
      <c r="Q12" s="218">
        <v>1841.73</v>
      </c>
      <c r="R12" s="218">
        <v>1841.73</v>
      </c>
      <c r="S12" s="218">
        <v>1841.73</v>
      </c>
      <c r="T12" s="218">
        <v>1841.73</v>
      </c>
      <c r="U12" s="218">
        <v>1841.73</v>
      </c>
      <c r="V12" s="218"/>
      <c r="W12" s="218"/>
      <c r="X12" s="218">
        <f t="shared" si="103"/>
        <v>9850.8233154439768</v>
      </c>
      <c r="Y12" s="18">
        <v>9850.8233154439768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/>
      <c r="AJ12" s="18"/>
      <c r="AK12" s="218"/>
      <c r="AL12" s="218">
        <f t="shared" si="104"/>
        <v>0</v>
      </c>
      <c r="AM12" s="218">
        <f t="shared" si="5"/>
        <v>0</v>
      </c>
      <c r="AN12" s="18">
        <f t="shared" si="105"/>
        <v>3159.4689999999996</v>
      </c>
      <c r="AO12" s="218">
        <v>310.24899999999997</v>
      </c>
      <c r="AP12" s="218">
        <v>316.58</v>
      </c>
      <c r="AQ12" s="218">
        <v>316.58</v>
      </c>
      <c r="AR12" s="218">
        <v>316.58</v>
      </c>
      <c r="AS12" s="218">
        <v>316.58</v>
      </c>
      <c r="AT12" s="218">
        <v>316.58</v>
      </c>
      <c r="AU12" s="218">
        <v>316.58</v>
      </c>
      <c r="AV12" s="218">
        <v>316.58</v>
      </c>
      <c r="AW12" s="218">
        <v>316.58</v>
      </c>
      <c r="AX12" s="218">
        <v>316.58</v>
      </c>
      <c r="AY12" s="218"/>
      <c r="AZ12" s="218"/>
      <c r="BA12" s="20">
        <f t="shared" si="106"/>
        <v>3455.6804417578433</v>
      </c>
      <c r="BB12" s="18">
        <v>1730.1334412206584</v>
      </c>
      <c r="BC12" s="18">
        <v>0</v>
      </c>
      <c r="BD12" s="18">
        <v>0</v>
      </c>
      <c r="BE12" s="18">
        <v>0</v>
      </c>
      <c r="BF12" s="18">
        <v>0</v>
      </c>
      <c r="BG12" s="18">
        <v>0</v>
      </c>
      <c r="BH12" s="18">
        <v>1725.5470005371851</v>
      </c>
      <c r="BI12" s="18">
        <v>0</v>
      </c>
      <c r="BJ12" s="18">
        <v>0</v>
      </c>
      <c r="BK12" s="18">
        <v>0</v>
      </c>
      <c r="BL12" s="18"/>
      <c r="BM12" s="18"/>
      <c r="BN12" s="218"/>
      <c r="BO12" s="20">
        <f t="shared" si="6"/>
        <v>0</v>
      </c>
      <c r="BP12" s="20">
        <f t="shared" si="7"/>
        <v>0</v>
      </c>
      <c r="BQ12" s="18">
        <f t="shared" si="107"/>
        <v>2109.6200000000003</v>
      </c>
      <c r="BR12" s="218">
        <v>208.82000000000002</v>
      </c>
      <c r="BS12" s="3">
        <v>211.2</v>
      </c>
      <c r="BT12" s="218">
        <v>211.2</v>
      </c>
      <c r="BU12" s="218">
        <v>211.2</v>
      </c>
      <c r="BV12" s="218">
        <v>211.2</v>
      </c>
      <c r="BW12" s="218">
        <v>211.2</v>
      </c>
      <c r="BX12" s="218">
        <v>211.2</v>
      </c>
      <c r="BY12" s="218">
        <v>211.2</v>
      </c>
      <c r="BZ12" s="218">
        <v>211.2</v>
      </c>
      <c r="CA12" s="218">
        <v>211.2</v>
      </c>
      <c r="CB12" s="218"/>
      <c r="CC12" s="218"/>
      <c r="CD12" s="18">
        <f t="shared" si="108"/>
        <v>2249.0430301326801</v>
      </c>
      <c r="CE12" s="18">
        <v>190.90233984500003</v>
      </c>
      <c r="CF12" s="18">
        <v>190.41193345000002</v>
      </c>
      <c r="CG12" s="18">
        <v>233.37115027467999</v>
      </c>
      <c r="CH12" s="18">
        <v>238.21631361000001</v>
      </c>
      <c r="CI12" s="18">
        <v>233.012445633</v>
      </c>
      <c r="CJ12" s="18">
        <v>237.36473431000002</v>
      </c>
      <c r="CK12" s="18">
        <v>230.58506427</v>
      </c>
      <c r="CL12" s="18">
        <v>231.60188798999999</v>
      </c>
      <c r="CM12" s="18">
        <v>229.66375267000001</v>
      </c>
      <c r="CN12" s="18">
        <v>233.91340808000001</v>
      </c>
      <c r="CO12" s="18"/>
      <c r="CP12" s="18"/>
      <c r="CQ12" s="218"/>
      <c r="CR12" s="20">
        <f t="shared" si="8"/>
        <v>0</v>
      </c>
      <c r="CS12" s="20">
        <f t="shared" si="9"/>
        <v>0</v>
      </c>
      <c r="CT12" s="18">
        <f t="shared" si="109"/>
        <v>509.81500000000005</v>
      </c>
      <c r="CU12" s="18">
        <v>50.905000000000001</v>
      </c>
      <c r="CV12" s="218">
        <v>50.99</v>
      </c>
      <c r="CW12" s="218">
        <v>50.99</v>
      </c>
      <c r="CX12" s="218">
        <v>50.99</v>
      </c>
      <c r="CY12" s="218">
        <v>50.99</v>
      </c>
      <c r="CZ12" s="218">
        <v>50.99</v>
      </c>
      <c r="DA12" s="218">
        <v>50.99</v>
      </c>
      <c r="DB12" s="218">
        <v>50.99</v>
      </c>
      <c r="DC12" s="218">
        <v>50.99</v>
      </c>
      <c r="DD12" s="218">
        <v>50.99</v>
      </c>
      <c r="DE12" s="218"/>
      <c r="DF12" s="218"/>
      <c r="DG12" s="18">
        <f t="shared" si="110"/>
        <v>552.02628545435994</v>
      </c>
      <c r="DH12" s="18">
        <v>51.263979962999997</v>
      </c>
      <c r="DI12" s="18">
        <v>51.132288629999998</v>
      </c>
      <c r="DJ12" s="18">
        <v>56.180920990359994</v>
      </c>
      <c r="DK12" s="18">
        <v>57.347327969999995</v>
      </c>
      <c r="DL12" s="18">
        <v>56.094567740999999</v>
      </c>
      <c r="DM12" s="18">
        <v>57.14211839</v>
      </c>
      <c r="DN12" s="18">
        <v>55.51020879</v>
      </c>
      <c r="DO12" s="18">
        <v>55.754995229999999</v>
      </c>
      <c r="DP12" s="18">
        <v>55.28841559</v>
      </c>
      <c r="DQ12" s="18">
        <v>56.311462159999998</v>
      </c>
      <c r="DR12" s="18"/>
      <c r="DS12" s="18"/>
      <c r="DT12" s="218">
        <f t="shared" si="111"/>
        <v>42.211285454359881</v>
      </c>
      <c r="DU12" s="20">
        <f t="shared" si="10"/>
        <v>0</v>
      </c>
      <c r="DV12" s="20">
        <f t="shared" si="112"/>
        <v>42.211285454359881</v>
      </c>
      <c r="DW12" s="18">
        <f t="shared" si="11"/>
        <v>750.57100000000003</v>
      </c>
      <c r="DX12" s="18">
        <v>73.680999999999997</v>
      </c>
      <c r="DY12" s="218">
        <v>75.209999999999994</v>
      </c>
      <c r="DZ12" s="218">
        <v>75.209999999999994</v>
      </c>
      <c r="EA12" s="218">
        <v>75.209999999999994</v>
      </c>
      <c r="EB12" s="218">
        <v>75.209999999999994</v>
      </c>
      <c r="EC12" s="218">
        <v>75.209999999999994</v>
      </c>
      <c r="ED12" s="218">
        <v>75.209999999999994</v>
      </c>
      <c r="EE12" s="218">
        <v>75.209999999999994</v>
      </c>
      <c r="EF12" s="218">
        <v>75.209999999999994</v>
      </c>
      <c r="EG12" s="218">
        <v>75.209999999999994</v>
      </c>
      <c r="EH12" s="218"/>
      <c r="EI12" s="218"/>
      <c r="EJ12" s="218"/>
      <c r="EK12" s="18">
        <f t="shared" si="113"/>
        <v>816.64078778887961</v>
      </c>
      <c r="EL12" s="18">
        <v>408.86232399996095</v>
      </c>
      <c r="EM12" s="18">
        <v>0</v>
      </c>
      <c r="EN12" s="18">
        <v>0</v>
      </c>
      <c r="EO12" s="18">
        <v>0</v>
      </c>
      <c r="EP12" s="18">
        <v>0</v>
      </c>
      <c r="EQ12" s="18">
        <v>0</v>
      </c>
      <c r="ER12" s="18">
        <v>407.7784637889186</v>
      </c>
      <c r="ES12" s="18">
        <v>0</v>
      </c>
      <c r="ET12" s="18">
        <v>0</v>
      </c>
      <c r="EU12" s="18">
        <v>0</v>
      </c>
      <c r="EV12" s="18"/>
      <c r="EW12" s="18"/>
      <c r="EX12" s="20">
        <f t="shared" si="12"/>
        <v>66.06978778887958</v>
      </c>
      <c r="EY12" s="20">
        <f t="shared" si="114"/>
        <v>0</v>
      </c>
      <c r="EZ12" s="20">
        <f t="shared" si="115"/>
        <v>66.06978778887958</v>
      </c>
      <c r="FA12" s="18">
        <f t="shared" si="116"/>
        <v>4796.5109999999995</v>
      </c>
      <c r="FB12" s="18">
        <v>470.93099999999998</v>
      </c>
      <c r="FC12" s="218">
        <v>480.62</v>
      </c>
      <c r="FD12" s="218">
        <v>480.62</v>
      </c>
      <c r="FE12" s="218">
        <v>480.62</v>
      </c>
      <c r="FF12" s="218">
        <v>480.62</v>
      </c>
      <c r="FG12" s="218">
        <v>480.62</v>
      </c>
      <c r="FH12" s="218">
        <v>480.62</v>
      </c>
      <c r="FI12" s="218">
        <v>480.62</v>
      </c>
      <c r="FJ12" s="218">
        <v>480.62</v>
      </c>
      <c r="FK12" s="218">
        <v>480.62</v>
      </c>
      <c r="FL12" s="218"/>
      <c r="FM12" s="218"/>
      <c r="FN12" s="20">
        <f t="shared" si="117"/>
        <v>5270.7037163845507</v>
      </c>
      <c r="FO12" s="18">
        <v>2649.5100762222314</v>
      </c>
      <c r="FP12" s="18">
        <v>0</v>
      </c>
      <c r="FQ12" s="18">
        <v>0</v>
      </c>
      <c r="FR12" s="18">
        <v>0</v>
      </c>
      <c r="FS12" s="18">
        <v>0</v>
      </c>
      <c r="FT12" s="18">
        <v>0</v>
      </c>
      <c r="FU12" s="18">
        <v>2621.1936401623198</v>
      </c>
      <c r="FV12" s="18">
        <v>0</v>
      </c>
      <c r="FW12" s="18">
        <v>0</v>
      </c>
      <c r="FX12" s="18">
        <v>0</v>
      </c>
      <c r="FY12" s="18"/>
      <c r="FZ12" s="18"/>
      <c r="GA12" s="218">
        <f t="shared" si="118"/>
        <v>474.1927163845512</v>
      </c>
      <c r="GB12" s="20">
        <f t="shared" si="119"/>
        <v>0</v>
      </c>
      <c r="GC12" s="20">
        <f t="shared" si="120"/>
        <v>474.1927163845512</v>
      </c>
      <c r="GD12" s="18">
        <f t="shared" si="121"/>
        <v>5.4819999999999993</v>
      </c>
      <c r="GE12" s="218">
        <v>5.4819999999999993</v>
      </c>
      <c r="GF12" s="218">
        <v>0</v>
      </c>
      <c r="GG12" s="218">
        <v>0</v>
      </c>
      <c r="GH12" s="218">
        <v>0</v>
      </c>
      <c r="GI12" s="218">
        <v>0</v>
      </c>
      <c r="GJ12" s="218">
        <v>0</v>
      </c>
      <c r="GK12" s="218"/>
      <c r="GL12" s="218"/>
      <c r="GM12" s="218"/>
      <c r="GN12" s="218"/>
      <c r="GO12" s="218"/>
      <c r="GP12" s="218"/>
      <c r="GQ12" s="20">
        <f t="shared" si="122"/>
        <v>0</v>
      </c>
      <c r="GR12" s="18">
        <v>0</v>
      </c>
      <c r="GS12" s="18">
        <v>0</v>
      </c>
      <c r="GT12" s="18">
        <v>0</v>
      </c>
      <c r="GU12" s="18">
        <v>0</v>
      </c>
      <c r="GV12" s="218">
        <f t="shared" si="123"/>
        <v>-5.4819999999999993</v>
      </c>
      <c r="GW12" s="20">
        <f t="shared" si="13"/>
        <v>-5.4819999999999993</v>
      </c>
      <c r="GX12" s="20">
        <f t="shared" si="14"/>
        <v>0</v>
      </c>
      <c r="GY12" s="18">
        <f t="shared" si="124"/>
        <v>18227.457999999999</v>
      </c>
      <c r="GZ12" s="18">
        <v>1781.9379999999999</v>
      </c>
      <c r="HA12" s="218">
        <v>1827.28</v>
      </c>
      <c r="HB12" s="218">
        <v>1827.28</v>
      </c>
      <c r="HC12" s="218">
        <v>1827.28</v>
      </c>
      <c r="HD12" s="218">
        <v>1827.28</v>
      </c>
      <c r="HE12" s="218">
        <v>1827.28</v>
      </c>
      <c r="HF12" s="218">
        <v>1827.28</v>
      </c>
      <c r="HG12" s="218">
        <v>1827.28</v>
      </c>
      <c r="HH12" s="218">
        <v>1827.28</v>
      </c>
      <c r="HI12" s="218">
        <v>1827.28</v>
      </c>
      <c r="HJ12" s="218"/>
      <c r="HK12" s="218"/>
      <c r="HL12" s="20">
        <f t="shared" si="125"/>
        <v>14792.425545313103</v>
      </c>
      <c r="HM12" s="18">
        <v>1412.7576927295195</v>
      </c>
      <c r="HN12" s="18">
        <v>1298.8495224957858</v>
      </c>
      <c r="HO12" s="18">
        <v>1492.8391674759416</v>
      </c>
      <c r="HP12" s="18">
        <v>1609.1612147264659</v>
      </c>
      <c r="HQ12" s="18">
        <v>1683.3582976436355</v>
      </c>
      <c r="HR12" s="18">
        <v>1460.2155051731968</v>
      </c>
      <c r="HS12" s="18">
        <v>1327.3559623090389</v>
      </c>
      <c r="HT12" s="18">
        <v>1755.821108757375</v>
      </c>
      <c r="HU12" s="18">
        <v>1326.7107910453321</v>
      </c>
      <c r="HV12" s="18">
        <v>1425.3562829568127</v>
      </c>
      <c r="HW12" s="18"/>
      <c r="HX12" s="18"/>
      <c r="HY12" s="20">
        <f t="shared" si="15"/>
        <v>-3435.032454686896</v>
      </c>
      <c r="HZ12" s="20">
        <f t="shared" si="16"/>
        <v>-3435.032454686896</v>
      </c>
      <c r="IA12" s="20">
        <f t="shared" si="17"/>
        <v>0</v>
      </c>
      <c r="IB12" s="119">
        <f t="shared" si="126"/>
        <v>56375.090000000004</v>
      </c>
      <c r="IC12" s="119">
        <v>5548.8499999999995</v>
      </c>
      <c r="ID12" s="228">
        <v>5647.36</v>
      </c>
      <c r="IE12" s="228">
        <v>5647.36</v>
      </c>
      <c r="IF12" s="119">
        <v>5647.36</v>
      </c>
      <c r="IG12" s="119">
        <v>5647.36</v>
      </c>
      <c r="IH12" s="119">
        <v>5647.36</v>
      </c>
      <c r="II12" s="119">
        <v>5647.36</v>
      </c>
      <c r="IJ12" s="119">
        <v>5647.36</v>
      </c>
      <c r="IK12" s="119">
        <v>5647.36</v>
      </c>
      <c r="IL12" s="119">
        <v>5647.36</v>
      </c>
      <c r="IM12" s="119"/>
      <c r="IN12" s="119"/>
      <c r="IO12" s="120">
        <f t="shared" si="127"/>
        <v>55527.610919627623</v>
      </c>
      <c r="IP12" s="18">
        <v>3770.6096776673508</v>
      </c>
      <c r="IQ12" s="18">
        <v>4333.4265172462283</v>
      </c>
      <c r="IR12" s="18">
        <v>5815.2342830983907</v>
      </c>
      <c r="IS12" s="18">
        <v>5602.1078293130186</v>
      </c>
      <c r="IT12" s="18">
        <v>6480.7846753739386</v>
      </c>
      <c r="IU12" s="18">
        <v>5341.4082587136618</v>
      </c>
      <c r="IV12" s="18">
        <v>5254.6888816219498</v>
      </c>
      <c r="IW12" s="18">
        <v>5858.3001424689555</v>
      </c>
      <c r="IX12" s="18">
        <v>6694.6158605310984</v>
      </c>
      <c r="IY12" s="18">
        <v>6376.4347935930309</v>
      </c>
      <c r="IZ12" s="18"/>
      <c r="JA12" s="18"/>
      <c r="JB12" s="228">
        <f t="shared" si="18"/>
        <v>-847.47908037238085</v>
      </c>
      <c r="JC12" s="120">
        <f t="shared" si="19"/>
        <v>-847.47908037238085</v>
      </c>
      <c r="JD12" s="120">
        <f t="shared" si="20"/>
        <v>0</v>
      </c>
      <c r="JE12" s="119">
        <f t="shared" si="128"/>
        <v>0</v>
      </c>
      <c r="JF12" s="119">
        <v>0</v>
      </c>
      <c r="JG12" s="228">
        <v>0</v>
      </c>
      <c r="JH12" s="228">
        <v>0</v>
      </c>
      <c r="JI12" s="228">
        <v>0</v>
      </c>
      <c r="JJ12" s="228">
        <v>0</v>
      </c>
      <c r="JK12" s="228">
        <v>0</v>
      </c>
      <c r="JL12" s="228">
        <v>0</v>
      </c>
      <c r="JM12" s="228">
        <v>0</v>
      </c>
      <c r="JN12" s="228">
        <v>0</v>
      </c>
      <c r="JO12" s="228">
        <v>0</v>
      </c>
      <c r="JP12" s="228"/>
      <c r="JQ12" s="228"/>
      <c r="JR12" s="119">
        <f t="shared" si="129"/>
        <v>592.09888891487424</v>
      </c>
      <c r="JS12" s="18">
        <v>0</v>
      </c>
      <c r="JT12" s="18">
        <v>0</v>
      </c>
      <c r="JU12" s="18">
        <v>0</v>
      </c>
      <c r="JV12" s="18">
        <v>0</v>
      </c>
      <c r="JW12" s="18">
        <v>0</v>
      </c>
      <c r="JX12" s="18">
        <v>107.8775120928978</v>
      </c>
      <c r="JY12" s="18">
        <v>100.44806073792749</v>
      </c>
      <c r="JZ12" s="18">
        <v>115.60921176208733</v>
      </c>
      <c r="KA12" s="18">
        <v>137.3503362690571</v>
      </c>
      <c r="KB12" s="18">
        <v>130.81376805290449</v>
      </c>
      <c r="KC12" s="18"/>
      <c r="KD12" s="18"/>
      <c r="KE12" s="228">
        <f t="shared" si="21"/>
        <v>592.09888891487424</v>
      </c>
      <c r="KF12" s="120">
        <f t="shared" si="22"/>
        <v>0</v>
      </c>
      <c r="KG12" s="120">
        <f t="shared" si="23"/>
        <v>592.09888891487424</v>
      </c>
      <c r="KH12" s="119">
        <f t="shared" si="130"/>
        <v>4393.6190000000006</v>
      </c>
      <c r="KI12" s="119">
        <v>431.36900000000003</v>
      </c>
      <c r="KJ12" s="228">
        <v>440.25</v>
      </c>
      <c r="KK12" s="228">
        <v>440.25</v>
      </c>
      <c r="KL12" s="228">
        <v>440.25</v>
      </c>
      <c r="KM12" s="228">
        <v>440.25</v>
      </c>
      <c r="KN12" s="228">
        <v>440.25</v>
      </c>
      <c r="KO12" s="228">
        <v>440.25</v>
      </c>
      <c r="KP12" s="228">
        <v>440.25</v>
      </c>
      <c r="KQ12" s="228">
        <v>440.25</v>
      </c>
      <c r="KR12" s="228">
        <v>440.25</v>
      </c>
      <c r="KS12" s="228"/>
      <c r="KT12" s="228"/>
      <c r="KU12" s="120">
        <f t="shared" si="131"/>
        <v>3670.1325238409554</v>
      </c>
      <c r="KV12" s="18">
        <v>510.93181665752655</v>
      </c>
      <c r="KW12" s="18">
        <v>387.26517334967485</v>
      </c>
      <c r="KX12" s="18">
        <v>570.91082532629832</v>
      </c>
      <c r="KY12" s="18">
        <v>506.3195752455195</v>
      </c>
      <c r="KZ12" s="18">
        <v>545.30723013619263</v>
      </c>
      <c r="LA12" s="18">
        <v>108.04330060240297</v>
      </c>
      <c r="LB12" s="18">
        <v>5.986643800295707</v>
      </c>
      <c r="LC12" s="18"/>
      <c r="LD12" s="18">
        <v>603.18960299246646</v>
      </c>
      <c r="LE12" s="18">
        <v>432.17835573057823</v>
      </c>
      <c r="LF12" s="18"/>
      <c r="LG12" s="18"/>
      <c r="LH12" s="228">
        <f t="shared" si="132"/>
        <v>-723.4864761590452</v>
      </c>
      <c r="LI12" s="120">
        <f t="shared" si="24"/>
        <v>-723.4864761590452</v>
      </c>
      <c r="LJ12" s="120">
        <f t="shared" si="25"/>
        <v>0</v>
      </c>
      <c r="LK12" s="120">
        <f t="shared" si="133"/>
        <v>0</v>
      </c>
      <c r="LL12" s="228"/>
      <c r="LM12" s="228"/>
      <c r="LN12" s="228"/>
      <c r="LO12" s="228"/>
      <c r="LP12" s="228"/>
      <c r="LQ12" s="228"/>
      <c r="LR12" s="228"/>
      <c r="LS12" s="228"/>
      <c r="LT12" s="228"/>
      <c r="LU12" s="228"/>
      <c r="LV12" s="228"/>
      <c r="LW12" s="228"/>
      <c r="LX12" s="120">
        <f t="shared" si="26"/>
        <v>0</v>
      </c>
      <c r="LY12" s="228"/>
      <c r="LZ12" s="228"/>
      <c r="MA12" s="228"/>
      <c r="MB12" s="228"/>
      <c r="MC12" s="228"/>
      <c r="MD12" s="228"/>
      <c r="ME12" s="228"/>
      <c r="MF12" s="228"/>
      <c r="MG12" s="228"/>
      <c r="MH12" s="228"/>
      <c r="MI12" s="228"/>
      <c r="MJ12" s="119">
        <v>0</v>
      </c>
      <c r="MK12" s="228"/>
      <c r="ML12" s="120">
        <f t="shared" si="27"/>
        <v>0</v>
      </c>
      <c r="MM12" s="120">
        <f t="shared" si="28"/>
        <v>0</v>
      </c>
      <c r="MN12" s="120">
        <f t="shared" si="134"/>
        <v>46652.781000000003</v>
      </c>
      <c r="MO12" s="120">
        <v>4689.8310000000001</v>
      </c>
      <c r="MP12" s="228">
        <v>4662.55</v>
      </c>
      <c r="MQ12" s="228">
        <v>4662.55</v>
      </c>
      <c r="MR12" s="228">
        <v>4662.55</v>
      </c>
      <c r="MS12" s="228">
        <v>4662.55</v>
      </c>
      <c r="MT12" s="228">
        <v>4662.55</v>
      </c>
      <c r="MU12" s="228">
        <v>4662.55</v>
      </c>
      <c r="MV12" s="228">
        <v>4662.55</v>
      </c>
      <c r="MW12" s="228">
        <v>4662.55</v>
      </c>
      <c r="MX12" s="228">
        <v>4662.55</v>
      </c>
      <c r="MY12" s="228"/>
      <c r="MZ12" s="228"/>
      <c r="NA12" s="120">
        <f t="shared" si="135"/>
        <v>108138.3709156527</v>
      </c>
      <c r="NB12" s="20">
        <v>5403.0204003896961</v>
      </c>
      <c r="NC12" s="20">
        <v>0</v>
      </c>
      <c r="ND12" s="20">
        <v>62010.551332901254</v>
      </c>
      <c r="NE12" s="20">
        <v>0</v>
      </c>
      <c r="NF12" s="20">
        <v>22043.741149215228</v>
      </c>
      <c r="NG12" s="20">
        <v>13446.647417088754</v>
      </c>
      <c r="NH12" s="20">
        <v>4347.7015766262693</v>
      </c>
      <c r="NI12" s="20">
        <v>510.206418575133</v>
      </c>
      <c r="NJ12" s="20">
        <v>0</v>
      </c>
      <c r="NK12" s="20">
        <v>376.50262085636075</v>
      </c>
      <c r="NL12" s="20"/>
      <c r="NM12" s="20"/>
      <c r="NN12" s="228">
        <f t="shared" si="136"/>
        <v>61485.589915652701</v>
      </c>
      <c r="NO12" s="120">
        <f t="shared" si="29"/>
        <v>0</v>
      </c>
      <c r="NP12" s="120">
        <f t="shared" si="30"/>
        <v>61485.589915652701</v>
      </c>
      <c r="NQ12" s="114">
        <f t="shared" si="31"/>
        <v>25284.549000000006</v>
      </c>
      <c r="NR12" s="113">
        <f t="shared" si="32"/>
        <v>42044.28</v>
      </c>
      <c r="NS12" s="131">
        <f t="shared" si="33"/>
        <v>16759.730999999992</v>
      </c>
      <c r="NT12" s="120">
        <f t="shared" si="34"/>
        <v>0</v>
      </c>
      <c r="NU12" s="120">
        <f t="shared" si="35"/>
        <v>16759.730999999992</v>
      </c>
      <c r="NV12" s="18">
        <f t="shared" si="137"/>
        <v>5517.3389999999999</v>
      </c>
      <c r="NW12" s="18">
        <v>533.94899999999996</v>
      </c>
      <c r="NX12" s="218">
        <v>553.71</v>
      </c>
      <c r="NY12" s="218">
        <v>553.71</v>
      </c>
      <c r="NZ12" s="18">
        <v>553.71</v>
      </c>
      <c r="OA12" s="18">
        <v>553.71</v>
      </c>
      <c r="OB12" s="18">
        <v>553.71</v>
      </c>
      <c r="OC12" s="18">
        <v>553.71</v>
      </c>
      <c r="OD12" s="18">
        <v>553.71</v>
      </c>
      <c r="OE12" s="18">
        <v>553.71</v>
      </c>
      <c r="OF12" s="18">
        <v>553.71</v>
      </c>
      <c r="OG12" s="18"/>
      <c r="OH12" s="18"/>
      <c r="OI12" s="20">
        <f t="shared" si="138"/>
        <v>7937.22</v>
      </c>
      <c r="OJ12" s="20">
        <v>0</v>
      </c>
      <c r="OK12" s="20">
        <v>0</v>
      </c>
      <c r="OL12" s="20">
        <v>0</v>
      </c>
      <c r="OM12" s="20">
        <v>0</v>
      </c>
      <c r="ON12" s="20">
        <v>0</v>
      </c>
      <c r="OO12" s="20">
        <v>0</v>
      </c>
      <c r="OP12" s="20">
        <v>0</v>
      </c>
      <c r="OQ12" s="20">
        <v>6023.75</v>
      </c>
      <c r="OR12" s="20">
        <v>0</v>
      </c>
      <c r="OS12" s="20">
        <f>VLOOKUP(C12,'[3]Фін.рез.(витрати)'!$C$8:$AD$94,28,0)</f>
        <v>1913.47</v>
      </c>
      <c r="OT12" s="20"/>
      <c r="OU12" s="20"/>
      <c r="OV12" s="218">
        <f t="shared" si="139"/>
        <v>2419.8810000000003</v>
      </c>
      <c r="OW12" s="20">
        <f t="shared" si="36"/>
        <v>0</v>
      </c>
      <c r="OX12" s="20">
        <f t="shared" si="37"/>
        <v>2419.8810000000003</v>
      </c>
      <c r="OY12" s="18">
        <f t="shared" si="140"/>
        <v>8259.2139999999999</v>
      </c>
      <c r="OZ12" s="18">
        <v>774.63400000000001</v>
      </c>
      <c r="PA12" s="218">
        <v>831.62</v>
      </c>
      <c r="PB12" s="218">
        <v>831.62</v>
      </c>
      <c r="PC12" s="218">
        <v>831.62</v>
      </c>
      <c r="PD12" s="218">
        <v>831.62</v>
      </c>
      <c r="PE12" s="218">
        <v>831.62</v>
      </c>
      <c r="PF12" s="218">
        <v>831.62</v>
      </c>
      <c r="PG12" s="218">
        <v>831.62</v>
      </c>
      <c r="PH12" s="218">
        <v>831.62</v>
      </c>
      <c r="PI12" s="218">
        <v>831.62</v>
      </c>
      <c r="PJ12" s="218"/>
      <c r="PK12" s="218"/>
      <c r="PL12" s="20">
        <f t="shared" si="141"/>
        <v>10394.35</v>
      </c>
      <c r="PM12" s="18">
        <v>2723.61</v>
      </c>
      <c r="PN12" s="18">
        <v>2724.86</v>
      </c>
      <c r="PO12" s="18">
        <v>0</v>
      </c>
      <c r="PP12" s="18">
        <v>0</v>
      </c>
      <c r="PQ12" s="18">
        <v>0</v>
      </c>
      <c r="PR12" s="18">
        <v>0</v>
      </c>
      <c r="PS12" s="18">
        <v>0</v>
      </c>
      <c r="PT12" s="18">
        <v>4945.88</v>
      </c>
      <c r="PU12" s="18">
        <v>0</v>
      </c>
      <c r="PV12" s="18">
        <f>VLOOKUP(C12,'[3]Фін.рез.(витрати)'!$C$8:$AE$94,29,0)</f>
        <v>0</v>
      </c>
      <c r="PW12" s="18"/>
      <c r="PX12" s="18"/>
      <c r="PY12" s="218">
        <f t="shared" si="142"/>
        <v>2135.1360000000004</v>
      </c>
      <c r="PZ12" s="20">
        <f t="shared" si="38"/>
        <v>0</v>
      </c>
      <c r="QA12" s="20">
        <f t="shared" si="39"/>
        <v>2135.1360000000004</v>
      </c>
      <c r="QB12" s="18">
        <f t="shared" si="143"/>
        <v>1305.826</v>
      </c>
      <c r="QC12" s="18">
        <v>127.90600000000001</v>
      </c>
      <c r="QD12" s="218">
        <v>130.88</v>
      </c>
      <c r="QE12" s="218">
        <v>130.88</v>
      </c>
      <c r="QF12" s="218">
        <v>130.88</v>
      </c>
      <c r="QG12" s="218">
        <v>130.88</v>
      </c>
      <c r="QH12" s="218">
        <v>130.88</v>
      </c>
      <c r="QI12" s="218">
        <v>130.88</v>
      </c>
      <c r="QJ12" s="218">
        <v>130.88</v>
      </c>
      <c r="QK12" s="218">
        <v>130.88</v>
      </c>
      <c r="QL12" s="218">
        <v>130.88</v>
      </c>
      <c r="QM12" s="218"/>
      <c r="QN12" s="218"/>
      <c r="QO12" s="20">
        <f t="shared" si="144"/>
        <v>0</v>
      </c>
      <c r="QP12" s="18">
        <v>0</v>
      </c>
      <c r="QQ12" s="18">
        <v>0</v>
      </c>
      <c r="QR12" s="18"/>
      <c r="QS12" s="18">
        <v>0</v>
      </c>
      <c r="QT12" s="18">
        <v>0</v>
      </c>
      <c r="QU12" s="18">
        <v>0</v>
      </c>
      <c r="QV12" s="18"/>
      <c r="QW12" s="18">
        <v>0</v>
      </c>
      <c r="QX12" s="18"/>
      <c r="QY12" s="18"/>
      <c r="QZ12" s="18"/>
      <c r="RA12" s="18"/>
      <c r="RB12" s="218">
        <f t="shared" si="145"/>
        <v>-1305.826</v>
      </c>
      <c r="RC12" s="20">
        <f t="shared" si="40"/>
        <v>-1305.826</v>
      </c>
      <c r="RD12" s="20">
        <f t="shared" si="41"/>
        <v>0</v>
      </c>
      <c r="RE12" s="18">
        <f t="shared" si="146"/>
        <v>6542.4250000000011</v>
      </c>
      <c r="RF12" s="20">
        <v>633.47500000000002</v>
      </c>
      <c r="RG12" s="218">
        <v>656.55</v>
      </c>
      <c r="RH12" s="218">
        <v>656.55</v>
      </c>
      <c r="RI12" s="218">
        <v>656.55</v>
      </c>
      <c r="RJ12" s="218">
        <v>656.55</v>
      </c>
      <c r="RK12" s="218">
        <v>656.55</v>
      </c>
      <c r="RL12" s="218">
        <v>656.55</v>
      </c>
      <c r="RM12" s="218">
        <v>656.55</v>
      </c>
      <c r="RN12" s="218">
        <v>656.55</v>
      </c>
      <c r="RO12" s="218">
        <v>656.55</v>
      </c>
      <c r="RP12" s="218"/>
      <c r="RQ12" s="218"/>
      <c r="RR12" s="20">
        <f t="shared" si="147"/>
        <v>0</v>
      </c>
      <c r="RS12" s="18">
        <v>0</v>
      </c>
      <c r="RT12" s="18">
        <v>0</v>
      </c>
      <c r="RU12" s="18"/>
      <c r="RV12" s="18">
        <v>0</v>
      </c>
      <c r="RW12" s="18"/>
      <c r="RX12" s="18"/>
      <c r="RY12" s="18">
        <v>0</v>
      </c>
      <c r="RZ12" s="18">
        <v>0</v>
      </c>
      <c r="SA12" s="18"/>
      <c r="SB12" s="18"/>
      <c r="SC12" s="18"/>
      <c r="SD12" s="18"/>
      <c r="SE12" s="20">
        <f t="shared" si="42"/>
        <v>-6542.4250000000011</v>
      </c>
      <c r="SF12" s="20">
        <f t="shared" si="43"/>
        <v>-6542.4250000000011</v>
      </c>
      <c r="SG12" s="20">
        <f t="shared" si="44"/>
        <v>0</v>
      </c>
      <c r="SH12" s="18">
        <f t="shared" si="148"/>
        <v>2752.2139999999999</v>
      </c>
      <c r="SI12" s="18">
        <v>258.584</v>
      </c>
      <c r="SJ12" s="218">
        <v>277.07</v>
      </c>
      <c r="SK12" s="218">
        <v>277.07</v>
      </c>
      <c r="SL12" s="218">
        <v>277.07</v>
      </c>
      <c r="SM12" s="218">
        <v>277.07</v>
      </c>
      <c r="SN12" s="218">
        <v>277.07</v>
      </c>
      <c r="SO12" s="218">
        <v>277.07</v>
      </c>
      <c r="SP12" s="218">
        <v>277.07</v>
      </c>
      <c r="SQ12" s="218">
        <v>277.07</v>
      </c>
      <c r="SR12" s="218">
        <v>277.07</v>
      </c>
      <c r="SS12" s="218"/>
      <c r="ST12" s="218"/>
      <c r="SU12" s="20">
        <f t="shared" si="149"/>
        <v>0</v>
      </c>
      <c r="SV12" s="18">
        <v>0</v>
      </c>
      <c r="SW12" s="18">
        <v>0</v>
      </c>
      <c r="SX12" s="18">
        <v>0</v>
      </c>
      <c r="SY12" s="18">
        <v>0</v>
      </c>
      <c r="SZ12" s="18">
        <v>0</v>
      </c>
      <c r="TA12" s="18">
        <v>0</v>
      </c>
      <c r="TB12" s="18">
        <v>0</v>
      </c>
      <c r="TC12" s="18">
        <v>0</v>
      </c>
      <c r="TD12" s="18">
        <v>0</v>
      </c>
      <c r="TE12" s="18"/>
      <c r="TF12" s="18"/>
      <c r="TG12" s="18"/>
      <c r="TH12" s="20">
        <f t="shared" si="45"/>
        <v>-2752.2139999999999</v>
      </c>
      <c r="TI12" s="20">
        <f t="shared" si="46"/>
        <v>-2752.2139999999999</v>
      </c>
      <c r="TJ12" s="20">
        <f t="shared" si="47"/>
        <v>0</v>
      </c>
      <c r="TK12" s="18">
        <f t="shared" si="150"/>
        <v>886.27399999999989</v>
      </c>
      <c r="TL12" s="18">
        <v>86.984000000000009</v>
      </c>
      <c r="TM12" s="218">
        <v>88.81</v>
      </c>
      <c r="TN12" s="218">
        <v>88.81</v>
      </c>
      <c r="TO12" s="218">
        <v>88.81</v>
      </c>
      <c r="TP12" s="218">
        <v>88.81</v>
      </c>
      <c r="TQ12" s="218">
        <v>88.81</v>
      </c>
      <c r="TR12" s="218">
        <v>88.81</v>
      </c>
      <c r="TS12" s="218">
        <v>88.81</v>
      </c>
      <c r="TT12" s="218">
        <v>88.81</v>
      </c>
      <c r="TU12" s="218">
        <v>88.81</v>
      </c>
      <c r="TV12" s="218"/>
      <c r="TW12" s="218"/>
      <c r="TX12" s="20">
        <f t="shared" si="151"/>
        <v>23712.71</v>
      </c>
      <c r="TY12" s="18">
        <v>0</v>
      </c>
      <c r="TZ12" s="18">
        <v>7182.56</v>
      </c>
      <c r="UA12" s="18">
        <v>2896.08</v>
      </c>
      <c r="UB12" s="18">
        <v>0</v>
      </c>
      <c r="UC12" s="18">
        <v>0</v>
      </c>
      <c r="UD12" s="18">
        <v>0</v>
      </c>
      <c r="UE12" s="18">
        <v>0</v>
      </c>
      <c r="UF12" s="18">
        <v>0</v>
      </c>
      <c r="UG12" s="18">
        <v>11670.2</v>
      </c>
      <c r="UH12" s="18">
        <f>VLOOKUP(C12,'[3]Фін.рез.(витрати)'!$C$8:$AI$94,33,0)</f>
        <v>1963.87</v>
      </c>
      <c r="UI12" s="18"/>
      <c r="UJ12" s="18"/>
      <c r="UK12" s="20">
        <f t="shared" si="48"/>
        <v>22826.435999999998</v>
      </c>
      <c r="UL12" s="20">
        <f t="shared" si="49"/>
        <v>0</v>
      </c>
      <c r="UM12" s="20">
        <f t="shared" si="50"/>
        <v>22826.435999999998</v>
      </c>
      <c r="UN12" s="18">
        <f t="shared" si="152"/>
        <v>21.256999999999994</v>
      </c>
      <c r="UO12" s="18">
        <v>2.0869999999999997</v>
      </c>
      <c r="UP12" s="218">
        <v>2.13</v>
      </c>
      <c r="UQ12" s="218">
        <v>2.13</v>
      </c>
      <c r="UR12" s="218">
        <v>2.13</v>
      </c>
      <c r="US12" s="218">
        <v>2.13</v>
      </c>
      <c r="UT12" s="218">
        <v>2.13</v>
      </c>
      <c r="UU12" s="218">
        <v>2.13</v>
      </c>
      <c r="UV12" s="218">
        <v>2.13</v>
      </c>
      <c r="UW12" s="218">
        <v>2.13</v>
      </c>
      <c r="UX12" s="218">
        <v>2.13</v>
      </c>
      <c r="UY12" s="218"/>
      <c r="UZ12" s="218"/>
      <c r="VA12" s="20">
        <f t="shared" si="51"/>
        <v>0</v>
      </c>
      <c r="VB12" s="218"/>
      <c r="VC12" s="218"/>
      <c r="VD12" s="218"/>
      <c r="VE12" s="218"/>
      <c r="VF12" s="218"/>
      <c r="VG12" s="218"/>
      <c r="VH12" s="218"/>
      <c r="VI12" s="218"/>
      <c r="VJ12" s="218"/>
      <c r="VK12" s="218"/>
      <c r="VL12" s="218"/>
      <c r="VM12" s="218"/>
      <c r="VN12" s="20">
        <f t="shared" si="52"/>
        <v>-21.256999999999994</v>
      </c>
      <c r="VO12" s="20">
        <f t="shared" si="53"/>
        <v>-21.256999999999994</v>
      </c>
      <c r="VP12" s="20">
        <f t="shared" si="54"/>
        <v>0</v>
      </c>
      <c r="VQ12" s="120">
        <f t="shared" si="55"/>
        <v>0</v>
      </c>
      <c r="VR12" s="228"/>
      <c r="VS12" s="228"/>
      <c r="VT12" s="228"/>
      <c r="VU12" s="228"/>
      <c r="VV12" s="228"/>
      <c r="VW12" s="228"/>
      <c r="VX12" s="228"/>
      <c r="VY12" s="228"/>
      <c r="VZ12" s="228"/>
      <c r="WA12" s="228"/>
      <c r="WB12" s="228"/>
      <c r="WC12" s="228"/>
      <c r="WD12" s="120">
        <f t="shared" si="56"/>
        <v>0</v>
      </c>
      <c r="WE12" s="218"/>
      <c r="WF12" s="218"/>
      <c r="WG12" s="218"/>
      <c r="WH12" s="218"/>
      <c r="WI12" s="218"/>
      <c r="WJ12" s="218"/>
      <c r="WK12" s="218"/>
      <c r="WL12" s="218"/>
      <c r="WM12" s="218"/>
      <c r="WN12" s="218"/>
      <c r="WO12" s="218"/>
      <c r="WP12" s="218"/>
      <c r="WQ12" s="120">
        <f t="shared" si="57"/>
        <v>0</v>
      </c>
      <c r="WR12" s="120">
        <f t="shared" si="58"/>
        <v>0</v>
      </c>
      <c r="WS12" s="120">
        <f t="shared" si="59"/>
        <v>0</v>
      </c>
      <c r="WT12" s="119">
        <f t="shared" si="153"/>
        <v>78452.964999999997</v>
      </c>
      <c r="WU12" s="119">
        <v>7545.8349999999991</v>
      </c>
      <c r="WV12" s="228">
        <v>7878.57</v>
      </c>
      <c r="WW12" s="228">
        <v>7878.57</v>
      </c>
      <c r="WX12" s="228">
        <v>7878.57</v>
      </c>
      <c r="WY12" s="228">
        <v>7878.57</v>
      </c>
      <c r="WZ12" s="228">
        <v>7878.57</v>
      </c>
      <c r="XA12" s="228">
        <v>7878.57</v>
      </c>
      <c r="XB12" s="228">
        <v>7878.57</v>
      </c>
      <c r="XC12" s="228">
        <v>7878.57</v>
      </c>
      <c r="XD12" s="228">
        <v>7878.57</v>
      </c>
      <c r="XE12" s="228"/>
      <c r="XF12" s="228"/>
      <c r="XG12" s="119">
        <f t="shared" si="154"/>
        <v>58752.911844812807</v>
      </c>
      <c r="XH12" s="18">
        <v>6119.9671935670503</v>
      </c>
      <c r="XI12" s="18">
        <v>4354.6994953779385</v>
      </c>
      <c r="XJ12" s="18">
        <v>2955.7117122884119</v>
      </c>
      <c r="XK12" s="18">
        <v>3072.6341116072331</v>
      </c>
      <c r="XL12" s="18">
        <v>6234.6380309333035</v>
      </c>
      <c r="XM12" s="18">
        <v>6116.8732217665456</v>
      </c>
      <c r="XN12" s="18">
        <v>5679.0359879978005</v>
      </c>
      <c r="XO12" s="18">
        <v>9766.7746487826025</v>
      </c>
      <c r="XP12" s="18">
        <v>8434.2803235499196</v>
      </c>
      <c r="XQ12" s="18">
        <v>6018.2971189419959</v>
      </c>
      <c r="XR12" s="18"/>
      <c r="XS12" s="18"/>
      <c r="XT12" s="120">
        <f t="shared" si="60"/>
        <v>-19700.05315518719</v>
      </c>
      <c r="XU12" s="120">
        <f t="shared" si="61"/>
        <v>-19700.05315518719</v>
      </c>
      <c r="XV12" s="120">
        <f t="shared" si="62"/>
        <v>0</v>
      </c>
      <c r="XW12" s="119">
        <f t="shared" si="155"/>
        <v>46781.996999999996</v>
      </c>
      <c r="XX12" s="119">
        <v>4482.5370000000003</v>
      </c>
      <c r="XY12" s="228">
        <v>4699.9399999999996</v>
      </c>
      <c r="XZ12" s="228">
        <v>4699.9399999999996</v>
      </c>
      <c r="YA12" s="228">
        <v>4699.9399999999996</v>
      </c>
      <c r="YB12" s="228">
        <v>4699.9399999999996</v>
      </c>
      <c r="YC12" s="228">
        <v>4699.9399999999996</v>
      </c>
      <c r="YD12" s="228">
        <v>4699.9399999999996</v>
      </c>
      <c r="YE12" s="228">
        <v>4699.9399999999996</v>
      </c>
      <c r="YF12" s="228">
        <v>4699.9399999999996</v>
      </c>
      <c r="YG12" s="228">
        <v>4699.9399999999996</v>
      </c>
      <c r="YH12" s="228"/>
      <c r="YI12" s="228"/>
      <c r="YJ12" s="120">
        <f t="shared" si="156"/>
        <v>28102.543784118479</v>
      </c>
      <c r="YK12" s="18">
        <v>2641.9557324955749</v>
      </c>
      <c r="YL12" s="18">
        <v>1888.5416563025349</v>
      </c>
      <c r="YM12" s="18">
        <v>2653.7786084399168</v>
      </c>
      <c r="YN12" s="18">
        <v>2835.0769496027388</v>
      </c>
      <c r="YO12" s="18">
        <v>3885.5121919620688</v>
      </c>
      <c r="YP12" s="18">
        <v>2759.3331066856058</v>
      </c>
      <c r="YQ12" s="18">
        <v>2902.8257019042003</v>
      </c>
      <c r="YR12" s="18">
        <v>2871.8098863762216</v>
      </c>
      <c r="YS12" s="18">
        <v>2834.2679100234491</v>
      </c>
      <c r="YT12" s="18">
        <v>2829.4420403261715</v>
      </c>
      <c r="YU12" s="18"/>
      <c r="YV12" s="18"/>
      <c r="YW12" s="218">
        <f t="shared" si="157"/>
        <v>-18679.453215881516</v>
      </c>
      <c r="YX12" s="120">
        <f t="shared" si="63"/>
        <v>-18679.453215881516</v>
      </c>
      <c r="YY12" s="120">
        <f t="shared" si="64"/>
        <v>0</v>
      </c>
      <c r="YZ12" s="119">
        <f t="shared" si="158"/>
        <v>3251.5810000000001</v>
      </c>
      <c r="ZA12" s="119">
        <v>318.12099999999998</v>
      </c>
      <c r="ZB12" s="228">
        <v>325.94</v>
      </c>
      <c r="ZC12" s="228">
        <v>325.94</v>
      </c>
      <c r="ZD12" s="228">
        <v>325.94</v>
      </c>
      <c r="ZE12" s="228">
        <v>325.94</v>
      </c>
      <c r="ZF12" s="228">
        <v>325.94</v>
      </c>
      <c r="ZG12" s="228">
        <v>325.94</v>
      </c>
      <c r="ZH12" s="228">
        <v>325.94</v>
      </c>
      <c r="ZI12" s="228">
        <v>325.94</v>
      </c>
      <c r="ZJ12" s="228">
        <v>325.94</v>
      </c>
      <c r="ZK12" s="228"/>
      <c r="ZL12" s="228"/>
      <c r="ZM12" s="120">
        <f t="shared" si="159"/>
        <v>6287.9796675748339</v>
      </c>
      <c r="ZN12" s="119"/>
      <c r="ZO12" s="18"/>
      <c r="ZP12" s="18">
        <v>2960.3202616061335</v>
      </c>
      <c r="ZQ12" s="18">
        <v>3327.6594059687004</v>
      </c>
      <c r="ZR12" s="18"/>
      <c r="ZS12" s="18"/>
      <c r="ZT12" s="18"/>
      <c r="ZU12" s="18"/>
      <c r="ZV12" s="18"/>
      <c r="ZW12" s="18"/>
      <c r="ZX12" s="18"/>
      <c r="ZY12" s="18"/>
      <c r="ZZ12" s="120">
        <f t="shared" si="65"/>
        <v>3036.3986675748338</v>
      </c>
      <c r="AAA12" s="120">
        <f t="shared" si="66"/>
        <v>0</v>
      </c>
      <c r="AAB12" s="120">
        <f t="shared" si="67"/>
        <v>3036.3986675748338</v>
      </c>
      <c r="AAC12" s="119">
        <f t="shared" si="160"/>
        <v>1346.8450000000003</v>
      </c>
      <c r="AAD12" s="119">
        <v>134.45500000000001</v>
      </c>
      <c r="AAE12" s="228">
        <v>134.71</v>
      </c>
      <c r="AAF12" s="228">
        <v>134.71</v>
      </c>
      <c r="AAG12" s="228">
        <v>134.71</v>
      </c>
      <c r="AAH12" s="228">
        <v>134.71</v>
      </c>
      <c r="AAI12" s="228">
        <v>134.71</v>
      </c>
      <c r="AAJ12" s="228">
        <v>134.71</v>
      </c>
      <c r="AAK12" s="228">
        <v>134.71</v>
      </c>
      <c r="AAL12" s="228">
        <v>134.71</v>
      </c>
      <c r="AAM12" s="228">
        <v>134.71</v>
      </c>
      <c r="AAN12" s="228"/>
      <c r="AAO12" s="228"/>
      <c r="AAP12" s="120">
        <f t="shared" si="161"/>
        <v>1685.63994336</v>
      </c>
      <c r="AAQ12" s="18">
        <v>142.96991184000001</v>
      </c>
      <c r="AAR12" s="18">
        <v>142.60263839999999</v>
      </c>
      <c r="AAS12" s="18">
        <v>174.93727680000001</v>
      </c>
      <c r="AAT12" s="18">
        <v>178.56923040000001</v>
      </c>
      <c r="AAU12" s="18">
        <v>174.66836112000001</v>
      </c>
      <c r="AAV12" s="18">
        <v>177.93087840000001</v>
      </c>
      <c r="AAW12" s="18">
        <v>172.84877280000001</v>
      </c>
      <c r="AAX12" s="18">
        <v>173.6109936</v>
      </c>
      <c r="AAY12" s="18">
        <v>172.15814879999999</v>
      </c>
      <c r="AAZ12" s="18">
        <v>175.34373120000001</v>
      </c>
      <c r="ABA12" s="18"/>
      <c r="ABB12" s="18"/>
      <c r="ABC12" s="120">
        <f t="shared" si="68"/>
        <v>338.79494335999971</v>
      </c>
      <c r="ABD12" s="120">
        <f t="shared" si="69"/>
        <v>0</v>
      </c>
      <c r="ABE12" s="120">
        <f t="shared" si="70"/>
        <v>338.79494335999971</v>
      </c>
      <c r="ABF12" s="119">
        <f t="shared" si="162"/>
        <v>293.35499999999996</v>
      </c>
      <c r="ABG12" s="119">
        <v>29.294999999999998</v>
      </c>
      <c r="ABH12" s="228">
        <v>29.34</v>
      </c>
      <c r="ABI12" s="228">
        <v>29.34</v>
      </c>
      <c r="ABJ12" s="228">
        <v>29.34</v>
      </c>
      <c r="ABK12" s="228">
        <v>29.34</v>
      </c>
      <c r="ABL12" s="228">
        <v>29.34</v>
      </c>
      <c r="ABM12" s="228">
        <v>29.34</v>
      </c>
      <c r="ABN12" s="228">
        <v>29.34</v>
      </c>
      <c r="ABO12" s="228">
        <v>29.34</v>
      </c>
      <c r="ABP12" s="228">
        <v>29.34</v>
      </c>
      <c r="ABQ12" s="228"/>
      <c r="ABR12" s="228"/>
      <c r="ABS12" s="120">
        <f t="shared" si="163"/>
        <v>0</v>
      </c>
      <c r="ABT12" s="18">
        <v>0</v>
      </c>
      <c r="ABU12" s="18"/>
      <c r="ABV12" s="18"/>
      <c r="ABW12" s="18"/>
      <c r="ABX12" s="18"/>
      <c r="ABY12" s="18"/>
      <c r="ABZ12" s="18"/>
      <c r="ACA12" s="18">
        <v>0</v>
      </c>
      <c r="ACB12" s="18">
        <v>0</v>
      </c>
      <c r="ACC12" s="18">
        <v>0</v>
      </c>
      <c r="ACD12" s="18"/>
      <c r="ACE12" s="18"/>
      <c r="ACF12" s="120">
        <f t="shared" si="71"/>
        <v>-293.35499999999996</v>
      </c>
      <c r="ACG12" s="120">
        <f t="shared" si="72"/>
        <v>-293.35499999999996</v>
      </c>
      <c r="ACH12" s="120">
        <f t="shared" si="73"/>
        <v>0</v>
      </c>
      <c r="ACI12" s="114">
        <f t="shared" si="74"/>
        <v>26565.448000000004</v>
      </c>
      <c r="ACJ12" s="120">
        <f t="shared" si="75"/>
        <v>32806.792490544001</v>
      </c>
      <c r="ACK12" s="131">
        <f t="shared" si="76"/>
        <v>6241.3444905439974</v>
      </c>
      <c r="ACL12" s="120">
        <f t="shared" si="77"/>
        <v>0</v>
      </c>
      <c r="ACM12" s="120">
        <f t="shared" si="78"/>
        <v>6241.3444905439974</v>
      </c>
      <c r="ACN12" s="18">
        <f t="shared" si="164"/>
        <v>12977.225999999999</v>
      </c>
      <c r="ACO12" s="18">
        <v>1251.2160000000001</v>
      </c>
      <c r="ACP12" s="218">
        <v>1302.8900000000001</v>
      </c>
      <c r="ACQ12" s="218">
        <v>1302.8900000000001</v>
      </c>
      <c r="ACR12" s="218">
        <v>1302.8900000000001</v>
      </c>
      <c r="ACS12" s="218">
        <v>1302.8900000000001</v>
      </c>
      <c r="ACT12" s="218">
        <v>1302.8900000000001</v>
      </c>
      <c r="ACU12" s="218">
        <v>1302.8900000000001</v>
      </c>
      <c r="ACV12" s="218">
        <v>1302.8900000000001</v>
      </c>
      <c r="ACW12" s="218">
        <v>1302.8900000000001</v>
      </c>
      <c r="ACX12" s="218">
        <v>1302.8900000000001</v>
      </c>
      <c r="ACY12" s="218"/>
      <c r="ACZ12" s="218"/>
      <c r="ADA12" s="20">
        <f t="shared" si="165"/>
        <v>19536.667664688001</v>
      </c>
      <c r="ADB12" s="18">
        <v>2184.2625419999999</v>
      </c>
      <c r="ADC12" s="18">
        <v>1481.4829656000002</v>
      </c>
      <c r="ADD12" s="18">
        <v>2162.8605242880003</v>
      </c>
      <c r="ADE12" s="18">
        <v>2159.0643312000002</v>
      </c>
      <c r="ADF12" s="18">
        <v>1587.894192</v>
      </c>
      <c r="ADG12" s="18">
        <v>2406.1107419999998</v>
      </c>
      <c r="ADH12" s="18">
        <v>2093.8271795999999</v>
      </c>
      <c r="ADI12" s="18">
        <v>1838.6982504000002</v>
      </c>
      <c r="ADJ12" s="18">
        <v>1721.581488</v>
      </c>
      <c r="ADK12" s="18">
        <v>1900.8854496000001</v>
      </c>
      <c r="ADL12" s="18"/>
      <c r="ADM12" s="18"/>
      <c r="ADN12" s="20">
        <f t="shared" si="79"/>
        <v>6559.4416646880018</v>
      </c>
      <c r="ADO12" s="20">
        <f t="shared" si="80"/>
        <v>0</v>
      </c>
      <c r="ADP12" s="20">
        <f t="shared" si="81"/>
        <v>6559.4416646880018</v>
      </c>
      <c r="ADQ12" s="18">
        <f t="shared" si="166"/>
        <v>13588.222000000003</v>
      </c>
      <c r="ADR12" s="18">
        <v>1357.7620000000002</v>
      </c>
      <c r="ADS12" s="218">
        <v>1358.94</v>
      </c>
      <c r="ADT12" s="218">
        <v>1358.94</v>
      </c>
      <c r="ADU12" s="218">
        <v>1358.94</v>
      </c>
      <c r="ADV12" s="218">
        <v>1358.94</v>
      </c>
      <c r="ADW12" s="218">
        <v>1358.94</v>
      </c>
      <c r="ADX12" s="218">
        <v>1358.94</v>
      </c>
      <c r="ADY12" s="218">
        <v>1358.94</v>
      </c>
      <c r="ADZ12" s="218">
        <v>1358.94</v>
      </c>
      <c r="AEA12" s="218">
        <v>1358.94</v>
      </c>
      <c r="AEB12" s="218"/>
      <c r="AEC12" s="218"/>
      <c r="AED12" s="20">
        <f t="shared" si="167"/>
        <v>13270.124825856003</v>
      </c>
      <c r="AEE12" s="18">
        <v>1560.75487092</v>
      </c>
      <c r="AEF12" s="18">
        <v>1117.0540008</v>
      </c>
      <c r="AEG12" s="18">
        <v>1463.1115311359999</v>
      </c>
      <c r="AEH12" s="18">
        <v>1525.9552416000001</v>
      </c>
      <c r="AEI12" s="18">
        <v>2084.1111270000001</v>
      </c>
      <c r="AEJ12" s="18">
        <v>1358.7448896000001</v>
      </c>
      <c r="AEK12" s="18">
        <v>1178.5143600000001</v>
      </c>
      <c r="AEL12" s="18">
        <v>943.02335159999996</v>
      </c>
      <c r="AEM12" s="18">
        <v>942.95713320000004</v>
      </c>
      <c r="AEN12" s="18">
        <v>1095.89832</v>
      </c>
      <c r="AEO12" s="18"/>
      <c r="AEP12" s="18"/>
      <c r="AEQ12" s="20">
        <f t="shared" si="82"/>
        <v>-318.09717414400075</v>
      </c>
      <c r="AER12" s="20">
        <f t="shared" si="83"/>
        <v>-318.09717414400075</v>
      </c>
      <c r="AES12" s="20">
        <f t="shared" si="84"/>
        <v>0</v>
      </c>
      <c r="AET12" s="18">
        <f t="shared" si="168"/>
        <v>0</v>
      </c>
      <c r="AEU12" s="18">
        <v>0</v>
      </c>
      <c r="AEV12" s="218">
        <v>0</v>
      </c>
      <c r="AEW12" s="218">
        <v>0</v>
      </c>
      <c r="AEX12" s="218">
        <v>0</v>
      </c>
      <c r="AEY12" s="218">
        <v>0</v>
      </c>
      <c r="AEZ12" s="218"/>
      <c r="AFA12" s="218"/>
      <c r="AFB12" s="218"/>
      <c r="AFC12" s="218"/>
      <c r="AFD12" s="218"/>
      <c r="AFE12" s="218"/>
      <c r="AFF12" s="218"/>
      <c r="AFG12" s="20">
        <f t="shared" si="169"/>
        <v>0</v>
      </c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20">
        <f t="shared" si="85"/>
        <v>0</v>
      </c>
      <c r="AFU12" s="20">
        <f t="shared" si="86"/>
        <v>0</v>
      </c>
      <c r="AFV12" s="135">
        <f t="shared" si="87"/>
        <v>0</v>
      </c>
      <c r="AFW12" s="140">
        <f t="shared" si="88"/>
        <v>337335.31799999997</v>
      </c>
      <c r="AFX12" s="110">
        <f t="shared" si="89"/>
        <v>374595.70410072163</v>
      </c>
      <c r="AFY12" s="125">
        <f t="shared" si="90"/>
        <v>37260.386100721662</v>
      </c>
      <c r="AFZ12" s="20">
        <f t="shared" si="170"/>
        <v>0</v>
      </c>
      <c r="AGA12" s="139">
        <f t="shared" si="171"/>
        <v>37260.386100721662</v>
      </c>
      <c r="AGB12" s="200">
        <f t="shared" si="91"/>
        <v>404802.38159999996</v>
      </c>
      <c r="AGC12" s="125">
        <f t="shared" si="91"/>
        <v>449514.84492086596</v>
      </c>
      <c r="AGD12" s="125">
        <f t="shared" si="92"/>
        <v>44712.463320865994</v>
      </c>
      <c r="AGE12" s="20">
        <f t="shared" si="93"/>
        <v>0</v>
      </c>
      <c r="AGF12" s="135">
        <f t="shared" si="94"/>
        <v>44712.463320865994</v>
      </c>
      <c r="AGG12" s="164">
        <f t="shared" si="172"/>
        <v>20240.11908</v>
      </c>
      <c r="AGH12" s="205">
        <f t="shared" si="173"/>
        <v>22475.742246043301</v>
      </c>
      <c r="AGI12" s="125">
        <f t="shared" si="95"/>
        <v>2235.6231660433004</v>
      </c>
      <c r="AGJ12" s="20">
        <f t="shared" si="96"/>
        <v>0</v>
      </c>
      <c r="AGK12" s="139">
        <f t="shared" si="97"/>
        <v>2235.6231660433004</v>
      </c>
      <c r="AGL12" s="165">
        <f t="shared" si="174"/>
        <v>425042.50067999994</v>
      </c>
      <c r="AGM12" s="165">
        <f t="shared" si="174"/>
        <v>471990.58716690924</v>
      </c>
      <c r="AGN12" s="166">
        <f t="shared" si="99"/>
        <v>46948.086486909306</v>
      </c>
      <c r="AGO12" s="165">
        <f t="shared" si="100"/>
        <v>0</v>
      </c>
      <c r="AGP12" s="167">
        <f t="shared" si="101"/>
        <v>46948.086486909306</v>
      </c>
      <c r="AGQ12" s="202">
        <f t="shared" si="175"/>
        <v>4.7619047619047616E-2</v>
      </c>
      <c r="AGR12" s="263"/>
      <c r="AGS12" s="263">
        <v>0.05</v>
      </c>
      <c r="AGT12" s="229"/>
      <c r="AGU12" s="264"/>
      <c r="AGV12" s="22"/>
      <c r="AGW12" s="22"/>
      <c r="AGX12" s="22"/>
      <c r="AGY12" s="22"/>
      <c r="AGZ12" s="22"/>
      <c r="AHA12" s="22"/>
      <c r="AHB12" s="22"/>
      <c r="AHC12" s="22"/>
      <c r="AHD12" s="22"/>
      <c r="AHE12" s="22"/>
      <c r="AHF12" s="22"/>
      <c r="AHG12" s="22"/>
      <c r="AHH12" s="22"/>
    </row>
    <row r="13" spans="1:892" s="210" customFormat="1" ht="12.75" outlineLevel="1" x14ac:dyDescent="0.25">
      <c r="A13" s="22">
        <v>443</v>
      </c>
      <c r="B13" s="21">
        <v>3</v>
      </c>
      <c r="C13" s="230" t="s">
        <v>750</v>
      </c>
      <c r="D13" s="231">
        <v>5</v>
      </c>
      <c r="E13" s="227">
        <v>2914.53</v>
      </c>
      <c r="F13" s="131">
        <f t="shared" si="0"/>
        <v>35894.353999999992</v>
      </c>
      <c r="G13" s="113">
        <f t="shared" si="1"/>
        <v>32887.748012706841</v>
      </c>
      <c r="H13" s="131">
        <f t="shared" si="2"/>
        <v>-3006.605987293151</v>
      </c>
      <c r="I13" s="120">
        <f t="shared" si="3"/>
        <v>-3006.605987293151</v>
      </c>
      <c r="J13" s="120">
        <f t="shared" si="4"/>
        <v>0</v>
      </c>
      <c r="K13" s="18">
        <f t="shared" si="102"/>
        <v>12843.282999999999</v>
      </c>
      <c r="L13" s="218">
        <v>1260.5530000000001</v>
      </c>
      <c r="M13" s="218">
        <v>1286.97</v>
      </c>
      <c r="N13" s="218">
        <v>1286.97</v>
      </c>
      <c r="O13" s="218">
        <v>1286.97</v>
      </c>
      <c r="P13" s="218">
        <v>1286.97</v>
      </c>
      <c r="Q13" s="218">
        <v>1286.97</v>
      </c>
      <c r="R13" s="218">
        <v>1286.97</v>
      </c>
      <c r="S13" s="218">
        <v>1286.97</v>
      </c>
      <c r="T13" s="218">
        <v>1286.97</v>
      </c>
      <c r="U13" s="218">
        <v>1286.97</v>
      </c>
      <c r="V13" s="218"/>
      <c r="W13" s="218"/>
      <c r="X13" s="218">
        <f t="shared" si="103"/>
        <v>11990.492035735901</v>
      </c>
      <c r="Y13" s="18">
        <v>0</v>
      </c>
      <c r="Z13" s="18">
        <v>5067.6099999999997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0</v>
      </c>
      <c r="AG13" s="18">
        <v>6922.8820357359</v>
      </c>
      <c r="AH13" s="18">
        <v>0</v>
      </c>
      <c r="AI13" s="18"/>
      <c r="AJ13" s="18"/>
      <c r="AK13" s="218"/>
      <c r="AL13" s="218">
        <f t="shared" si="104"/>
        <v>0</v>
      </c>
      <c r="AM13" s="218">
        <f t="shared" si="5"/>
        <v>0</v>
      </c>
      <c r="AN13" s="18">
        <f t="shared" si="105"/>
        <v>2438.2860000000001</v>
      </c>
      <c r="AO13" s="218">
        <v>239.40600000000001</v>
      </c>
      <c r="AP13" s="218">
        <v>244.32</v>
      </c>
      <c r="AQ13" s="218">
        <v>244.32</v>
      </c>
      <c r="AR13" s="218">
        <v>244.32</v>
      </c>
      <c r="AS13" s="218">
        <v>244.32</v>
      </c>
      <c r="AT13" s="218">
        <v>244.32</v>
      </c>
      <c r="AU13" s="218">
        <v>244.32</v>
      </c>
      <c r="AV13" s="218">
        <v>244.32</v>
      </c>
      <c r="AW13" s="218">
        <v>244.32</v>
      </c>
      <c r="AX13" s="218">
        <v>244.32</v>
      </c>
      <c r="AY13" s="218"/>
      <c r="AZ13" s="218"/>
      <c r="BA13" s="20">
        <f t="shared" si="106"/>
        <v>2261.2836132303628</v>
      </c>
      <c r="BB13" s="18">
        <v>0</v>
      </c>
      <c r="BC13" s="18">
        <v>958.82094980177044</v>
      </c>
      <c r="BD13" s="18">
        <v>0</v>
      </c>
      <c r="BE13" s="18">
        <v>0</v>
      </c>
      <c r="BF13" s="18">
        <v>0</v>
      </c>
      <c r="BG13" s="18">
        <v>0</v>
      </c>
      <c r="BH13" s="18">
        <v>0</v>
      </c>
      <c r="BI13" s="18">
        <v>0</v>
      </c>
      <c r="BJ13" s="18">
        <v>1302.4626634285926</v>
      </c>
      <c r="BK13" s="18">
        <v>0</v>
      </c>
      <c r="BL13" s="18"/>
      <c r="BM13" s="18"/>
      <c r="BN13" s="218"/>
      <c r="BO13" s="20">
        <f t="shared" si="6"/>
        <v>0</v>
      </c>
      <c r="BP13" s="20">
        <f t="shared" si="7"/>
        <v>0</v>
      </c>
      <c r="BQ13" s="18">
        <f t="shared" si="107"/>
        <v>1570.1289999999999</v>
      </c>
      <c r="BR13" s="218">
        <v>156.85900000000001</v>
      </c>
      <c r="BS13" s="3">
        <v>157.03</v>
      </c>
      <c r="BT13" s="218">
        <v>157.03</v>
      </c>
      <c r="BU13" s="218">
        <v>157.03</v>
      </c>
      <c r="BV13" s="218">
        <v>157.03</v>
      </c>
      <c r="BW13" s="218">
        <v>157.03</v>
      </c>
      <c r="BX13" s="218">
        <v>157.03</v>
      </c>
      <c r="BY13" s="218">
        <v>157.03</v>
      </c>
      <c r="BZ13" s="218">
        <v>157.03</v>
      </c>
      <c r="CA13" s="218">
        <v>157.03</v>
      </c>
      <c r="CB13" s="218"/>
      <c r="CC13" s="218"/>
      <c r="CD13" s="18">
        <f t="shared" si="108"/>
        <v>1887.2198854329201</v>
      </c>
      <c r="CE13" s="18">
        <v>0</v>
      </c>
      <c r="CF13" s="18">
        <v>1097.0672848329198</v>
      </c>
      <c r="CG13" s="18">
        <v>0</v>
      </c>
      <c r="CH13" s="18">
        <v>0</v>
      </c>
      <c r="CI13" s="18">
        <v>0</v>
      </c>
      <c r="CJ13" s="18">
        <v>161.24985855</v>
      </c>
      <c r="CK13" s="18">
        <v>156.64420035000001</v>
      </c>
      <c r="CL13" s="18">
        <v>157.33496295</v>
      </c>
      <c r="CM13" s="18">
        <v>156.01832235000001</v>
      </c>
      <c r="CN13" s="18">
        <v>158.90525640000001</v>
      </c>
      <c r="CO13" s="18"/>
      <c r="CP13" s="18"/>
      <c r="CQ13" s="218"/>
      <c r="CR13" s="20">
        <f t="shared" si="8"/>
        <v>0</v>
      </c>
      <c r="CS13" s="20">
        <f t="shared" si="9"/>
        <v>0</v>
      </c>
      <c r="CT13" s="18">
        <f t="shared" si="109"/>
        <v>380.69599999999997</v>
      </c>
      <c r="CU13" s="18">
        <v>38.065999999999995</v>
      </c>
      <c r="CV13" s="218">
        <v>38.07</v>
      </c>
      <c r="CW13" s="218">
        <v>38.07</v>
      </c>
      <c r="CX13" s="218">
        <v>38.07</v>
      </c>
      <c r="CY13" s="218">
        <v>38.07</v>
      </c>
      <c r="CZ13" s="218">
        <v>38.07</v>
      </c>
      <c r="DA13" s="218">
        <v>38.07</v>
      </c>
      <c r="DB13" s="218">
        <v>38.07</v>
      </c>
      <c r="DC13" s="218">
        <v>38.07</v>
      </c>
      <c r="DD13" s="218">
        <v>38.07</v>
      </c>
      <c r="DE13" s="218"/>
      <c r="DF13" s="218"/>
      <c r="DG13" s="18">
        <f t="shared" si="110"/>
        <v>460.97032741445986</v>
      </c>
      <c r="DH13" s="18">
        <v>0</v>
      </c>
      <c r="DI13" s="18">
        <v>267.49179221445985</v>
      </c>
      <c r="DJ13" s="18">
        <v>0</v>
      </c>
      <c r="DK13" s="18">
        <v>0</v>
      </c>
      <c r="DL13" s="18">
        <v>0</v>
      </c>
      <c r="DM13" s="18">
        <v>39.483889550000001</v>
      </c>
      <c r="DN13" s="18">
        <v>38.356277550000001</v>
      </c>
      <c r="DO13" s="18">
        <v>38.52541935</v>
      </c>
      <c r="DP13" s="18">
        <v>38.203023549999997</v>
      </c>
      <c r="DQ13" s="18">
        <v>38.909925199999996</v>
      </c>
      <c r="DR13" s="18"/>
      <c r="DS13" s="18"/>
      <c r="DT13" s="218">
        <f t="shared" si="111"/>
        <v>80.27432741445989</v>
      </c>
      <c r="DU13" s="20">
        <f t="shared" si="10"/>
        <v>0</v>
      </c>
      <c r="DV13" s="20">
        <f t="shared" si="112"/>
        <v>80.27432741445989</v>
      </c>
      <c r="DW13" s="18">
        <f t="shared" si="11"/>
        <v>342.00299999999999</v>
      </c>
      <c r="DX13" s="18">
        <v>33.573</v>
      </c>
      <c r="DY13" s="218">
        <v>34.270000000000003</v>
      </c>
      <c r="DZ13" s="218">
        <v>34.270000000000003</v>
      </c>
      <c r="EA13" s="218">
        <v>34.270000000000003</v>
      </c>
      <c r="EB13" s="218">
        <v>34.270000000000003</v>
      </c>
      <c r="EC13" s="218">
        <v>34.270000000000003</v>
      </c>
      <c r="ED13" s="218">
        <v>34.270000000000003</v>
      </c>
      <c r="EE13" s="218">
        <v>34.270000000000003</v>
      </c>
      <c r="EF13" s="218">
        <v>34.270000000000003</v>
      </c>
      <c r="EG13" s="218">
        <v>34.270000000000003</v>
      </c>
      <c r="EH13" s="218"/>
      <c r="EI13" s="218"/>
      <c r="EJ13" s="218"/>
      <c r="EK13" s="18">
        <f t="shared" si="113"/>
        <v>315.38804406505324</v>
      </c>
      <c r="EL13" s="18">
        <v>0</v>
      </c>
      <c r="EM13" s="18">
        <v>133.72964903530243</v>
      </c>
      <c r="EN13" s="18">
        <v>0</v>
      </c>
      <c r="EO13" s="18">
        <v>0</v>
      </c>
      <c r="EP13" s="18">
        <v>0</v>
      </c>
      <c r="EQ13" s="18">
        <v>0</v>
      </c>
      <c r="ER13" s="18">
        <v>0</v>
      </c>
      <c r="ES13" s="18">
        <v>0</v>
      </c>
      <c r="ET13" s="18">
        <v>181.65839502975084</v>
      </c>
      <c r="EU13" s="18">
        <v>0</v>
      </c>
      <c r="EV13" s="18"/>
      <c r="EW13" s="18"/>
      <c r="EX13" s="20">
        <f t="shared" si="12"/>
        <v>-26.614955934946749</v>
      </c>
      <c r="EY13" s="20">
        <f t="shared" si="114"/>
        <v>-26.614955934946749</v>
      </c>
      <c r="EZ13" s="20">
        <f t="shared" si="115"/>
        <v>0</v>
      </c>
      <c r="FA13" s="18">
        <f t="shared" si="116"/>
        <v>5803.491</v>
      </c>
      <c r="FB13" s="18">
        <v>569.81100000000004</v>
      </c>
      <c r="FC13" s="218">
        <v>581.52</v>
      </c>
      <c r="FD13" s="218">
        <v>581.52</v>
      </c>
      <c r="FE13" s="218">
        <v>581.52</v>
      </c>
      <c r="FF13" s="218">
        <v>581.52</v>
      </c>
      <c r="FG13" s="218">
        <v>581.52</v>
      </c>
      <c r="FH13" s="218">
        <v>581.52</v>
      </c>
      <c r="FI13" s="218">
        <v>581.52</v>
      </c>
      <c r="FJ13" s="218">
        <v>581.52</v>
      </c>
      <c r="FK13" s="218">
        <v>581.52</v>
      </c>
      <c r="FL13" s="218"/>
      <c r="FM13" s="218"/>
      <c r="FN13" s="20">
        <f t="shared" si="117"/>
        <v>5774.514385084587</v>
      </c>
      <c r="FO13" s="18">
        <v>0</v>
      </c>
      <c r="FP13" s="18">
        <v>2298.023300216837</v>
      </c>
      <c r="FQ13" s="18">
        <v>0</v>
      </c>
      <c r="FR13" s="18">
        <v>0</v>
      </c>
      <c r="FS13" s="18">
        <v>0</v>
      </c>
      <c r="FT13" s="18">
        <v>0</v>
      </c>
      <c r="FU13" s="18">
        <v>0</v>
      </c>
      <c r="FV13" s="18">
        <v>3476.4910848677505</v>
      </c>
      <c r="FW13" s="18">
        <v>0</v>
      </c>
      <c r="FX13" s="18">
        <v>0</v>
      </c>
      <c r="FY13" s="18"/>
      <c r="FZ13" s="18"/>
      <c r="GA13" s="218">
        <f t="shared" si="118"/>
        <v>-28.976614915412938</v>
      </c>
      <c r="GB13" s="20">
        <f t="shared" si="119"/>
        <v>-28.976614915412938</v>
      </c>
      <c r="GC13" s="20">
        <f t="shared" si="120"/>
        <v>0</v>
      </c>
      <c r="GD13" s="18">
        <f t="shared" si="121"/>
        <v>8.8699999999999992</v>
      </c>
      <c r="GE13" s="218">
        <v>8.8699999999999992</v>
      </c>
      <c r="GF13" s="218">
        <v>0</v>
      </c>
      <c r="GG13" s="218">
        <v>0</v>
      </c>
      <c r="GH13" s="218">
        <v>0</v>
      </c>
      <c r="GI13" s="218">
        <v>0</v>
      </c>
      <c r="GJ13" s="218">
        <v>0</v>
      </c>
      <c r="GK13" s="218"/>
      <c r="GL13" s="218"/>
      <c r="GM13" s="218"/>
      <c r="GN13" s="218"/>
      <c r="GO13" s="218"/>
      <c r="GP13" s="218"/>
      <c r="GQ13" s="20">
        <f t="shared" si="122"/>
        <v>0</v>
      </c>
      <c r="GR13" s="18">
        <v>0</v>
      </c>
      <c r="GS13" s="18">
        <v>0</v>
      </c>
      <c r="GT13" s="18">
        <v>0</v>
      </c>
      <c r="GU13" s="18">
        <v>0</v>
      </c>
      <c r="GV13" s="218">
        <f t="shared" si="123"/>
        <v>-8.8699999999999992</v>
      </c>
      <c r="GW13" s="20">
        <f t="shared" si="13"/>
        <v>-8.8699999999999992</v>
      </c>
      <c r="GX13" s="20">
        <f t="shared" si="14"/>
        <v>0</v>
      </c>
      <c r="GY13" s="18">
        <f t="shared" si="124"/>
        <v>12507.595999999998</v>
      </c>
      <c r="GZ13" s="18">
        <v>1222.7659999999998</v>
      </c>
      <c r="HA13" s="218">
        <v>1253.8699999999999</v>
      </c>
      <c r="HB13" s="218">
        <v>1253.8699999999999</v>
      </c>
      <c r="HC13" s="218">
        <v>1253.8699999999999</v>
      </c>
      <c r="HD13" s="218">
        <v>1253.8699999999999</v>
      </c>
      <c r="HE13" s="218">
        <v>1253.8699999999999</v>
      </c>
      <c r="HF13" s="218">
        <v>1253.8699999999999</v>
      </c>
      <c r="HG13" s="218">
        <v>1253.8699999999999</v>
      </c>
      <c r="HH13" s="218">
        <v>1253.8699999999999</v>
      </c>
      <c r="HI13" s="218">
        <v>1253.8699999999999</v>
      </c>
      <c r="HJ13" s="218"/>
      <c r="HK13" s="218"/>
      <c r="HL13" s="20">
        <f t="shared" si="125"/>
        <v>10197.87972174356</v>
      </c>
      <c r="HM13" s="18">
        <v>973.95339136849043</v>
      </c>
      <c r="HN13" s="18">
        <v>895.42524087625691</v>
      </c>
      <c r="HO13" s="18">
        <v>1029.1614601806139</v>
      </c>
      <c r="HP13" s="18">
        <v>1109.3537344776219</v>
      </c>
      <c r="HQ13" s="18">
        <v>1160.5051109017047</v>
      </c>
      <c r="HR13" s="18">
        <v>1006.6707480775143</v>
      </c>
      <c r="HS13" s="18">
        <v>915.07754493012351</v>
      </c>
      <c r="HT13" s="18">
        <v>1210.4608825074963</v>
      </c>
      <c r="HU13" s="18">
        <v>914.63276466558534</v>
      </c>
      <c r="HV13" s="18">
        <v>982.63884375815474</v>
      </c>
      <c r="HW13" s="18"/>
      <c r="HX13" s="18"/>
      <c r="HY13" s="20">
        <f t="shared" si="15"/>
        <v>-2309.7162782564374</v>
      </c>
      <c r="HZ13" s="20">
        <f t="shared" si="16"/>
        <v>-2309.7162782564374</v>
      </c>
      <c r="IA13" s="20">
        <f t="shared" si="17"/>
        <v>0</v>
      </c>
      <c r="IB13" s="119">
        <f t="shared" si="126"/>
        <v>0</v>
      </c>
      <c r="IC13" s="119">
        <v>0</v>
      </c>
      <c r="ID13" s="228">
        <v>0</v>
      </c>
      <c r="IE13" s="228">
        <v>0</v>
      </c>
      <c r="IF13" s="119">
        <v>0</v>
      </c>
      <c r="IG13" s="119">
        <v>0</v>
      </c>
      <c r="IH13" s="119">
        <v>0</v>
      </c>
      <c r="II13" s="119">
        <v>0</v>
      </c>
      <c r="IJ13" s="119">
        <v>0</v>
      </c>
      <c r="IK13" s="119">
        <v>0</v>
      </c>
      <c r="IL13" s="119">
        <v>0</v>
      </c>
      <c r="IM13" s="119"/>
      <c r="IN13" s="119"/>
      <c r="IO13" s="120">
        <f t="shared" si="127"/>
        <v>0</v>
      </c>
      <c r="IP13" s="18">
        <v>0</v>
      </c>
      <c r="IQ13" s="18">
        <v>0</v>
      </c>
      <c r="IR13" s="18">
        <v>0</v>
      </c>
      <c r="IS13" s="18">
        <v>0</v>
      </c>
      <c r="IT13" s="18">
        <v>0</v>
      </c>
      <c r="IU13" s="18">
        <v>0</v>
      </c>
      <c r="IV13" s="18">
        <v>0</v>
      </c>
      <c r="IW13" s="18">
        <v>0</v>
      </c>
      <c r="IX13" s="18">
        <v>0</v>
      </c>
      <c r="IY13" s="18">
        <v>0</v>
      </c>
      <c r="IZ13" s="18"/>
      <c r="JA13" s="18"/>
      <c r="JB13" s="228">
        <f t="shared" si="18"/>
        <v>0</v>
      </c>
      <c r="JC13" s="120">
        <f t="shared" si="19"/>
        <v>0</v>
      </c>
      <c r="JD13" s="120">
        <f t="shared" si="20"/>
        <v>0</v>
      </c>
      <c r="JE13" s="119">
        <f t="shared" si="128"/>
        <v>0</v>
      </c>
      <c r="JF13" s="119">
        <v>0</v>
      </c>
      <c r="JG13" s="228">
        <v>0</v>
      </c>
      <c r="JH13" s="228">
        <v>0</v>
      </c>
      <c r="JI13" s="228">
        <v>0</v>
      </c>
      <c r="JJ13" s="228">
        <v>0</v>
      </c>
      <c r="JK13" s="228">
        <v>0</v>
      </c>
      <c r="JL13" s="228">
        <v>0</v>
      </c>
      <c r="JM13" s="228">
        <v>0</v>
      </c>
      <c r="JN13" s="228">
        <v>0</v>
      </c>
      <c r="JO13" s="228">
        <v>0</v>
      </c>
      <c r="JP13" s="228"/>
      <c r="JQ13" s="228"/>
      <c r="JR13" s="119">
        <f t="shared" si="129"/>
        <v>0</v>
      </c>
      <c r="JS13" s="18">
        <v>0</v>
      </c>
      <c r="JT13" s="18">
        <v>0</v>
      </c>
      <c r="JU13" s="18">
        <v>0</v>
      </c>
      <c r="JV13" s="18">
        <v>0</v>
      </c>
      <c r="JW13" s="18">
        <v>0</v>
      </c>
      <c r="JX13" s="18">
        <v>0</v>
      </c>
      <c r="JY13" s="18">
        <v>0</v>
      </c>
      <c r="JZ13" s="18">
        <v>0</v>
      </c>
      <c r="KA13" s="18">
        <v>0</v>
      </c>
      <c r="KB13" s="18">
        <v>0</v>
      </c>
      <c r="KC13" s="18"/>
      <c r="KD13" s="18"/>
      <c r="KE13" s="228">
        <f t="shared" si="21"/>
        <v>0</v>
      </c>
      <c r="KF13" s="120">
        <f t="shared" si="22"/>
        <v>0</v>
      </c>
      <c r="KG13" s="120">
        <f t="shared" si="23"/>
        <v>0</v>
      </c>
      <c r="KH13" s="119">
        <f t="shared" si="130"/>
        <v>3099.13</v>
      </c>
      <c r="KI13" s="119">
        <v>304.27000000000004</v>
      </c>
      <c r="KJ13" s="228">
        <v>310.54000000000002</v>
      </c>
      <c r="KK13" s="228">
        <v>310.54000000000002</v>
      </c>
      <c r="KL13" s="228">
        <v>310.54000000000002</v>
      </c>
      <c r="KM13" s="228">
        <v>310.54000000000002</v>
      </c>
      <c r="KN13" s="228">
        <v>310.54000000000002</v>
      </c>
      <c r="KO13" s="228">
        <v>310.54000000000002</v>
      </c>
      <c r="KP13" s="228">
        <v>310.54000000000002</v>
      </c>
      <c r="KQ13" s="228">
        <v>310.54000000000002</v>
      </c>
      <c r="KR13" s="228">
        <v>310.54000000000002</v>
      </c>
      <c r="KS13" s="228"/>
      <c r="KT13" s="228"/>
      <c r="KU13" s="120">
        <f t="shared" si="131"/>
        <v>2588.8502457254149</v>
      </c>
      <c r="KV13" s="18">
        <v>360.40460409395706</v>
      </c>
      <c r="KW13" s="18">
        <v>273.17016793027284</v>
      </c>
      <c r="KX13" s="18">
        <v>402.7106405635339</v>
      </c>
      <c r="KY13" s="18">
        <v>357.14908779395176</v>
      </c>
      <c r="KZ13" s="18">
        <v>384.65030651076165</v>
      </c>
      <c r="LA13" s="18">
        <v>76.211879095696517</v>
      </c>
      <c r="LB13" s="18">
        <v>4.2228751894218792</v>
      </c>
      <c r="LC13" s="18"/>
      <c r="LD13" s="18">
        <v>425.47953310138519</v>
      </c>
      <c r="LE13" s="18">
        <v>304.8511514464339</v>
      </c>
      <c r="LF13" s="18"/>
      <c r="LG13" s="18"/>
      <c r="LH13" s="228">
        <f t="shared" si="132"/>
        <v>-510.27975427458523</v>
      </c>
      <c r="LI13" s="120">
        <f t="shared" si="24"/>
        <v>-510.27975427458523</v>
      </c>
      <c r="LJ13" s="120">
        <f t="shared" si="25"/>
        <v>0</v>
      </c>
      <c r="LK13" s="120">
        <f t="shared" si="133"/>
        <v>0</v>
      </c>
      <c r="LL13" s="228"/>
      <c r="LM13" s="228"/>
      <c r="LN13" s="228"/>
      <c r="LO13" s="228"/>
      <c r="LP13" s="228"/>
      <c r="LQ13" s="228"/>
      <c r="LR13" s="228"/>
      <c r="LS13" s="228"/>
      <c r="LT13" s="228"/>
      <c r="LU13" s="228"/>
      <c r="LV13" s="228"/>
      <c r="LW13" s="228"/>
      <c r="LX13" s="120">
        <f t="shared" si="26"/>
        <v>0</v>
      </c>
      <c r="LY13" s="228"/>
      <c r="LZ13" s="228"/>
      <c r="MA13" s="228"/>
      <c r="MB13" s="228"/>
      <c r="MC13" s="228"/>
      <c r="MD13" s="228"/>
      <c r="ME13" s="228"/>
      <c r="MF13" s="228"/>
      <c r="MG13" s="228"/>
      <c r="MH13" s="228"/>
      <c r="MI13" s="228"/>
      <c r="MJ13" s="119">
        <v>0</v>
      </c>
      <c r="MK13" s="228"/>
      <c r="ML13" s="120">
        <f t="shared" si="27"/>
        <v>0</v>
      </c>
      <c r="MM13" s="120">
        <f t="shared" si="28"/>
        <v>0</v>
      </c>
      <c r="MN13" s="120">
        <f t="shared" si="134"/>
        <v>47619.142240000001</v>
      </c>
      <c r="MO13" s="120">
        <v>4525.8822399999999</v>
      </c>
      <c r="MP13" s="228">
        <v>4788.1400000000003</v>
      </c>
      <c r="MQ13" s="228">
        <v>4788.1400000000003</v>
      </c>
      <c r="MR13" s="228">
        <v>4788.1400000000003</v>
      </c>
      <c r="MS13" s="228">
        <v>4788.1400000000003</v>
      </c>
      <c r="MT13" s="228">
        <v>4788.1400000000003</v>
      </c>
      <c r="MU13" s="228">
        <v>4788.1400000000003</v>
      </c>
      <c r="MV13" s="228">
        <v>4788.1400000000003</v>
      </c>
      <c r="MW13" s="228">
        <v>4788.1400000000003</v>
      </c>
      <c r="MX13" s="228">
        <v>4788.1400000000003</v>
      </c>
      <c r="MY13" s="228"/>
      <c r="MZ13" s="228"/>
      <c r="NA13" s="120">
        <f t="shared" si="135"/>
        <v>4275.3439650473383</v>
      </c>
      <c r="NB13" s="20">
        <v>229.41592720508865</v>
      </c>
      <c r="NC13" s="20">
        <v>34.508831487692781</v>
      </c>
      <c r="ND13" s="20">
        <v>0</v>
      </c>
      <c r="NE13" s="20">
        <v>0</v>
      </c>
      <c r="NF13" s="20">
        <v>0</v>
      </c>
      <c r="NG13" s="20">
        <v>2721.8099492371125</v>
      </c>
      <c r="NH13" s="20">
        <v>649.64928713397512</v>
      </c>
      <c r="NI13" s="20">
        <v>492.24819251380717</v>
      </c>
      <c r="NJ13" s="20">
        <v>0</v>
      </c>
      <c r="NK13" s="20">
        <v>147.71177746966222</v>
      </c>
      <c r="NL13" s="20"/>
      <c r="NM13" s="20"/>
      <c r="NN13" s="228">
        <f t="shared" si="136"/>
        <v>-43343.798274952664</v>
      </c>
      <c r="NO13" s="120">
        <f t="shared" si="29"/>
        <v>-43343.798274952664</v>
      </c>
      <c r="NP13" s="120">
        <f t="shared" si="30"/>
        <v>0</v>
      </c>
      <c r="NQ13" s="114">
        <f t="shared" si="31"/>
        <v>19967.906999999999</v>
      </c>
      <c r="NR13" s="113">
        <f t="shared" si="32"/>
        <v>6255.16</v>
      </c>
      <c r="NS13" s="131">
        <f t="shared" si="33"/>
        <v>-13712.746999999999</v>
      </c>
      <c r="NT13" s="120">
        <f t="shared" si="34"/>
        <v>-13712.746999999999</v>
      </c>
      <c r="NU13" s="120">
        <f t="shared" si="35"/>
        <v>0</v>
      </c>
      <c r="NV13" s="18">
        <f t="shared" si="137"/>
        <v>3596.1730000000007</v>
      </c>
      <c r="NW13" s="18">
        <v>350.50299999999993</v>
      </c>
      <c r="NX13" s="218">
        <v>360.63</v>
      </c>
      <c r="NY13" s="218">
        <v>360.63</v>
      </c>
      <c r="NZ13" s="18">
        <v>360.63</v>
      </c>
      <c r="OA13" s="18">
        <v>360.63</v>
      </c>
      <c r="OB13" s="18">
        <v>360.63</v>
      </c>
      <c r="OC13" s="18">
        <v>360.63</v>
      </c>
      <c r="OD13" s="18">
        <v>360.63</v>
      </c>
      <c r="OE13" s="18">
        <v>360.63</v>
      </c>
      <c r="OF13" s="18">
        <v>360.63</v>
      </c>
      <c r="OG13" s="18"/>
      <c r="OH13" s="18"/>
      <c r="OI13" s="20">
        <f t="shared" si="138"/>
        <v>0</v>
      </c>
      <c r="OJ13" s="20">
        <v>0</v>
      </c>
      <c r="OK13" s="20">
        <v>0</v>
      </c>
      <c r="OL13" s="20">
        <v>0</v>
      </c>
      <c r="OM13" s="20">
        <v>0</v>
      </c>
      <c r="ON13" s="20">
        <v>0</v>
      </c>
      <c r="OO13" s="20">
        <v>0</v>
      </c>
      <c r="OP13" s="20">
        <v>0</v>
      </c>
      <c r="OQ13" s="20">
        <v>0</v>
      </c>
      <c r="OR13" s="20">
        <v>0</v>
      </c>
      <c r="OS13" s="20">
        <f>VLOOKUP(C13,'[3]Фін.рез.(витрати)'!$C$8:$AD$94,28,0)</f>
        <v>0</v>
      </c>
      <c r="OT13" s="20"/>
      <c r="OU13" s="20"/>
      <c r="OV13" s="218">
        <f t="shared" si="139"/>
        <v>-3596.1730000000007</v>
      </c>
      <c r="OW13" s="20">
        <f t="shared" si="36"/>
        <v>-3596.1730000000007</v>
      </c>
      <c r="OX13" s="20">
        <f t="shared" si="37"/>
        <v>0</v>
      </c>
      <c r="OY13" s="18">
        <f t="shared" si="140"/>
        <v>6277.0559999999996</v>
      </c>
      <c r="OZ13" s="18">
        <v>592.476</v>
      </c>
      <c r="PA13" s="218">
        <v>631.62</v>
      </c>
      <c r="PB13" s="218">
        <v>631.62</v>
      </c>
      <c r="PC13" s="218">
        <v>631.62</v>
      </c>
      <c r="PD13" s="218">
        <v>631.62</v>
      </c>
      <c r="PE13" s="218">
        <v>631.62</v>
      </c>
      <c r="PF13" s="218">
        <v>631.62</v>
      </c>
      <c r="PG13" s="218">
        <v>631.62</v>
      </c>
      <c r="PH13" s="218">
        <v>631.62</v>
      </c>
      <c r="PI13" s="218">
        <v>631.62</v>
      </c>
      <c r="PJ13" s="218"/>
      <c r="PK13" s="218"/>
      <c r="PL13" s="20">
        <f t="shared" si="141"/>
        <v>6255.16</v>
      </c>
      <c r="PM13" s="18">
        <v>0</v>
      </c>
      <c r="PN13" s="18">
        <v>1978.55</v>
      </c>
      <c r="PO13" s="18">
        <v>0</v>
      </c>
      <c r="PP13" s="18">
        <v>0</v>
      </c>
      <c r="PQ13" s="18">
        <v>0</v>
      </c>
      <c r="PR13" s="18">
        <v>0</v>
      </c>
      <c r="PS13" s="18">
        <v>4276.6099999999997</v>
      </c>
      <c r="PT13" s="18">
        <v>0</v>
      </c>
      <c r="PU13" s="18">
        <v>0</v>
      </c>
      <c r="PV13" s="18">
        <f>VLOOKUP(C13,'[3]Фін.рез.(витрати)'!$C$8:$AE$94,29,0)</f>
        <v>0</v>
      </c>
      <c r="PW13" s="18"/>
      <c r="PX13" s="18"/>
      <c r="PY13" s="218">
        <f t="shared" si="142"/>
        <v>-21.895999999999731</v>
      </c>
      <c r="PZ13" s="20">
        <f t="shared" si="38"/>
        <v>-21.895999999999731</v>
      </c>
      <c r="QA13" s="20">
        <f t="shared" si="39"/>
        <v>0</v>
      </c>
      <c r="QB13" s="18">
        <f t="shared" si="143"/>
        <v>888.50799999999981</v>
      </c>
      <c r="QC13" s="18">
        <v>86.967999999999989</v>
      </c>
      <c r="QD13" s="218">
        <v>89.06</v>
      </c>
      <c r="QE13" s="218">
        <v>89.06</v>
      </c>
      <c r="QF13" s="218">
        <v>89.06</v>
      </c>
      <c r="QG13" s="218">
        <v>89.06</v>
      </c>
      <c r="QH13" s="218">
        <v>89.06</v>
      </c>
      <c r="QI13" s="218">
        <v>89.06</v>
      </c>
      <c r="QJ13" s="218">
        <v>89.06</v>
      </c>
      <c r="QK13" s="218">
        <v>89.06</v>
      </c>
      <c r="QL13" s="218">
        <v>89.06</v>
      </c>
      <c r="QM13" s="218"/>
      <c r="QN13" s="218"/>
      <c r="QO13" s="20">
        <f t="shared" si="144"/>
        <v>0</v>
      </c>
      <c r="QP13" s="18">
        <v>0</v>
      </c>
      <c r="QQ13" s="18">
        <v>0</v>
      </c>
      <c r="QR13" s="18"/>
      <c r="QS13" s="18">
        <v>0</v>
      </c>
      <c r="QT13" s="18">
        <v>0</v>
      </c>
      <c r="QU13" s="18">
        <v>0</v>
      </c>
      <c r="QV13" s="18"/>
      <c r="QW13" s="18">
        <v>0</v>
      </c>
      <c r="QX13" s="18"/>
      <c r="QY13" s="18"/>
      <c r="QZ13" s="18"/>
      <c r="RA13" s="18"/>
      <c r="RB13" s="218">
        <f t="shared" si="145"/>
        <v>-888.50799999999981</v>
      </c>
      <c r="RC13" s="20">
        <f t="shared" si="40"/>
        <v>-888.50799999999981</v>
      </c>
      <c r="RD13" s="20">
        <f t="shared" si="41"/>
        <v>0</v>
      </c>
      <c r="RE13" s="18">
        <f t="shared" si="146"/>
        <v>6103.360999999999</v>
      </c>
      <c r="RF13" s="20">
        <v>595.45100000000002</v>
      </c>
      <c r="RG13" s="218">
        <v>611.99</v>
      </c>
      <c r="RH13" s="218">
        <v>611.99</v>
      </c>
      <c r="RI13" s="218">
        <v>611.99</v>
      </c>
      <c r="RJ13" s="218">
        <v>611.99</v>
      </c>
      <c r="RK13" s="218">
        <v>611.99</v>
      </c>
      <c r="RL13" s="218">
        <v>611.99</v>
      </c>
      <c r="RM13" s="218">
        <v>611.99</v>
      </c>
      <c r="RN13" s="218">
        <v>611.99</v>
      </c>
      <c r="RO13" s="218">
        <v>611.99</v>
      </c>
      <c r="RP13" s="218"/>
      <c r="RQ13" s="218"/>
      <c r="RR13" s="20">
        <f t="shared" si="147"/>
        <v>0</v>
      </c>
      <c r="RS13" s="18">
        <v>0</v>
      </c>
      <c r="RT13" s="18">
        <v>0</v>
      </c>
      <c r="RU13" s="18"/>
      <c r="RV13" s="18">
        <v>0</v>
      </c>
      <c r="RW13" s="18"/>
      <c r="RX13" s="18"/>
      <c r="RY13" s="18">
        <v>0</v>
      </c>
      <c r="RZ13" s="18">
        <v>0</v>
      </c>
      <c r="SA13" s="18"/>
      <c r="SB13" s="18"/>
      <c r="SC13" s="18"/>
      <c r="SD13" s="18"/>
      <c r="SE13" s="20">
        <f t="shared" si="42"/>
        <v>-6103.360999999999</v>
      </c>
      <c r="SF13" s="20">
        <f t="shared" si="43"/>
        <v>-6103.360999999999</v>
      </c>
      <c r="SG13" s="20">
        <f t="shared" si="44"/>
        <v>0</v>
      </c>
      <c r="SH13" s="18">
        <f t="shared" si="148"/>
        <v>1252.1660000000002</v>
      </c>
      <c r="SI13" s="18">
        <v>118.346</v>
      </c>
      <c r="SJ13" s="218">
        <v>125.98</v>
      </c>
      <c r="SK13" s="218">
        <v>125.98</v>
      </c>
      <c r="SL13" s="218">
        <v>125.98</v>
      </c>
      <c r="SM13" s="218">
        <v>125.98</v>
      </c>
      <c r="SN13" s="218">
        <v>125.98</v>
      </c>
      <c r="SO13" s="218">
        <v>125.98</v>
      </c>
      <c r="SP13" s="218">
        <v>125.98</v>
      </c>
      <c r="SQ13" s="218">
        <v>125.98</v>
      </c>
      <c r="SR13" s="218">
        <v>125.98</v>
      </c>
      <c r="SS13" s="218"/>
      <c r="ST13" s="218"/>
      <c r="SU13" s="20">
        <f t="shared" si="149"/>
        <v>0</v>
      </c>
      <c r="SV13" s="18">
        <v>0</v>
      </c>
      <c r="SW13" s="18">
        <v>0</v>
      </c>
      <c r="SX13" s="18">
        <v>0</v>
      </c>
      <c r="SY13" s="18">
        <v>0</v>
      </c>
      <c r="SZ13" s="18">
        <v>0</v>
      </c>
      <c r="TA13" s="18">
        <v>0</v>
      </c>
      <c r="TB13" s="18">
        <v>0</v>
      </c>
      <c r="TC13" s="18">
        <v>0</v>
      </c>
      <c r="TD13" s="18">
        <v>0</v>
      </c>
      <c r="TE13" s="18"/>
      <c r="TF13" s="18"/>
      <c r="TG13" s="18"/>
      <c r="TH13" s="20">
        <f t="shared" si="45"/>
        <v>-1252.1660000000002</v>
      </c>
      <c r="TI13" s="20">
        <f t="shared" si="46"/>
        <v>-1252.1660000000002</v>
      </c>
      <c r="TJ13" s="20">
        <f t="shared" si="47"/>
        <v>0</v>
      </c>
      <c r="TK13" s="18">
        <f t="shared" si="150"/>
        <v>1850.6430000000003</v>
      </c>
      <c r="TL13" s="18">
        <v>181.59299999999999</v>
      </c>
      <c r="TM13" s="218">
        <v>185.45</v>
      </c>
      <c r="TN13" s="218">
        <v>185.45</v>
      </c>
      <c r="TO13" s="218">
        <v>185.45</v>
      </c>
      <c r="TP13" s="218">
        <v>185.45</v>
      </c>
      <c r="TQ13" s="218">
        <v>185.45</v>
      </c>
      <c r="TR13" s="218">
        <v>185.45</v>
      </c>
      <c r="TS13" s="218">
        <v>185.45</v>
      </c>
      <c r="TT13" s="218">
        <v>185.45</v>
      </c>
      <c r="TU13" s="218">
        <v>185.45</v>
      </c>
      <c r="TV13" s="218"/>
      <c r="TW13" s="218"/>
      <c r="TX13" s="20">
        <f t="shared" si="151"/>
        <v>0</v>
      </c>
      <c r="TY13" s="18">
        <v>0</v>
      </c>
      <c r="TZ13" s="18">
        <v>0</v>
      </c>
      <c r="UA13" s="18">
        <v>0</v>
      </c>
      <c r="UB13" s="18">
        <v>0</v>
      </c>
      <c r="UC13" s="18">
        <v>0</v>
      </c>
      <c r="UD13" s="18">
        <v>0</v>
      </c>
      <c r="UE13" s="18">
        <v>0</v>
      </c>
      <c r="UF13" s="18">
        <v>0</v>
      </c>
      <c r="UG13" s="18">
        <v>0</v>
      </c>
      <c r="UH13" s="18">
        <f>VLOOKUP(C13,'[3]Фін.рез.(витрати)'!$C$8:$AI$94,33,0)</f>
        <v>0</v>
      </c>
      <c r="UI13" s="18"/>
      <c r="UJ13" s="18"/>
      <c r="UK13" s="20">
        <f t="shared" si="48"/>
        <v>-1850.6430000000003</v>
      </c>
      <c r="UL13" s="20">
        <f t="shared" si="49"/>
        <v>-1850.6430000000003</v>
      </c>
      <c r="UM13" s="20">
        <f t="shared" si="50"/>
        <v>0</v>
      </c>
      <c r="UN13" s="18">
        <f t="shared" si="152"/>
        <v>0</v>
      </c>
      <c r="UO13" s="18">
        <v>0</v>
      </c>
      <c r="UP13" s="218">
        <v>0</v>
      </c>
      <c r="UQ13" s="218">
        <v>0</v>
      </c>
      <c r="UR13" s="218">
        <v>0</v>
      </c>
      <c r="US13" s="218">
        <v>0</v>
      </c>
      <c r="UT13" s="218">
        <v>0</v>
      </c>
      <c r="UU13" s="218">
        <v>0</v>
      </c>
      <c r="UV13" s="218">
        <v>0</v>
      </c>
      <c r="UW13" s="218">
        <v>0</v>
      </c>
      <c r="UX13" s="218">
        <v>0</v>
      </c>
      <c r="UY13" s="218"/>
      <c r="UZ13" s="218"/>
      <c r="VA13" s="20">
        <f t="shared" si="51"/>
        <v>0</v>
      </c>
      <c r="VB13" s="218"/>
      <c r="VC13" s="218"/>
      <c r="VD13" s="218"/>
      <c r="VE13" s="218"/>
      <c r="VF13" s="218"/>
      <c r="VG13" s="218"/>
      <c r="VH13" s="218"/>
      <c r="VI13" s="218"/>
      <c r="VJ13" s="218"/>
      <c r="VK13" s="218"/>
      <c r="VL13" s="218"/>
      <c r="VM13" s="218"/>
      <c r="VN13" s="20">
        <f t="shared" si="52"/>
        <v>0</v>
      </c>
      <c r="VO13" s="20">
        <f t="shared" si="53"/>
        <v>0</v>
      </c>
      <c r="VP13" s="20">
        <f t="shared" si="54"/>
        <v>0</v>
      </c>
      <c r="VQ13" s="120">
        <f t="shared" si="55"/>
        <v>0</v>
      </c>
      <c r="VR13" s="228"/>
      <c r="VS13" s="228"/>
      <c r="VT13" s="228"/>
      <c r="VU13" s="228"/>
      <c r="VV13" s="228"/>
      <c r="VW13" s="228"/>
      <c r="VX13" s="228"/>
      <c r="VY13" s="228"/>
      <c r="VZ13" s="228"/>
      <c r="WA13" s="228"/>
      <c r="WB13" s="228"/>
      <c r="WC13" s="228"/>
      <c r="WD13" s="120">
        <f t="shared" si="56"/>
        <v>0</v>
      </c>
      <c r="WE13" s="218"/>
      <c r="WF13" s="218"/>
      <c r="WG13" s="218"/>
      <c r="WH13" s="218"/>
      <c r="WI13" s="218"/>
      <c r="WJ13" s="218"/>
      <c r="WK13" s="218"/>
      <c r="WL13" s="218"/>
      <c r="WM13" s="218"/>
      <c r="WN13" s="218"/>
      <c r="WO13" s="218"/>
      <c r="WP13" s="218"/>
      <c r="WQ13" s="120">
        <f t="shared" si="57"/>
        <v>0</v>
      </c>
      <c r="WR13" s="120">
        <f t="shared" si="58"/>
        <v>0</v>
      </c>
      <c r="WS13" s="120">
        <f t="shared" si="59"/>
        <v>0</v>
      </c>
      <c r="WT13" s="119">
        <f t="shared" si="153"/>
        <v>38602.062999999995</v>
      </c>
      <c r="WU13" s="119">
        <v>3777.2830000000004</v>
      </c>
      <c r="WV13" s="228">
        <v>3869.42</v>
      </c>
      <c r="WW13" s="228">
        <v>3869.42</v>
      </c>
      <c r="WX13" s="228">
        <v>3869.42</v>
      </c>
      <c r="WY13" s="228">
        <v>3869.42</v>
      </c>
      <c r="WZ13" s="228">
        <v>3869.42</v>
      </c>
      <c r="XA13" s="228">
        <v>3869.42</v>
      </c>
      <c r="XB13" s="228">
        <v>3869.42</v>
      </c>
      <c r="XC13" s="228">
        <v>3869.42</v>
      </c>
      <c r="XD13" s="228">
        <v>3869.42</v>
      </c>
      <c r="XE13" s="228"/>
      <c r="XF13" s="228"/>
      <c r="XG13" s="119">
        <f t="shared" si="154"/>
        <v>45297.855653826649</v>
      </c>
      <c r="XH13" s="18">
        <v>4452.755722963052</v>
      </c>
      <c r="XI13" s="18">
        <v>3718.0742896978641</v>
      </c>
      <c r="XJ13" s="18">
        <v>2109.6503473438465</v>
      </c>
      <c r="XK13" s="18">
        <v>1797.1942925285341</v>
      </c>
      <c r="XL13" s="18">
        <v>5040.6872442620515</v>
      </c>
      <c r="XM13" s="18">
        <v>4782.7726786398925</v>
      </c>
      <c r="XN13" s="18">
        <v>4116.7944936362537</v>
      </c>
      <c r="XO13" s="18">
        <v>7633.1614172503132</v>
      </c>
      <c r="XP13" s="18">
        <v>7072.721620128209</v>
      </c>
      <c r="XQ13" s="18">
        <v>4574.0435473766365</v>
      </c>
      <c r="XR13" s="18"/>
      <c r="XS13" s="18"/>
      <c r="XT13" s="120">
        <f t="shared" si="60"/>
        <v>6695.7926538266547</v>
      </c>
      <c r="XU13" s="120">
        <f t="shared" si="61"/>
        <v>0</v>
      </c>
      <c r="XV13" s="120">
        <f t="shared" si="62"/>
        <v>6695.7926538266547</v>
      </c>
      <c r="XW13" s="119">
        <f t="shared" si="155"/>
        <v>14292.050000000003</v>
      </c>
      <c r="XX13" s="119">
        <v>1400</v>
      </c>
      <c r="XY13" s="228">
        <v>1432.45</v>
      </c>
      <c r="XZ13" s="228">
        <v>1432.45</v>
      </c>
      <c r="YA13" s="228">
        <v>1432.45</v>
      </c>
      <c r="YB13" s="228">
        <v>1432.45</v>
      </c>
      <c r="YC13" s="228">
        <v>1432.45</v>
      </c>
      <c r="YD13" s="228">
        <v>1432.45</v>
      </c>
      <c r="YE13" s="228">
        <v>1432.45</v>
      </c>
      <c r="YF13" s="228">
        <v>1432.45</v>
      </c>
      <c r="YG13" s="228">
        <v>1432.45</v>
      </c>
      <c r="YH13" s="228"/>
      <c r="YI13" s="228"/>
      <c r="YJ13" s="120">
        <f t="shared" si="156"/>
        <v>12975.91898320888</v>
      </c>
      <c r="YK13" s="18">
        <v>1129.5412401472031</v>
      </c>
      <c r="YL13" s="18">
        <v>807.42673251176086</v>
      </c>
      <c r="YM13" s="18">
        <v>1134.5959902295078</v>
      </c>
      <c r="YN13" s="18">
        <v>1212.1082477570958</v>
      </c>
      <c r="YO13" s="18">
        <v>2150.0222249196613</v>
      </c>
      <c r="YP13" s="18">
        <v>1491.6668035017799</v>
      </c>
      <c r="YQ13" s="18">
        <v>1423.9298312651272</v>
      </c>
      <c r="YR13" s="18">
        <v>1227.8130404025715</v>
      </c>
      <c r="YS13" s="18">
        <v>1189.103325703976</v>
      </c>
      <c r="YT13" s="18">
        <v>1209.7115467701954</v>
      </c>
      <c r="YU13" s="18"/>
      <c r="YV13" s="18"/>
      <c r="YW13" s="218">
        <f t="shared" si="157"/>
        <v>-1316.1310167911233</v>
      </c>
      <c r="YX13" s="120">
        <f t="shared" si="63"/>
        <v>-1316.1310167911233</v>
      </c>
      <c r="YY13" s="120">
        <f t="shared" si="64"/>
        <v>0</v>
      </c>
      <c r="YZ13" s="119">
        <f t="shared" si="158"/>
        <v>6350.8649999999998</v>
      </c>
      <c r="ZA13" s="119">
        <v>621.375</v>
      </c>
      <c r="ZB13" s="228">
        <v>636.61</v>
      </c>
      <c r="ZC13" s="228">
        <v>636.61</v>
      </c>
      <c r="ZD13" s="228">
        <v>636.61</v>
      </c>
      <c r="ZE13" s="228">
        <v>636.61</v>
      </c>
      <c r="ZF13" s="228">
        <v>636.61</v>
      </c>
      <c r="ZG13" s="228">
        <v>636.61</v>
      </c>
      <c r="ZH13" s="228">
        <v>636.61</v>
      </c>
      <c r="ZI13" s="228">
        <v>636.61</v>
      </c>
      <c r="ZJ13" s="228">
        <v>636.61</v>
      </c>
      <c r="ZK13" s="228"/>
      <c r="ZL13" s="228"/>
      <c r="ZM13" s="120">
        <f t="shared" si="159"/>
        <v>6247.5093460650496</v>
      </c>
      <c r="ZN13" s="119"/>
      <c r="ZO13" s="18"/>
      <c r="ZP13" s="18">
        <v>3078.865133548466</v>
      </c>
      <c r="ZQ13" s="18">
        <v>3168.6442125165836</v>
      </c>
      <c r="ZR13" s="18"/>
      <c r="ZS13" s="18"/>
      <c r="ZT13" s="18"/>
      <c r="ZU13" s="18"/>
      <c r="ZV13" s="18"/>
      <c r="ZW13" s="18"/>
      <c r="ZX13" s="18"/>
      <c r="ZY13" s="18"/>
      <c r="ZZ13" s="120">
        <f t="shared" si="65"/>
        <v>-103.35565393495017</v>
      </c>
      <c r="AAA13" s="120">
        <f t="shared" si="66"/>
        <v>-103.35565393495017</v>
      </c>
      <c r="AAB13" s="120">
        <f t="shared" si="67"/>
        <v>0</v>
      </c>
      <c r="AAC13" s="119">
        <f t="shared" si="160"/>
        <v>1449.867</v>
      </c>
      <c r="AAD13" s="119">
        <v>144.77700000000002</v>
      </c>
      <c r="AAE13" s="228">
        <v>145.01</v>
      </c>
      <c r="AAF13" s="228">
        <v>145.01</v>
      </c>
      <c r="AAG13" s="228">
        <v>145.01</v>
      </c>
      <c r="AAH13" s="228">
        <v>145.01</v>
      </c>
      <c r="AAI13" s="228">
        <v>145.01</v>
      </c>
      <c r="AAJ13" s="228">
        <v>145.01</v>
      </c>
      <c r="AAK13" s="228">
        <v>145.01</v>
      </c>
      <c r="AAL13" s="228">
        <v>145.01</v>
      </c>
      <c r="AAM13" s="228">
        <v>145.01</v>
      </c>
      <c r="AAN13" s="228"/>
      <c r="AAO13" s="228"/>
      <c r="AAP13" s="120">
        <f t="shared" si="161"/>
        <v>1638.8166116</v>
      </c>
      <c r="AAQ13" s="18">
        <v>138.99852540000001</v>
      </c>
      <c r="AAR13" s="18">
        <v>138.64145400000001</v>
      </c>
      <c r="AAS13" s="18">
        <v>170.07790800000001</v>
      </c>
      <c r="AAT13" s="18">
        <v>173.60897399999999</v>
      </c>
      <c r="AAU13" s="18">
        <v>169.81646219999999</v>
      </c>
      <c r="AAV13" s="18">
        <v>172.98835399999999</v>
      </c>
      <c r="AAW13" s="18">
        <v>168.04741799999999</v>
      </c>
      <c r="AAX13" s="18">
        <v>168.788466</v>
      </c>
      <c r="AAY13" s="18">
        <v>167.375978</v>
      </c>
      <c r="AAZ13" s="18">
        <v>170.473072</v>
      </c>
      <c r="ABA13" s="18"/>
      <c r="ABB13" s="18"/>
      <c r="ABC13" s="120">
        <f t="shared" si="68"/>
        <v>188.94961160000003</v>
      </c>
      <c r="ABD13" s="120">
        <f t="shared" si="69"/>
        <v>0</v>
      </c>
      <c r="ABE13" s="120">
        <f t="shared" si="70"/>
        <v>188.94961160000003</v>
      </c>
      <c r="ABF13" s="119">
        <f t="shared" si="162"/>
        <v>320.85500000000002</v>
      </c>
      <c r="ABG13" s="119">
        <v>32.045000000000002</v>
      </c>
      <c r="ABH13" s="228">
        <v>32.090000000000003</v>
      </c>
      <c r="ABI13" s="228">
        <v>32.090000000000003</v>
      </c>
      <c r="ABJ13" s="228">
        <v>32.090000000000003</v>
      </c>
      <c r="ABK13" s="228">
        <v>32.090000000000003</v>
      </c>
      <c r="ABL13" s="228">
        <v>32.090000000000003</v>
      </c>
      <c r="ABM13" s="228">
        <v>32.090000000000003</v>
      </c>
      <c r="ABN13" s="228">
        <v>32.090000000000003</v>
      </c>
      <c r="ABO13" s="228">
        <v>32.090000000000003</v>
      </c>
      <c r="ABP13" s="228">
        <v>32.090000000000003</v>
      </c>
      <c r="ABQ13" s="228"/>
      <c r="ABR13" s="228"/>
      <c r="ABS13" s="120">
        <f t="shared" si="163"/>
        <v>0</v>
      </c>
      <c r="ABT13" s="18">
        <v>0</v>
      </c>
      <c r="ABU13" s="18"/>
      <c r="ABV13" s="18"/>
      <c r="ABW13" s="18"/>
      <c r="ABX13" s="18"/>
      <c r="ABY13" s="18"/>
      <c r="ABZ13" s="18"/>
      <c r="ACA13" s="18">
        <v>0</v>
      </c>
      <c r="ACB13" s="18">
        <v>0</v>
      </c>
      <c r="ACC13" s="18">
        <v>0</v>
      </c>
      <c r="ACD13" s="18"/>
      <c r="ACE13" s="18"/>
      <c r="ACF13" s="120">
        <f t="shared" si="71"/>
        <v>-320.85500000000002</v>
      </c>
      <c r="ACG13" s="120">
        <f t="shared" si="72"/>
        <v>-320.85500000000002</v>
      </c>
      <c r="ACH13" s="120">
        <f t="shared" si="73"/>
        <v>0</v>
      </c>
      <c r="ACI13" s="114">
        <f t="shared" si="74"/>
        <v>17446.006000000001</v>
      </c>
      <c r="ACJ13" s="120">
        <f t="shared" si="75"/>
        <v>8284.214598120001</v>
      </c>
      <c r="ACK13" s="131">
        <f t="shared" si="76"/>
        <v>-9161.7914018800002</v>
      </c>
      <c r="ACL13" s="120">
        <f t="shared" si="77"/>
        <v>-9161.7914018800002</v>
      </c>
      <c r="ACM13" s="120">
        <f t="shared" si="78"/>
        <v>0</v>
      </c>
      <c r="ACN13" s="18">
        <f t="shared" si="164"/>
        <v>17446.006000000001</v>
      </c>
      <c r="ACO13" s="18">
        <v>1774.6659999999999</v>
      </c>
      <c r="ACP13" s="218">
        <v>1741.26</v>
      </c>
      <c r="ACQ13" s="218">
        <v>1741.26</v>
      </c>
      <c r="ACR13" s="218">
        <v>1741.26</v>
      </c>
      <c r="ACS13" s="218">
        <v>1741.26</v>
      </c>
      <c r="ACT13" s="218">
        <v>1741.26</v>
      </c>
      <c r="ACU13" s="218">
        <v>1741.26</v>
      </c>
      <c r="ACV13" s="218">
        <v>1741.26</v>
      </c>
      <c r="ACW13" s="218">
        <v>1741.26</v>
      </c>
      <c r="ACX13" s="218">
        <v>1741.26</v>
      </c>
      <c r="ACY13" s="218"/>
      <c r="ACZ13" s="218"/>
      <c r="ADA13" s="20">
        <f t="shared" si="165"/>
        <v>8284.214598120001</v>
      </c>
      <c r="ADB13" s="18">
        <v>972.98967779999998</v>
      </c>
      <c r="ADC13" s="18">
        <v>938.80070280000007</v>
      </c>
      <c r="ADD13" s="18">
        <v>675.89391383999998</v>
      </c>
      <c r="ADE13" s="18">
        <v>896.90454360000001</v>
      </c>
      <c r="ADF13" s="18">
        <v>579.58138008000003</v>
      </c>
      <c r="ADG13" s="18">
        <v>889.65439200000003</v>
      </c>
      <c r="ADH13" s="18">
        <v>1072.4480676000001</v>
      </c>
      <c r="ADI13" s="18">
        <v>793.08658439999999</v>
      </c>
      <c r="ADJ13" s="18">
        <v>735.58481760000006</v>
      </c>
      <c r="ADK13" s="18">
        <v>729.27051840000013</v>
      </c>
      <c r="ADL13" s="18"/>
      <c r="ADM13" s="18"/>
      <c r="ADN13" s="20">
        <f t="shared" si="79"/>
        <v>-9161.7914018800002</v>
      </c>
      <c r="ADO13" s="20">
        <f t="shared" si="80"/>
        <v>-9161.7914018800002</v>
      </c>
      <c r="ADP13" s="20">
        <f t="shared" si="81"/>
        <v>0</v>
      </c>
      <c r="ADQ13" s="18">
        <f t="shared" si="166"/>
        <v>0</v>
      </c>
      <c r="ADR13" s="18">
        <v>0</v>
      </c>
      <c r="ADS13" s="218">
        <v>0</v>
      </c>
      <c r="ADT13" s="218">
        <v>0</v>
      </c>
      <c r="ADU13" s="218">
        <v>0</v>
      </c>
      <c r="ADV13" s="218">
        <v>0</v>
      </c>
      <c r="ADW13" s="218">
        <v>0</v>
      </c>
      <c r="ADX13" s="218">
        <v>0</v>
      </c>
      <c r="ADY13" s="218">
        <v>0</v>
      </c>
      <c r="ADZ13" s="218">
        <v>0</v>
      </c>
      <c r="AEA13" s="218">
        <v>0</v>
      </c>
      <c r="AEB13" s="218"/>
      <c r="AEC13" s="218"/>
      <c r="AED13" s="20">
        <f t="shared" si="167"/>
        <v>0</v>
      </c>
      <c r="AEE13" s="18">
        <v>0</v>
      </c>
      <c r="AEF13" s="18">
        <v>0</v>
      </c>
      <c r="AEG13" s="18">
        <v>0</v>
      </c>
      <c r="AEH13" s="18">
        <v>0</v>
      </c>
      <c r="AEI13" s="18">
        <v>0</v>
      </c>
      <c r="AEJ13" s="18">
        <v>0</v>
      </c>
      <c r="AEK13" s="18">
        <v>0</v>
      </c>
      <c r="AEL13" s="18">
        <v>0</v>
      </c>
      <c r="AEM13" s="18">
        <v>0</v>
      </c>
      <c r="AEN13" s="18">
        <v>0</v>
      </c>
      <c r="AEO13" s="18"/>
      <c r="AEP13" s="18"/>
      <c r="AEQ13" s="20">
        <f t="shared" si="82"/>
        <v>0</v>
      </c>
      <c r="AER13" s="20">
        <f t="shared" si="83"/>
        <v>0</v>
      </c>
      <c r="AES13" s="20">
        <f t="shared" si="84"/>
        <v>0</v>
      </c>
      <c r="AET13" s="18">
        <f t="shared" si="168"/>
        <v>0</v>
      </c>
      <c r="AEU13" s="18">
        <v>0</v>
      </c>
      <c r="AEV13" s="218">
        <v>0</v>
      </c>
      <c r="AEW13" s="218">
        <v>0</v>
      </c>
      <c r="AEX13" s="218">
        <v>0</v>
      </c>
      <c r="AEY13" s="218">
        <v>0</v>
      </c>
      <c r="AEZ13" s="218"/>
      <c r="AFA13" s="218"/>
      <c r="AFB13" s="218"/>
      <c r="AFC13" s="218"/>
      <c r="AFD13" s="218"/>
      <c r="AFE13" s="218"/>
      <c r="AFF13" s="218"/>
      <c r="AFG13" s="20">
        <f t="shared" si="169"/>
        <v>0</v>
      </c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20">
        <f t="shared" si="85"/>
        <v>0</v>
      </c>
      <c r="AFU13" s="20">
        <f t="shared" si="86"/>
        <v>0</v>
      </c>
      <c r="AFV13" s="135">
        <f t="shared" si="87"/>
        <v>0</v>
      </c>
      <c r="AFW13" s="140">
        <f t="shared" si="88"/>
        <v>185042.23923999997</v>
      </c>
      <c r="AFX13" s="110">
        <f t="shared" si="89"/>
        <v>120451.41741630017</v>
      </c>
      <c r="AFY13" s="125">
        <f t="shared" si="90"/>
        <v>-64590.821823699793</v>
      </c>
      <c r="AFZ13" s="20">
        <f t="shared" si="170"/>
        <v>-64590.821823699793</v>
      </c>
      <c r="AGA13" s="139">
        <f t="shared" si="171"/>
        <v>0</v>
      </c>
      <c r="AGB13" s="200">
        <f t="shared" si="91"/>
        <v>222050.68708799995</v>
      </c>
      <c r="AGC13" s="125">
        <f t="shared" si="91"/>
        <v>144541.70089956021</v>
      </c>
      <c r="AGD13" s="125">
        <f t="shared" si="92"/>
        <v>-77508.98618843974</v>
      </c>
      <c r="AGE13" s="20">
        <f t="shared" si="93"/>
        <v>-77508.98618843974</v>
      </c>
      <c r="AGF13" s="135">
        <f t="shared" si="94"/>
        <v>0</v>
      </c>
      <c r="AGG13" s="164">
        <f t="shared" si="172"/>
        <v>11102.534354399999</v>
      </c>
      <c r="AGH13" s="205">
        <f t="shared" si="173"/>
        <v>7227.085044978011</v>
      </c>
      <c r="AGI13" s="125">
        <f t="shared" si="95"/>
        <v>-3875.4493094219879</v>
      </c>
      <c r="AGJ13" s="20">
        <f t="shared" si="96"/>
        <v>-3875.4493094219879</v>
      </c>
      <c r="AGK13" s="139">
        <f t="shared" si="97"/>
        <v>0</v>
      </c>
      <c r="AGL13" s="165">
        <f t="shared" si="174"/>
        <v>233153.22144239995</v>
      </c>
      <c r="AGM13" s="165">
        <f t="shared" si="174"/>
        <v>151768.78594453822</v>
      </c>
      <c r="AGN13" s="166">
        <f t="shared" si="99"/>
        <v>-81384.435497861734</v>
      </c>
      <c r="AGO13" s="165">
        <f t="shared" si="100"/>
        <v>-81384.435497861734</v>
      </c>
      <c r="AGP13" s="167">
        <f t="shared" si="101"/>
        <v>0</v>
      </c>
      <c r="AGQ13" s="202">
        <f t="shared" si="175"/>
        <v>4.7619047619047623E-2</v>
      </c>
      <c r="AGR13" s="263"/>
      <c r="AGS13" s="263">
        <v>0.05</v>
      </c>
      <c r="AGT13" s="229"/>
      <c r="AGU13" s="264"/>
      <c r="AGV13" s="22"/>
      <c r="AGW13" s="22"/>
      <c r="AGX13" s="22"/>
      <c r="AGY13" s="22"/>
      <c r="AGZ13" s="22"/>
      <c r="AHA13" s="22"/>
      <c r="AHB13" s="22"/>
      <c r="AHC13" s="22"/>
      <c r="AHD13" s="22"/>
      <c r="AHE13" s="22"/>
      <c r="AHF13" s="22"/>
      <c r="AHG13" s="22"/>
      <c r="AHH13" s="22"/>
    </row>
    <row r="14" spans="1:892" s="210" customFormat="1" ht="12.75" outlineLevel="1" x14ac:dyDescent="0.25">
      <c r="A14" s="1">
        <v>444</v>
      </c>
      <c r="B14" s="21">
        <v>3</v>
      </c>
      <c r="C14" s="230" t="s">
        <v>751</v>
      </c>
      <c r="D14" s="232">
        <v>9</v>
      </c>
      <c r="E14" s="227">
        <v>4260.3999999999996</v>
      </c>
      <c r="F14" s="131">
        <f t="shared" si="0"/>
        <v>50399.485000000001</v>
      </c>
      <c r="G14" s="113">
        <f t="shared" si="1"/>
        <v>50197.262302978706</v>
      </c>
      <c r="H14" s="131">
        <f t="shared" si="2"/>
        <v>-202.22269702129415</v>
      </c>
      <c r="I14" s="120">
        <f t="shared" si="3"/>
        <v>-202.22269702129415</v>
      </c>
      <c r="J14" s="120">
        <f t="shared" si="4"/>
        <v>0</v>
      </c>
      <c r="K14" s="18">
        <f t="shared" si="102"/>
        <v>19272.433000000001</v>
      </c>
      <c r="L14" s="218">
        <v>1891.2729999999999</v>
      </c>
      <c r="M14" s="218">
        <v>1931.24</v>
      </c>
      <c r="N14" s="218">
        <v>1931.24</v>
      </c>
      <c r="O14" s="218">
        <v>1931.24</v>
      </c>
      <c r="P14" s="218">
        <v>1931.24</v>
      </c>
      <c r="Q14" s="218">
        <v>1931.24</v>
      </c>
      <c r="R14" s="218">
        <v>1931.24</v>
      </c>
      <c r="S14" s="218">
        <v>1931.24</v>
      </c>
      <c r="T14" s="218">
        <v>1931.24</v>
      </c>
      <c r="U14" s="218">
        <v>1931.24</v>
      </c>
      <c r="V14" s="218"/>
      <c r="W14" s="218"/>
      <c r="X14" s="218">
        <f t="shared" si="103"/>
        <v>21264.249803893548</v>
      </c>
      <c r="Y14" s="18">
        <v>0</v>
      </c>
      <c r="Z14" s="18">
        <v>0</v>
      </c>
      <c r="AA14" s="18">
        <v>10582.550681545461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10681.699122348087</v>
      </c>
      <c r="AI14" s="18"/>
      <c r="AJ14" s="18"/>
      <c r="AK14" s="218"/>
      <c r="AL14" s="218">
        <f t="shared" si="104"/>
        <v>0</v>
      </c>
      <c r="AM14" s="218">
        <f t="shared" si="5"/>
        <v>0</v>
      </c>
      <c r="AN14" s="18">
        <f t="shared" si="105"/>
        <v>3065.5100000000007</v>
      </c>
      <c r="AO14" s="218">
        <v>300.98</v>
      </c>
      <c r="AP14" s="218">
        <v>307.17</v>
      </c>
      <c r="AQ14" s="218">
        <v>307.17</v>
      </c>
      <c r="AR14" s="218">
        <v>307.17</v>
      </c>
      <c r="AS14" s="218">
        <v>307.17</v>
      </c>
      <c r="AT14" s="218">
        <v>307.17</v>
      </c>
      <c r="AU14" s="218">
        <v>307.17</v>
      </c>
      <c r="AV14" s="218">
        <v>307.17</v>
      </c>
      <c r="AW14" s="218">
        <v>307.17</v>
      </c>
      <c r="AX14" s="218">
        <v>307.17</v>
      </c>
      <c r="AY14" s="218"/>
      <c r="AZ14" s="218"/>
      <c r="BA14" s="20">
        <f t="shared" si="106"/>
        <v>3399.7228998118044</v>
      </c>
      <c r="BB14" s="18">
        <v>0</v>
      </c>
      <c r="BC14" s="18">
        <v>0</v>
      </c>
      <c r="BD14" s="18">
        <v>1701.6893130692133</v>
      </c>
      <c r="BE14" s="18">
        <v>0</v>
      </c>
      <c r="BF14" s="18">
        <v>0</v>
      </c>
      <c r="BG14" s="18">
        <v>0</v>
      </c>
      <c r="BH14" s="18">
        <v>0</v>
      </c>
      <c r="BI14" s="18">
        <v>0</v>
      </c>
      <c r="BJ14" s="18">
        <v>0</v>
      </c>
      <c r="BK14" s="18">
        <v>1698.0335867425908</v>
      </c>
      <c r="BL14" s="18"/>
      <c r="BM14" s="18"/>
      <c r="BN14" s="218"/>
      <c r="BO14" s="20">
        <f t="shared" si="6"/>
        <v>0</v>
      </c>
      <c r="BP14" s="20">
        <f t="shared" si="7"/>
        <v>0</v>
      </c>
      <c r="BQ14" s="18">
        <f t="shared" si="107"/>
        <v>2779.6260000000002</v>
      </c>
      <c r="BR14" s="218">
        <v>275.73599999999993</v>
      </c>
      <c r="BS14" s="3">
        <v>278.20999999999998</v>
      </c>
      <c r="BT14" s="218">
        <v>278.20999999999998</v>
      </c>
      <c r="BU14" s="218">
        <v>278.20999999999998</v>
      </c>
      <c r="BV14" s="218">
        <v>278.20999999999998</v>
      </c>
      <c r="BW14" s="218">
        <v>278.20999999999998</v>
      </c>
      <c r="BX14" s="218">
        <v>278.20999999999998</v>
      </c>
      <c r="BY14" s="218">
        <v>278.20999999999998</v>
      </c>
      <c r="BZ14" s="218">
        <v>278.20999999999998</v>
      </c>
      <c r="CA14" s="218">
        <v>278.20999999999998</v>
      </c>
      <c r="CB14" s="218"/>
      <c r="CC14" s="218"/>
      <c r="CD14" s="18">
        <f t="shared" si="108"/>
        <v>2976.1189809076805</v>
      </c>
      <c r="CE14" s="18">
        <v>258.42694095399997</v>
      </c>
      <c r="CF14" s="18">
        <v>257.76307154</v>
      </c>
      <c r="CG14" s="18">
        <v>307.36607275068002</v>
      </c>
      <c r="CH14" s="18">
        <v>313.74749061</v>
      </c>
      <c r="CI14" s="18">
        <v>306.893633733</v>
      </c>
      <c r="CJ14" s="18">
        <v>312.62590131000002</v>
      </c>
      <c r="CK14" s="18">
        <v>303.69660327000003</v>
      </c>
      <c r="CL14" s="18">
        <v>305.03583099000002</v>
      </c>
      <c r="CM14" s="18">
        <v>302.48317166999999</v>
      </c>
      <c r="CN14" s="18">
        <v>308.08026408000001</v>
      </c>
      <c r="CO14" s="18"/>
      <c r="CP14" s="18"/>
      <c r="CQ14" s="218"/>
      <c r="CR14" s="20">
        <f t="shared" si="8"/>
        <v>0</v>
      </c>
      <c r="CS14" s="20">
        <f t="shared" si="9"/>
        <v>0</v>
      </c>
      <c r="CT14" s="18">
        <f t="shared" si="109"/>
        <v>481.4369999999999</v>
      </c>
      <c r="CU14" s="18">
        <v>48.087000000000003</v>
      </c>
      <c r="CV14" s="218">
        <v>48.15</v>
      </c>
      <c r="CW14" s="218">
        <v>48.15</v>
      </c>
      <c r="CX14" s="218">
        <v>48.15</v>
      </c>
      <c r="CY14" s="218">
        <v>48.15</v>
      </c>
      <c r="CZ14" s="218">
        <v>48.15</v>
      </c>
      <c r="DA14" s="218">
        <v>48.15</v>
      </c>
      <c r="DB14" s="218">
        <v>48.15</v>
      </c>
      <c r="DC14" s="218">
        <v>48.15</v>
      </c>
      <c r="DD14" s="218">
        <v>48.15</v>
      </c>
      <c r="DE14" s="218"/>
      <c r="DF14" s="218"/>
      <c r="DG14" s="18">
        <f t="shared" si="110"/>
        <v>521.65872675096</v>
      </c>
      <c r="DH14" s="18">
        <v>48.450914568000002</v>
      </c>
      <c r="DI14" s="18">
        <v>48.326449680000003</v>
      </c>
      <c r="DJ14" s="18">
        <v>53.088595871960003</v>
      </c>
      <c r="DK14" s="18">
        <v>54.19080117</v>
      </c>
      <c r="DL14" s="18">
        <v>53.006995701000001</v>
      </c>
      <c r="DM14" s="18">
        <v>53.996886789999998</v>
      </c>
      <c r="DN14" s="18">
        <v>52.454801189999998</v>
      </c>
      <c r="DO14" s="18">
        <v>52.686114029999999</v>
      </c>
      <c r="DP14" s="18">
        <v>52.245215989999998</v>
      </c>
      <c r="DQ14" s="18">
        <v>53.211951759999998</v>
      </c>
      <c r="DR14" s="18"/>
      <c r="DS14" s="18"/>
      <c r="DT14" s="218">
        <f t="shared" si="111"/>
        <v>40.221726750960102</v>
      </c>
      <c r="DU14" s="20">
        <f t="shared" si="10"/>
        <v>0</v>
      </c>
      <c r="DV14" s="20">
        <f t="shared" si="112"/>
        <v>40.221726750960102</v>
      </c>
      <c r="DW14" s="18">
        <f t="shared" si="11"/>
        <v>374.15400000000005</v>
      </c>
      <c r="DX14" s="18">
        <v>36.744</v>
      </c>
      <c r="DY14" s="218">
        <v>37.49</v>
      </c>
      <c r="DZ14" s="218">
        <v>37.49</v>
      </c>
      <c r="EA14" s="218">
        <v>37.49</v>
      </c>
      <c r="EB14" s="218">
        <v>37.49</v>
      </c>
      <c r="EC14" s="218">
        <v>37.49</v>
      </c>
      <c r="ED14" s="218">
        <v>37.49</v>
      </c>
      <c r="EE14" s="218">
        <v>37.49</v>
      </c>
      <c r="EF14" s="218">
        <v>37.49</v>
      </c>
      <c r="EG14" s="218">
        <v>37.49</v>
      </c>
      <c r="EH14" s="218"/>
      <c r="EI14" s="218"/>
      <c r="EJ14" s="218"/>
      <c r="EK14" s="18">
        <f t="shared" si="113"/>
        <v>414.9333478958456</v>
      </c>
      <c r="EL14" s="18">
        <v>0</v>
      </c>
      <c r="EM14" s="18">
        <v>0</v>
      </c>
      <c r="EN14" s="18">
        <v>207.68976312436428</v>
      </c>
      <c r="EO14" s="18">
        <v>0</v>
      </c>
      <c r="EP14" s="18">
        <v>0</v>
      </c>
      <c r="EQ14" s="18">
        <v>0</v>
      </c>
      <c r="ER14" s="18">
        <v>0</v>
      </c>
      <c r="ES14" s="18">
        <v>0</v>
      </c>
      <c r="ET14" s="18">
        <v>0</v>
      </c>
      <c r="EU14" s="18">
        <v>207.2435847714813</v>
      </c>
      <c r="EV14" s="18"/>
      <c r="EW14" s="18"/>
      <c r="EX14" s="20">
        <f t="shared" si="12"/>
        <v>40.779347895845547</v>
      </c>
      <c r="EY14" s="20">
        <f t="shared" si="114"/>
        <v>0</v>
      </c>
      <c r="EZ14" s="20">
        <f t="shared" si="115"/>
        <v>40.779347895845547</v>
      </c>
      <c r="FA14" s="18">
        <f t="shared" si="116"/>
        <v>6139.6279999999997</v>
      </c>
      <c r="FB14" s="18">
        <v>602.82800000000009</v>
      </c>
      <c r="FC14" s="218">
        <v>615.20000000000005</v>
      </c>
      <c r="FD14" s="218">
        <v>615.20000000000005</v>
      </c>
      <c r="FE14" s="218">
        <v>615.20000000000005</v>
      </c>
      <c r="FF14" s="218">
        <v>615.20000000000005</v>
      </c>
      <c r="FG14" s="218">
        <v>615.20000000000005</v>
      </c>
      <c r="FH14" s="218">
        <v>615.20000000000005</v>
      </c>
      <c r="FI14" s="218">
        <v>615.20000000000005</v>
      </c>
      <c r="FJ14" s="218">
        <v>615.20000000000005</v>
      </c>
      <c r="FK14" s="218">
        <v>615.20000000000005</v>
      </c>
      <c r="FL14" s="218"/>
      <c r="FM14" s="218"/>
      <c r="FN14" s="20">
        <f t="shared" si="117"/>
        <v>6790.2103137501772</v>
      </c>
      <c r="FO14" s="18">
        <v>0</v>
      </c>
      <c r="FP14" s="18">
        <v>0</v>
      </c>
      <c r="FQ14" s="18">
        <v>3456.9112625410389</v>
      </c>
      <c r="FR14" s="18">
        <v>0</v>
      </c>
      <c r="FS14" s="18">
        <v>0</v>
      </c>
      <c r="FT14" s="18">
        <v>0</v>
      </c>
      <c r="FU14" s="18">
        <v>0</v>
      </c>
      <c r="FV14" s="18">
        <v>0</v>
      </c>
      <c r="FW14" s="18">
        <v>3333.2990512091383</v>
      </c>
      <c r="FX14" s="18">
        <v>0</v>
      </c>
      <c r="FY14" s="18"/>
      <c r="FZ14" s="18"/>
      <c r="GA14" s="218">
        <f t="shared" si="118"/>
        <v>650.58231375017749</v>
      </c>
      <c r="GB14" s="20">
        <f t="shared" si="119"/>
        <v>0</v>
      </c>
      <c r="GC14" s="20">
        <f t="shared" si="120"/>
        <v>650.58231375017749</v>
      </c>
      <c r="GD14" s="18">
        <f t="shared" si="121"/>
        <v>8.1849999999999987</v>
      </c>
      <c r="GE14" s="218">
        <v>8.1849999999999987</v>
      </c>
      <c r="GF14" s="218">
        <v>0</v>
      </c>
      <c r="GG14" s="218">
        <v>0</v>
      </c>
      <c r="GH14" s="218">
        <v>0</v>
      </c>
      <c r="GI14" s="218">
        <v>0</v>
      </c>
      <c r="GJ14" s="218">
        <v>0</v>
      </c>
      <c r="GK14" s="218"/>
      <c r="GL14" s="218"/>
      <c r="GM14" s="218"/>
      <c r="GN14" s="218"/>
      <c r="GO14" s="218"/>
      <c r="GP14" s="218"/>
      <c r="GQ14" s="20">
        <f t="shared" si="122"/>
        <v>0</v>
      </c>
      <c r="GR14" s="18">
        <v>0</v>
      </c>
      <c r="GS14" s="18">
        <v>0</v>
      </c>
      <c r="GT14" s="18">
        <v>0</v>
      </c>
      <c r="GU14" s="18">
        <v>0</v>
      </c>
      <c r="GV14" s="218">
        <f t="shared" si="123"/>
        <v>-8.1849999999999987</v>
      </c>
      <c r="GW14" s="20">
        <f t="shared" si="13"/>
        <v>-8.1849999999999987</v>
      </c>
      <c r="GX14" s="20">
        <f t="shared" si="14"/>
        <v>0</v>
      </c>
      <c r="GY14" s="18">
        <f t="shared" si="124"/>
        <v>18278.511999999999</v>
      </c>
      <c r="GZ14" s="18">
        <v>1786.912</v>
      </c>
      <c r="HA14" s="218">
        <v>1832.4</v>
      </c>
      <c r="HB14" s="218">
        <v>1832.4</v>
      </c>
      <c r="HC14" s="218">
        <v>1832.4</v>
      </c>
      <c r="HD14" s="218">
        <v>1832.4</v>
      </c>
      <c r="HE14" s="218">
        <v>1832.4</v>
      </c>
      <c r="HF14" s="218">
        <v>1832.4</v>
      </c>
      <c r="HG14" s="218">
        <v>1832.4</v>
      </c>
      <c r="HH14" s="218">
        <v>1832.4</v>
      </c>
      <c r="HI14" s="218">
        <v>1832.4</v>
      </c>
      <c r="HJ14" s="218"/>
      <c r="HK14" s="218"/>
      <c r="HL14" s="20">
        <f t="shared" si="125"/>
        <v>14830.368229968688</v>
      </c>
      <c r="HM14" s="18">
        <v>1416.3814270160829</v>
      </c>
      <c r="HN14" s="18">
        <v>1302.1810814545345</v>
      </c>
      <c r="HO14" s="18">
        <v>1496.6683113576894</v>
      </c>
      <c r="HP14" s="18">
        <v>1613.2887255490377</v>
      </c>
      <c r="HQ14" s="18">
        <v>1687.676124551346</v>
      </c>
      <c r="HR14" s="18">
        <v>1463.9609691116334</v>
      </c>
      <c r="HS14" s="18">
        <v>1330.7606405039248</v>
      </c>
      <c r="HT14" s="18">
        <v>1760.3248033297846</v>
      </c>
      <c r="HU14" s="18">
        <v>1330.1138143709925</v>
      </c>
      <c r="HV14" s="18">
        <v>1429.0123327236627</v>
      </c>
      <c r="HW14" s="18"/>
      <c r="HX14" s="18"/>
      <c r="HY14" s="20">
        <f t="shared" si="15"/>
        <v>-3448.1437700313109</v>
      </c>
      <c r="HZ14" s="20">
        <f t="shared" si="16"/>
        <v>-3448.1437700313109</v>
      </c>
      <c r="IA14" s="20">
        <f t="shared" si="17"/>
        <v>0</v>
      </c>
      <c r="IB14" s="119">
        <f t="shared" si="126"/>
        <v>28188.932000000001</v>
      </c>
      <c r="IC14" s="119">
        <v>2774.5520000000001</v>
      </c>
      <c r="ID14" s="228">
        <v>2823.82</v>
      </c>
      <c r="IE14" s="228">
        <v>2823.82</v>
      </c>
      <c r="IF14" s="119">
        <v>2823.82</v>
      </c>
      <c r="IG14" s="119">
        <v>2823.82</v>
      </c>
      <c r="IH14" s="119">
        <v>2823.82</v>
      </c>
      <c r="II14" s="119">
        <v>2823.82</v>
      </c>
      <c r="IJ14" s="119">
        <v>2823.82</v>
      </c>
      <c r="IK14" s="119">
        <v>2823.82</v>
      </c>
      <c r="IL14" s="119">
        <v>2823.82</v>
      </c>
      <c r="IM14" s="119"/>
      <c r="IN14" s="119"/>
      <c r="IO14" s="120">
        <f t="shared" si="127"/>
        <v>27765.174834007357</v>
      </c>
      <c r="IP14" s="18">
        <v>1885.3911391353713</v>
      </c>
      <c r="IQ14" s="18">
        <v>2166.8206857594073</v>
      </c>
      <c r="IR14" s="18">
        <v>2907.7613032105091</v>
      </c>
      <c r="IS14" s="18">
        <v>2801.192792839608</v>
      </c>
      <c r="IT14" s="18">
        <v>3240.5529985717999</v>
      </c>
      <c r="IU14" s="18">
        <v>2670.8365447077595</v>
      </c>
      <c r="IV14" s="18">
        <v>2627.4747063586692</v>
      </c>
      <c r="IW14" s="18">
        <v>2929.2953005132822</v>
      </c>
      <c r="IX14" s="18">
        <v>3347.4738920991276</v>
      </c>
      <c r="IY14" s="18">
        <v>3188.3754708118258</v>
      </c>
      <c r="IZ14" s="18"/>
      <c r="JA14" s="18"/>
      <c r="JB14" s="228">
        <f t="shared" si="18"/>
        <v>-423.75716599264342</v>
      </c>
      <c r="JC14" s="120">
        <f t="shared" si="19"/>
        <v>-423.75716599264342</v>
      </c>
      <c r="JD14" s="120">
        <f t="shared" si="20"/>
        <v>0</v>
      </c>
      <c r="JE14" s="119">
        <f t="shared" si="128"/>
        <v>0</v>
      </c>
      <c r="JF14" s="119">
        <v>0</v>
      </c>
      <c r="JG14" s="228">
        <v>0</v>
      </c>
      <c r="JH14" s="228">
        <v>0</v>
      </c>
      <c r="JI14" s="228">
        <v>0</v>
      </c>
      <c r="JJ14" s="228">
        <v>0</v>
      </c>
      <c r="JK14" s="228">
        <v>0</v>
      </c>
      <c r="JL14" s="228">
        <v>0</v>
      </c>
      <c r="JM14" s="228">
        <v>0</v>
      </c>
      <c r="JN14" s="228">
        <v>0</v>
      </c>
      <c r="JO14" s="228">
        <v>0</v>
      </c>
      <c r="JP14" s="228"/>
      <c r="JQ14" s="228"/>
      <c r="JR14" s="119">
        <f t="shared" si="129"/>
        <v>0</v>
      </c>
      <c r="JS14" s="18">
        <v>0</v>
      </c>
      <c r="JT14" s="18">
        <v>0</v>
      </c>
      <c r="JU14" s="18">
        <v>0</v>
      </c>
      <c r="JV14" s="18">
        <v>0</v>
      </c>
      <c r="JW14" s="18">
        <v>0</v>
      </c>
      <c r="JX14" s="18">
        <v>0</v>
      </c>
      <c r="JY14" s="18">
        <v>0</v>
      </c>
      <c r="JZ14" s="18">
        <v>0</v>
      </c>
      <c r="KA14" s="18">
        <v>0</v>
      </c>
      <c r="KB14" s="18">
        <v>0</v>
      </c>
      <c r="KC14" s="18"/>
      <c r="KD14" s="18"/>
      <c r="KE14" s="228">
        <f t="shared" si="21"/>
        <v>0</v>
      </c>
      <c r="KF14" s="120">
        <f t="shared" si="22"/>
        <v>0</v>
      </c>
      <c r="KG14" s="120">
        <f t="shared" si="23"/>
        <v>0</v>
      </c>
      <c r="KH14" s="119">
        <f t="shared" si="130"/>
        <v>6590.3929999999991</v>
      </c>
      <c r="KI14" s="119">
        <v>647.06299999999999</v>
      </c>
      <c r="KJ14" s="228">
        <v>660.37</v>
      </c>
      <c r="KK14" s="228">
        <v>660.37</v>
      </c>
      <c r="KL14" s="228">
        <v>660.37</v>
      </c>
      <c r="KM14" s="228">
        <v>660.37</v>
      </c>
      <c r="KN14" s="228">
        <v>660.37</v>
      </c>
      <c r="KO14" s="228">
        <v>660.37</v>
      </c>
      <c r="KP14" s="228">
        <v>660.37</v>
      </c>
      <c r="KQ14" s="228">
        <v>660.37</v>
      </c>
      <c r="KR14" s="228">
        <v>660.37</v>
      </c>
      <c r="KS14" s="228"/>
      <c r="KT14" s="228"/>
      <c r="KU14" s="120">
        <f t="shared" si="131"/>
        <v>5505.2148437102878</v>
      </c>
      <c r="KV14" s="18">
        <v>766.41378293514447</v>
      </c>
      <c r="KW14" s="18">
        <v>580.89776002451231</v>
      </c>
      <c r="KX14" s="18">
        <v>856.36623798944754</v>
      </c>
      <c r="KY14" s="18">
        <v>759.47936286827905</v>
      </c>
      <c r="KZ14" s="18">
        <v>817.96084520428906</v>
      </c>
      <c r="LA14" s="18">
        <v>162.06495090360451</v>
      </c>
      <c r="LB14" s="18">
        <v>8.9799657004435591</v>
      </c>
      <c r="LC14" s="18"/>
      <c r="LD14" s="18">
        <v>904.78440448869969</v>
      </c>
      <c r="LE14" s="18">
        <v>648.26753359586735</v>
      </c>
      <c r="LF14" s="18"/>
      <c r="LG14" s="18"/>
      <c r="LH14" s="228">
        <f t="shared" si="132"/>
        <v>-1085.1781562897113</v>
      </c>
      <c r="LI14" s="120">
        <f t="shared" si="24"/>
        <v>-1085.1781562897113</v>
      </c>
      <c r="LJ14" s="120">
        <f t="shared" si="25"/>
        <v>0</v>
      </c>
      <c r="LK14" s="120">
        <f t="shared" si="133"/>
        <v>0</v>
      </c>
      <c r="LL14" s="228"/>
      <c r="LM14" s="228"/>
      <c r="LN14" s="228"/>
      <c r="LO14" s="228"/>
      <c r="LP14" s="228"/>
      <c r="LQ14" s="228"/>
      <c r="LR14" s="228"/>
      <c r="LS14" s="228"/>
      <c r="LT14" s="228"/>
      <c r="LU14" s="228"/>
      <c r="LV14" s="228"/>
      <c r="LW14" s="228"/>
      <c r="LX14" s="120">
        <f t="shared" si="26"/>
        <v>0</v>
      </c>
      <c r="LY14" s="228"/>
      <c r="LZ14" s="228"/>
      <c r="MA14" s="228"/>
      <c r="MB14" s="228"/>
      <c r="MC14" s="228"/>
      <c r="MD14" s="228"/>
      <c r="ME14" s="228"/>
      <c r="MF14" s="228"/>
      <c r="MG14" s="228"/>
      <c r="MH14" s="228"/>
      <c r="MI14" s="228"/>
      <c r="MJ14" s="119">
        <v>0</v>
      </c>
      <c r="MK14" s="228"/>
      <c r="ML14" s="120">
        <f t="shared" si="27"/>
        <v>0</v>
      </c>
      <c r="MM14" s="120">
        <f t="shared" si="28"/>
        <v>0</v>
      </c>
      <c r="MN14" s="120">
        <f t="shared" si="134"/>
        <v>95739.543999999994</v>
      </c>
      <c r="MO14" s="120">
        <v>9355.2040000000015</v>
      </c>
      <c r="MP14" s="228">
        <v>9598.26</v>
      </c>
      <c r="MQ14" s="228">
        <v>9598.26</v>
      </c>
      <c r="MR14" s="228">
        <v>9598.26</v>
      </c>
      <c r="MS14" s="228">
        <v>9598.26</v>
      </c>
      <c r="MT14" s="228">
        <v>9598.26</v>
      </c>
      <c r="MU14" s="228">
        <v>9598.26</v>
      </c>
      <c r="MV14" s="228">
        <v>9598.26</v>
      </c>
      <c r="MW14" s="228">
        <v>9598.26</v>
      </c>
      <c r="MX14" s="228">
        <v>9598.26</v>
      </c>
      <c r="MY14" s="228"/>
      <c r="MZ14" s="228"/>
      <c r="NA14" s="120">
        <f t="shared" si="135"/>
        <v>195415.47729970672</v>
      </c>
      <c r="NB14" s="20">
        <v>25503.486337094753</v>
      </c>
      <c r="NC14" s="20">
        <v>0</v>
      </c>
      <c r="ND14" s="20">
        <v>1923.8628823647932</v>
      </c>
      <c r="NE14" s="20">
        <v>123441.46680245305</v>
      </c>
      <c r="NF14" s="20">
        <v>14412.656409498768</v>
      </c>
      <c r="NG14" s="20">
        <v>6092.32</v>
      </c>
      <c r="NH14" s="20">
        <v>19347.234675424952</v>
      </c>
      <c r="NI14" s="20">
        <v>2614.0081603504045</v>
      </c>
      <c r="NJ14" s="20">
        <v>0</v>
      </c>
      <c r="NK14" s="20">
        <v>2080.4420325199749</v>
      </c>
      <c r="NL14" s="20"/>
      <c r="NM14" s="20"/>
      <c r="NN14" s="228">
        <f t="shared" si="136"/>
        <v>99675.933299706725</v>
      </c>
      <c r="NO14" s="120">
        <f t="shared" si="29"/>
        <v>0</v>
      </c>
      <c r="NP14" s="120">
        <f t="shared" si="30"/>
        <v>99675.933299706725</v>
      </c>
      <c r="NQ14" s="114">
        <f t="shared" si="31"/>
        <v>23756.941999999995</v>
      </c>
      <c r="NR14" s="113">
        <f t="shared" si="32"/>
        <v>44136.124000000003</v>
      </c>
      <c r="NS14" s="131">
        <f t="shared" si="33"/>
        <v>20379.182000000008</v>
      </c>
      <c r="NT14" s="120">
        <f t="shared" si="34"/>
        <v>0</v>
      </c>
      <c r="NU14" s="120">
        <f t="shared" si="35"/>
        <v>20379.182000000008</v>
      </c>
      <c r="NV14" s="18">
        <f t="shared" si="137"/>
        <v>5382.66</v>
      </c>
      <c r="NW14" s="18">
        <v>524.54999999999995</v>
      </c>
      <c r="NX14" s="218">
        <v>539.79</v>
      </c>
      <c r="NY14" s="218">
        <v>539.79</v>
      </c>
      <c r="NZ14" s="18">
        <v>539.79</v>
      </c>
      <c r="OA14" s="18">
        <v>539.79</v>
      </c>
      <c r="OB14" s="18">
        <v>539.79</v>
      </c>
      <c r="OC14" s="18">
        <v>539.79</v>
      </c>
      <c r="OD14" s="18">
        <v>539.79</v>
      </c>
      <c r="OE14" s="18">
        <v>539.79</v>
      </c>
      <c r="OF14" s="18">
        <v>539.79</v>
      </c>
      <c r="OG14" s="18"/>
      <c r="OH14" s="18"/>
      <c r="OI14" s="20">
        <f t="shared" si="138"/>
        <v>16341.460000000003</v>
      </c>
      <c r="OJ14" s="20">
        <v>0</v>
      </c>
      <c r="OK14" s="20">
        <v>1732.62</v>
      </c>
      <c r="OL14" s="20">
        <v>4087.41</v>
      </c>
      <c r="OM14" s="20">
        <v>0</v>
      </c>
      <c r="ON14" s="20">
        <v>1942.15</v>
      </c>
      <c r="OO14" s="20">
        <v>3618.04</v>
      </c>
      <c r="OP14" s="20">
        <v>3892.29</v>
      </c>
      <c r="OQ14" s="20">
        <v>0</v>
      </c>
      <c r="OR14" s="20">
        <v>0</v>
      </c>
      <c r="OS14" s="20">
        <f>VLOOKUP(C14,'[3]Фін.рез.(витрати)'!$C$8:$AD$94,28,0)</f>
        <v>1068.95</v>
      </c>
      <c r="OT14" s="20"/>
      <c r="OU14" s="20"/>
      <c r="OV14" s="218">
        <f t="shared" si="139"/>
        <v>10958.800000000003</v>
      </c>
      <c r="OW14" s="20">
        <f t="shared" si="36"/>
        <v>0</v>
      </c>
      <c r="OX14" s="20">
        <f t="shared" si="37"/>
        <v>10958.800000000003</v>
      </c>
      <c r="OY14" s="18">
        <f t="shared" si="140"/>
        <v>7955.5979999999981</v>
      </c>
      <c r="OZ14" s="18">
        <v>750.82799999999997</v>
      </c>
      <c r="PA14" s="218">
        <v>800.53</v>
      </c>
      <c r="PB14" s="218">
        <v>800.53</v>
      </c>
      <c r="PC14" s="218">
        <v>800.53</v>
      </c>
      <c r="PD14" s="218">
        <v>800.53</v>
      </c>
      <c r="PE14" s="218">
        <v>800.53</v>
      </c>
      <c r="PF14" s="218">
        <v>800.53</v>
      </c>
      <c r="PG14" s="218">
        <v>800.53</v>
      </c>
      <c r="PH14" s="218">
        <v>800.53</v>
      </c>
      <c r="PI14" s="218">
        <v>800.53</v>
      </c>
      <c r="PJ14" s="218"/>
      <c r="PK14" s="218"/>
      <c r="PL14" s="20">
        <f t="shared" si="141"/>
        <v>8470.8040000000001</v>
      </c>
      <c r="PM14" s="18">
        <v>0</v>
      </c>
      <c r="PN14" s="18">
        <v>2481.7139999999999</v>
      </c>
      <c r="PO14" s="18">
        <v>0</v>
      </c>
      <c r="PP14" s="18">
        <v>0</v>
      </c>
      <c r="PQ14" s="18">
        <v>0</v>
      </c>
      <c r="PR14" s="18">
        <v>0</v>
      </c>
      <c r="PS14" s="18">
        <v>0</v>
      </c>
      <c r="PT14" s="18">
        <v>5989.09</v>
      </c>
      <c r="PU14" s="18">
        <v>0</v>
      </c>
      <c r="PV14" s="18">
        <f>VLOOKUP(C14,'[3]Фін.рез.(витрати)'!$C$8:$AE$94,29,0)</f>
        <v>0</v>
      </c>
      <c r="PW14" s="18"/>
      <c r="PX14" s="18"/>
      <c r="PY14" s="218">
        <f t="shared" si="142"/>
        <v>515.20600000000195</v>
      </c>
      <c r="PZ14" s="20">
        <f t="shared" si="38"/>
        <v>0</v>
      </c>
      <c r="QA14" s="20">
        <f t="shared" si="39"/>
        <v>515.20600000000195</v>
      </c>
      <c r="QB14" s="18">
        <f t="shared" si="143"/>
        <v>1449.4779999999998</v>
      </c>
      <c r="QC14" s="18">
        <v>141.958</v>
      </c>
      <c r="QD14" s="218">
        <v>145.28</v>
      </c>
      <c r="QE14" s="218">
        <v>145.28</v>
      </c>
      <c r="QF14" s="218">
        <v>145.28</v>
      </c>
      <c r="QG14" s="218">
        <v>145.28</v>
      </c>
      <c r="QH14" s="218">
        <v>145.28</v>
      </c>
      <c r="QI14" s="218">
        <v>145.28</v>
      </c>
      <c r="QJ14" s="218">
        <v>145.28</v>
      </c>
      <c r="QK14" s="218">
        <v>145.28</v>
      </c>
      <c r="QL14" s="218">
        <v>145.28</v>
      </c>
      <c r="QM14" s="218"/>
      <c r="QN14" s="218"/>
      <c r="QO14" s="20">
        <f t="shared" si="144"/>
        <v>879.53</v>
      </c>
      <c r="QP14" s="18">
        <v>0</v>
      </c>
      <c r="QQ14" s="18">
        <v>0</v>
      </c>
      <c r="QR14" s="18"/>
      <c r="QS14" s="18">
        <v>0</v>
      </c>
      <c r="QT14" s="18">
        <v>0</v>
      </c>
      <c r="QU14" s="18">
        <v>879.53</v>
      </c>
      <c r="QV14" s="18"/>
      <c r="QW14" s="18">
        <v>0</v>
      </c>
      <c r="QX14" s="18"/>
      <c r="QY14" s="18"/>
      <c r="QZ14" s="18"/>
      <c r="RA14" s="18"/>
      <c r="RB14" s="218">
        <f t="shared" si="145"/>
        <v>-569.94799999999987</v>
      </c>
      <c r="RC14" s="20">
        <f t="shared" si="40"/>
        <v>-569.94799999999987</v>
      </c>
      <c r="RD14" s="20">
        <f t="shared" si="41"/>
        <v>0</v>
      </c>
      <c r="RE14" s="18">
        <f t="shared" si="146"/>
        <v>5730.8389999999999</v>
      </c>
      <c r="RF14" s="20">
        <v>558.26900000000001</v>
      </c>
      <c r="RG14" s="218">
        <v>574.73</v>
      </c>
      <c r="RH14" s="218">
        <v>574.73</v>
      </c>
      <c r="RI14" s="218">
        <v>574.73</v>
      </c>
      <c r="RJ14" s="218">
        <v>574.73</v>
      </c>
      <c r="RK14" s="218">
        <v>574.73</v>
      </c>
      <c r="RL14" s="218">
        <v>574.73</v>
      </c>
      <c r="RM14" s="218">
        <v>574.73</v>
      </c>
      <c r="RN14" s="218">
        <v>574.73</v>
      </c>
      <c r="RO14" s="218">
        <v>574.73</v>
      </c>
      <c r="RP14" s="218"/>
      <c r="RQ14" s="218"/>
      <c r="RR14" s="20">
        <f t="shared" si="147"/>
        <v>3506.02</v>
      </c>
      <c r="RS14" s="18">
        <v>0</v>
      </c>
      <c r="RT14" s="18">
        <v>0</v>
      </c>
      <c r="RU14" s="18"/>
      <c r="RV14" s="18">
        <v>3506.02</v>
      </c>
      <c r="RW14" s="18"/>
      <c r="RX14" s="18"/>
      <c r="RY14" s="18">
        <v>0</v>
      </c>
      <c r="RZ14" s="18">
        <v>0</v>
      </c>
      <c r="SA14" s="18"/>
      <c r="SB14" s="18"/>
      <c r="SC14" s="18"/>
      <c r="SD14" s="18"/>
      <c r="SE14" s="20">
        <f t="shared" si="42"/>
        <v>-2224.819</v>
      </c>
      <c r="SF14" s="20">
        <f t="shared" si="43"/>
        <v>-2224.819</v>
      </c>
      <c r="SG14" s="20">
        <f t="shared" si="44"/>
        <v>0</v>
      </c>
      <c r="SH14" s="18">
        <f t="shared" si="148"/>
        <v>1376.2150000000001</v>
      </c>
      <c r="SI14" s="18">
        <v>130.07500000000002</v>
      </c>
      <c r="SJ14" s="218">
        <v>138.46</v>
      </c>
      <c r="SK14" s="218">
        <v>138.46</v>
      </c>
      <c r="SL14" s="218">
        <v>138.46</v>
      </c>
      <c r="SM14" s="218">
        <v>138.46</v>
      </c>
      <c r="SN14" s="218">
        <v>138.46</v>
      </c>
      <c r="SO14" s="218">
        <v>138.46</v>
      </c>
      <c r="SP14" s="218">
        <v>138.46</v>
      </c>
      <c r="SQ14" s="218">
        <v>138.46</v>
      </c>
      <c r="SR14" s="218">
        <v>138.46</v>
      </c>
      <c r="SS14" s="218"/>
      <c r="ST14" s="218"/>
      <c r="SU14" s="20">
        <f t="shared" si="149"/>
        <v>0</v>
      </c>
      <c r="SV14" s="18">
        <v>0</v>
      </c>
      <c r="SW14" s="18">
        <v>0</v>
      </c>
      <c r="SX14" s="18">
        <v>0</v>
      </c>
      <c r="SY14" s="18">
        <v>0</v>
      </c>
      <c r="SZ14" s="18">
        <v>0</v>
      </c>
      <c r="TA14" s="18">
        <v>0</v>
      </c>
      <c r="TB14" s="18">
        <v>0</v>
      </c>
      <c r="TC14" s="18">
        <v>0</v>
      </c>
      <c r="TD14" s="18">
        <v>0</v>
      </c>
      <c r="TE14" s="18"/>
      <c r="TF14" s="18"/>
      <c r="TG14" s="18"/>
      <c r="TH14" s="20">
        <f t="shared" si="45"/>
        <v>-1376.2150000000001</v>
      </c>
      <c r="TI14" s="20">
        <f t="shared" si="46"/>
        <v>-1376.2150000000001</v>
      </c>
      <c r="TJ14" s="20">
        <f t="shared" si="47"/>
        <v>0</v>
      </c>
      <c r="TK14" s="18">
        <f t="shared" si="150"/>
        <v>1768.624</v>
      </c>
      <c r="TL14" s="18">
        <v>173.554</v>
      </c>
      <c r="TM14" s="218">
        <v>177.23</v>
      </c>
      <c r="TN14" s="218">
        <v>177.23</v>
      </c>
      <c r="TO14" s="218">
        <v>177.23</v>
      </c>
      <c r="TP14" s="218">
        <v>177.23</v>
      </c>
      <c r="TQ14" s="218">
        <v>177.23</v>
      </c>
      <c r="TR14" s="218">
        <v>177.23</v>
      </c>
      <c r="TS14" s="218">
        <v>177.23</v>
      </c>
      <c r="TT14" s="218">
        <v>177.23</v>
      </c>
      <c r="TU14" s="218">
        <v>177.23</v>
      </c>
      <c r="TV14" s="218"/>
      <c r="TW14" s="218"/>
      <c r="TX14" s="20">
        <f t="shared" si="151"/>
        <v>14938.31</v>
      </c>
      <c r="TY14" s="18">
        <v>10962.88</v>
      </c>
      <c r="TZ14" s="18">
        <v>0</v>
      </c>
      <c r="UA14" s="18">
        <v>0</v>
      </c>
      <c r="UB14" s="18">
        <v>0</v>
      </c>
      <c r="UC14" s="18">
        <v>0</v>
      </c>
      <c r="UD14" s="18">
        <v>0</v>
      </c>
      <c r="UE14" s="18">
        <v>3975.43</v>
      </c>
      <c r="UF14" s="18">
        <v>0</v>
      </c>
      <c r="UG14" s="18">
        <v>0</v>
      </c>
      <c r="UH14" s="18">
        <f>VLOOKUP(C14,'[3]Фін.рез.(витрати)'!$C$8:$AI$94,33,0)</f>
        <v>0</v>
      </c>
      <c r="UI14" s="18"/>
      <c r="UJ14" s="18"/>
      <c r="UK14" s="20">
        <f t="shared" si="48"/>
        <v>13169.686</v>
      </c>
      <c r="UL14" s="20">
        <f t="shared" si="49"/>
        <v>0</v>
      </c>
      <c r="UM14" s="20">
        <f t="shared" si="50"/>
        <v>13169.686</v>
      </c>
      <c r="UN14" s="18">
        <f t="shared" si="152"/>
        <v>93.528000000000006</v>
      </c>
      <c r="UO14" s="18">
        <v>9.1980000000000004</v>
      </c>
      <c r="UP14" s="218">
        <v>9.3699999999999992</v>
      </c>
      <c r="UQ14" s="218">
        <v>9.3699999999999992</v>
      </c>
      <c r="UR14" s="218">
        <v>9.3699999999999992</v>
      </c>
      <c r="US14" s="218">
        <v>9.3699999999999992</v>
      </c>
      <c r="UT14" s="218">
        <v>9.3699999999999992</v>
      </c>
      <c r="UU14" s="218">
        <v>9.3699999999999992</v>
      </c>
      <c r="UV14" s="218">
        <v>9.3699999999999992</v>
      </c>
      <c r="UW14" s="218">
        <v>9.3699999999999992</v>
      </c>
      <c r="UX14" s="218">
        <v>9.3699999999999992</v>
      </c>
      <c r="UY14" s="218"/>
      <c r="UZ14" s="218"/>
      <c r="VA14" s="20">
        <f t="shared" si="51"/>
        <v>0</v>
      </c>
      <c r="VB14" s="218"/>
      <c r="VC14" s="218"/>
      <c r="VD14" s="218"/>
      <c r="VE14" s="218"/>
      <c r="VF14" s="218"/>
      <c r="VG14" s="218"/>
      <c r="VH14" s="218"/>
      <c r="VI14" s="218"/>
      <c r="VJ14" s="218"/>
      <c r="VK14" s="218"/>
      <c r="VL14" s="218"/>
      <c r="VM14" s="218"/>
      <c r="VN14" s="20">
        <f t="shared" si="52"/>
        <v>-93.528000000000006</v>
      </c>
      <c r="VO14" s="20">
        <f t="shared" si="53"/>
        <v>-93.528000000000006</v>
      </c>
      <c r="VP14" s="20">
        <f t="shared" si="54"/>
        <v>0</v>
      </c>
      <c r="VQ14" s="120">
        <f t="shared" si="55"/>
        <v>0</v>
      </c>
      <c r="VR14" s="228"/>
      <c r="VS14" s="228"/>
      <c r="VT14" s="228"/>
      <c r="VU14" s="228"/>
      <c r="VV14" s="228"/>
      <c r="VW14" s="228"/>
      <c r="VX14" s="228"/>
      <c r="VY14" s="228"/>
      <c r="VZ14" s="228"/>
      <c r="WA14" s="228"/>
      <c r="WB14" s="228"/>
      <c r="WC14" s="228"/>
      <c r="WD14" s="120">
        <f t="shared" si="56"/>
        <v>0</v>
      </c>
      <c r="WE14" s="218"/>
      <c r="WF14" s="218"/>
      <c r="WG14" s="218"/>
      <c r="WH14" s="218"/>
      <c r="WI14" s="218"/>
      <c r="WJ14" s="218"/>
      <c r="WK14" s="218"/>
      <c r="WL14" s="218"/>
      <c r="WM14" s="218"/>
      <c r="WN14" s="218"/>
      <c r="WO14" s="218"/>
      <c r="WP14" s="218"/>
      <c r="WQ14" s="120">
        <f t="shared" si="57"/>
        <v>0</v>
      </c>
      <c r="WR14" s="120">
        <f t="shared" si="58"/>
        <v>0</v>
      </c>
      <c r="WS14" s="120">
        <f t="shared" si="59"/>
        <v>0</v>
      </c>
      <c r="WT14" s="119">
        <f t="shared" si="153"/>
        <v>68950.407999999981</v>
      </c>
      <c r="WU14" s="119">
        <v>6749.3379999999988</v>
      </c>
      <c r="WV14" s="228">
        <v>6911.23</v>
      </c>
      <c r="WW14" s="228">
        <v>6911.23</v>
      </c>
      <c r="WX14" s="228">
        <v>6911.23</v>
      </c>
      <c r="WY14" s="228">
        <v>6911.23</v>
      </c>
      <c r="WZ14" s="228">
        <v>6911.23</v>
      </c>
      <c r="XA14" s="228">
        <v>6911.23</v>
      </c>
      <c r="XB14" s="228">
        <v>6911.23</v>
      </c>
      <c r="XC14" s="228">
        <v>6911.23</v>
      </c>
      <c r="XD14" s="228">
        <v>6911.23</v>
      </c>
      <c r="XE14" s="228"/>
      <c r="XF14" s="228"/>
      <c r="XG14" s="119">
        <f t="shared" si="154"/>
        <v>56181.906512044523</v>
      </c>
      <c r="XH14" s="18">
        <v>5804.4664489603301</v>
      </c>
      <c r="XI14" s="18">
        <v>4138.5761197911397</v>
      </c>
      <c r="XJ14" s="18">
        <v>2808.3790231673843</v>
      </c>
      <c r="XK14" s="18">
        <v>2920.9507992958188</v>
      </c>
      <c r="XL14" s="18">
        <v>5918.2757193840653</v>
      </c>
      <c r="XM14" s="18">
        <v>5711.2759399195565</v>
      </c>
      <c r="XN14" s="18">
        <v>5391.2531019303306</v>
      </c>
      <c r="XO14" s="18">
        <v>9397.4076503594151</v>
      </c>
      <c r="XP14" s="18">
        <v>8378.2380052249027</v>
      </c>
      <c r="XQ14" s="18">
        <v>5713.0837040115812</v>
      </c>
      <c r="XR14" s="18"/>
      <c r="XS14" s="18"/>
      <c r="XT14" s="120">
        <f t="shared" si="60"/>
        <v>-12768.501487955458</v>
      </c>
      <c r="XU14" s="120">
        <f t="shared" si="61"/>
        <v>-12768.501487955458</v>
      </c>
      <c r="XV14" s="120">
        <f t="shared" si="62"/>
        <v>0</v>
      </c>
      <c r="XW14" s="119">
        <f t="shared" si="155"/>
        <v>26388.424000000003</v>
      </c>
      <c r="XX14" s="119">
        <v>2584.6840000000002</v>
      </c>
      <c r="XY14" s="228">
        <v>2644.86</v>
      </c>
      <c r="XZ14" s="228">
        <v>2644.86</v>
      </c>
      <c r="YA14" s="228">
        <v>2644.86</v>
      </c>
      <c r="YB14" s="228">
        <v>2644.86</v>
      </c>
      <c r="YC14" s="228">
        <v>2644.86</v>
      </c>
      <c r="YD14" s="228">
        <v>2644.86</v>
      </c>
      <c r="YE14" s="228">
        <v>2644.86</v>
      </c>
      <c r="YF14" s="228">
        <v>2644.86</v>
      </c>
      <c r="YG14" s="228">
        <v>2644.86</v>
      </c>
      <c r="YH14" s="228"/>
      <c r="YI14" s="228"/>
      <c r="YJ14" s="120">
        <f t="shared" si="156"/>
        <v>21872.716616878726</v>
      </c>
      <c r="YK14" s="18">
        <v>2060.363444863548</v>
      </c>
      <c r="YL14" s="18">
        <v>1472.803705561073</v>
      </c>
      <c r="YM14" s="18">
        <v>2069.5836680146258</v>
      </c>
      <c r="YN14" s="18">
        <v>2210.9715308587301</v>
      </c>
      <c r="YO14" s="18">
        <v>3030.1508786059676</v>
      </c>
      <c r="YP14" s="18">
        <v>2109.9463527286975</v>
      </c>
      <c r="YQ14" s="18">
        <v>2014.7010003144903</v>
      </c>
      <c r="YR14" s="18">
        <v>2594.6996556006807</v>
      </c>
      <c r="YS14" s="18">
        <v>2102.9389849962836</v>
      </c>
      <c r="YT14" s="18">
        <v>2206.5573953346325</v>
      </c>
      <c r="YU14" s="18"/>
      <c r="YV14" s="18"/>
      <c r="YW14" s="218">
        <f t="shared" si="157"/>
        <v>-4515.7073831212765</v>
      </c>
      <c r="YX14" s="120">
        <f t="shared" si="63"/>
        <v>-4515.7073831212765</v>
      </c>
      <c r="YY14" s="120">
        <f t="shared" si="64"/>
        <v>0</v>
      </c>
      <c r="YZ14" s="119">
        <f t="shared" si="158"/>
        <v>2796.7109999999998</v>
      </c>
      <c r="ZA14" s="119">
        <v>273.65099999999995</v>
      </c>
      <c r="ZB14" s="228">
        <v>280.33999999999997</v>
      </c>
      <c r="ZC14" s="228">
        <v>280.33999999999997</v>
      </c>
      <c r="ZD14" s="228">
        <v>280.33999999999997</v>
      </c>
      <c r="ZE14" s="228">
        <v>280.33999999999997</v>
      </c>
      <c r="ZF14" s="228">
        <v>280.33999999999997</v>
      </c>
      <c r="ZG14" s="228">
        <v>280.33999999999997</v>
      </c>
      <c r="ZH14" s="228">
        <v>280.33999999999997</v>
      </c>
      <c r="ZI14" s="228">
        <v>280.33999999999997</v>
      </c>
      <c r="ZJ14" s="228">
        <v>280.33999999999997</v>
      </c>
      <c r="ZK14" s="228"/>
      <c r="ZL14" s="228"/>
      <c r="ZM14" s="120">
        <f t="shared" si="159"/>
        <v>5723.4963722093307</v>
      </c>
      <c r="ZN14" s="119"/>
      <c r="ZO14" s="18"/>
      <c r="ZP14" s="18">
        <v>2807.7071765797946</v>
      </c>
      <c r="ZQ14" s="18">
        <v>2915.7891956295366</v>
      </c>
      <c r="ZR14" s="18"/>
      <c r="ZS14" s="18"/>
      <c r="ZT14" s="18"/>
      <c r="ZU14" s="18"/>
      <c r="ZV14" s="18"/>
      <c r="ZW14" s="18"/>
      <c r="ZX14" s="18"/>
      <c r="ZY14" s="18"/>
      <c r="ZZ14" s="120">
        <f t="shared" si="65"/>
        <v>2926.7853722093309</v>
      </c>
      <c r="AAA14" s="120">
        <f t="shared" si="66"/>
        <v>0</v>
      </c>
      <c r="AAB14" s="120">
        <f t="shared" si="67"/>
        <v>2926.7853722093309</v>
      </c>
      <c r="AAC14" s="119">
        <f t="shared" si="160"/>
        <v>1350.4019999999998</v>
      </c>
      <c r="AAD14" s="119">
        <v>134.86199999999999</v>
      </c>
      <c r="AAE14" s="228">
        <v>135.06</v>
      </c>
      <c r="AAF14" s="228">
        <v>135.06</v>
      </c>
      <c r="AAG14" s="228">
        <v>135.06</v>
      </c>
      <c r="AAH14" s="228">
        <v>135.06</v>
      </c>
      <c r="AAI14" s="228">
        <v>135.06</v>
      </c>
      <c r="AAJ14" s="228">
        <v>135.06</v>
      </c>
      <c r="AAK14" s="228">
        <v>135.06</v>
      </c>
      <c r="AAL14" s="228">
        <v>135.06</v>
      </c>
      <c r="AAM14" s="228">
        <v>135.06</v>
      </c>
      <c r="AAN14" s="228"/>
      <c r="AAO14" s="228"/>
      <c r="AAP14" s="120">
        <f t="shared" si="161"/>
        <v>1706.710442652</v>
      </c>
      <c r="AAQ14" s="18">
        <v>144.75703573800001</v>
      </c>
      <c r="AAR14" s="18">
        <v>144.38517138</v>
      </c>
      <c r="AAS14" s="18">
        <v>177.12399275999999</v>
      </c>
      <c r="AAT14" s="18">
        <v>180.80134577999999</v>
      </c>
      <c r="AAU14" s="18">
        <v>176.85171563399999</v>
      </c>
      <c r="AAV14" s="18">
        <v>180.15501437999998</v>
      </c>
      <c r="AAW14" s="18">
        <v>175.00938245999998</v>
      </c>
      <c r="AAX14" s="18">
        <v>175.78113102</v>
      </c>
      <c r="AAY14" s="18">
        <v>174.31012565999998</v>
      </c>
      <c r="AAZ14" s="18">
        <v>177.53552783999999</v>
      </c>
      <c r="ABA14" s="18"/>
      <c r="ABB14" s="18"/>
      <c r="ABC14" s="120">
        <f t="shared" si="68"/>
        <v>356.30844265200017</v>
      </c>
      <c r="ABD14" s="120">
        <f t="shared" si="69"/>
        <v>0</v>
      </c>
      <c r="ABE14" s="120">
        <f t="shared" si="70"/>
        <v>356.30844265200017</v>
      </c>
      <c r="ABF14" s="119">
        <f t="shared" si="162"/>
        <v>298.05899999999997</v>
      </c>
      <c r="ABG14" s="119">
        <v>29.768999999999998</v>
      </c>
      <c r="ABH14" s="228">
        <v>29.81</v>
      </c>
      <c r="ABI14" s="228">
        <v>29.81</v>
      </c>
      <c r="ABJ14" s="228">
        <v>29.81</v>
      </c>
      <c r="ABK14" s="228">
        <v>29.81</v>
      </c>
      <c r="ABL14" s="228">
        <v>29.81</v>
      </c>
      <c r="ABM14" s="228">
        <v>29.81</v>
      </c>
      <c r="ABN14" s="228">
        <v>29.81</v>
      </c>
      <c r="ABO14" s="228">
        <v>29.81</v>
      </c>
      <c r="ABP14" s="228">
        <v>29.81</v>
      </c>
      <c r="ABQ14" s="228"/>
      <c r="ABR14" s="228"/>
      <c r="ABS14" s="120">
        <f t="shared" si="163"/>
        <v>0</v>
      </c>
      <c r="ABT14" s="18">
        <v>0</v>
      </c>
      <c r="ABU14" s="18"/>
      <c r="ABV14" s="18"/>
      <c r="ABW14" s="18"/>
      <c r="ABX14" s="18"/>
      <c r="ABY14" s="18"/>
      <c r="ABZ14" s="18"/>
      <c r="ACA14" s="18">
        <v>0</v>
      </c>
      <c r="ACB14" s="18">
        <v>0</v>
      </c>
      <c r="ACC14" s="18">
        <v>0</v>
      </c>
      <c r="ACD14" s="18"/>
      <c r="ACE14" s="18"/>
      <c r="ACF14" s="120">
        <f t="shared" si="71"/>
        <v>-298.05899999999997</v>
      </c>
      <c r="ACG14" s="120">
        <f t="shared" si="72"/>
        <v>-298.05899999999997</v>
      </c>
      <c r="ACH14" s="120">
        <f t="shared" si="73"/>
        <v>0</v>
      </c>
      <c r="ACI14" s="114">
        <f t="shared" si="74"/>
        <v>25447.961000000003</v>
      </c>
      <c r="ACJ14" s="120">
        <f t="shared" si="75"/>
        <v>25836.788601287997</v>
      </c>
      <c r="ACK14" s="131">
        <f t="shared" si="76"/>
        <v>388.82760128799418</v>
      </c>
      <c r="ACL14" s="120">
        <f t="shared" si="77"/>
        <v>0</v>
      </c>
      <c r="ACM14" s="120">
        <f t="shared" si="78"/>
        <v>388.82760128799418</v>
      </c>
      <c r="ACN14" s="18">
        <f t="shared" si="164"/>
        <v>15683.323999999999</v>
      </c>
      <c r="ACO14" s="18">
        <v>1507.694</v>
      </c>
      <c r="ACP14" s="218">
        <v>1575.07</v>
      </c>
      <c r="ACQ14" s="218">
        <v>1575.07</v>
      </c>
      <c r="ACR14" s="218">
        <v>1575.07</v>
      </c>
      <c r="ACS14" s="218">
        <v>1575.07</v>
      </c>
      <c r="ACT14" s="218">
        <v>1575.07</v>
      </c>
      <c r="ACU14" s="218">
        <v>1575.07</v>
      </c>
      <c r="ACV14" s="218">
        <v>1575.07</v>
      </c>
      <c r="ACW14" s="218">
        <v>1575.07</v>
      </c>
      <c r="ACX14" s="218">
        <v>1575.07</v>
      </c>
      <c r="ACY14" s="218"/>
      <c r="ACZ14" s="218"/>
      <c r="ADA14" s="20">
        <f t="shared" si="165"/>
        <v>12238.005819239999</v>
      </c>
      <c r="ADB14" s="18">
        <v>1612.3828946400001</v>
      </c>
      <c r="ADC14" s="18">
        <v>918.99478080000006</v>
      </c>
      <c r="ADD14" s="18">
        <v>1312.0293621599999</v>
      </c>
      <c r="ADE14" s="18">
        <v>1018.6562916</v>
      </c>
      <c r="ADF14" s="18">
        <v>1163.1324956399999</v>
      </c>
      <c r="ADG14" s="18">
        <v>1419.4031436</v>
      </c>
      <c r="ADH14" s="18">
        <v>1818.8404955999999</v>
      </c>
      <c r="ADI14" s="18">
        <v>580.01854680000008</v>
      </c>
      <c r="ADJ14" s="18">
        <v>1318.5749124000001</v>
      </c>
      <c r="ADK14" s="18">
        <v>1075.972896</v>
      </c>
      <c r="ADL14" s="18"/>
      <c r="ADM14" s="18"/>
      <c r="ADN14" s="20">
        <f t="shared" si="79"/>
        <v>-3445.3181807599994</v>
      </c>
      <c r="ADO14" s="20">
        <f t="shared" si="80"/>
        <v>-3445.3181807599994</v>
      </c>
      <c r="ADP14" s="20">
        <f t="shared" si="81"/>
        <v>0</v>
      </c>
      <c r="ADQ14" s="18">
        <f t="shared" si="166"/>
        <v>9764.6370000000024</v>
      </c>
      <c r="ADR14" s="18">
        <v>942.20699999999988</v>
      </c>
      <c r="ADS14" s="218">
        <v>980.27</v>
      </c>
      <c r="ADT14" s="218">
        <v>980.27</v>
      </c>
      <c r="ADU14" s="218">
        <v>980.27</v>
      </c>
      <c r="ADV14" s="218">
        <v>980.27</v>
      </c>
      <c r="ADW14" s="218">
        <v>980.27</v>
      </c>
      <c r="ADX14" s="218">
        <v>980.27</v>
      </c>
      <c r="ADY14" s="218">
        <v>980.27</v>
      </c>
      <c r="ADZ14" s="218">
        <v>980.27</v>
      </c>
      <c r="AEA14" s="218">
        <v>980.27</v>
      </c>
      <c r="AEB14" s="218"/>
      <c r="AEC14" s="218"/>
      <c r="AED14" s="20">
        <f t="shared" si="167"/>
        <v>13598.782782048</v>
      </c>
      <c r="AEE14" s="18">
        <v>1453.5274370400002</v>
      </c>
      <c r="AEF14" s="18">
        <v>990.29610000000002</v>
      </c>
      <c r="AEG14" s="18">
        <v>1606.2420070080002</v>
      </c>
      <c r="AEH14" s="18">
        <v>1481.312934</v>
      </c>
      <c r="AEI14" s="18">
        <v>1310.0127084000001</v>
      </c>
      <c r="AEJ14" s="18">
        <v>1015.0147836</v>
      </c>
      <c r="AEK14" s="18">
        <v>836.7451956000001</v>
      </c>
      <c r="AEL14" s="18">
        <v>2391.0968663999997</v>
      </c>
      <c r="AEM14" s="18">
        <v>1295.0988012000003</v>
      </c>
      <c r="AEN14" s="18">
        <v>1219.4359488000002</v>
      </c>
      <c r="AEO14" s="18"/>
      <c r="AEP14" s="18"/>
      <c r="AEQ14" s="20">
        <f t="shared" si="82"/>
        <v>3834.1457820479973</v>
      </c>
      <c r="AER14" s="20">
        <f t="shared" si="83"/>
        <v>0</v>
      </c>
      <c r="AES14" s="20">
        <f t="shared" si="84"/>
        <v>3834.1457820479973</v>
      </c>
      <c r="AET14" s="18">
        <f t="shared" si="168"/>
        <v>0</v>
      </c>
      <c r="AEU14" s="18">
        <v>0</v>
      </c>
      <c r="AEV14" s="218">
        <v>0</v>
      </c>
      <c r="AEW14" s="218">
        <v>0</v>
      </c>
      <c r="AEX14" s="218">
        <v>0</v>
      </c>
      <c r="AEY14" s="218">
        <v>0</v>
      </c>
      <c r="AEZ14" s="218"/>
      <c r="AFA14" s="218"/>
      <c r="AFB14" s="218"/>
      <c r="AFC14" s="218"/>
      <c r="AFD14" s="218"/>
      <c r="AFE14" s="218"/>
      <c r="AFF14" s="218"/>
      <c r="AFG14" s="20">
        <f t="shared" si="169"/>
        <v>0</v>
      </c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20">
        <f t="shared" si="85"/>
        <v>0</v>
      </c>
      <c r="AFU14" s="20">
        <f t="shared" si="86"/>
        <v>0</v>
      </c>
      <c r="AFV14" s="135">
        <f t="shared" si="87"/>
        <v>0</v>
      </c>
      <c r="AFW14" s="140">
        <f t="shared" si="88"/>
        <v>329907.261</v>
      </c>
      <c r="AFX14" s="110">
        <f t="shared" si="89"/>
        <v>434340.87182547571</v>
      </c>
      <c r="AFY14" s="125">
        <f t="shared" si="90"/>
        <v>104433.61082547571</v>
      </c>
      <c r="AFZ14" s="20">
        <f t="shared" si="170"/>
        <v>0</v>
      </c>
      <c r="AGA14" s="139">
        <f t="shared" si="171"/>
        <v>104433.61082547571</v>
      </c>
      <c r="AGB14" s="200">
        <f t="shared" si="91"/>
        <v>395888.7132</v>
      </c>
      <c r="AGC14" s="125">
        <f t="shared" si="91"/>
        <v>521209.04619057081</v>
      </c>
      <c r="AGD14" s="125">
        <f t="shared" si="92"/>
        <v>125320.33299057081</v>
      </c>
      <c r="AGE14" s="20">
        <f t="shared" si="93"/>
        <v>0</v>
      </c>
      <c r="AGF14" s="135">
        <f t="shared" si="94"/>
        <v>125320.33299057081</v>
      </c>
      <c r="AGG14" s="164">
        <f t="shared" si="172"/>
        <v>19794.435660000003</v>
      </c>
      <c r="AGH14" s="205">
        <f t="shared" si="173"/>
        <v>26060.45230952854</v>
      </c>
      <c r="AGI14" s="125">
        <f t="shared" si="95"/>
        <v>6266.0166495285375</v>
      </c>
      <c r="AGJ14" s="20">
        <f t="shared" si="96"/>
        <v>0</v>
      </c>
      <c r="AGK14" s="139">
        <f t="shared" si="97"/>
        <v>6266.0166495285375</v>
      </c>
      <c r="AGL14" s="165">
        <f t="shared" si="174"/>
        <v>415683.14886000002</v>
      </c>
      <c r="AGM14" s="165">
        <f t="shared" si="174"/>
        <v>547269.49850009941</v>
      </c>
      <c r="AGN14" s="166">
        <f t="shared" si="99"/>
        <v>131586.34964009939</v>
      </c>
      <c r="AGO14" s="165">
        <f t="shared" si="100"/>
        <v>0</v>
      </c>
      <c r="AGP14" s="167">
        <f t="shared" si="101"/>
        <v>131586.34964009939</v>
      </c>
      <c r="AGQ14" s="202">
        <f t="shared" si="175"/>
        <v>4.7619047619047623E-2</v>
      </c>
      <c r="AGR14" s="263"/>
      <c r="AGS14" s="263">
        <v>0.05</v>
      </c>
      <c r="AGT14" s="229"/>
      <c r="AGU14" s="264"/>
      <c r="AGV14" s="22"/>
      <c r="AGW14" s="22"/>
      <c r="AGX14" s="22"/>
      <c r="AGY14" s="22"/>
      <c r="AGZ14" s="22"/>
      <c r="AHA14" s="22"/>
      <c r="AHB14" s="22"/>
      <c r="AHC14" s="22"/>
      <c r="AHD14" s="22"/>
      <c r="AHE14" s="22"/>
      <c r="AHF14" s="22"/>
      <c r="AHG14" s="22"/>
      <c r="AHH14" s="22"/>
    </row>
    <row r="15" spans="1:892" s="210" customFormat="1" ht="12.75" outlineLevel="1" x14ac:dyDescent="0.25">
      <c r="A15" s="1">
        <v>445</v>
      </c>
      <c r="B15" s="21">
        <v>3</v>
      </c>
      <c r="C15" s="230" t="s">
        <v>752</v>
      </c>
      <c r="D15" s="231">
        <v>5</v>
      </c>
      <c r="E15" s="227">
        <v>3306.5</v>
      </c>
      <c r="F15" s="131">
        <f t="shared" si="0"/>
        <v>50024.257999999994</v>
      </c>
      <c r="G15" s="113">
        <f t="shared" si="1"/>
        <v>51433.328667000089</v>
      </c>
      <c r="H15" s="131">
        <f t="shared" si="2"/>
        <v>1409.0706670000945</v>
      </c>
      <c r="I15" s="120">
        <f t="shared" si="3"/>
        <v>0</v>
      </c>
      <c r="J15" s="120">
        <f t="shared" si="4"/>
        <v>1409.0706670000945</v>
      </c>
      <c r="K15" s="18">
        <f t="shared" si="102"/>
        <v>20586.173999999995</v>
      </c>
      <c r="L15" s="218">
        <v>2020.1639999999998</v>
      </c>
      <c r="M15" s="218">
        <v>2062.89</v>
      </c>
      <c r="N15" s="218">
        <v>2062.89</v>
      </c>
      <c r="O15" s="218">
        <v>2062.89</v>
      </c>
      <c r="P15" s="218">
        <v>2062.89</v>
      </c>
      <c r="Q15" s="218">
        <v>2062.89</v>
      </c>
      <c r="R15" s="218">
        <v>2062.89</v>
      </c>
      <c r="S15" s="218">
        <v>2062.89</v>
      </c>
      <c r="T15" s="218">
        <v>2062.89</v>
      </c>
      <c r="U15" s="218">
        <v>2062.89</v>
      </c>
      <c r="V15" s="218"/>
      <c r="W15" s="218"/>
      <c r="X15" s="218">
        <f t="shared" si="103"/>
        <v>22863.372975212995</v>
      </c>
      <c r="Y15" s="18">
        <v>0</v>
      </c>
      <c r="Z15" s="18">
        <v>0</v>
      </c>
      <c r="AA15" s="18">
        <v>0</v>
      </c>
      <c r="AB15" s="18">
        <v>11480.166559797566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11383.206415415427</v>
      </c>
      <c r="AI15" s="18"/>
      <c r="AJ15" s="18"/>
      <c r="AK15" s="218"/>
      <c r="AL15" s="218">
        <f t="shared" si="104"/>
        <v>0</v>
      </c>
      <c r="AM15" s="218">
        <f t="shared" si="5"/>
        <v>0</v>
      </c>
      <c r="AN15" s="18">
        <f t="shared" si="105"/>
        <v>3766.3259999999991</v>
      </c>
      <c r="AO15" s="218">
        <v>369.81600000000003</v>
      </c>
      <c r="AP15" s="218">
        <v>377.39</v>
      </c>
      <c r="AQ15" s="218">
        <v>377.39</v>
      </c>
      <c r="AR15" s="218">
        <v>377.39</v>
      </c>
      <c r="AS15" s="218">
        <v>377.39</v>
      </c>
      <c r="AT15" s="218">
        <v>377.39</v>
      </c>
      <c r="AU15" s="218">
        <v>377.39</v>
      </c>
      <c r="AV15" s="218">
        <v>377.39</v>
      </c>
      <c r="AW15" s="218">
        <v>377.39</v>
      </c>
      <c r="AX15" s="218">
        <v>377.39</v>
      </c>
      <c r="AY15" s="218"/>
      <c r="AZ15" s="218"/>
      <c r="BA15" s="20">
        <f t="shared" si="106"/>
        <v>4184.35267821054</v>
      </c>
      <c r="BB15" s="18">
        <v>0</v>
      </c>
      <c r="BC15" s="18">
        <v>0</v>
      </c>
      <c r="BD15" s="18">
        <v>0</v>
      </c>
      <c r="BE15" s="18">
        <v>2112.5618750014623</v>
      </c>
      <c r="BF15" s="18">
        <v>0</v>
      </c>
      <c r="BG15" s="18">
        <v>0</v>
      </c>
      <c r="BH15" s="18">
        <v>0</v>
      </c>
      <c r="BI15" s="18">
        <v>0</v>
      </c>
      <c r="BJ15" s="18">
        <v>0</v>
      </c>
      <c r="BK15" s="18">
        <v>2071.7908032090772</v>
      </c>
      <c r="BL15" s="18"/>
      <c r="BM15" s="18"/>
      <c r="BN15" s="218"/>
      <c r="BO15" s="20">
        <f t="shared" si="6"/>
        <v>0</v>
      </c>
      <c r="BP15" s="20">
        <f t="shared" si="7"/>
        <v>0</v>
      </c>
      <c r="BQ15" s="18">
        <f t="shared" si="107"/>
        <v>1901.5940000000005</v>
      </c>
      <c r="BR15" s="218">
        <v>189.97400000000002</v>
      </c>
      <c r="BS15" s="3">
        <v>190.18</v>
      </c>
      <c r="BT15" s="218">
        <v>190.18</v>
      </c>
      <c r="BU15" s="218">
        <v>190.18</v>
      </c>
      <c r="BV15" s="218">
        <v>190.18</v>
      </c>
      <c r="BW15" s="218">
        <v>190.18</v>
      </c>
      <c r="BX15" s="218">
        <v>190.18</v>
      </c>
      <c r="BY15" s="218">
        <v>190.18</v>
      </c>
      <c r="BZ15" s="218">
        <v>190.18</v>
      </c>
      <c r="CA15" s="218">
        <v>190.18</v>
      </c>
      <c r="CB15" s="218"/>
      <c r="CC15" s="218"/>
      <c r="CD15" s="18">
        <f t="shared" si="108"/>
        <v>2065.2128668836799</v>
      </c>
      <c r="CE15" s="18">
        <v>191.79590179400003</v>
      </c>
      <c r="CF15" s="18">
        <v>191.30319994000001</v>
      </c>
      <c r="CG15" s="18">
        <v>210.17871188667999</v>
      </c>
      <c r="CH15" s="18">
        <v>214.54236261</v>
      </c>
      <c r="CI15" s="18">
        <v>209.85565533300002</v>
      </c>
      <c r="CJ15" s="18">
        <v>213.77541331</v>
      </c>
      <c r="CK15" s="18">
        <v>207.66950727</v>
      </c>
      <c r="CL15" s="18">
        <v>208.58527899000001</v>
      </c>
      <c r="CM15" s="18">
        <v>206.83975566999999</v>
      </c>
      <c r="CN15" s="18">
        <v>210.66708008000001</v>
      </c>
      <c r="CO15" s="18"/>
      <c r="CP15" s="18"/>
      <c r="CQ15" s="218"/>
      <c r="CR15" s="20">
        <f t="shared" si="8"/>
        <v>0</v>
      </c>
      <c r="CS15" s="20">
        <f t="shared" si="9"/>
        <v>0</v>
      </c>
      <c r="CT15" s="18">
        <f t="shared" si="109"/>
        <v>403.45100000000008</v>
      </c>
      <c r="CU15" s="18">
        <v>40.300999999999995</v>
      </c>
      <c r="CV15" s="218">
        <v>40.35</v>
      </c>
      <c r="CW15" s="218">
        <v>40.35</v>
      </c>
      <c r="CX15" s="218">
        <v>40.35</v>
      </c>
      <c r="CY15" s="218">
        <v>40.35</v>
      </c>
      <c r="CZ15" s="218">
        <v>40.35</v>
      </c>
      <c r="DA15" s="218">
        <v>40.35</v>
      </c>
      <c r="DB15" s="218">
        <v>40.35</v>
      </c>
      <c r="DC15" s="218">
        <v>40.35</v>
      </c>
      <c r="DD15" s="218">
        <v>40.35</v>
      </c>
      <c r="DE15" s="218"/>
      <c r="DF15" s="218"/>
      <c r="DG15" s="18">
        <f t="shared" si="110"/>
        <v>437.64565240824004</v>
      </c>
      <c r="DH15" s="18">
        <v>40.640521236000005</v>
      </c>
      <c r="DI15" s="18">
        <v>40.536120360000005</v>
      </c>
      <c r="DJ15" s="18">
        <v>44.540525723239995</v>
      </c>
      <c r="DK15" s="18">
        <v>45.465259230000001</v>
      </c>
      <c r="DL15" s="18">
        <v>44.472064418999999</v>
      </c>
      <c r="DM15" s="18">
        <v>45.302568010000002</v>
      </c>
      <c r="DN15" s="18">
        <v>44.00878161</v>
      </c>
      <c r="DO15" s="18">
        <v>44.202849569999998</v>
      </c>
      <c r="DP15" s="18">
        <v>43.832942809999999</v>
      </c>
      <c r="DQ15" s="18">
        <v>44.644019439999994</v>
      </c>
      <c r="DR15" s="18"/>
      <c r="DS15" s="18"/>
      <c r="DT15" s="218">
        <f t="shared" si="111"/>
        <v>34.194652408239961</v>
      </c>
      <c r="DU15" s="20">
        <f t="shared" si="10"/>
        <v>0</v>
      </c>
      <c r="DV15" s="20">
        <f t="shared" si="112"/>
        <v>34.194652408239961</v>
      </c>
      <c r="DW15" s="18">
        <f t="shared" si="11"/>
        <v>544.61099999999999</v>
      </c>
      <c r="DX15" s="18">
        <v>53.481000000000002</v>
      </c>
      <c r="DY15" s="218">
        <v>54.57</v>
      </c>
      <c r="DZ15" s="218">
        <v>54.57</v>
      </c>
      <c r="EA15" s="218">
        <v>54.57</v>
      </c>
      <c r="EB15" s="218">
        <v>54.57</v>
      </c>
      <c r="EC15" s="218">
        <v>54.57</v>
      </c>
      <c r="ED15" s="218">
        <v>54.57</v>
      </c>
      <c r="EE15" s="218">
        <v>54.57</v>
      </c>
      <c r="EF15" s="218">
        <v>54.57</v>
      </c>
      <c r="EG15" s="218">
        <v>54.57</v>
      </c>
      <c r="EH15" s="218"/>
      <c r="EI15" s="218"/>
      <c r="EJ15" s="218"/>
      <c r="EK15" s="18">
        <f t="shared" si="113"/>
        <v>605.65448129994434</v>
      </c>
      <c r="EL15" s="18">
        <v>0</v>
      </c>
      <c r="EM15" s="18">
        <v>0</v>
      </c>
      <c r="EN15" s="18">
        <v>0</v>
      </c>
      <c r="EO15" s="18">
        <v>305.77789804401141</v>
      </c>
      <c r="EP15" s="18">
        <v>0</v>
      </c>
      <c r="EQ15" s="18">
        <v>0</v>
      </c>
      <c r="ER15" s="18">
        <v>0</v>
      </c>
      <c r="ES15" s="18">
        <v>0</v>
      </c>
      <c r="ET15" s="18">
        <v>0</v>
      </c>
      <c r="EU15" s="18">
        <v>299.87658325593287</v>
      </c>
      <c r="EV15" s="18"/>
      <c r="EW15" s="18"/>
      <c r="EX15" s="20">
        <f t="shared" si="12"/>
        <v>61.043481299944347</v>
      </c>
      <c r="EY15" s="20">
        <f t="shared" si="114"/>
        <v>0</v>
      </c>
      <c r="EZ15" s="20">
        <f t="shared" si="115"/>
        <v>61.043481299944347</v>
      </c>
      <c r="FA15" s="18">
        <f t="shared" si="116"/>
        <v>8615.2240000000002</v>
      </c>
      <c r="FB15" s="18">
        <v>845.88400000000001</v>
      </c>
      <c r="FC15" s="218">
        <v>863.26</v>
      </c>
      <c r="FD15" s="218">
        <v>863.26</v>
      </c>
      <c r="FE15" s="218">
        <v>863.26</v>
      </c>
      <c r="FF15" s="218">
        <v>863.26</v>
      </c>
      <c r="FG15" s="218">
        <v>863.26</v>
      </c>
      <c r="FH15" s="218">
        <v>863.26</v>
      </c>
      <c r="FI15" s="218">
        <v>863.26</v>
      </c>
      <c r="FJ15" s="218">
        <v>863.26</v>
      </c>
      <c r="FK15" s="218">
        <v>863.26</v>
      </c>
      <c r="FL15" s="218"/>
      <c r="FM15" s="218"/>
      <c r="FN15" s="20">
        <f t="shared" si="117"/>
        <v>9763.7478571726915</v>
      </c>
      <c r="FO15" s="18">
        <v>0</v>
      </c>
      <c r="FP15" s="18">
        <v>0</v>
      </c>
      <c r="FQ15" s="18">
        <v>0</v>
      </c>
      <c r="FR15" s="18">
        <v>4921.7721576659796</v>
      </c>
      <c r="FS15" s="18">
        <v>0</v>
      </c>
      <c r="FT15" s="18">
        <v>0</v>
      </c>
      <c r="FU15" s="18">
        <v>0</v>
      </c>
      <c r="FV15" s="18">
        <v>0</v>
      </c>
      <c r="FW15" s="18">
        <v>0</v>
      </c>
      <c r="FX15" s="18">
        <v>4841.9756995067119</v>
      </c>
      <c r="FY15" s="18"/>
      <c r="FZ15" s="18"/>
      <c r="GA15" s="218">
        <f t="shared" si="118"/>
        <v>1148.5238571726914</v>
      </c>
      <c r="GB15" s="20">
        <f t="shared" si="119"/>
        <v>0</v>
      </c>
      <c r="GC15" s="20">
        <f t="shared" si="120"/>
        <v>1148.5238571726914</v>
      </c>
      <c r="GD15" s="18">
        <f t="shared" si="121"/>
        <v>19.86</v>
      </c>
      <c r="GE15" s="218">
        <v>19.86</v>
      </c>
      <c r="GF15" s="218">
        <v>0</v>
      </c>
      <c r="GG15" s="218">
        <v>0</v>
      </c>
      <c r="GH15" s="218">
        <v>0</v>
      </c>
      <c r="GI15" s="218">
        <v>0</v>
      </c>
      <c r="GJ15" s="218">
        <v>0</v>
      </c>
      <c r="GK15" s="218"/>
      <c r="GL15" s="218"/>
      <c r="GM15" s="218"/>
      <c r="GN15" s="218"/>
      <c r="GO15" s="218"/>
      <c r="GP15" s="218"/>
      <c r="GQ15" s="20">
        <f t="shared" si="122"/>
        <v>0</v>
      </c>
      <c r="GR15" s="18">
        <v>0</v>
      </c>
      <c r="GS15" s="18">
        <v>0</v>
      </c>
      <c r="GT15" s="18">
        <v>0</v>
      </c>
      <c r="GU15" s="18">
        <v>0</v>
      </c>
      <c r="GV15" s="218">
        <f t="shared" si="123"/>
        <v>-19.86</v>
      </c>
      <c r="GW15" s="20">
        <f t="shared" si="13"/>
        <v>-19.86</v>
      </c>
      <c r="GX15" s="20">
        <f t="shared" si="14"/>
        <v>0</v>
      </c>
      <c r="GY15" s="18">
        <f t="shared" si="124"/>
        <v>14187.017999999996</v>
      </c>
      <c r="GZ15" s="18">
        <v>1386.9479999999999</v>
      </c>
      <c r="HA15" s="218">
        <v>1422.23</v>
      </c>
      <c r="HB15" s="218">
        <v>1422.23</v>
      </c>
      <c r="HC15" s="218">
        <v>1422.23</v>
      </c>
      <c r="HD15" s="218">
        <v>1422.23</v>
      </c>
      <c r="HE15" s="218">
        <v>1422.23</v>
      </c>
      <c r="HF15" s="218">
        <v>1422.23</v>
      </c>
      <c r="HG15" s="218">
        <v>1422.23</v>
      </c>
      <c r="HH15" s="218">
        <v>1422.23</v>
      </c>
      <c r="HI15" s="218">
        <v>1422.23</v>
      </c>
      <c r="HJ15" s="218"/>
      <c r="HK15" s="218"/>
      <c r="HL15" s="20">
        <f t="shared" si="125"/>
        <v>11513.342155811997</v>
      </c>
      <c r="HM15" s="18">
        <v>1099.587261725588</v>
      </c>
      <c r="HN15" s="18">
        <v>1010.9294730332535</v>
      </c>
      <c r="HO15" s="18">
        <v>1161.9168246680026</v>
      </c>
      <c r="HP15" s="18">
        <v>1252.4533986840302</v>
      </c>
      <c r="HQ15" s="18">
        <v>1310.2029813992999</v>
      </c>
      <c r="HR15" s="18">
        <v>1136.5249519614893</v>
      </c>
      <c r="HS15" s="18">
        <v>1033.1168008794318</v>
      </c>
      <c r="HT15" s="18">
        <v>1366.6027337839787</v>
      </c>
      <c r="HU15" s="18">
        <v>1032.614646754309</v>
      </c>
      <c r="HV15" s="18">
        <v>1109.3930829226163</v>
      </c>
      <c r="HW15" s="18"/>
      <c r="HX15" s="18"/>
      <c r="HY15" s="20">
        <f t="shared" si="15"/>
        <v>-2673.6758441879992</v>
      </c>
      <c r="HZ15" s="20">
        <f t="shared" si="16"/>
        <v>-2673.6758441879992</v>
      </c>
      <c r="IA15" s="20">
        <f t="shared" si="17"/>
        <v>0</v>
      </c>
      <c r="IB15" s="119">
        <f t="shared" si="126"/>
        <v>0</v>
      </c>
      <c r="IC15" s="119">
        <v>0</v>
      </c>
      <c r="ID15" s="228">
        <v>0</v>
      </c>
      <c r="IE15" s="228">
        <v>0</v>
      </c>
      <c r="IF15" s="119">
        <v>0</v>
      </c>
      <c r="IG15" s="119">
        <v>0</v>
      </c>
      <c r="IH15" s="119">
        <v>0</v>
      </c>
      <c r="II15" s="119">
        <v>0</v>
      </c>
      <c r="IJ15" s="119">
        <v>0</v>
      </c>
      <c r="IK15" s="119">
        <v>0</v>
      </c>
      <c r="IL15" s="119">
        <v>0</v>
      </c>
      <c r="IM15" s="119"/>
      <c r="IN15" s="119"/>
      <c r="IO15" s="120">
        <f t="shared" si="127"/>
        <v>0</v>
      </c>
      <c r="IP15" s="18">
        <v>0</v>
      </c>
      <c r="IQ15" s="18">
        <v>0</v>
      </c>
      <c r="IR15" s="18">
        <v>0</v>
      </c>
      <c r="IS15" s="18">
        <v>0</v>
      </c>
      <c r="IT15" s="18">
        <v>0</v>
      </c>
      <c r="IU15" s="18">
        <v>0</v>
      </c>
      <c r="IV15" s="18">
        <v>0</v>
      </c>
      <c r="IW15" s="18">
        <v>0</v>
      </c>
      <c r="IX15" s="18">
        <v>0</v>
      </c>
      <c r="IY15" s="18">
        <v>0</v>
      </c>
      <c r="IZ15" s="18"/>
      <c r="JA15" s="18"/>
      <c r="JB15" s="228">
        <f t="shared" si="18"/>
        <v>0</v>
      </c>
      <c r="JC15" s="120">
        <f t="shared" si="19"/>
        <v>0</v>
      </c>
      <c r="JD15" s="120">
        <f t="shared" si="20"/>
        <v>0</v>
      </c>
      <c r="JE15" s="119">
        <f t="shared" si="128"/>
        <v>0</v>
      </c>
      <c r="JF15" s="119">
        <v>0</v>
      </c>
      <c r="JG15" s="228">
        <v>0</v>
      </c>
      <c r="JH15" s="228">
        <v>0</v>
      </c>
      <c r="JI15" s="228">
        <v>0</v>
      </c>
      <c r="JJ15" s="228">
        <v>0</v>
      </c>
      <c r="JK15" s="228">
        <v>0</v>
      </c>
      <c r="JL15" s="228">
        <v>0</v>
      </c>
      <c r="JM15" s="228">
        <v>0</v>
      </c>
      <c r="JN15" s="228">
        <v>0</v>
      </c>
      <c r="JO15" s="228">
        <v>0</v>
      </c>
      <c r="JP15" s="228"/>
      <c r="JQ15" s="228"/>
      <c r="JR15" s="119">
        <f t="shared" si="129"/>
        <v>0</v>
      </c>
      <c r="JS15" s="18">
        <v>0</v>
      </c>
      <c r="JT15" s="18">
        <v>0</v>
      </c>
      <c r="JU15" s="18">
        <v>0</v>
      </c>
      <c r="JV15" s="18">
        <v>0</v>
      </c>
      <c r="JW15" s="18">
        <v>0</v>
      </c>
      <c r="JX15" s="18">
        <v>0</v>
      </c>
      <c r="JY15" s="18">
        <v>0</v>
      </c>
      <c r="JZ15" s="18">
        <v>0</v>
      </c>
      <c r="KA15" s="18">
        <v>0</v>
      </c>
      <c r="KB15" s="18">
        <v>0</v>
      </c>
      <c r="KC15" s="18"/>
      <c r="KD15" s="18"/>
      <c r="KE15" s="228">
        <f t="shared" si="21"/>
        <v>0</v>
      </c>
      <c r="KF15" s="120">
        <f t="shared" si="22"/>
        <v>0</v>
      </c>
      <c r="KG15" s="120">
        <f t="shared" si="23"/>
        <v>0</v>
      </c>
      <c r="KH15" s="119">
        <f t="shared" si="130"/>
        <v>6925.097999999999</v>
      </c>
      <c r="KI15" s="119">
        <v>679.90800000000002</v>
      </c>
      <c r="KJ15" s="228">
        <v>693.91</v>
      </c>
      <c r="KK15" s="228">
        <v>693.91</v>
      </c>
      <c r="KL15" s="228">
        <v>693.91</v>
      </c>
      <c r="KM15" s="228">
        <v>693.91</v>
      </c>
      <c r="KN15" s="228">
        <v>693.91</v>
      </c>
      <c r="KO15" s="228">
        <v>693.91</v>
      </c>
      <c r="KP15" s="228">
        <v>693.91</v>
      </c>
      <c r="KQ15" s="228">
        <v>693.91</v>
      </c>
      <c r="KR15" s="228">
        <v>693.91</v>
      </c>
      <c r="KS15" s="228"/>
      <c r="KT15" s="228"/>
      <c r="KU15" s="120">
        <f t="shared" si="131"/>
        <v>5782.8279206206425</v>
      </c>
      <c r="KV15" s="18">
        <v>805.04920787945298</v>
      </c>
      <c r="KW15" s="18">
        <v>610.19242357814255</v>
      </c>
      <c r="KX15" s="18">
        <v>899.55277191502205</v>
      </c>
      <c r="KY15" s="18">
        <v>797.77989343016827</v>
      </c>
      <c r="KZ15" s="18">
        <v>859.21059586487274</v>
      </c>
      <c r="LA15" s="18">
        <v>170.23788345262372</v>
      </c>
      <c r="LB15" s="18">
        <v>9.4328252086408959</v>
      </c>
      <c r="LC15" s="18"/>
      <c r="LD15" s="18">
        <v>950.41266567695027</v>
      </c>
      <c r="LE15" s="18">
        <v>680.95965361476919</v>
      </c>
      <c r="LF15" s="18"/>
      <c r="LG15" s="18"/>
      <c r="LH15" s="228">
        <f t="shared" si="132"/>
        <v>-1142.2700793793565</v>
      </c>
      <c r="LI15" s="120">
        <f t="shared" si="24"/>
        <v>-1142.2700793793565</v>
      </c>
      <c r="LJ15" s="120">
        <f t="shared" si="25"/>
        <v>0</v>
      </c>
      <c r="LK15" s="120">
        <f t="shared" si="133"/>
        <v>0</v>
      </c>
      <c r="LL15" s="228"/>
      <c r="LM15" s="228"/>
      <c r="LN15" s="228"/>
      <c r="LO15" s="228"/>
      <c r="LP15" s="228"/>
      <c r="LQ15" s="228"/>
      <c r="LR15" s="228"/>
      <c r="LS15" s="228"/>
      <c r="LT15" s="228"/>
      <c r="LU15" s="228"/>
      <c r="LV15" s="228"/>
      <c r="LW15" s="228"/>
      <c r="LX15" s="120">
        <f t="shared" si="26"/>
        <v>0</v>
      </c>
      <c r="LY15" s="228"/>
      <c r="LZ15" s="228"/>
      <c r="MA15" s="228"/>
      <c r="MB15" s="228"/>
      <c r="MC15" s="228"/>
      <c r="MD15" s="228"/>
      <c r="ME15" s="228"/>
      <c r="MF15" s="228"/>
      <c r="MG15" s="228"/>
      <c r="MH15" s="228"/>
      <c r="MI15" s="228"/>
      <c r="MJ15" s="119">
        <v>0</v>
      </c>
      <c r="MK15" s="228"/>
      <c r="ML15" s="120">
        <f t="shared" si="27"/>
        <v>0</v>
      </c>
      <c r="MM15" s="120">
        <f t="shared" si="28"/>
        <v>0</v>
      </c>
      <c r="MN15" s="120">
        <f t="shared" si="134"/>
        <v>34762.843999999997</v>
      </c>
      <c r="MO15" s="120">
        <v>3352.2139999999999</v>
      </c>
      <c r="MP15" s="228">
        <v>3490.07</v>
      </c>
      <c r="MQ15" s="228">
        <v>3490.07</v>
      </c>
      <c r="MR15" s="228">
        <v>3490.07</v>
      </c>
      <c r="MS15" s="228">
        <v>3490.07</v>
      </c>
      <c r="MT15" s="228">
        <v>3490.07</v>
      </c>
      <c r="MU15" s="228">
        <v>3490.07</v>
      </c>
      <c r="MV15" s="228">
        <v>3490.07</v>
      </c>
      <c r="MW15" s="228">
        <v>3490.07</v>
      </c>
      <c r="MX15" s="228">
        <v>3490.07</v>
      </c>
      <c r="MY15" s="228"/>
      <c r="MZ15" s="228"/>
      <c r="NA15" s="120">
        <f t="shared" si="135"/>
        <v>21421.737921051172</v>
      </c>
      <c r="NB15" s="20">
        <v>2588.2969256042393</v>
      </c>
      <c r="NC15" s="20">
        <v>7155.1342849331986</v>
      </c>
      <c r="ND15" s="20">
        <v>2386.9133141902971</v>
      </c>
      <c r="NE15" s="20">
        <v>474.83786898324882</v>
      </c>
      <c r="NF15" s="20">
        <v>0</v>
      </c>
      <c r="NG15" s="20">
        <v>1565.7698695091292</v>
      </c>
      <c r="NH15" s="20">
        <v>5985.3109486763697</v>
      </c>
      <c r="NI15" s="20">
        <v>611.59231241020916</v>
      </c>
      <c r="NJ15" s="20">
        <v>0</v>
      </c>
      <c r="NK15" s="20">
        <v>653.88239674448187</v>
      </c>
      <c r="NL15" s="20"/>
      <c r="NM15" s="20"/>
      <c r="NN15" s="228">
        <f t="shared" si="136"/>
        <v>-13341.106078948826</v>
      </c>
      <c r="NO15" s="120">
        <f t="shared" si="29"/>
        <v>-13341.106078948826</v>
      </c>
      <c r="NP15" s="120">
        <f t="shared" si="30"/>
        <v>0</v>
      </c>
      <c r="NQ15" s="114">
        <f t="shared" si="31"/>
        <v>23924.696</v>
      </c>
      <c r="NR15" s="113">
        <f t="shared" si="32"/>
        <v>40745.089999999997</v>
      </c>
      <c r="NS15" s="131">
        <f t="shared" si="33"/>
        <v>16820.393999999997</v>
      </c>
      <c r="NT15" s="120">
        <f t="shared" si="34"/>
        <v>0</v>
      </c>
      <c r="NU15" s="120">
        <f t="shared" si="35"/>
        <v>16820.393999999997</v>
      </c>
      <c r="NV15" s="18">
        <f t="shared" si="137"/>
        <v>5458.549</v>
      </c>
      <c r="NW15" s="18">
        <v>532.03899999999999</v>
      </c>
      <c r="NX15" s="218">
        <v>547.39</v>
      </c>
      <c r="NY15" s="218">
        <v>547.39</v>
      </c>
      <c r="NZ15" s="18">
        <v>547.39</v>
      </c>
      <c r="OA15" s="18">
        <v>547.39</v>
      </c>
      <c r="OB15" s="18">
        <v>547.39</v>
      </c>
      <c r="OC15" s="18">
        <v>547.39</v>
      </c>
      <c r="OD15" s="18">
        <v>547.39</v>
      </c>
      <c r="OE15" s="18">
        <v>547.39</v>
      </c>
      <c r="OF15" s="18">
        <v>547.39</v>
      </c>
      <c r="OG15" s="18"/>
      <c r="OH15" s="18"/>
      <c r="OI15" s="20">
        <f t="shared" si="138"/>
        <v>12371.86</v>
      </c>
      <c r="OJ15" s="20">
        <v>0</v>
      </c>
      <c r="OK15" s="20">
        <v>0</v>
      </c>
      <c r="OL15" s="20">
        <v>0</v>
      </c>
      <c r="OM15" s="20">
        <v>0</v>
      </c>
      <c r="ON15" s="20">
        <v>4149.3100000000004</v>
      </c>
      <c r="OO15" s="20">
        <v>5500.81</v>
      </c>
      <c r="OP15" s="20">
        <v>2721.74</v>
      </c>
      <c r="OQ15" s="20">
        <v>0</v>
      </c>
      <c r="OR15" s="20">
        <v>0</v>
      </c>
      <c r="OS15" s="20">
        <f>VLOOKUP(C15,'[3]Фін.рез.(витрати)'!$C$8:$AD$94,28,0)</f>
        <v>0</v>
      </c>
      <c r="OT15" s="20"/>
      <c r="OU15" s="20"/>
      <c r="OV15" s="218">
        <f t="shared" si="139"/>
        <v>6913.3110000000006</v>
      </c>
      <c r="OW15" s="20">
        <f t="shared" si="36"/>
        <v>0</v>
      </c>
      <c r="OX15" s="20">
        <f t="shared" si="37"/>
        <v>6913.3110000000006</v>
      </c>
      <c r="OY15" s="18">
        <f t="shared" si="140"/>
        <v>9696.637999999999</v>
      </c>
      <c r="OZ15" s="18">
        <v>915.24800000000016</v>
      </c>
      <c r="PA15" s="218">
        <v>975.71</v>
      </c>
      <c r="PB15" s="218">
        <v>975.71</v>
      </c>
      <c r="PC15" s="218">
        <v>975.71</v>
      </c>
      <c r="PD15" s="218">
        <v>975.71</v>
      </c>
      <c r="PE15" s="218">
        <v>975.71</v>
      </c>
      <c r="PF15" s="218">
        <v>975.71</v>
      </c>
      <c r="PG15" s="218">
        <v>975.71</v>
      </c>
      <c r="PH15" s="218">
        <v>975.71</v>
      </c>
      <c r="PI15" s="218">
        <v>975.71</v>
      </c>
      <c r="PJ15" s="218"/>
      <c r="PK15" s="218"/>
      <c r="PL15" s="20">
        <f t="shared" si="141"/>
        <v>6065.27</v>
      </c>
      <c r="PM15" s="18">
        <v>0</v>
      </c>
      <c r="PN15" s="18">
        <v>0</v>
      </c>
      <c r="PO15" s="18">
        <v>0</v>
      </c>
      <c r="PP15" s="18">
        <v>0</v>
      </c>
      <c r="PQ15" s="18">
        <v>0</v>
      </c>
      <c r="PR15" s="18">
        <v>0</v>
      </c>
      <c r="PS15" s="18">
        <v>0</v>
      </c>
      <c r="PT15" s="18">
        <v>3748.01</v>
      </c>
      <c r="PU15" s="18">
        <v>0</v>
      </c>
      <c r="PV15" s="18">
        <f>VLOOKUP(C15,'[3]Фін.рез.(витрати)'!$C$8:$AE$94,29,0)</f>
        <v>2317.2600000000002</v>
      </c>
      <c r="PW15" s="18"/>
      <c r="PX15" s="18"/>
      <c r="PY15" s="218">
        <f t="shared" si="142"/>
        <v>-3631.3679999999986</v>
      </c>
      <c r="PZ15" s="20">
        <f t="shared" si="38"/>
        <v>-3631.3679999999986</v>
      </c>
      <c r="QA15" s="20">
        <f t="shared" si="39"/>
        <v>0</v>
      </c>
      <c r="QB15" s="18">
        <f t="shared" si="143"/>
        <v>1125.29</v>
      </c>
      <c r="QC15" s="18">
        <v>110.18</v>
      </c>
      <c r="QD15" s="218">
        <v>112.79</v>
      </c>
      <c r="QE15" s="218">
        <v>112.79</v>
      </c>
      <c r="QF15" s="218">
        <v>112.79</v>
      </c>
      <c r="QG15" s="218">
        <v>112.79</v>
      </c>
      <c r="QH15" s="218">
        <v>112.79</v>
      </c>
      <c r="QI15" s="218">
        <v>112.79</v>
      </c>
      <c r="QJ15" s="218">
        <v>112.79</v>
      </c>
      <c r="QK15" s="218">
        <v>112.79</v>
      </c>
      <c r="QL15" s="218">
        <v>112.79</v>
      </c>
      <c r="QM15" s="218"/>
      <c r="QN15" s="218"/>
      <c r="QO15" s="20">
        <f t="shared" si="144"/>
        <v>0</v>
      </c>
      <c r="QP15" s="18">
        <v>0</v>
      </c>
      <c r="QQ15" s="18">
        <v>0</v>
      </c>
      <c r="QR15" s="18"/>
      <c r="QS15" s="18">
        <v>0</v>
      </c>
      <c r="QT15" s="18">
        <v>0</v>
      </c>
      <c r="QU15" s="18">
        <v>0</v>
      </c>
      <c r="QV15" s="18"/>
      <c r="QW15" s="18">
        <v>0</v>
      </c>
      <c r="QX15" s="18"/>
      <c r="QY15" s="18"/>
      <c r="QZ15" s="18"/>
      <c r="RA15" s="18"/>
      <c r="RB15" s="218">
        <f t="shared" si="145"/>
        <v>-1125.29</v>
      </c>
      <c r="RC15" s="20">
        <f t="shared" si="40"/>
        <v>-1125.29</v>
      </c>
      <c r="RD15" s="20">
        <f t="shared" si="41"/>
        <v>0</v>
      </c>
      <c r="RE15" s="18">
        <f t="shared" si="146"/>
        <v>4832.0610000000006</v>
      </c>
      <c r="RF15" s="20">
        <v>471.11100000000005</v>
      </c>
      <c r="RG15" s="218">
        <v>484.55</v>
      </c>
      <c r="RH15" s="218">
        <v>484.55</v>
      </c>
      <c r="RI15" s="218">
        <v>484.55</v>
      </c>
      <c r="RJ15" s="218">
        <v>484.55</v>
      </c>
      <c r="RK15" s="218">
        <v>484.55</v>
      </c>
      <c r="RL15" s="218">
        <v>484.55</v>
      </c>
      <c r="RM15" s="218">
        <v>484.55</v>
      </c>
      <c r="RN15" s="218">
        <v>484.55</v>
      </c>
      <c r="RO15" s="218">
        <v>484.55</v>
      </c>
      <c r="RP15" s="218"/>
      <c r="RQ15" s="218"/>
      <c r="RR15" s="20">
        <f t="shared" si="147"/>
        <v>0</v>
      </c>
      <c r="RS15" s="18">
        <v>0</v>
      </c>
      <c r="RT15" s="18">
        <v>0</v>
      </c>
      <c r="RU15" s="18"/>
      <c r="RV15" s="18">
        <v>0</v>
      </c>
      <c r="RW15" s="18"/>
      <c r="RX15" s="18"/>
      <c r="RY15" s="18">
        <v>0</v>
      </c>
      <c r="RZ15" s="18">
        <v>0</v>
      </c>
      <c r="SA15" s="18"/>
      <c r="SB15" s="18"/>
      <c r="SC15" s="18"/>
      <c r="SD15" s="18"/>
      <c r="SE15" s="20">
        <f t="shared" si="42"/>
        <v>-4832.0610000000006</v>
      </c>
      <c r="SF15" s="20">
        <f t="shared" si="43"/>
        <v>-4832.0610000000006</v>
      </c>
      <c r="SG15" s="20">
        <f t="shared" si="44"/>
        <v>0</v>
      </c>
      <c r="SH15" s="18">
        <f t="shared" si="148"/>
        <v>0</v>
      </c>
      <c r="SI15" s="18">
        <v>0</v>
      </c>
      <c r="SJ15" s="218">
        <v>0</v>
      </c>
      <c r="SK15" s="218">
        <v>0</v>
      </c>
      <c r="SL15" s="218">
        <v>0</v>
      </c>
      <c r="SM15" s="218">
        <v>0</v>
      </c>
      <c r="SN15" s="218">
        <v>0</v>
      </c>
      <c r="SO15" s="218">
        <v>0</v>
      </c>
      <c r="SP15" s="218">
        <v>0</v>
      </c>
      <c r="SQ15" s="218">
        <v>0</v>
      </c>
      <c r="SR15" s="218">
        <v>0</v>
      </c>
      <c r="SS15" s="218"/>
      <c r="ST15" s="218"/>
      <c r="SU15" s="20">
        <f t="shared" si="149"/>
        <v>3373.08</v>
      </c>
      <c r="SV15" s="18">
        <v>0</v>
      </c>
      <c r="SW15" s="18">
        <v>0</v>
      </c>
      <c r="SX15" s="18">
        <v>0</v>
      </c>
      <c r="SY15" s="18">
        <v>0</v>
      </c>
      <c r="SZ15" s="18">
        <v>0</v>
      </c>
      <c r="TA15" s="18">
        <v>0</v>
      </c>
      <c r="TB15" s="18">
        <v>3373.08</v>
      </c>
      <c r="TC15" s="18">
        <v>0</v>
      </c>
      <c r="TD15" s="18">
        <v>0</v>
      </c>
      <c r="TE15" s="18"/>
      <c r="TF15" s="18"/>
      <c r="TG15" s="18"/>
      <c r="TH15" s="20">
        <f t="shared" si="45"/>
        <v>3373.08</v>
      </c>
      <c r="TI15" s="20">
        <f t="shared" si="46"/>
        <v>0</v>
      </c>
      <c r="TJ15" s="20">
        <f t="shared" si="47"/>
        <v>3373.08</v>
      </c>
      <c r="TK15" s="18">
        <f t="shared" si="150"/>
        <v>2775.8229999999999</v>
      </c>
      <c r="TL15" s="18">
        <v>272.38299999999998</v>
      </c>
      <c r="TM15" s="218">
        <v>278.16000000000003</v>
      </c>
      <c r="TN15" s="218">
        <v>278.16000000000003</v>
      </c>
      <c r="TO15" s="218">
        <v>278.16000000000003</v>
      </c>
      <c r="TP15" s="218">
        <v>278.16000000000003</v>
      </c>
      <c r="TQ15" s="218">
        <v>278.16000000000003</v>
      </c>
      <c r="TR15" s="218">
        <v>278.16000000000003</v>
      </c>
      <c r="TS15" s="218">
        <v>278.16000000000003</v>
      </c>
      <c r="TT15" s="218">
        <v>278.16000000000003</v>
      </c>
      <c r="TU15" s="218">
        <v>278.16000000000003</v>
      </c>
      <c r="TV15" s="218"/>
      <c r="TW15" s="218"/>
      <c r="TX15" s="20">
        <f t="shared" si="151"/>
        <v>18934.88</v>
      </c>
      <c r="TY15" s="18">
        <v>0</v>
      </c>
      <c r="TZ15" s="18">
        <v>0</v>
      </c>
      <c r="UA15" s="18">
        <v>0</v>
      </c>
      <c r="UB15" s="18">
        <v>14456.27</v>
      </c>
      <c r="UC15" s="18">
        <v>4478.6099999999997</v>
      </c>
      <c r="UD15" s="18">
        <v>0</v>
      </c>
      <c r="UE15" s="18">
        <v>0</v>
      </c>
      <c r="UF15" s="18">
        <v>0</v>
      </c>
      <c r="UG15" s="18">
        <v>0</v>
      </c>
      <c r="UH15" s="18">
        <f>VLOOKUP(C15,'[3]Фін.рез.(витрати)'!$C$8:$AI$94,33,0)</f>
        <v>0</v>
      </c>
      <c r="UI15" s="18"/>
      <c r="UJ15" s="18"/>
      <c r="UK15" s="20">
        <f t="shared" si="48"/>
        <v>16159.057000000001</v>
      </c>
      <c r="UL15" s="20">
        <f t="shared" si="49"/>
        <v>0</v>
      </c>
      <c r="UM15" s="20">
        <f t="shared" si="50"/>
        <v>16159.057000000001</v>
      </c>
      <c r="UN15" s="18">
        <f t="shared" si="152"/>
        <v>36.335000000000001</v>
      </c>
      <c r="UO15" s="18">
        <v>3.5750000000000002</v>
      </c>
      <c r="UP15" s="218">
        <v>3.64</v>
      </c>
      <c r="UQ15" s="218">
        <v>3.64</v>
      </c>
      <c r="UR15" s="218">
        <v>3.64</v>
      </c>
      <c r="US15" s="218">
        <v>3.64</v>
      </c>
      <c r="UT15" s="218">
        <v>3.64</v>
      </c>
      <c r="UU15" s="218">
        <v>3.64</v>
      </c>
      <c r="UV15" s="218">
        <v>3.64</v>
      </c>
      <c r="UW15" s="218">
        <v>3.64</v>
      </c>
      <c r="UX15" s="218">
        <v>3.64</v>
      </c>
      <c r="UY15" s="218"/>
      <c r="UZ15" s="218"/>
      <c r="VA15" s="20">
        <f t="shared" si="51"/>
        <v>0</v>
      </c>
      <c r="VB15" s="218"/>
      <c r="VC15" s="218"/>
      <c r="VD15" s="218"/>
      <c r="VE15" s="218"/>
      <c r="VF15" s="218"/>
      <c r="VG15" s="218"/>
      <c r="VH15" s="218"/>
      <c r="VI15" s="218"/>
      <c r="VJ15" s="218"/>
      <c r="VK15" s="218"/>
      <c r="VL15" s="218"/>
      <c r="VM15" s="218"/>
      <c r="VN15" s="20">
        <f t="shared" si="52"/>
        <v>-36.335000000000001</v>
      </c>
      <c r="VO15" s="20">
        <f t="shared" si="53"/>
        <v>-36.335000000000001</v>
      </c>
      <c r="VP15" s="20">
        <f t="shared" si="54"/>
        <v>0</v>
      </c>
      <c r="VQ15" s="120">
        <f t="shared" si="55"/>
        <v>0</v>
      </c>
      <c r="VR15" s="228"/>
      <c r="VS15" s="228"/>
      <c r="VT15" s="228"/>
      <c r="VU15" s="228"/>
      <c r="VV15" s="228"/>
      <c r="VW15" s="228"/>
      <c r="VX15" s="228"/>
      <c r="VY15" s="228"/>
      <c r="VZ15" s="228"/>
      <c r="WA15" s="228"/>
      <c r="WB15" s="228"/>
      <c r="WC15" s="228"/>
      <c r="WD15" s="120">
        <f t="shared" si="56"/>
        <v>0</v>
      </c>
      <c r="WE15" s="218"/>
      <c r="WF15" s="218"/>
      <c r="WG15" s="218"/>
      <c r="WH15" s="218"/>
      <c r="WI15" s="218"/>
      <c r="WJ15" s="218"/>
      <c r="WK15" s="218"/>
      <c r="WL15" s="218"/>
      <c r="WM15" s="218"/>
      <c r="WN15" s="218"/>
      <c r="WO15" s="218"/>
      <c r="WP15" s="218"/>
      <c r="WQ15" s="120">
        <f t="shared" si="57"/>
        <v>0</v>
      </c>
      <c r="WR15" s="120">
        <f t="shared" si="58"/>
        <v>0</v>
      </c>
      <c r="WS15" s="120">
        <f t="shared" si="59"/>
        <v>0</v>
      </c>
      <c r="WT15" s="119">
        <f t="shared" si="153"/>
        <v>48168.229000000007</v>
      </c>
      <c r="WU15" s="119">
        <v>4713.6190000000006</v>
      </c>
      <c r="WV15" s="228">
        <v>4828.29</v>
      </c>
      <c r="WW15" s="228">
        <v>4828.29</v>
      </c>
      <c r="WX15" s="228">
        <v>4828.29</v>
      </c>
      <c r="WY15" s="228">
        <v>4828.29</v>
      </c>
      <c r="WZ15" s="228">
        <v>4828.29</v>
      </c>
      <c r="XA15" s="228">
        <v>4828.29</v>
      </c>
      <c r="XB15" s="228">
        <v>4828.29</v>
      </c>
      <c r="XC15" s="228">
        <v>4828.29</v>
      </c>
      <c r="XD15" s="228">
        <v>4828.29</v>
      </c>
      <c r="XE15" s="228"/>
      <c r="XF15" s="228"/>
      <c r="XG15" s="119">
        <f t="shared" si="154"/>
        <v>60559.907573901924</v>
      </c>
      <c r="XH15" s="18">
        <v>6334.3909399163276</v>
      </c>
      <c r="XI15" s="18">
        <v>4525.3915054091685</v>
      </c>
      <c r="XJ15" s="18">
        <v>2679.5654511524353</v>
      </c>
      <c r="XK15" s="18">
        <v>2408.6452727720339</v>
      </c>
      <c r="XL15" s="18">
        <v>6156.8357500696047</v>
      </c>
      <c r="XM15" s="18">
        <v>5996.8780183299032</v>
      </c>
      <c r="XN15" s="18">
        <v>5222.0029734392701</v>
      </c>
      <c r="XO15" s="18">
        <v>11153.757708531117</v>
      </c>
      <c r="XP15" s="18">
        <v>10361.373503452158</v>
      </c>
      <c r="XQ15" s="18">
        <v>5721.0664508299114</v>
      </c>
      <c r="XR15" s="18"/>
      <c r="XS15" s="18"/>
      <c r="XT15" s="120">
        <f t="shared" si="60"/>
        <v>12391.678573901918</v>
      </c>
      <c r="XU15" s="120">
        <f t="shared" si="61"/>
        <v>0</v>
      </c>
      <c r="XV15" s="120">
        <f t="shared" si="62"/>
        <v>12391.678573901918</v>
      </c>
      <c r="XW15" s="119">
        <f t="shared" si="155"/>
        <v>15869.780999999999</v>
      </c>
      <c r="XX15" s="119">
        <v>1554.5609999999999</v>
      </c>
      <c r="XY15" s="228">
        <v>1590.58</v>
      </c>
      <c r="XZ15" s="228">
        <v>1590.58</v>
      </c>
      <c r="YA15" s="228">
        <v>1590.58</v>
      </c>
      <c r="YB15" s="228">
        <v>1590.58</v>
      </c>
      <c r="YC15" s="228">
        <v>1590.58</v>
      </c>
      <c r="YD15" s="228">
        <v>1590.58</v>
      </c>
      <c r="YE15" s="228">
        <v>1590.58</v>
      </c>
      <c r="YF15" s="228">
        <v>1590.58</v>
      </c>
      <c r="YG15" s="228">
        <v>1590.58</v>
      </c>
      <c r="YH15" s="228"/>
      <c r="YI15" s="228"/>
      <c r="YJ15" s="120">
        <f t="shared" si="156"/>
        <v>14932.884579100006</v>
      </c>
      <c r="YK15" s="18">
        <v>1340.3588469893757</v>
      </c>
      <c r="YL15" s="18">
        <v>958.12487915609358</v>
      </c>
      <c r="YM15" s="18">
        <v>1346.3570157603137</v>
      </c>
      <c r="YN15" s="18">
        <v>1438.3361630765125</v>
      </c>
      <c r="YO15" s="18">
        <v>1971.2730734927047</v>
      </c>
      <c r="YP15" s="18">
        <v>1399.8957785046375</v>
      </c>
      <c r="YQ15" s="18">
        <v>1949.4970810902646</v>
      </c>
      <c r="YR15" s="18">
        <v>1456.9720986354073</v>
      </c>
      <c r="YS15" s="18">
        <v>1636.5988740129121</v>
      </c>
      <c r="YT15" s="18">
        <v>1435.4707683817837</v>
      </c>
      <c r="YU15" s="18"/>
      <c r="YV15" s="18"/>
      <c r="YW15" s="218">
        <f t="shared" si="157"/>
        <v>-936.89642089999325</v>
      </c>
      <c r="YX15" s="120">
        <f t="shared" si="63"/>
        <v>-936.89642089999325</v>
      </c>
      <c r="YY15" s="120">
        <f t="shared" si="64"/>
        <v>0</v>
      </c>
      <c r="YZ15" s="119">
        <f t="shared" si="158"/>
        <v>6707.9929999999995</v>
      </c>
      <c r="ZA15" s="119">
        <v>656.303</v>
      </c>
      <c r="ZB15" s="228">
        <v>672.41</v>
      </c>
      <c r="ZC15" s="228">
        <v>672.41</v>
      </c>
      <c r="ZD15" s="228">
        <v>672.41</v>
      </c>
      <c r="ZE15" s="228">
        <v>672.41</v>
      </c>
      <c r="ZF15" s="228">
        <v>672.41</v>
      </c>
      <c r="ZG15" s="228">
        <v>672.41</v>
      </c>
      <c r="ZH15" s="228">
        <v>672.41</v>
      </c>
      <c r="ZI15" s="228">
        <v>672.41</v>
      </c>
      <c r="ZJ15" s="228">
        <v>672.41</v>
      </c>
      <c r="ZK15" s="228"/>
      <c r="ZL15" s="228"/>
      <c r="ZM15" s="120">
        <f t="shared" si="159"/>
        <v>7309.510463998733</v>
      </c>
      <c r="ZN15" s="119"/>
      <c r="ZO15" s="18"/>
      <c r="ZP15" s="18">
        <v>3599.9754638784352</v>
      </c>
      <c r="ZQ15" s="18">
        <v>3709.5350001202978</v>
      </c>
      <c r="ZR15" s="18"/>
      <c r="ZS15" s="18"/>
      <c r="ZT15" s="18"/>
      <c r="ZU15" s="18"/>
      <c r="ZV15" s="18"/>
      <c r="ZW15" s="18"/>
      <c r="ZX15" s="18"/>
      <c r="ZY15" s="18"/>
      <c r="ZZ15" s="120">
        <f t="shared" si="65"/>
        <v>601.51746399873355</v>
      </c>
      <c r="AAA15" s="120">
        <f t="shared" si="66"/>
        <v>0</v>
      </c>
      <c r="AAB15" s="120">
        <f t="shared" si="67"/>
        <v>601.51746399873355</v>
      </c>
      <c r="AAC15" s="119">
        <f t="shared" si="160"/>
        <v>1418.6689999999999</v>
      </c>
      <c r="AAD15" s="119">
        <v>141.65899999999999</v>
      </c>
      <c r="AAE15" s="228">
        <v>141.88999999999999</v>
      </c>
      <c r="AAF15" s="228">
        <v>141.88999999999999</v>
      </c>
      <c r="AAG15" s="228">
        <v>141.88999999999999</v>
      </c>
      <c r="AAH15" s="228">
        <v>141.88999999999999</v>
      </c>
      <c r="AAI15" s="228">
        <v>141.88999999999999</v>
      </c>
      <c r="AAJ15" s="228">
        <v>141.88999999999999</v>
      </c>
      <c r="AAK15" s="228">
        <v>141.88999999999999</v>
      </c>
      <c r="AAL15" s="228">
        <v>141.88999999999999</v>
      </c>
      <c r="AAM15" s="228">
        <v>141.88999999999999</v>
      </c>
      <c r="AAN15" s="228"/>
      <c r="AAO15" s="228"/>
      <c r="AAP15" s="120">
        <f t="shared" si="161"/>
        <v>1943.1682680399999</v>
      </c>
      <c r="AAQ15" s="18">
        <v>164.81253726</v>
      </c>
      <c r="AAR15" s="18">
        <v>164.38915260000002</v>
      </c>
      <c r="AAS15" s="18">
        <v>201.66380519999998</v>
      </c>
      <c r="AAT15" s="18">
        <v>205.85064059999999</v>
      </c>
      <c r="AAU15" s="18">
        <v>201.35380517999999</v>
      </c>
      <c r="AAV15" s="18">
        <v>205.11476260000001</v>
      </c>
      <c r="AAW15" s="18">
        <v>199.25622419999999</v>
      </c>
      <c r="AAX15" s="18">
        <v>200.1348954</v>
      </c>
      <c r="AAY15" s="18">
        <v>198.4600882</v>
      </c>
      <c r="AAZ15" s="18">
        <v>202.1323568</v>
      </c>
      <c r="ABA15" s="18"/>
      <c r="ABB15" s="18"/>
      <c r="ABC15" s="120">
        <f t="shared" si="68"/>
        <v>524.49926804000006</v>
      </c>
      <c r="ABD15" s="120">
        <f t="shared" si="69"/>
        <v>0</v>
      </c>
      <c r="ABE15" s="120">
        <f t="shared" si="70"/>
        <v>524.49926804000006</v>
      </c>
      <c r="ABF15" s="119">
        <f t="shared" si="162"/>
        <v>314.06800000000004</v>
      </c>
      <c r="ABG15" s="119">
        <v>31.378</v>
      </c>
      <c r="ABH15" s="228">
        <v>31.41</v>
      </c>
      <c r="ABI15" s="228">
        <v>31.41</v>
      </c>
      <c r="ABJ15" s="228">
        <v>31.41</v>
      </c>
      <c r="ABK15" s="228">
        <v>31.41</v>
      </c>
      <c r="ABL15" s="228">
        <v>31.41</v>
      </c>
      <c r="ABM15" s="228">
        <v>31.41</v>
      </c>
      <c r="ABN15" s="228">
        <v>31.41</v>
      </c>
      <c r="ABO15" s="228">
        <v>31.41</v>
      </c>
      <c r="ABP15" s="228">
        <v>31.41</v>
      </c>
      <c r="ABQ15" s="228"/>
      <c r="ABR15" s="228"/>
      <c r="ABS15" s="120">
        <f t="shared" si="163"/>
        <v>4564.7993999999999</v>
      </c>
      <c r="ABT15" s="18">
        <v>0</v>
      </c>
      <c r="ABU15" s="18"/>
      <c r="ABV15" s="18"/>
      <c r="ABW15" s="18"/>
      <c r="ABX15" s="18"/>
      <c r="ABY15" s="18"/>
      <c r="ABZ15" s="18"/>
      <c r="ACA15" s="18">
        <v>0</v>
      </c>
      <c r="ACB15" s="18">
        <v>4564.7993999999999</v>
      </c>
      <c r="ACC15" s="18">
        <v>0</v>
      </c>
      <c r="ACD15" s="18"/>
      <c r="ACE15" s="18"/>
      <c r="ACF15" s="120">
        <f t="shared" si="71"/>
        <v>4250.7313999999997</v>
      </c>
      <c r="ACG15" s="120">
        <f t="shared" si="72"/>
        <v>0</v>
      </c>
      <c r="ACH15" s="120">
        <f t="shared" si="73"/>
        <v>4250.7313999999997</v>
      </c>
      <c r="ACI15" s="114">
        <f t="shared" si="74"/>
        <v>17412.024999999994</v>
      </c>
      <c r="ACJ15" s="120">
        <f t="shared" si="75"/>
        <v>11231.954522927999</v>
      </c>
      <c r="ACK15" s="131">
        <f t="shared" si="76"/>
        <v>-6180.0704770719949</v>
      </c>
      <c r="ACL15" s="120">
        <f t="shared" si="77"/>
        <v>-6180.0704770719949</v>
      </c>
      <c r="ACM15" s="120">
        <f t="shared" si="78"/>
        <v>0</v>
      </c>
      <c r="ACN15" s="18">
        <f t="shared" si="164"/>
        <v>17412.024999999994</v>
      </c>
      <c r="ACO15" s="18">
        <v>1703.6949999999999</v>
      </c>
      <c r="ACP15" s="218">
        <v>1745.37</v>
      </c>
      <c r="ACQ15" s="218">
        <v>1745.37</v>
      </c>
      <c r="ACR15" s="218">
        <v>1745.37</v>
      </c>
      <c r="ACS15" s="218">
        <v>1745.37</v>
      </c>
      <c r="ACT15" s="218">
        <v>1745.37</v>
      </c>
      <c r="ACU15" s="218">
        <v>1745.37</v>
      </c>
      <c r="ACV15" s="218">
        <v>1745.37</v>
      </c>
      <c r="ACW15" s="218">
        <v>1745.37</v>
      </c>
      <c r="ACX15" s="218">
        <v>1745.37</v>
      </c>
      <c r="ACY15" s="218"/>
      <c r="ACZ15" s="218"/>
      <c r="ADA15" s="20">
        <f t="shared" si="165"/>
        <v>11231.954522927999</v>
      </c>
      <c r="ADB15" s="18">
        <v>1163.6162269199999</v>
      </c>
      <c r="ADC15" s="18">
        <v>1259.6566392</v>
      </c>
      <c r="ADD15" s="18">
        <v>950.22732592800003</v>
      </c>
      <c r="ADE15" s="18">
        <v>1270.2765707999999</v>
      </c>
      <c r="ADF15" s="18">
        <v>817.76550887999997</v>
      </c>
      <c r="ADG15" s="18">
        <v>1253.603916</v>
      </c>
      <c r="ADH15" s="18">
        <v>1367.0766575999999</v>
      </c>
      <c r="ADI15" s="18">
        <v>1025.8831439999999</v>
      </c>
      <c r="ADJ15" s="18">
        <v>1087.7264856000002</v>
      </c>
      <c r="ADK15" s="18">
        <v>1036.1220479999999</v>
      </c>
      <c r="ADL15" s="18"/>
      <c r="ADM15" s="18"/>
      <c r="ADN15" s="20">
        <f t="shared" si="79"/>
        <v>-6180.0704770719949</v>
      </c>
      <c r="ADO15" s="20">
        <f t="shared" si="80"/>
        <v>-6180.0704770719949</v>
      </c>
      <c r="ADP15" s="20">
        <f t="shared" si="81"/>
        <v>0</v>
      </c>
      <c r="ADQ15" s="18">
        <f t="shared" si="166"/>
        <v>0</v>
      </c>
      <c r="ADR15" s="18">
        <v>0</v>
      </c>
      <c r="ADS15" s="218">
        <v>0</v>
      </c>
      <c r="ADT15" s="218">
        <v>0</v>
      </c>
      <c r="ADU15" s="218">
        <v>0</v>
      </c>
      <c r="ADV15" s="218">
        <v>0</v>
      </c>
      <c r="ADW15" s="218">
        <v>0</v>
      </c>
      <c r="ADX15" s="218">
        <v>0</v>
      </c>
      <c r="ADY15" s="218">
        <v>0</v>
      </c>
      <c r="ADZ15" s="218">
        <v>0</v>
      </c>
      <c r="AEA15" s="218">
        <v>0</v>
      </c>
      <c r="AEB15" s="218"/>
      <c r="AEC15" s="218"/>
      <c r="AED15" s="20">
        <f t="shared" si="167"/>
        <v>0</v>
      </c>
      <c r="AEE15" s="18">
        <v>0</v>
      </c>
      <c r="AEF15" s="18">
        <v>0</v>
      </c>
      <c r="AEG15" s="18">
        <v>0</v>
      </c>
      <c r="AEH15" s="18">
        <v>0</v>
      </c>
      <c r="AEI15" s="18">
        <v>0</v>
      </c>
      <c r="AEJ15" s="18">
        <v>0</v>
      </c>
      <c r="AEK15" s="18">
        <v>0</v>
      </c>
      <c r="AEL15" s="18">
        <v>0</v>
      </c>
      <c r="AEM15" s="18">
        <v>0</v>
      </c>
      <c r="AEN15" s="18">
        <v>0</v>
      </c>
      <c r="AEO15" s="18"/>
      <c r="AEP15" s="18"/>
      <c r="AEQ15" s="20">
        <f t="shared" si="82"/>
        <v>0</v>
      </c>
      <c r="AER15" s="20">
        <f t="shared" si="83"/>
        <v>0</v>
      </c>
      <c r="AES15" s="20">
        <f t="shared" si="84"/>
        <v>0</v>
      </c>
      <c r="AET15" s="18">
        <f t="shared" si="168"/>
        <v>0</v>
      </c>
      <c r="AEU15" s="18">
        <v>0</v>
      </c>
      <c r="AEV15" s="218">
        <v>0</v>
      </c>
      <c r="AEW15" s="218">
        <v>0</v>
      </c>
      <c r="AEX15" s="218">
        <v>0</v>
      </c>
      <c r="AEY15" s="218">
        <v>0</v>
      </c>
      <c r="AEZ15" s="218"/>
      <c r="AFA15" s="218"/>
      <c r="AFB15" s="218"/>
      <c r="AFC15" s="218"/>
      <c r="AFD15" s="218"/>
      <c r="AFE15" s="218"/>
      <c r="AFF15" s="218"/>
      <c r="AFG15" s="20">
        <f t="shared" si="169"/>
        <v>0</v>
      </c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20">
        <f t="shared" si="85"/>
        <v>0</v>
      </c>
      <c r="AFU15" s="20">
        <f t="shared" si="86"/>
        <v>0</v>
      </c>
      <c r="AFV15" s="135">
        <f t="shared" si="87"/>
        <v>0</v>
      </c>
      <c r="AFW15" s="140">
        <f t="shared" si="88"/>
        <v>205527.66099999996</v>
      </c>
      <c r="AFX15" s="110">
        <f t="shared" si="89"/>
        <v>219925.20931664054</v>
      </c>
      <c r="AFY15" s="125">
        <f t="shared" si="90"/>
        <v>14397.548316640576</v>
      </c>
      <c r="AFZ15" s="20">
        <f t="shared" si="170"/>
        <v>0</v>
      </c>
      <c r="AGA15" s="139">
        <f t="shared" si="171"/>
        <v>14397.548316640576</v>
      </c>
      <c r="AGB15" s="200">
        <f t="shared" si="91"/>
        <v>246633.19319999995</v>
      </c>
      <c r="AGC15" s="125">
        <f t="shared" si="91"/>
        <v>263910.25117996865</v>
      </c>
      <c r="AGD15" s="125">
        <f t="shared" si="92"/>
        <v>17277.057979968697</v>
      </c>
      <c r="AGE15" s="20">
        <f t="shared" si="93"/>
        <v>0</v>
      </c>
      <c r="AGF15" s="135">
        <f t="shared" si="94"/>
        <v>17277.057979968697</v>
      </c>
      <c r="AGG15" s="164">
        <f t="shared" si="172"/>
        <v>12331.659659999998</v>
      </c>
      <c r="AGH15" s="205">
        <f t="shared" si="173"/>
        <v>13195.512558998433</v>
      </c>
      <c r="AGI15" s="125">
        <f t="shared" si="95"/>
        <v>863.85289899843519</v>
      </c>
      <c r="AGJ15" s="20">
        <f t="shared" si="96"/>
        <v>0</v>
      </c>
      <c r="AGK15" s="139">
        <f t="shared" si="97"/>
        <v>863.85289899843519</v>
      </c>
      <c r="AGL15" s="165">
        <f t="shared" si="174"/>
        <v>258964.85285999996</v>
      </c>
      <c r="AGM15" s="165">
        <f t="shared" si="174"/>
        <v>277105.76373896707</v>
      </c>
      <c r="AGN15" s="166">
        <f t="shared" si="99"/>
        <v>18140.910878967115</v>
      </c>
      <c r="AGO15" s="165">
        <f t="shared" si="100"/>
        <v>0</v>
      </c>
      <c r="AGP15" s="167">
        <f t="shared" si="101"/>
        <v>18140.910878967115</v>
      </c>
      <c r="AGQ15" s="202">
        <f t="shared" si="175"/>
        <v>4.7619047619047623E-2</v>
      </c>
      <c r="AGR15" s="263"/>
      <c r="AGS15" s="263">
        <v>0.05</v>
      </c>
      <c r="AGT15" s="229"/>
      <c r="AGU15" s="264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</row>
    <row r="16" spans="1:892" s="210" customFormat="1" ht="12.75" outlineLevel="1" x14ac:dyDescent="0.25">
      <c r="A16" s="22">
        <v>446</v>
      </c>
      <c r="B16" s="21">
        <v>3</v>
      </c>
      <c r="C16" s="230" t="s">
        <v>753</v>
      </c>
      <c r="D16" s="231">
        <v>9</v>
      </c>
      <c r="E16" s="227">
        <v>7468.47</v>
      </c>
      <c r="F16" s="131">
        <f t="shared" si="0"/>
        <v>67836.894</v>
      </c>
      <c r="G16" s="113">
        <f t="shared" si="1"/>
        <v>63818.349374777303</v>
      </c>
      <c r="H16" s="131">
        <f t="shared" si="2"/>
        <v>-4018.5446252226975</v>
      </c>
      <c r="I16" s="120">
        <f t="shared" si="3"/>
        <v>-4018.5446252226975</v>
      </c>
      <c r="J16" s="120">
        <f t="shared" si="4"/>
        <v>0</v>
      </c>
      <c r="K16" s="18">
        <f t="shared" si="102"/>
        <v>42242.406999999999</v>
      </c>
      <c r="L16" s="218">
        <v>4143.6969999999992</v>
      </c>
      <c r="M16" s="218">
        <v>4233.1899999999996</v>
      </c>
      <c r="N16" s="218">
        <v>4233.1899999999996</v>
      </c>
      <c r="O16" s="218">
        <v>4233.1899999999996</v>
      </c>
      <c r="P16" s="218">
        <v>4233.1899999999996</v>
      </c>
      <c r="Q16" s="218">
        <v>4233.1899999999996</v>
      </c>
      <c r="R16" s="218">
        <v>4233.1899999999996</v>
      </c>
      <c r="S16" s="218">
        <v>4233.1899999999996</v>
      </c>
      <c r="T16" s="218">
        <v>4233.1899999999996</v>
      </c>
      <c r="U16" s="218">
        <v>4233.1899999999996</v>
      </c>
      <c r="V16" s="218"/>
      <c r="W16" s="218"/>
      <c r="X16" s="218">
        <f t="shared" si="103"/>
        <v>23474.503662810803</v>
      </c>
      <c r="Y16" s="18">
        <v>0</v>
      </c>
      <c r="Z16" s="18">
        <v>0</v>
      </c>
      <c r="AA16" s="18">
        <v>0</v>
      </c>
      <c r="AB16" s="18">
        <v>0</v>
      </c>
      <c r="AC16" s="18">
        <v>23474.503662810803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/>
      <c r="AJ16" s="18"/>
      <c r="AK16" s="218"/>
      <c r="AL16" s="218">
        <f t="shared" si="104"/>
        <v>0</v>
      </c>
      <c r="AM16" s="218">
        <f t="shared" si="5"/>
        <v>0</v>
      </c>
      <c r="AN16" s="18">
        <f t="shared" si="105"/>
        <v>7341.7279999999982</v>
      </c>
      <c r="AO16" s="218">
        <v>720.87799999999993</v>
      </c>
      <c r="AP16" s="218">
        <v>735.65</v>
      </c>
      <c r="AQ16" s="218">
        <v>735.65</v>
      </c>
      <c r="AR16" s="218">
        <v>735.65</v>
      </c>
      <c r="AS16" s="218">
        <v>735.65</v>
      </c>
      <c r="AT16" s="218">
        <v>735.65</v>
      </c>
      <c r="AU16" s="218">
        <v>735.65</v>
      </c>
      <c r="AV16" s="218">
        <v>735.65</v>
      </c>
      <c r="AW16" s="218">
        <v>735.65</v>
      </c>
      <c r="AX16" s="218">
        <v>735.65</v>
      </c>
      <c r="AY16" s="218"/>
      <c r="AZ16" s="218"/>
      <c r="BA16" s="20">
        <f t="shared" si="106"/>
        <v>4146.4589983734822</v>
      </c>
      <c r="BB16" s="18">
        <v>0</v>
      </c>
      <c r="BC16" s="18">
        <v>0</v>
      </c>
      <c r="BD16" s="18">
        <v>0</v>
      </c>
      <c r="BE16" s="18">
        <v>0</v>
      </c>
      <c r="BF16" s="18">
        <v>4146.4589983734822</v>
      </c>
      <c r="BG16" s="18">
        <v>0</v>
      </c>
      <c r="BH16" s="18">
        <v>0</v>
      </c>
      <c r="BI16" s="18">
        <v>0</v>
      </c>
      <c r="BJ16" s="18">
        <v>0</v>
      </c>
      <c r="BK16" s="18">
        <v>0</v>
      </c>
      <c r="BL16" s="18"/>
      <c r="BM16" s="18"/>
      <c r="BN16" s="218"/>
      <c r="BO16" s="20">
        <f t="shared" si="6"/>
        <v>0</v>
      </c>
      <c r="BP16" s="20">
        <f t="shared" si="7"/>
        <v>0</v>
      </c>
      <c r="BQ16" s="18">
        <f t="shared" si="107"/>
        <v>1222.4770000000001</v>
      </c>
      <c r="BR16" s="218">
        <v>120.157</v>
      </c>
      <c r="BS16" s="3">
        <v>122.48</v>
      </c>
      <c r="BT16" s="218">
        <v>122.48</v>
      </c>
      <c r="BU16" s="218">
        <v>122.48</v>
      </c>
      <c r="BV16" s="218">
        <v>122.48</v>
      </c>
      <c r="BW16" s="218">
        <v>122.48</v>
      </c>
      <c r="BX16" s="218">
        <v>122.48</v>
      </c>
      <c r="BY16" s="218">
        <v>122.48</v>
      </c>
      <c r="BZ16" s="218">
        <v>122.48</v>
      </c>
      <c r="CA16" s="218">
        <v>122.48</v>
      </c>
      <c r="CB16" s="218"/>
      <c r="CC16" s="218"/>
      <c r="CD16" s="18">
        <f t="shared" si="108"/>
        <v>1283.1126683414</v>
      </c>
      <c r="CE16" s="18">
        <v>101.19313281700001</v>
      </c>
      <c r="CF16" s="18">
        <v>100.93317917</v>
      </c>
      <c r="CG16" s="18">
        <v>135.06834356440001</v>
      </c>
      <c r="CH16" s="18">
        <v>137.87258130000001</v>
      </c>
      <c r="CI16" s="18">
        <v>134.86073589</v>
      </c>
      <c r="CJ16" s="18">
        <v>137.37971229999999</v>
      </c>
      <c r="CK16" s="18">
        <v>133.45583909999999</v>
      </c>
      <c r="CL16" s="18">
        <v>134.04434670000001</v>
      </c>
      <c r="CM16" s="18">
        <v>132.92261109999998</v>
      </c>
      <c r="CN16" s="18">
        <v>135.38218639999999</v>
      </c>
      <c r="CO16" s="18"/>
      <c r="CP16" s="18"/>
      <c r="CQ16" s="218"/>
      <c r="CR16" s="20">
        <f t="shared" si="8"/>
        <v>0</v>
      </c>
      <c r="CS16" s="20">
        <f t="shared" si="9"/>
        <v>0</v>
      </c>
      <c r="CT16" s="18">
        <f t="shared" si="109"/>
        <v>836.37899999999991</v>
      </c>
      <c r="CU16" s="18">
        <v>83.529000000000011</v>
      </c>
      <c r="CV16" s="218">
        <v>83.65</v>
      </c>
      <c r="CW16" s="218">
        <v>83.65</v>
      </c>
      <c r="CX16" s="218">
        <v>83.65</v>
      </c>
      <c r="CY16" s="218">
        <v>83.65</v>
      </c>
      <c r="CZ16" s="218">
        <v>83.65</v>
      </c>
      <c r="DA16" s="218">
        <v>83.65</v>
      </c>
      <c r="DB16" s="218">
        <v>83.65</v>
      </c>
      <c r="DC16" s="218">
        <v>83.65</v>
      </c>
      <c r="DD16" s="218">
        <v>83.65</v>
      </c>
      <c r="DE16" s="218"/>
      <c r="DF16" s="218"/>
      <c r="DG16" s="18">
        <f t="shared" si="110"/>
        <v>905.04039553620009</v>
      </c>
      <c r="DH16" s="18">
        <v>84.049981351</v>
      </c>
      <c r="DI16" s="18">
        <v>83.83406651</v>
      </c>
      <c r="DJ16" s="18">
        <v>92.10711245520001</v>
      </c>
      <c r="DK16" s="18">
        <v>94.019405400000011</v>
      </c>
      <c r="DL16" s="18">
        <v>91.965538620000004</v>
      </c>
      <c r="DM16" s="18">
        <v>93.682969800000009</v>
      </c>
      <c r="DN16" s="18">
        <v>91.00749780000001</v>
      </c>
      <c r="DO16" s="18">
        <v>91.408818600000004</v>
      </c>
      <c r="DP16" s="18">
        <v>90.643873800000009</v>
      </c>
      <c r="DQ16" s="18">
        <v>92.321131200000011</v>
      </c>
      <c r="DR16" s="18"/>
      <c r="DS16" s="18"/>
      <c r="DT16" s="218">
        <f t="shared" si="111"/>
        <v>68.661395536200189</v>
      </c>
      <c r="DU16" s="20">
        <f t="shared" si="10"/>
        <v>0</v>
      </c>
      <c r="DV16" s="20">
        <f t="shared" si="112"/>
        <v>68.661395536200189</v>
      </c>
      <c r="DW16" s="18">
        <f t="shared" si="11"/>
        <v>1498.0970000000002</v>
      </c>
      <c r="DX16" s="18">
        <v>147.107</v>
      </c>
      <c r="DY16" s="218">
        <v>150.11000000000001</v>
      </c>
      <c r="DZ16" s="218">
        <v>150.11000000000001</v>
      </c>
      <c r="EA16" s="218">
        <v>150.11000000000001</v>
      </c>
      <c r="EB16" s="218">
        <v>150.11000000000001</v>
      </c>
      <c r="EC16" s="218">
        <v>150.11000000000001</v>
      </c>
      <c r="ED16" s="218">
        <v>150.11000000000001</v>
      </c>
      <c r="EE16" s="218">
        <v>150.11000000000001</v>
      </c>
      <c r="EF16" s="218">
        <v>150.11000000000001</v>
      </c>
      <c r="EG16" s="218">
        <v>150.11000000000001</v>
      </c>
      <c r="EH16" s="218"/>
      <c r="EI16" s="218"/>
      <c r="EJ16" s="218"/>
      <c r="EK16" s="18">
        <f t="shared" si="113"/>
        <v>844.45936712290631</v>
      </c>
      <c r="EL16" s="18">
        <v>0</v>
      </c>
      <c r="EM16" s="18">
        <v>0</v>
      </c>
      <c r="EN16" s="18">
        <v>0</v>
      </c>
      <c r="EO16" s="18">
        <v>0</v>
      </c>
      <c r="EP16" s="18">
        <v>844.45936712290631</v>
      </c>
      <c r="EQ16" s="18">
        <v>0</v>
      </c>
      <c r="ER16" s="18">
        <v>0</v>
      </c>
      <c r="ES16" s="18">
        <v>0</v>
      </c>
      <c r="ET16" s="18">
        <v>0</v>
      </c>
      <c r="EU16" s="18">
        <v>0</v>
      </c>
      <c r="EV16" s="18"/>
      <c r="EW16" s="18"/>
      <c r="EX16" s="20">
        <f t="shared" si="12"/>
        <v>-653.63763287709389</v>
      </c>
      <c r="EY16" s="20">
        <f t="shared" si="114"/>
        <v>-653.63763287709389</v>
      </c>
      <c r="EZ16" s="20">
        <f t="shared" si="115"/>
        <v>0</v>
      </c>
      <c r="FA16" s="18">
        <f t="shared" si="116"/>
        <v>12261.036999999998</v>
      </c>
      <c r="FB16" s="18">
        <v>1203.817</v>
      </c>
      <c r="FC16" s="218">
        <v>1228.58</v>
      </c>
      <c r="FD16" s="218">
        <v>1228.58</v>
      </c>
      <c r="FE16" s="218">
        <v>1228.58</v>
      </c>
      <c r="FF16" s="218">
        <v>1228.58</v>
      </c>
      <c r="FG16" s="218">
        <v>1228.58</v>
      </c>
      <c r="FH16" s="218">
        <v>1228.58</v>
      </c>
      <c r="FI16" s="218">
        <v>1228.58</v>
      </c>
      <c r="FJ16" s="218">
        <v>1228.58</v>
      </c>
      <c r="FK16" s="218">
        <v>1228.58</v>
      </c>
      <c r="FL16" s="218"/>
      <c r="FM16" s="218"/>
      <c r="FN16" s="20">
        <f t="shared" si="117"/>
        <v>7166.8296644117627</v>
      </c>
      <c r="FO16" s="18">
        <v>0</v>
      </c>
      <c r="FP16" s="18">
        <v>0</v>
      </c>
      <c r="FQ16" s="18">
        <v>0</v>
      </c>
      <c r="FR16" s="18">
        <v>0</v>
      </c>
      <c r="FS16" s="18">
        <v>7166.8296644117627</v>
      </c>
      <c r="FT16" s="18">
        <v>0</v>
      </c>
      <c r="FU16" s="18">
        <v>0</v>
      </c>
      <c r="FV16" s="18">
        <v>0</v>
      </c>
      <c r="FW16" s="18">
        <v>0</v>
      </c>
      <c r="FX16" s="18">
        <v>0</v>
      </c>
      <c r="FY16" s="18"/>
      <c r="FZ16" s="18"/>
      <c r="GA16" s="218">
        <f t="shared" si="118"/>
        <v>-5094.2073355882358</v>
      </c>
      <c r="GB16" s="20">
        <f t="shared" si="119"/>
        <v>-5094.2073355882358</v>
      </c>
      <c r="GC16" s="20">
        <f t="shared" si="120"/>
        <v>0</v>
      </c>
      <c r="GD16" s="18">
        <f t="shared" si="121"/>
        <v>12.118</v>
      </c>
      <c r="GE16" s="218">
        <v>12.118</v>
      </c>
      <c r="GF16" s="218">
        <v>0</v>
      </c>
      <c r="GG16" s="218">
        <v>0</v>
      </c>
      <c r="GH16" s="218">
        <v>0</v>
      </c>
      <c r="GI16" s="218">
        <v>0</v>
      </c>
      <c r="GJ16" s="218">
        <v>0</v>
      </c>
      <c r="GK16" s="218"/>
      <c r="GL16" s="218"/>
      <c r="GM16" s="218"/>
      <c r="GN16" s="218"/>
      <c r="GO16" s="218"/>
      <c r="GP16" s="218"/>
      <c r="GQ16" s="20">
        <f t="shared" si="122"/>
        <v>0</v>
      </c>
      <c r="GR16" s="18">
        <v>0</v>
      </c>
      <c r="GS16" s="18">
        <v>0</v>
      </c>
      <c r="GT16" s="18">
        <v>0</v>
      </c>
      <c r="GU16" s="18">
        <v>0</v>
      </c>
      <c r="GV16" s="218">
        <f t="shared" si="123"/>
        <v>-12.118</v>
      </c>
      <c r="GW16" s="20">
        <f t="shared" si="13"/>
        <v>-12.118</v>
      </c>
      <c r="GX16" s="20">
        <f t="shared" si="14"/>
        <v>0</v>
      </c>
      <c r="GY16" s="18">
        <f t="shared" si="124"/>
        <v>2422.6509999999998</v>
      </c>
      <c r="GZ16" s="18">
        <v>439.77099999999996</v>
      </c>
      <c r="HA16" s="218">
        <v>220.32</v>
      </c>
      <c r="HB16" s="218">
        <v>220.32</v>
      </c>
      <c r="HC16" s="218">
        <v>220.32</v>
      </c>
      <c r="HD16" s="218">
        <v>220.32</v>
      </c>
      <c r="HE16" s="218">
        <v>220.32</v>
      </c>
      <c r="HF16" s="218">
        <v>220.32</v>
      </c>
      <c r="HG16" s="218">
        <v>220.32</v>
      </c>
      <c r="HH16" s="218">
        <v>220.32</v>
      </c>
      <c r="HI16" s="218">
        <v>220.32</v>
      </c>
      <c r="HJ16" s="218"/>
      <c r="HK16" s="218"/>
      <c r="HL16" s="20">
        <f t="shared" si="125"/>
        <v>25997.944618180747</v>
      </c>
      <c r="HM16" s="18">
        <v>2482.9461633577848</v>
      </c>
      <c r="HN16" s="18">
        <v>2282.7505772976469</v>
      </c>
      <c r="HO16" s="18">
        <v>2623.6907450372501</v>
      </c>
      <c r="HP16" s="18">
        <v>2828.128761847192</v>
      </c>
      <c r="HQ16" s="18">
        <v>2958.5314227632257</v>
      </c>
      <c r="HR16" s="18">
        <v>2566.3540923570731</v>
      </c>
      <c r="HS16" s="18">
        <v>2332.8511399982158</v>
      </c>
      <c r="HT16" s="18">
        <v>3085.8860708864731</v>
      </c>
      <c r="HU16" s="18">
        <v>2331.717240305315</v>
      </c>
      <c r="HV16" s="18">
        <v>2505.0884043305714</v>
      </c>
      <c r="HW16" s="18"/>
      <c r="HX16" s="18"/>
      <c r="HY16" s="20">
        <f t="shared" si="15"/>
        <v>23575.293618180745</v>
      </c>
      <c r="HZ16" s="20">
        <f t="shared" si="16"/>
        <v>0</v>
      </c>
      <c r="IA16" s="20">
        <f t="shared" si="17"/>
        <v>23575.293618180745</v>
      </c>
      <c r="IB16" s="119">
        <f t="shared" si="126"/>
        <v>112751.55500000001</v>
      </c>
      <c r="IC16" s="119">
        <v>11097.815000000001</v>
      </c>
      <c r="ID16" s="228">
        <v>11294.86</v>
      </c>
      <c r="IE16" s="228">
        <v>11294.86</v>
      </c>
      <c r="IF16" s="119">
        <v>11294.86</v>
      </c>
      <c r="IG16" s="119">
        <v>11294.86</v>
      </c>
      <c r="IH16" s="119">
        <v>11294.86</v>
      </c>
      <c r="II16" s="119">
        <v>11294.86</v>
      </c>
      <c r="IJ16" s="119">
        <v>11294.86</v>
      </c>
      <c r="IK16" s="119">
        <v>11294.86</v>
      </c>
      <c r="IL16" s="119">
        <v>11294.86</v>
      </c>
      <c r="IM16" s="119"/>
      <c r="IN16" s="119"/>
      <c r="IO16" s="120">
        <f t="shared" si="127"/>
        <v>111056.58305908959</v>
      </c>
      <c r="IP16" s="18">
        <v>7541.2975012771831</v>
      </c>
      <c r="IQ16" s="18">
        <v>8666.9604616287506</v>
      </c>
      <c r="IR16" s="18">
        <v>11630.612727858097</v>
      </c>
      <c r="IS16" s="18">
        <v>11204.354536809136</v>
      </c>
      <c r="IT16" s="18">
        <v>12961.73001163271</v>
      </c>
      <c r="IU16" s="18">
        <v>10682.948932778252</v>
      </c>
      <c r="IV16" s="18">
        <v>10509.508028791593</v>
      </c>
      <c r="IW16" s="18">
        <v>11716.745514216716</v>
      </c>
      <c r="IX16" s="18">
        <v>13389.397682895777</v>
      </c>
      <c r="IY16" s="18">
        <v>12753.027661201373</v>
      </c>
      <c r="IZ16" s="18"/>
      <c r="JA16" s="18"/>
      <c r="JB16" s="228">
        <f t="shared" si="18"/>
        <v>-1694.9719409104146</v>
      </c>
      <c r="JC16" s="120">
        <f t="shared" si="19"/>
        <v>-1694.9719409104146</v>
      </c>
      <c r="JD16" s="120">
        <f t="shared" si="20"/>
        <v>0</v>
      </c>
      <c r="JE16" s="119">
        <f t="shared" si="128"/>
        <v>0</v>
      </c>
      <c r="JF16" s="119">
        <v>0</v>
      </c>
      <c r="JG16" s="228">
        <v>0</v>
      </c>
      <c r="JH16" s="228">
        <v>0</v>
      </c>
      <c r="JI16" s="228">
        <v>0</v>
      </c>
      <c r="JJ16" s="228">
        <v>0</v>
      </c>
      <c r="JK16" s="228">
        <v>0</v>
      </c>
      <c r="JL16" s="228">
        <v>0</v>
      </c>
      <c r="JM16" s="228">
        <v>0</v>
      </c>
      <c r="JN16" s="228">
        <v>0</v>
      </c>
      <c r="JO16" s="228">
        <v>0</v>
      </c>
      <c r="JP16" s="228"/>
      <c r="JQ16" s="228"/>
      <c r="JR16" s="119">
        <f t="shared" si="129"/>
        <v>0</v>
      </c>
      <c r="JS16" s="18">
        <v>0</v>
      </c>
      <c r="JT16" s="18">
        <v>0</v>
      </c>
      <c r="JU16" s="18">
        <v>0</v>
      </c>
      <c r="JV16" s="18">
        <v>0</v>
      </c>
      <c r="JW16" s="18">
        <v>0</v>
      </c>
      <c r="JX16" s="18">
        <v>0</v>
      </c>
      <c r="JY16" s="18">
        <v>0</v>
      </c>
      <c r="JZ16" s="18">
        <v>0</v>
      </c>
      <c r="KA16" s="18">
        <v>0</v>
      </c>
      <c r="KB16" s="18">
        <v>0</v>
      </c>
      <c r="KC16" s="18"/>
      <c r="KD16" s="18"/>
      <c r="KE16" s="228">
        <f t="shared" si="21"/>
        <v>0</v>
      </c>
      <c r="KF16" s="120">
        <f t="shared" si="22"/>
        <v>0</v>
      </c>
      <c r="KG16" s="120">
        <f t="shared" si="23"/>
        <v>0</v>
      </c>
      <c r="KH16" s="119">
        <f t="shared" si="130"/>
        <v>8839.8500000000022</v>
      </c>
      <c r="KI16" s="119">
        <v>867.92</v>
      </c>
      <c r="KJ16" s="228">
        <v>885.77</v>
      </c>
      <c r="KK16" s="228">
        <v>885.77</v>
      </c>
      <c r="KL16" s="228">
        <v>885.77</v>
      </c>
      <c r="KM16" s="228">
        <v>885.77</v>
      </c>
      <c r="KN16" s="228">
        <v>885.77</v>
      </c>
      <c r="KO16" s="228">
        <v>885.77</v>
      </c>
      <c r="KP16" s="228">
        <v>885.77</v>
      </c>
      <c r="KQ16" s="228">
        <v>885.77</v>
      </c>
      <c r="KR16" s="228">
        <v>885.77</v>
      </c>
      <c r="KS16" s="228"/>
      <c r="KT16" s="228"/>
      <c r="KU16" s="120">
        <f t="shared" si="131"/>
        <v>7385.467002409162</v>
      </c>
      <c r="KV16" s="18">
        <v>1028.1583492660793</v>
      </c>
      <c r="KW16" s="18">
        <v>779.29972350246703</v>
      </c>
      <c r="KX16" s="18">
        <v>1148.852721439076</v>
      </c>
      <c r="KY16" s="18">
        <v>1018.8747456421675</v>
      </c>
      <c r="KZ16" s="18">
        <v>1097.3302091518628</v>
      </c>
      <c r="LA16" s="18">
        <v>217.41721197769891</v>
      </c>
      <c r="LB16" s="18">
        <v>12.047016306487398</v>
      </c>
      <c r="LC16" s="18"/>
      <c r="LD16" s="18">
        <v>1213.8078071047044</v>
      </c>
      <c r="LE16" s="18">
        <v>869.67921801861974</v>
      </c>
      <c r="LF16" s="18"/>
      <c r="LG16" s="18"/>
      <c r="LH16" s="228">
        <f t="shared" si="132"/>
        <v>-1454.3829975908402</v>
      </c>
      <c r="LI16" s="120">
        <f t="shared" si="24"/>
        <v>-1454.3829975908402</v>
      </c>
      <c r="LJ16" s="120">
        <f t="shared" si="25"/>
        <v>0</v>
      </c>
      <c r="LK16" s="120">
        <f t="shared" si="133"/>
        <v>0</v>
      </c>
      <c r="LL16" s="228"/>
      <c r="LM16" s="228"/>
      <c r="LN16" s="228"/>
      <c r="LO16" s="228"/>
      <c r="LP16" s="228"/>
      <c r="LQ16" s="228"/>
      <c r="LR16" s="228"/>
      <c r="LS16" s="228"/>
      <c r="LT16" s="228"/>
      <c r="LU16" s="228"/>
      <c r="LV16" s="228"/>
      <c r="LW16" s="228"/>
      <c r="LX16" s="120">
        <f t="shared" si="26"/>
        <v>0</v>
      </c>
      <c r="LY16" s="228"/>
      <c r="LZ16" s="228"/>
      <c r="MA16" s="228"/>
      <c r="MB16" s="228"/>
      <c r="MC16" s="228"/>
      <c r="MD16" s="228"/>
      <c r="ME16" s="228"/>
      <c r="MF16" s="228"/>
      <c r="MG16" s="228"/>
      <c r="MH16" s="228"/>
      <c r="MI16" s="228"/>
      <c r="MJ16" s="119">
        <v>0</v>
      </c>
      <c r="MK16" s="228"/>
      <c r="ML16" s="120">
        <f t="shared" si="27"/>
        <v>0</v>
      </c>
      <c r="MM16" s="120">
        <f t="shared" si="28"/>
        <v>0</v>
      </c>
      <c r="MN16" s="120">
        <f t="shared" si="134"/>
        <v>185221.65899999996</v>
      </c>
      <c r="MO16" s="120">
        <v>17804.019</v>
      </c>
      <c r="MP16" s="228">
        <v>18601.96</v>
      </c>
      <c r="MQ16" s="228">
        <v>18601.96</v>
      </c>
      <c r="MR16" s="228">
        <v>18601.96</v>
      </c>
      <c r="MS16" s="228">
        <v>18601.96</v>
      </c>
      <c r="MT16" s="228">
        <v>18601.96</v>
      </c>
      <c r="MU16" s="228">
        <v>18601.96</v>
      </c>
      <c r="MV16" s="228">
        <v>18601.96</v>
      </c>
      <c r="MW16" s="228">
        <v>18601.96</v>
      </c>
      <c r="MX16" s="228">
        <v>18601.96</v>
      </c>
      <c r="MY16" s="228"/>
      <c r="MZ16" s="228"/>
      <c r="NA16" s="120">
        <f t="shared" si="135"/>
        <v>132174.2271605765</v>
      </c>
      <c r="NB16" s="20">
        <v>2730.6759826936332</v>
      </c>
      <c r="NC16" s="20">
        <v>1527.6992112962434</v>
      </c>
      <c r="ND16" s="20">
        <v>254.8378581509721</v>
      </c>
      <c r="NE16" s="20">
        <v>4173.9546461185664</v>
      </c>
      <c r="NF16" s="20">
        <v>0</v>
      </c>
      <c r="NG16" s="20">
        <v>413.70107731537416</v>
      </c>
      <c r="NH16" s="20">
        <v>6021.6026814420193</v>
      </c>
      <c r="NI16" s="20">
        <v>5622.5452583438046</v>
      </c>
      <c r="NJ16" s="20">
        <v>12889.715618336193</v>
      </c>
      <c r="NK16" s="20">
        <v>98539.494826879687</v>
      </c>
      <c r="NL16" s="20"/>
      <c r="NM16" s="20"/>
      <c r="NN16" s="228">
        <f t="shared" si="136"/>
        <v>-53047.431839423458</v>
      </c>
      <c r="NO16" s="120">
        <f t="shared" si="29"/>
        <v>-53047.431839423458</v>
      </c>
      <c r="NP16" s="120">
        <f t="shared" si="30"/>
        <v>0</v>
      </c>
      <c r="NQ16" s="114">
        <f t="shared" si="31"/>
        <v>53402.96</v>
      </c>
      <c r="NR16" s="113">
        <f t="shared" si="32"/>
        <v>20982.97</v>
      </c>
      <c r="NS16" s="131">
        <f t="shared" si="33"/>
        <v>-32419.989999999998</v>
      </c>
      <c r="NT16" s="120">
        <f t="shared" si="34"/>
        <v>-32419.989999999998</v>
      </c>
      <c r="NU16" s="120">
        <f t="shared" si="35"/>
        <v>0</v>
      </c>
      <c r="NV16" s="18">
        <f t="shared" si="137"/>
        <v>12391.710000000001</v>
      </c>
      <c r="NW16" s="18">
        <v>1193.3700000000001</v>
      </c>
      <c r="NX16" s="218">
        <v>1244.26</v>
      </c>
      <c r="NY16" s="218">
        <v>1244.26</v>
      </c>
      <c r="NZ16" s="18">
        <v>1244.26</v>
      </c>
      <c r="OA16" s="18">
        <v>1244.26</v>
      </c>
      <c r="OB16" s="18">
        <v>1244.26</v>
      </c>
      <c r="OC16" s="18">
        <v>1244.26</v>
      </c>
      <c r="OD16" s="18">
        <v>1244.26</v>
      </c>
      <c r="OE16" s="18">
        <v>1244.26</v>
      </c>
      <c r="OF16" s="18">
        <v>1244.26</v>
      </c>
      <c r="OG16" s="18"/>
      <c r="OH16" s="18"/>
      <c r="OI16" s="20">
        <f t="shared" si="138"/>
        <v>0</v>
      </c>
      <c r="OJ16" s="20">
        <v>0</v>
      </c>
      <c r="OK16" s="20">
        <v>0</v>
      </c>
      <c r="OL16" s="20">
        <v>0</v>
      </c>
      <c r="OM16" s="20">
        <v>0</v>
      </c>
      <c r="ON16" s="20">
        <v>0</v>
      </c>
      <c r="OO16" s="20">
        <v>0</v>
      </c>
      <c r="OP16" s="20">
        <v>0</v>
      </c>
      <c r="OQ16" s="20">
        <v>0</v>
      </c>
      <c r="OR16" s="20">
        <v>0</v>
      </c>
      <c r="OS16" s="20">
        <f>VLOOKUP(C16,'[3]Фін.рез.(витрати)'!$C$8:$AD$94,28,0)</f>
        <v>0</v>
      </c>
      <c r="OT16" s="20"/>
      <c r="OU16" s="20"/>
      <c r="OV16" s="218">
        <f t="shared" si="139"/>
        <v>-12391.710000000001</v>
      </c>
      <c r="OW16" s="20">
        <f t="shared" si="36"/>
        <v>-12391.710000000001</v>
      </c>
      <c r="OX16" s="20">
        <f t="shared" si="37"/>
        <v>0</v>
      </c>
      <c r="OY16" s="18">
        <f t="shared" si="140"/>
        <v>18747.262000000002</v>
      </c>
      <c r="OZ16" s="18">
        <v>1721.1519999999998</v>
      </c>
      <c r="PA16" s="218">
        <v>1891.79</v>
      </c>
      <c r="PB16" s="218">
        <v>1891.79</v>
      </c>
      <c r="PC16" s="218">
        <v>1891.79</v>
      </c>
      <c r="PD16" s="218">
        <v>1891.79</v>
      </c>
      <c r="PE16" s="218">
        <v>1891.79</v>
      </c>
      <c r="PF16" s="218">
        <v>1891.79</v>
      </c>
      <c r="PG16" s="218">
        <v>1891.79</v>
      </c>
      <c r="PH16" s="218">
        <v>1891.79</v>
      </c>
      <c r="PI16" s="218">
        <v>1891.79</v>
      </c>
      <c r="PJ16" s="218"/>
      <c r="PK16" s="218"/>
      <c r="PL16" s="20">
        <f t="shared" si="141"/>
        <v>10424.48</v>
      </c>
      <c r="PM16" s="18">
        <v>0</v>
      </c>
      <c r="PN16" s="18">
        <v>3867.46</v>
      </c>
      <c r="PO16" s="18">
        <v>0</v>
      </c>
      <c r="PP16" s="18">
        <v>0</v>
      </c>
      <c r="PQ16" s="18">
        <v>0</v>
      </c>
      <c r="PR16" s="18">
        <v>0</v>
      </c>
      <c r="PS16" s="18">
        <v>2792.02</v>
      </c>
      <c r="PT16" s="18">
        <v>0</v>
      </c>
      <c r="PU16" s="18">
        <v>0</v>
      </c>
      <c r="PV16" s="18">
        <f>VLOOKUP(C16,'[3]Фін.рез.(витрати)'!$C$8:$AE$94,29,0)</f>
        <v>3765</v>
      </c>
      <c r="PW16" s="18"/>
      <c r="PX16" s="18"/>
      <c r="PY16" s="218">
        <f t="shared" si="142"/>
        <v>-8322.7820000000029</v>
      </c>
      <c r="PZ16" s="20">
        <f t="shared" si="38"/>
        <v>-8322.7820000000029</v>
      </c>
      <c r="QA16" s="20">
        <f t="shared" si="39"/>
        <v>0</v>
      </c>
      <c r="QB16" s="18">
        <f t="shared" si="143"/>
        <v>2377</v>
      </c>
      <c r="QC16" s="18">
        <v>232.74999999999997</v>
      </c>
      <c r="QD16" s="218">
        <v>238.25</v>
      </c>
      <c r="QE16" s="218">
        <v>238.25</v>
      </c>
      <c r="QF16" s="218">
        <v>238.25</v>
      </c>
      <c r="QG16" s="218">
        <v>238.25</v>
      </c>
      <c r="QH16" s="218">
        <v>238.25</v>
      </c>
      <c r="QI16" s="218">
        <v>238.25</v>
      </c>
      <c r="QJ16" s="218">
        <v>238.25</v>
      </c>
      <c r="QK16" s="218">
        <v>238.25</v>
      </c>
      <c r="QL16" s="218">
        <v>238.25</v>
      </c>
      <c r="QM16" s="218"/>
      <c r="QN16" s="218"/>
      <c r="QO16" s="20">
        <f t="shared" si="144"/>
        <v>2653.88</v>
      </c>
      <c r="QP16" s="18">
        <v>0</v>
      </c>
      <c r="QQ16" s="18">
        <v>0</v>
      </c>
      <c r="QR16" s="18"/>
      <c r="QS16" s="18">
        <v>0</v>
      </c>
      <c r="QT16" s="18">
        <v>0</v>
      </c>
      <c r="QU16" s="18">
        <v>2653.88</v>
      </c>
      <c r="QV16" s="18"/>
      <c r="QW16" s="18">
        <v>0</v>
      </c>
      <c r="QX16" s="18"/>
      <c r="QY16" s="18"/>
      <c r="QZ16" s="18"/>
      <c r="RA16" s="18"/>
      <c r="RB16" s="218">
        <f t="shared" si="145"/>
        <v>276.88000000000011</v>
      </c>
      <c r="RC16" s="20">
        <f t="shared" si="40"/>
        <v>0</v>
      </c>
      <c r="RD16" s="20">
        <f t="shared" si="41"/>
        <v>276.88000000000011</v>
      </c>
      <c r="RE16" s="18">
        <f t="shared" si="146"/>
        <v>11447.774000000001</v>
      </c>
      <c r="RF16" s="20">
        <v>1056.0140000000001</v>
      </c>
      <c r="RG16" s="218">
        <v>1154.6400000000001</v>
      </c>
      <c r="RH16" s="218">
        <v>1154.6400000000001</v>
      </c>
      <c r="RI16" s="218">
        <v>1154.6400000000001</v>
      </c>
      <c r="RJ16" s="218">
        <v>1154.6400000000001</v>
      </c>
      <c r="RK16" s="218">
        <v>1154.6400000000001</v>
      </c>
      <c r="RL16" s="218">
        <v>1154.6400000000001</v>
      </c>
      <c r="RM16" s="218">
        <v>1154.6400000000001</v>
      </c>
      <c r="RN16" s="218">
        <v>1154.6400000000001</v>
      </c>
      <c r="RO16" s="218">
        <v>1154.6400000000001</v>
      </c>
      <c r="RP16" s="218"/>
      <c r="RQ16" s="218"/>
      <c r="RR16" s="20">
        <f t="shared" si="147"/>
        <v>0</v>
      </c>
      <c r="RS16" s="18">
        <v>0</v>
      </c>
      <c r="RT16" s="18">
        <v>0</v>
      </c>
      <c r="RU16" s="18"/>
      <c r="RV16" s="18">
        <v>0</v>
      </c>
      <c r="RW16" s="18"/>
      <c r="RX16" s="18"/>
      <c r="RY16" s="18">
        <v>0</v>
      </c>
      <c r="RZ16" s="18">
        <v>0</v>
      </c>
      <c r="SA16" s="18"/>
      <c r="SB16" s="18"/>
      <c r="SC16" s="18"/>
      <c r="SD16" s="18"/>
      <c r="SE16" s="20">
        <f t="shared" si="42"/>
        <v>-11447.774000000001</v>
      </c>
      <c r="SF16" s="20">
        <f t="shared" si="43"/>
        <v>-11447.774000000001</v>
      </c>
      <c r="SG16" s="20">
        <f t="shared" si="44"/>
        <v>0</v>
      </c>
      <c r="SH16" s="18">
        <f t="shared" si="148"/>
        <v>5495.2520000000004</v>
      </c>
      <c r="SI16" s="18">
        <v>514.47199999999998</v>
      </c>
      <c r="SJ16" s="218">
        <v>553.41999999999996</v>
      </c>
      <c r="SK16" s="218">
        <v>553.41999999999996</v>
      </c>
      <c r="SL16" s="218">
        <v>553.41999999999996</v>
      </c>
      <c r="SM16" s="218">
        <v>553.41999999999996</v>
      </c>
      <c r="SN16" s="218">
        <v>553.41999999999996</v>
      </c>
      <c r="SO16" s="218">
        <v>553.41999999999996</v>
      </c>
      <c r="SP16" s="218">
        <v>553.41999999999996</v>
      </c>
      <c r="SQ16" s="218">
        <v>553.41999999999996</v>
      </c>
      <c r="SR16" s="218">
        <v>553.41999999999996</v>
      </c>
      <c r="SS16" s="218"/>
      <c r="ST16" s="218"/>
      <c r="SU16" s="20">
        <f t="shared" si="149"/>
        <v>1985.01</v>
      </c>
      <c r="SV16" s="18">
        <v>0</v>
      </c>
      <c r="SW16" s="18">
        <v>0</v>
      </c>
      <c r="SX16" s="18">
        <v>0</v>
      </c>
      <c r="SY16" s="18">
        <v>0</v>
      </c>
      <c r="SZ16" s="18">
        <v>0</v>
      </c>
      <c r="TA16" s="18">
        <v>0</v>
      </c>
      <c r="TB16" s="18">
        <v>0</v>
      </c>
      <c r="TC16" s="18">
        <v>0</v>
      </c>
      <c r="TD16" s="18">
        <v>1985.01</v>
      </c>
      <c r="TE16" s="18"/>
      <c r="TF16" s="18"/>
      <c r="TG16" s="18"/>
      <c r="TH16" s="20">
        <f t="shared" si="45"/>
        <v>-3510.2420000000002</v>
      </c>
      <c r="TI16" s="20">
        <f t="shared" si="46"/>
        <v>-3510.2420000000002</v>
      </c>
      <c r="TJ16" s="20">
        <f t="shared" si="47"/>
        <v>0</v>
      </c>
      <c r="TK16" s="18">
        <f t="shared" si="150"/>
        <v>2876.902</v>
      </c>
      <c r="TL16" s="18">
        <v>282.29200000000003</v>
      </c>
      <c r="TM16" s="218">
        <v>288.29000000000002</v>
      </c>
      <c r="TN16" s="218">
        <v>288.29000000000002</v>
      </c>
      <c r="TO16" s="218">
        <v>288.29000000000002</v>
      </c>
      <c r="TP16" s="218">
        <v>288.29000000000002</v>
      </c>
      <c r="TQ16" s="218">
        <v>288.29000000000002</v>
      </c>
      <c r="TR16" s="218">
        <v>288.29000000000002</v>
      </c>
      <c r="TS16" s="218">
        <v>288.29000000000002</v>
      </c>
      <c r="TT16" s="218">
        <v>288.29000000000002</v>
      </c>
      <c r="TU16" s="218">
        <v>288.29000000000002</v>
      </c>
      <c r="TV16" s="218"/>
      <c r="TW16" s="218"/>
      <c r="TX16" s="20">
        <f t="shared" si="151"/>
        <v>5919.6</v>
      </c>
      <c r="TY16" s="18">
        <v>2332.06</v>
      </c>
      <c r="TZ16" s="18">
        <v>0</v>
      </c>
      <c r="UA16" s="18">
        <v>0</v>
      </c>
      <c r="UB16" s="18">
        <v>0</v>
      </c>
      <c r="UC16" s="18">
        <v>0</v>
      </c>
      <c r="UD16" s="18">
        <v>3587.54</v>
      </c>
      <c r="UE16" s="18">
        <v>0</v>
      </c>
      <c r="UF16" s="18">
        <v>0</v>
      </c>
      <c r="UG16" s="18">
        <v>0</v>
      </c>
      <c r="UH16" s="18">
        <f>VLOOKUP(C16,'[3]Фін.рез.(витрати)'!$C$8:$AI$94,33,0)</f>
        <v>0</v>
      </c>
      <c r="UI16" s="18"/>
      <c r="UJ16" s="18"/>
      <c r="UK16" s="20">
        <f t="shared" si="48"/>
        <v>3042.6980000000003</v>
      </c>
      <c r="UL16" s="20">
        <f t="shared" si="49"/>
        <v>0</v>
      </c>
      <c r="UM16" s="20">
        <f t="shared" si="50"/>
        <v>3042.6980000000003</v>
      </c>
      <c r="UN16" s="18">
        <f t="shared" si="152"/>
        <v>67.06</v>
      </c>
      <c r="UO16" s="18">
        <v>6.58</v>
      </c>
      <c r="UP16" s="218">
        <v>6.72</v>
      </c>
      <c r="UQ16" s="218">
        <v>6.72</v>
      </c>
      <c r="UR16" s="218">
        <v>6.72</v>
      </c>
      <c r="US16" s="218">
        <v>6.72</v>
      </c>
      <c r="UT16" s="218">
        <v>6.72</v>
      </c>
      <c r="UU16" s="218">
        <v>6.72</v>
      </c>
      <c r="UV16" s="218">
        <v>6.72</v>
      </c>
      <c r="UW16" s="218">
        <v>6.72</v>
      </c>
      <c r="UX16" s="218">
        <v>6.72</v>
      </c>
      <c r="UY16" s="218"/>
      <c r="UZ16" s="218"/>
      <c r="VA16" s="20">
        <f t="shared" si="51"/>
        <v>0</v>
      </c>
      <c r="VB16" s="218"/>
      <c r="VC16" s="218"/>
      <c r="VD16" s="218"/>
      <c r="VE16" s="218"/>
      <c r="VF16" s="218"/>
      <c r="VG16" s="218"/>
      <c r="VH16" s="218"/>
      <c r="VI16" s="218"/>
      <c r="VJ16" s="218"/>
      <c r="VK16" s="218"/>
      <c r="VL16" s="218"/>
      <c r="VM16" s="218"/>
      <c r="VN16" s="20">
        <f t="shared" si="52"/>
        <v>-67.06</v>
      </c>
      <c r="VO16" s="20">
        <f t="shared" si="53"/>
        <v>-67.06</v>
      </c>
      <c r="VP16" s="20">
        <f t="shared" si="54"/>
        <v>0</v>
      </c>
      <c r="VQ16" s="120">
        <f t="shared" si="55"/>
        <v>0</v>
      </c>
      <c r="VR16" s="228"/>
      <c r="VS16" s="228"/>
      <c r="VT16" s="228"/>
      <c r="VU16" s="228"/>
      <c r="VV16" s="228"/>
      <c r="VW16" s="228"/>
      <c r="VX16" s="228"/>
      <c r="VY16" s="228"/>
      <c r="VZ16" s="228"/>
      <c r="WA16" s="228"/>
      <c r="WB16" s="228"/>
      <c r="WC16" s="228"/>
      <c r="WD16" s="120">
        <f t="shared" si="56"/>
        <v>0</v>
      </c>
      <c r="WE16" s="218"/>
      <c r="WF16" s="218"/>
      <c r="WG16" s="218"/>
      <c r="WH16" s="218"/>
      <c r="WI16" s="218"/>
      <c r="WJ16" s="218"/>
      <c r="WK16" s="218"/>
      <c r="WL16" s="218"/>
      <c r="WM16" s="218"/>
      <c r="WN16" s="218"/>
      <c r="WO16" s="218"/>
      <c r="WP16" s="218"/>
      <c r="WQ16" s="120">
        <f t="shared" si="57"/>
        <v>0</v>
      </c>
      <c r="WR16" s="120">
        <f t="shared" si="58"/>
        <v>0</v>
      </c>
      <c r="WS16" s="120">
        <f t="shared" si="59"/>
        <v>0</v>
      </c>
      <c r="WT16" s="119">
        <f t="shared" si="153"/>
        <v>57129.436999999998</v>
      </c>
      <c r="WU16" s="119">
        <v>5795.6869999999999</v>
      </c>
      <c r="WV16" s="228">
        <v>5703.75</v>
      </c>
      <c r="WW16" s="228">
        <v>5703.75</v>
      </c>
      <c r="WX16" s="228">
        <v>5703.75</v>
      </c>
      <c r="WY16" s="228">
        <v>5703.75</v>
      </c>
      <c r="WZ16" s="228">
        <v>5703.75</v>
      </c>
      <c r="XA16" s="228">
        <v>5703.75</v>
      </c>
      <c r="XB16" s="228">
        <v>5703.75</v>
      </c>
      <c r="XC16" s="228">
        <v>5703.75</v>
      </c>
      <c r="XD16" s="228">
        <v>5703.75</v>
      </c>
      <c r="XE16" s="228"/>
      <c r="XF16" s="228"/>
      <c r="XG16" s="119">
        <f t="shared" si="154"/>
        <v>94642.434051600867</v>
      </c>
      <c r="XH16" s="18">
        <v>10320.425048483663</v>
      </c>
      <c r="XI16" s="18">
        <v>6851.4770763123252</v>
      </c>
      <c r="XJ16" s="18">
        <v>4649.7237446656727</v>
      </c>
      <c r="XK16" s="18">
        <v>4759.5973824055645</v>
      </c>
      <c r="XL16" s="18">
        <v>9801.8922057046002</v>
      </c>
      <c r="XM16" s="18">
        <v>9458.9025276736375</v>
      </c>
      <c r="XN16" s="18">
        <v>8928.7915967286935</v>
      </c>
      <c r="XO16" s="18">
        <v>16051.085641437408</v>
      </c>
      <c r="XP16" s="18">
        <v>14358.585311939418</v>
      </c>
      <c r="XQ16" s="18">
        <v>9461.9535162498796</v>
      </c>
      <c r="XR16" s="18"/>
      <c r="XS16" s="18"/>
      <c r="XT16" s="120">
        <f t="shared" si="60"/>
        <v>37512.997051600869</v>
      </c>
      <c r="XU16" s="120">
        <f t="shared" si="61"/>
        <v>0</v>
      </c>
      <c r="XV16" s="120">
        <f t="shared" si="62"/>
        <v>37512.997051600869</v>
      </c>
      <c r="XW16" s="119">
        <f t="shared" si="155"/>
        <v>42556.56700000001</v>
      </c>
      <c r="XX16" s="119">
        <v>4236.0969999999998</v>
      </c>
      <c r="XY16" s="228">
        <v>4257.83</v>
      </c>
      <c r="XZ16" s="228">
        <v>4257.83</v>
      </c>
      <c r="YA16" s="228">
        <v>4257.83</v>
      </c>
      <c r="YB16" s="228">
        <v>4257.83</v>
      </c>
      <c r="YC16" s="228">
        <v>4257.83</v>
      </c>
      <c r="YD16" s="228">
        <v>4257.83</v>
      </c>
      <c r="YE16" s="228">
        <v>4257.83</v>
      </c>
      <c r="YF16" s="228">
        <v>4257.83</v>
      </c>
      <c r="YG16" s="228">
        <v>4257.83</v>
      </c>
      <c r="YH16" s="228"/>
      <c r="YI16" s="228"/>
      <c r="YJ16" s="120">
        <f t="shared" si="156"/>
        <v>74359.014842665216</v>
      </c>
      <c r="YK16" s="18">
        <v>7064.6583113524093</v>
      </c>
      <c r="YL16" s="18">
        <v>5050.0094851817494</v>
      </c>
      <c r="YM16" s="18">
        <v>7096.2729889857037</v>
      </c>
      <c r="YN16" s="18">
        <v>7581.0694664499524</v>
      </c>
      <c r="YO16" s="18">
        <v>10389.874599855297</v>
      </c>
      <c r="YP16" s="18">
        <v>7234.7152006845654</v>
      </c>
      <c r="YQ16" s="18">
        <v>6908.0890569306321</v>
      </c>
      <c r="YR16" s="18">
        <v>8211.9164956693457</v>
      </c>
      <c r="YS16" s="18">
        <v>7256.4357757302387</v>
      </c>
      <c r="YT16" s="18">
        <v>7565.9734618253278</v>
      </c>
      <c r="YU16" s="18"/>
      <c r="YV16" s="18"/>
      <c r="YW16" s="218">
        <f t="shared" si="157"/>
        <v>31802.447842665206</v>
      </c>
      <c r="YX16" s="120">
        <f t="shared" si="63"/>
        <v>0</v>
      </c>
      <c r="YY16" s="120">
        <f t="shared" si="64"/>
        <v>31802.447842665206</v>
      </c>
      <c r="YZ16" s="119">
        <f t="shared" si="158"/>
        <v>484.49099999999999</v>
      </c>
      <c r="ZA16" s="119">
        <v>60.951000000000001</v>
      </c>
      <c r="ZB16" s="228">
        <v>47.06</v>
      </c>
      <c r="ZC16" s="228">
        <v>47.06</v>
      </c>
      <c r="ZD16" s="228">
        <v>47.06</v>
      </c>
      <c r="ZE16" s="228">
        <v>47.06</v>
      </c>
      <c r="ZF16" s="228">
        <v>47.06</v>
      </c>
      <c r="ZG16" s="228">
        <v>47.06</v>
      </c>
      <c r="ZH16" s="228">
        <v>47.06</v>
      </c>
      <c r="ZI16" s="228">
        <v>47.06</v>
      </c>
      <c r="ZJ16" s="228">
        <v>47.06</v>
      </c>
      <c r="ZK16" s="228"/>
      <c r="ZL16" s="228"/>
      <c r="ZM16" s="120">
        <f t="shared" si="159"/>
        <v>9405.5643530440102</v>
      </c>
      <c r="ZN16" s="119"/>
      <c r="ZO16" s="18"/>
      <c r="ZP16" s="18">
        <v>4651.5818176037974</v>
      </c>
      <c r="ZQ16" s="18">
        <v>4753.9825354402119</v>
      </c>
      <c r="ZR16" s="18"/>
      <c r="ZS16" s="18"/>
      <c r="ZT16" s="18"/>
      <c r="ZU16" s="18"/>
      <c r="ZV16" s="18"/>
      <c r="ZW16" s="18"/>
      <c r="ZX16" s="18"/>
      <c r="ZY16" s="18"/>
      <c r="ZZ16" s="120">
        <f t="shared" si="65"/>
        <v>8921.0733530440102</v>
      </c>
      <c r="AAA16" s="120">
        <f t="shared" si="66"/>
        <v>0</v>
      </c>
      <c r="AAB16" s="120">
        <f t="shared" si="67"/>
        <v>8921.0733530440102</v>
      </c>
      <c r="AAC16" s="119">
        <f t="shared" si="160"/>
        <v>2023.7010000000002</v>
      </c>
      <c r="AAD16" s="119">
        <v>202.101</v>
      </c>
      <c r="AAE16" s="228">
        <v>202.4</v>
      </c>
      <c r="AAF16" s="228">
        <v>202.4</v>
      </c>
      <c r="AAG16" s="228">
        <v>202.4</v>
      </c>
      <c r="AAH16" s="228">
        <v>202.4</v>
      </c>
      <c r="AAI16" s="228">
        <v>202.4</v>
      </c>
      <c r="AAJ16" s="228">
        <v>202.4</v>
      </c>
      <c r="AAK16" s="228">
        <v>202.4</v>
      </c>
      <c r="AAL16" s="228">
        <v>202.4</v>
      </c>
      <c r="AAM16" s="228">
        <v>202.4</v>
      </c>
      <c r="AAN16" s="228"/>
      <c r="AAO16" s="228"/>
      <c r="AAP16" s="120">
        <f t="shared" si="161"/>
        <v>2266.2492571839998</v>
      </c>
      <c r="AAQ16" s="18">
        <v>192.21510369599997</v>
      </c>
      <c r="AAR16" s="18">
        <v>191.72132495999998</v>
      </c>
      <c r="AAS16" s="18">
        <v>235.19344992000001</v>
      </c>
      <c r="AAT16" s="18">
        <v>240.07640976000002</v>
      </c>
      <c r="AAU16" s="18">
        <v>234.831907728</v>
      </c>
      <c r="AAV16" s="18">
        <v>239.21818096000001</v>
      </c>
      <c r="AAW16" s="18">
        <v>232.38557231999999</v>
      </c>
      <c r="AAX16" s="18">
        <v>233.41033584000002</v>
      </c>
      <c r="AAY16" s="18">
        <v>231.45706672</v>
      </c>
      <c r="AAZ16" s="18">
        <v>235.73990528000002</v>
      </c>
      <c r="ABA16" s="18"/>
      <c r="ABB16" s="18"/>
      <c r="ABC16" s="120">
        <f t="shared" si="68"/>
        <v>242.54825718399957</v>
      </c>
      <c r="ABD16" s="120">
        <f t="shared" si="69"/>
        <v>0</v>
      </c>
      <c r="ABE16" s="120">
        <f t="shared" si="70"/>
        <v>242.54825718399957</v>
      </c>
      <c r="ABF16" s="119">
        <f t="shared" si="162"/>
        <v>443.37200000000018</v>
      </c>
      <c r="ABG16" s="119">
        <v>44.312000000000005</v>
      </c>
      <c r="ABH16" s="228">
        <v>44.34</v>
      </c>
      <c r="ABI16" s="228">
        <v>44.34</v>
      </c>
      <c r="ABJ16" s="228">
        <v>44.34</v>
      </c>
      <c r="ABK16" s="228">
        <v>44.34</v>
      </c>
      <c r="ABL16" s="228">
        <v>44.34</v>
      </c>
      <c r="ABM16" s="228">
        <v>44.34</v>
      </c>
      <c r="ABN16" s="228">
        <v>44.34</v>
      </c>
      <c r="ABO16" s="228">
        <v>44.34</v>
      </c>
      <c r="ABP16" s="228">
        <v>44.34</v>
      </c>
      <c r="ABQ16" s="228"/>
      <c r="ABR16" s="228"/>
      <c r="ABS16" s="120">
        <f t="shared" si="163"/>
        <v>0</v>
      </c>
      <c r="ABT16" s="18">
        <v>0</v>
      </c>
      <c r="ABU16" s="18"/>
      <c r="ABV16" s="18"/>
      <c r="ABW16" s="18"/>
      <c r="ABX16" s="18"/>
      <c r="ABY16" s="18"/>
      <c r="ABZ16" s="18"/>
      <c r="ACA16" s="18">
        <v>0</v>
      </c>
      <c r="ACB16" s="18">
        <v>0</v>
      </c>
      <c r="ACC16" s="18">
        <v>0</v>
      </c>
      <c r="ACD16" s="18"/>
      <c r="ACE16" s="18"/>
      <c r="ACF16" s="120">
        <f t="shared" si="71"/>
        <v>-443.37200000000018</v>
      </c>
      <c r="ACG16" s="120">
        <f t="shared" si="72"/>
        <v>-443.37200000000018</v>
      </c>
      <c r="ACH16" s="120">
        <f t="shared" si="73"/>
        <v>0</v>
      </c>
      <c r="ACI16" s="114">
        <f t="shared" si="74"/>
        <v>65808.775000000009</v>
      </c>
      <c r="ACJ16" s="120">
        <f t="shared" si="75"/>
        <v>41214.389412816003</v>
      </c>
      <c r="ACK16" s="131">
        <f t="shared" si="76"/>
        <v>-24594.385587184006</v>
      </c>
      <c r="ACL16" s="120">
        <f t="shared" si="77"/>
        <v>-24594.385587184006</v>
      </c>
      <c r="ACM16" s="120">
        <f t="shared" si="78"/>
        <v>0</v>
      </c>
      <c r="ACN16" s="18">
        <f t="shared" si="164"/>
        <v>8941.7229999999981</v>
      </c>
      <c r="ACO16" s="18">
        <v>889.06299999999999</v>
      </c>
      <c r="ACP16" s="218">
        <v>894.74</v>
      </c>
      <c r="ACQ16" s="218">
        <v>894.74</v>
      </c>
      <c r="ACR16" s="218">
        <v>894.74</v>
      </c>
      <c r="ACS16" s="218">
        <v>894.74</v>
      </c>
      <c r="ACT16" s="218">
        <v>894.74</v>
      </c>
      <c r="ACU16" s="218">
        <v>894.74</v>
      </c>
      <c r="ACV16" s="218">
        <v>894.74</v>
      </c>
      <c r="ACW16" s="218">
        <v>894.74</v>
      </c>
      <c r="ACX16" s="218">
        <v>894.74</v>
      </c>
      <c r="ACY16" s="218"/>
      <c r="ACZ16" s="218"/>
      <c r="ADA16" s="20">
        <f t="shared" si="165"/>
        <v>11549.811034656001</v>
      </c>
      <c r="ADB16" s="18">
        <v>1294.6719794400001</v>
      </c>
      <c r="ADC16" s="18">
        <v>1346.802696</v>
      </c>
      <c r="ADD16" s="18">
        <v>1820.9377208159999</v>
      </c>
      <c r="ADE16" s="18">
        <v>1461.020976</v>
      </c>
      <c r="ADF16" s="18">
        <v>833.64445079999996</v>
      </c>
      <c r="ADG16" s="18">
        <v>1063.5413868000001</v>
      </c>
      <c r="ADH16" s="18">
        <v>1111.7318796000002</v>
      </c>
      <c r="ADI16" s="18">
        <v>852.27215039999999</v>
      </c>
      <c r="ADJ16" s="18">
        <v>872.52879960000007</v>
      </c>
      <c r="ADK16" s="18">
        <v>892.65899519999994</v>
      </c>
      <c r="ADL16" s="18"/>
      <c r="ADM16" s="18"/>
      <c r="ADN16" s="20">
        <f t="shared" si="79"/>
        <v>2608.0880346560025</v>
      </c>
      <c r="ADO16" s="20">
        <f t="shared" si="80"/>
        <v>0</v>
      </c>
      <c r="ADP16" s="20">
        <f t="shared" si="81"/>
        <v>2608.0880346560025</v>
      </c>
      <c r="ADQ16" s="18">
        <f t="shared" si="166"/>
        <v>56867.052000000011</v>
      </c>
      <c r="ADR16" s="18">
        <v>5282.4719999999998</v>
      </c>
      <c r="ADS16" s="218">
        <v>5731.62</v>
      </c>
      <c r="ADT16" s="218">
        <v>5731.62</v>
      </c>
      <c r="ADU16" s="218">
        <v>5731.62</v>
      </c>
      <c r="ADV16" s="218">
        <v>5731.62</v>
      </c>
      <c r="ADW16" s="218">
        <v>5731.62</v>
      </c>
      <c r="ADX16" s="218">
        <v>5731.62</v>
      </c>
      <c r="ADY16" s="218">
        <v>5731.62</v>
      </c>
      <c r="ADZ16" s="218">
        <v>5731.62</v>
      </c>
      <c r="AEA16" s="218">
        <v>5731.62</v>
      </c>
      <c r="AEB16" s="218"/>
      <c r="AEC16" s="218"/>
      <c r="AED16" s="20">
        <f t="shared" si="167"/>
        <v>29664.57837816</v>
      </c>
      <c r="AEE16" s="18">
        <v>3435.2492705999998</v>
      </c>
      <c r="AEF16" s="18">
        <v>2852.052768</v>
      </c>
      <c r="AEG16" s="18">
        <v>2981.8849140000002</v>
      </c>
      <c r="AEH16" s="18">
        <v>3729.6618804</v>
      </c>
      <c r="AEI16" s="18">
        <v>1218.70879236</v>
      </c>
      <c r="AEJ16" s="18">
        <v>3408.9938748000004</v>
      </c>
      <c r="AEK16" s="18">
        <v>3339.1240200000002</v>
      </c>
      <c r="AEL16" s="18">
        <v>2809.3415328000001</v>
      </c>
      <c r="AEM16" s="18">
        <v>2821.0460291999998</v>
      </c>
      <c r="AEN16" s="18">
        <v>3068.515296</v>
      </c>
      <c r="AEO16" s="18"/>
      <c r="AEP16" s="18"/>
      <c r="AEQ16" s="20">
        <f t="shared" si="82"/>
        <v>-27202.47362184001</v>
      </c>
      <c r="AER16" s="20">
        <f t="shared" si="83"/>
        <v>-27202.47362184001</v>
      </c>
      <c r="AES16" s="20">
        <f t="shared" si="84"/>
        <v>0</v>
      </c>
      <c r="AET16" s="18">
        <f t="shared" si="168"/>
        <v>0</v>
      </c>
      <c r="AEU16" s="18">
        <v>0</v>
      </c>
      <c r="AEV16" s="218">
        <v>0</v>
      </c>
      <c r="AEW16" s="218">
        <v>0</v>
      </c>
      <c r="AEX16" s="218">
        <v>0</v>
      </c>
      <c r="AEY16" s="218">
        <v>0</v>
      </c>
      <c r="AEZ16" s="218"/>
      <c r="AFA16" s="218"/>
      <c r="AFB16" s="218"/>
      <c r="AFC16" s="218"/>
      <c r="AFD16" s="218"/>
      <c r="AFE16" s="218"/>
      <c r="AFF16" s="218"/>
      <c r="AFG16" s="20">
        <f t="shared" si="169"/>
        <v>0</v>
      </c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20">
        <f t="shared" si="85"/>
        <v>0</v>
      </c>
      <c r="AFU16" s="20">
        <f t="shared" si="86"/>
        <v>0</v>
      </c>
      <c r="AFV16" s="135">
        <f t="shared" si="87"/>
        <v>0</v>
      </c>
      <c r="AFW16" s="140">
        <f t="shared" si="88"/>
        <v>596499.26100000006</v>
      </c>
      <c r="AFX16" s="110">
        <f t="shared" si="89"/>
        <v>557305.24851416261</v>
      </c>
      <c r="AFY16" s="125">
        <f t="shared" si="90"/>
        <v>-39194.012485837447</v>
      </c>
      <c r="AFZ16" s="20">
        <f t="shared" si="170"/>
        <v>-39194.012485837447</v>
      </c>
      <c r="AGA16" s="139">
        <f t="shared" si="171"/>
        <v>0</v>
      </c>
      <c r="AGB16" s="200">
        <f t="shared" si="91"/>
        <v>715799.11320000002</v>
      </c>
      <c r="AGC16" s="125">
        <f t="shared" si="91"/>
        <v>668766.29821699508</v>
      </c>
      <c r="AGD16" s="125">
        <f t="shared" si="92"/>
        <v>-47032.814983004937</v>
      </c>
      <c r="AGE16" s="20">
        <f t="shared" si="93"/>
        <v>-47032.814983004937</v>
      </c>
      <c r="AGF16" s="135">
        <f t="shared" si="94"/>
        <v>0</v>
      </c>
      <c r="AGG16" s="164">
        <f t="shared" si="172"/>
        <v>35789.95566</v>
      </c>
      <c r="AGH16" s="205">
        <f t="shared" si="173"/>
        <v>33438.314910849753</v>
      </c>
      <c r="AGI16" s="125">
        <f t="shared" si="95"/>
        <v>-2351.6407491502468</v>
      </c>
      <c r="AGJ16" s="20">
        <f t="shared" si="96"/>
        <v>-2351.6407491502468</v>
      </c>
      <c r="AGK16" s="139">
        <f t="shared" si="97"/>
        <v>0</v>
      </c>
      <c r="AGL16" s="165">
        <f t="shared" si="174"/>
        <v>751589.06886</v>
      </c>
      <c r="AGM16" s="165">
        <f t="shared" si="174"/>
        <v>702204.61312784487</v>
      </c>
      <c r="AGN16" s="166">
        <f t="shared" si="99"/>
        <v>-49384.455732155126</v>
      </c>
      <c r="AGO16" s="165">
        <f t="shared" si="100"/>
        <v>-49384.455732155126</v>
      </c>
      <c r="AGP16" s="167">
        <f t="shared" si="101"/>
        <v>0</v>
      </c>
      <c r="AGQ16" s="202">
        <f t="shared" si="175"/>
        <v>4.7619047619047616E-2</v>
      </c>
      <c r="AGR16" s="263"/>
      <c r="AGS16" s="263">
        <v>0.05</v>
      </c>
      <c r="AGT16" s="229"/>
      <c r="AGU16" s="264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</row>
    <row r="17" spans="1:892" s="210" customFormat="1" ht="12.75" outlineLevel="1" x14ac:dyDescent="0.25">
      <c r="A17" s="1">
        <v>447</v>
      </c>
      <c r="B17" s="21">
        <v>3</v>
      </c>
      <c r="C17" s="230" t="s">
        <v>754</v>
      </c>
      <c r="D17" s="231">
        <v>5</v>
      </c>
      <c r="E17" s="227">
        <v>3211.2</v>
      </c>
      <c r="F17" s="131">
        <f t="shared" si="0"/>
        <v>39784.514999999999</v>
      </c>
      <c r="G17" s="113">
        <f t="shared" si="1"/>
        <v>39539.230062431772</v>
      </c>
      <c r="H17" s="131">
        <f t="shared" si="2"/>
        <v>-245.28493756822718</v>
      </c>
      <c r="I17" s="120">
        <f t="shared" si="3"/>
        <v>-245.28493756822718</v>
      </c>
      <c r="J17" s="120">
        <f t="shared" si="4"/>
        <v>0</v>
      </c>
      <c r="K17" s="18">
        <f t="shared" si="102"/>
        <v>14325.633999999996</v>
      </c>
      <c r="L17" s="218">
        <v>1405.684</v>
      </c>
      <c r="M17" s="218">
        <v>1435.55</v>
      </c>
      <c r="N17" s="218">
        <v>1435.55</v>
      </c>
      <c r="O17" s="218">
        <v>1435.55</v>
      </c>
      <c r="P17" s="218">
        <v>1435.55</v>
      </c>
      <c r="Q17" s="218">
        <v>1435.55</v>
      </c>
      <c r="R17" s="218">
        <v>1435.55</v>
      </c>
      <c r="S17" s="218">
        <v>1435.55</v>
      </c>
      <c r="T17" s="218">
        <v>1435.55</v>
      </c>
      <c r="U17" s="218">
        <v>1435.55</v>
      </c>
      <c r="V17" s="218"/>
      <c r="W17" s="218"/>
      <c r="X17" s="218">
        <f t="shared" si="103"/>
        <v>13838.174542113538</v>
      </c>
      <c r="Y17" s="18">
        <v>0</v>
      </c>
      <c r="Z17" s="18">
        <v>5493.9961135019585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8344.1784286115799</v>
      </c>
      <c r="AG17" s="18">
        <v>0</v>
      </c>
      <c r="AH17" s="18">
        <v>0</v>
      </c>
      <c r="AI17" s="18"/>
      <c r="AJ17" s="18"/>
      <c r="AK17" s="218"/>
      <c r="AL17" s="218">
        <f t="shared" si="104"/>
        <v>0</v>
      </c>
      <c r="AM17" s="218">
        <f t="shared" si="5"/>
        <v>0</v>
      </c>
      <c r="AN17" s="18">
        <f t="shared" si="105"/>
        <v>2922.3119999999999</v>
      </c>
      <c r="AO17" s="218">
        <v>286.93200000000002</v>
      </c>
      <c r="AP17" s="218">
        <v>292.82</v>
      </c>
      <c r="AQ17" s="218">
        <v>292.82</v>
      </c>
      <c r="AR17" s="218">
        <v>292.82</v>
      </c>
      <c r="AS17" s="218">
        <v>292.82</v>
      </c>
      <c r="AT17" s="218">
        <v>292.82</v>
      </c>
      <c r="AU17" s="218">
        <v>292.82</v>
      </c>
      <c r="AV17" s="218">
        <v>292.82</v>
      </c>
      <c r="AW17" s="218">
        <v>292.82</v>
      </c>
      <c r="AX17" s="218">
        <v>292.82</v>
      </c>
      <c r="AY17" s="218"/>
      <c r="AZ17" s="218"/>
      <c r="BA17" s="20">
        <f t="shared" si="106"/>
        <v>2884.6905443634259</v>
      </c>
      <c r="BB17" s="18">
        <v>0</v>
      </c>
      <c r="BC17" s="18">
        <v>1145.2723472418302</v>
      </c>
      <c r="BD17" s="18">
        <v>0</v>
      </c>
      <c r="BE17" s="18">
        <v>0</v>
      </c>
      <c r="BF17" s="18">
        <v>0</v>
      </c>
      <c r="BG17" s="18">
        <v>0</v>
      </c>
      <c r="BH17" s="18">
        <v>0</v>
      </c>
      <c r="BI17" s="18">
        <v>1739.4181971215955</v>
      </c>
      <c r="BJ17" s="18">
        <v>0</v>
      </c>
      <c r="BK17" s="18">
        <v>0</v>
      </c>
      <c r="BL17" s="18"/>
      <c r="BM17" s="18"/>
      <c r="BN17" s="218"/>
      <c r="BO17" s="20">
        <f t="shared" si="6"/>
        <v>0</v>
      </c>
      <c r="BP17" s="20">
        <f t="shared" si="7"/>
        <v>0</v>
      </c>
      <c r="BQ17" s="18">
        <f t="shared" si="107"/>
        <v>1833.2009999999998</v>
      </c>
      <c r="BR17" s="218">
        <v>183.14099999999999</v>
      </c>
      <c r="BS17" s="3">
        <v>183.34</v>
      </c>
      <c r="BT17" s="218">
        <v>183.34</v>
      </c>
      <c r="BU17" s="218">
        <v>183.34</v>
      </c>
      <c r="BV17" s="218">
        <v>183.34</v>
      </c>
      <c r="BW17" s="218">
        <v>183.34</v>
      </c>
      <c r="BX17" s="218">
        <v>183.34</v>
      </c>
      <c r="BY17" s="218">
        <v>183.34</v>
      </c>
      <c r="BZ17" s="218">
        <v>183.34</v>
      </c>
      <c r="CA17" s="218">
        <v>183.34</v>
      </c>
      <c r="CB17" s="218"/>
      <c r="CC17" s="218"/>
      <c r="CD17" s="18">
        <f t="shared" si="108"/>
        <v>1990.98358807316</v>
      </c>
      <c r="CE17" s="18">
        <v>184.90113366900002</v>
      </c>
      <c r="CF17" s="18">
        <v>184.42614369</v>
      </c>
      <c r="CG17" s="18">
        <v>202.62460338316001</v>
      </c>
      <c r="CH17" s="18">
        <v>206.83141857000001</v>
      </c>
      <c r="CI17" s="18">
        <v>202.313157921</v>
      </c>
      <c r="CJ17" s="18">
        <v>206.09203446999999</v>
      </c>
      <c r="CK17" s="18">
        <v>200.20558299000001</v>
      </c>
      <c r="CL17" s="18">
        <v>201.08844063000001</v>
      </c>
      <c r="CM17" s="18">
        <v>199.40565379</v>
      </c>
      <c r="CN17" s="18">
        <v>203.09541895999999</v>
      </c>
      <c r="CO17" s="18"/>
      <c r="CP17" s="18"/>
      <c r="CQ17" s="218"/>
      <c r="CR17" s="20">
        <f t="shared" si="8"/>
        <v>0</v>
      </c>
      <c r="CS17" s="20">
        <f t="shared" si="9"/>
        <v>0</v>
      </c>
      <c r="CT17" s="18">
        <f t="shared" si="109"/>
        <v>372.46699999999998</v>
      </c>
      <c r="CU17" s="18">
        <v>37.216999999999999</v>
      </c>
      <c r="CV17" s="218">
        <v>37.25</v>
      </c>
      <c r="CW17" s="218">
        <v>37.25</v>
      </c>
      <c r="CX17" s="218">
        <v>37.25</v>
      </c>
      <c r="CY17" s="218">
        <v>37.25</v>
      </c>
      <c r="CZ17" s="218">
        <v>37.25</v>
      </c>
      <c r="DA17" s="218">
        <v>37.25</v>
      </c>
      <c r="DB17" s="218">
        <v>37.25</v>
      </c>
      <c r="DC17" s="218">
        <v>37.25</v>
      </c>
      <c r="DD17" s="218">
        <v>37.25</v>
      </c>
      <c r="DE17" s="218"/>
      <c r="DF17" s="218"/>
      <c r="DG17" s="18">
        <f t="shared" si="110"/>
        <v>405.31251515880007</v>
      </c>
      <c r="DH17" s="18">
        <v>37.639918148</v>
      </c>
      <c r="DI17" s="18">
        <v>37.543225479999997</v>
      </c>
      <c r="DJ17" s="18">
        <v>41.2494082758</v>
      </c>
      <c r="DK17" s="18">
        <v>42.10581285</v>
      </c>
      <c r="DL17" s="18">
        <v>41.186005604999998</v>
      </c>
      <c r="DM17" s="18">
        <v>41.955142950000003</v>
      </c>
      <c r="DN17" s="18">
        <v>40.756954950000001</v>
      </c>
      <c r="DO17" s="18">
        <v>40.93668315</v>
      </c>
      <c r="DP17" s="18">
        <v>40.594108949999999</v>
      </c>
      <c r="DQ17" s="18">
        <v>41.345254799999999</v>
      </c>
      <c r="DR17" s="18"/>
      <c r="DS17" s="18"/>
      <c r="DT17" s="218">
        <f t="shared" si="111"/>
        <v>32.845515158800083</v>
      </c>
      <c r="DU17" s="20">
        <f t="shared" si="10"/>
        <v>0</v>
      </c>
      <c r="DV17" s="20">
        <f t="shared" si="112"/>
        <v>32.845515158800083</v>
      </c>
      <c r="DW17" s="18">
        <f t="shared" si="11"/>
        <v>0</v>
      </c>
      <c r="DX17" s="18">
        <v>0</v>
      </c>
      <c r="DY17" s="218">
        <v>0</v>
      </c>
      <c r="DZ17" s="218">
        <v>0</v>
      </c>
      <c r="EA17" s="218">
        <v>0</v>
      </c>
      <c r="EB17" s="218">
        <v>0</v>
      </c>
      <c r="EC17" s="218">
        <v>0</v>
      </c>
      <c r="ED17" s="218">
        <v>0</v>
      </c>
      <c r="EE17" s="218">
        <v>0</v>
      </c>
      <c r="EF17" s="218">
        <v>0</v>
      </c>
      <c r="EG17" s="218">
        <v>0</v>
      </c>
      <c r="EH17" s="218"/>
      <c r="EI17" s="218"/>
      <c r="EJ17" s="218"/>
      <c r="EK17" s="18">
        <f t="shared" si="113"/>
        <v>0</v>
      </c>
      <c r="EL17" s="18">
        <v>0</v>
      </c>
      <c r="EM17" s="18">
        <v>0</v>
      </c>
      <c r="EN17" s="18">
        <v>0</v>
      </c>
      <c r="EO17" s="18">
        <v>0</v>
      </c>
      <c r="EP17" s="18">
        <v>0</v>
      </c>
      <c r="EQ17" s="18">
        <v>0</v>
      </c>
      <c r="ER17" s="18">
        <v>0</v>
      </c>
      <c r="ES17" s="18">
        <v>0</v>
      </c>
      <c r="ET17" s="18">
        <v>0</v>
      </c>
      <c r="EU17" s="18">
        <v>0</v>
      </c>
      <c r="EV17" s="18"/>
      <c r="EW17" s="18"/>
      <c r="EX17" s="20">
        <f t="shared" si="12"/>
        <v>0</v>
      </c>
      <c r="EY17" s="20">
        <f t="shared" si="114"/>
        <v>0</v>
      </c>
      <c r="EZ17" s="20">
        <f t="shared" si="115"/>
        <v>0</v>
      </c>
      <c r="FA17" s="18">
        <f t="shared" si="116"/>
        <v>6546.4990000000016</v>
      </c>
      <c r="FB17" s="18">
        <v>642.76899999999989</v>
      </c>
      <c r="FC17" s="218">
        <v>655.97</v>
      </c>
      <c r="FD17" s="218">
        <v>655.97</v>
      </c>
      <c r="FE17" s="218">
        <v>655.97</v>
      </c>
      <c r="FF17" s="218">
        <v>655.97</v>
      </c>
      <c r="FG17" s="218">
        <v>655.97</v>
      </c>
      <c r="FH17" s="218">
        <v>655.97</v>
      </c>
      <c r="FI17" s="218">
        <v>655.97</v>
      </c>
      <c r="FJ17" s="218">
        <v>655.97</v>
      </c>
      <c r="FK17" s="218">
        <v>655.97</v>
      </c>
      <c r="FL17" s="218"/>
      <c r="FM17" s="218"/>
      <c r="FN17" s="20">
        <f t="shared" si="117"/>
        <v>6515.9417719790399</v>
      </c>
      <c r="FO17" s="18">
        <v>0</v>
      </c>
      <c r="FP17" s="18">
        <v>2593.0814292437994</v>
      </c>
      <c r="FQ17" s="18">
        <v>0</v>
      </c>
      <c r="FR17" s="18">
        <v>0</v>
      </c>
      <c r="FS17" s="18">
        <v>0</v>
      </c>
      <c r="FT17" s="18">
        <v>0</v>
      </c>
      <c r="FU17" s="18">
        <v>0</v>
      </c>
      <c r="FV17" s="18">
        <v>3922.8603427352409</v>
      </c>
      <c r="FW17" s="18">
        <v>0</v>
      </c>
      <c r="FX17" s="18">
        <v>0</v>
      </c>
      <c r="FY17" s="18"/>
      <c r="FZ17" s="18"/>
      <c r="GA17" s="218">
        <f t="shared" si="118"/>
        <v>-30.557228020961702</v>
      </c>
      <c r="GB17" s="20">
        <f t="shared" si="119"/>
        <v>-30.557228020961702</v>
      </c>
      <c r="GC17" s="20">
        <f t="shared" si="120"/>
        <v>0</v>
      </c>
      <c r="GD17" s="18">
        <f t="shared" si="121"/>
        <v>12.25</v>
      </c>
      <c r="GE17" s="218">
        <v>12.25</v>
      </c>
      <c r="GF17" s="218">
        <v>0</v>
      </c>
      <c r="GG17" s="218">
        <v>0</v>
      </c>
      <c r="GH17" s="218">
        <v>0</v>
      </c>
      <c r="GI17" s="218">
        <v>0</v>
      </c>
      <c r="GJ17" s="218">
        <v>0</v>
      </c>
      <c r="GK17" s="218"/>
      <c r="GL17" s="218"/>
      <c r="GM17" s="218"/>
      <c r="GN17" s="218"/>
      <c r="GO17" s="218"/>
      <c r="GP17" s="218"/>
      <c r="GQ17" s="20">
        <f t="shared" si="122"/>
        <v>2727.395734491</v>
      </c>
      <c r="GR17" s="18">
        <v>0</v>
      </c>
      <c r="GS17" s="18">
        <v>2727.395734491</v>
      </c>
      <c r="GT17" s="18">
        <v>0</v>
      </c>
      <c r="GU17" s="18">
        <v>0</v>
      </c>
      <c r="GV17" s="218">
        <f t="shared" si="123"/>
        <v>2715.145734491</v>
      </c>
      <c r="GW17" s="20">
        <f t="shared" si="13"/>
        <v>0</v>
      </c>
      <c r="GX17" s="20">
        <f t="shared" si="14"/>
        <v>2715.145734491</v>
      </c>
      <c r="GY17" s="18">
        <f t="shared" si="124"/>
        <v>13772.151999999998</v>
      </c>
      <c r="GZ17" s="18">
        <v>1346.3920000000001</v>
      </c>
      <c r="HA17" s="218">
        <v>1380.64</v>
      </c>
      <c r="HB17" s="218">
        <v>1380.64</v>
      </c>
      <c r="HC17" s="218">
        <v>1380.64</v>
      </c>
      <c r="HD17" s="218">
        <v>1380.64</v>
      </c>
      <c r="HE17" s="218">
        <v>1380.64</v>
      </c>
      <c r="HF17" s="218">
        <v>1380.64</v>
      </c>
      <c r="HG17" s="218">
        <v>1380.64</v>
      </c>
      <c r="HH17" s="218">
        <v>1380.64</v>
      </c>
      <c r="HI17" s="218">
        <v>1380.64</v>
      </c>
      <c r="HJ17" s="218"/>
      <c r="HK17" s="218"/>
      <c r="HL17" s="20">
        <f t="shared" si="125"/>
        <v>11176.731366252809</v>
      </c>
      <c r="HM17" s="18">
        <v>1067.439086908093</v>
      </c>
      <c r="HN17" s="18">
        <v>981.37334905976434</v>
      </c>
      <c r="HO17" s="18">
        <v>1127.9463463776335</v>
      </c>
      <c r="HP17" s="18">
        <v>1215.8359402856188</v>
      </c>
      <c r="HQ17" s="18">
        <v>1271.8971225024554</v>
      </c>
      <c r="HR17" s="18">
        <v>1103.2968452782916</v>
      </c>
      <c r="HS17" s="18">
        <v>1002.9119952422313</v>
      </c>
      <c r="HT17" s="18">
        <v>1326.647938815903</v>
      </c>
      <c r="HU17" s="18">
        <v>1002.4245223881287</v>
      </c>
      <c r="HV17" s="18">
        <v>1076.9582193946899</v>
      </c>
      <c r="HW17" s="18"/>
      <c r="HX17" s="18"/>
      <c r="HY17" s="20">
        <f t="shared" si="15"/>
        <v>-2595.4206337471896</v>
      </c>
      <c r="HZ17" s="20">
        <f t="shared" si="16"/>
        <v>-2595.4206337471896</v>
      </c>
      <c r="IA17" s="20">
        <f t="shared" si="17"/>
        <v>0</v>
      </c>
      <c r="IB17" s="119">
        <f t="shared" si="126"/>
        <v>0</v>
      </c>
      <c r="IC17" s="119">
        <v>0</v>
      </c>
      <c r="ID17" s="228">
        <v>0</v>
      </c>
      <c r="IE17" s="228">
        <v>0</v>
      </c>
      <c r="IF17" s="119">
        <v>0</v>
      </c>
      <c r="IG17" s="119">
        <v>0</v>
      </c>
      <c r="IH17" s="119">
        <v>0</v>
      </c>
      <c r="II17" s="119">
        <v>0</v>
      </c>
      <c r="IJ17" s="119">
        <v>0</v>
      </c>
      <c r="IK17" s="119">
        <v>0</v>
      </c>
      <c r="IL17" s="119">
        <v>0</v>
      </c>
      <c r="IM17" s="119"/>
      <c r="IN17" s="119"/>
      <c r="IO17" s="120">
        <f t="shared" si="127"/>
        <v>0</v>
      </c>
      <c r="IP17" s="18">
        <v>0</v>
      </c>
      <c r="IQ17" s="18">
        <v>0</v>
      </c>
      <c r="IR17" s="18">
        <v>0</v>
      </c>
      <c r="IS17" s="18">
        <v>0</v>
      </c>
      <c r="IT17" s="18">
        <v>0</v>
      </c>
      <c r="IU17" s="18">
        <v>0</v>
      </c>
      <c r="IV17" s="18">
        <v>0</v>
      </c>
      <c r="IW17" s="18">
        <v>0</v>
      </c>
      <c r="IX17" s="18">
        <v>0</v>
      </c>
      <c r="IY17" s="18">
        <v>0</v>
      </c>
      <c r="IZ17" s="18"/>
      <c r="JA17" s="18"/>
      <c r="JB17" s="228">
        <f t="shared" si="18"/>
        <v>0</v>
      </c>
      <c r="JC17" s="120">
        <f t="shared" si="19"/>
        <v>0</v>
      </c>
      <c r="JD17" s="120">
        <f t="shared" si="20"/>
        <v>0</v>
      </c>
      <c r="JE17" s="119">
        <f t="shared" si="128"/>
        <v>0</v>
      </c>
      <c r="JF17" s="119">
        <v>0</v>
      </c>
      <c r="JG17" s="228">
        <v>0</v>
      </c>
      <c r="JH17" s="228">
        <v>0</v>
      </c>
      <c r="JI17" s="228">
        <v>0</v>
      </c>
      <c r="JJ17" s="228">
        <v>0</v>
      </c>
      <c r="JK17" s="228">
        <v>0</v>
      </c>
      <c r="JL17" s="228">
        <v>0</v>
      </c>
      <c r="JM17" s="228">
        <v>0</v>
      </c>
      <c r="JN17" s="228">
        <v>0</v>
      </c>
      <c r="JO17" s="228">
        <v>0</v>
      </c>
      <c r="JP17" s="228"/>
      <c r="JQ17" s="228"/>
      <c r="JR17" s="119">
        <f t="shared" si="129"/>
        <v>0</v>
      </c>
      <c r="JS17" s="18">
        <v>0</v>
      </c>
      <c r="JT17" s="18">
        <v>0</v>
      </c>
      <c r="JU17" s="18">
        <v>0</v>
      </c>
      <c r="JV17" s="18">
        <v>0</v>
      </c>
      <c r="JW17" s="18">
        <v>0</v>
      </c>
      <c r="JX17" s="18">
        <v>0</v>
      </c>
      <c r="JY17" s="18">
        <v>0</v>
      </c>
      <c r="JZ17" s="18">
        <v>0</v>
      </c>
      <c r="KA17" s="18">
        <v>0</v>
      </c>
      <c r="KB17" s="18">
        <v>0</v>
      </c>
      <c r="KC17" s="18"/>
      <c r="KD17" s="18"/>
      <c r="KE17" s="228">
        <f t="shared" si="21"/>
        <v>0</v>
      </c>
      <c r="KF17" s="120">
        <f t="shared" si="22"/>
        <v>0</v>
      </c>
      <c r="KG17" s="120">
        <f t="shared" si="23"/>
        <v>0</v>
      </c>
      <c r="KH17" s="119">
        <f t="shared" si="130"/>
        <v>4002.2089999999989</v>
      </c>
      <c r="KI17" s="119">
        <v>392.93900000000002</v>
      </c>
      <c r="KJ17" s="228">
        <v>401.03</v>
      </c>
      <c r="KK17" s="228">
        <v>401.03</v>
      </c>
      <c r="KL17" s="228">
        <v>401.03</v>
      </c>
      <c r="KM17" s="228">
        <v>401.03</v>
      </c>
      <c r="KN17" s="228">
        <v>401.03</v>
      </c>
      <c r="KO17" s="228">
        <v>401.03</v>
      </c>
      <c r="KP17" s="228">
        <v>401.03</v>
      </c>
      <c r="KQ17" s="228">
        <v>401.03</v>
      </c>
      <c r="KR17" s="228">
        <v>401.03</v>
      </c>
      <c r="KS17" s="228"/>
      <c r="KT17" s="228"/>
      <c r="KU17" s="120">
        <f t="shared" si="131"/>
        <v>3342.8179910946214</v>
      </c>
      <c r="KV17" s="18">
        <v>465.35935780800548</v>
      </c>
      <c r="KW17" s="18">
        <v>352.72830684434234</v>
      </c>
      <c r="KX17" s="18">
        <v>519.9961748035156</v>
      </c>
      <c r="KY17" s="18">
        <v>461.16526553045031</v>
      </c>
      <c r="KZ17" s="18">
        <v>496.675945146873</v>
      </c>
      <c r="LA17" s="18">
        <v>98.407843281454007</v>
      </c>
      <c r="LB17" s="18">
        <v>5.4527462748420081</v>
      </c>
      <c r="LC17" s="18"/>
      <c r="LD17" s="18">
        <v>549.39628453895011</v>
      </c>
      <c r="LE17" s="18">
        <v>393.63606686618857</v>
      </c>
      <c r="LF17" s="18"/>
      <c r="LG17" s="18"/>
      <c r="LH17" s="228">
        <f t="shared" si="132"/>
        <v>-659.39100890537748</v>
      </c>
      <c r="LI17" s="120">
        <f t="shared" si="24"/>
        <v>-659.39100890537748</v>
      </c>
      <c r="LJ17" s="120">
        <f t="shared" si="25"/>
        <v>0</v>
      </c>
      <c r="LK17" s="120">
        <f t="shared" si="133"/>
        <v>0</v>
      </c>
      <c r="LL17" s="228"/>
      <c r="LM17" s="228"/>
      <c r="LN17" s="228"/>
      <c r="LO17" s="228"/>
      <c r="LP17" s="228"/>
      <c r="LQ17" s="228"/>
      <c r="LR17" s="228"/>
      <c r="LS17" s="228"/>
      <c r="LT17" s="228"/>
      <c r="LU17" s="228"/>
      <c r="LV17" s="228"/>
      <c r="LW17" s="228"/>
      <c r="LX17" s="120">
        <f t="shared" si="26"/>
        <v>0</v>
      </c>
      <c r="LY17" s="228"/>
      <c r="LZ17" s="228"/>
      <c r="MA17" s="228"/>
      <c r="MB17" s="228"/>
      <c r="MC17" s="228"/>
      <c r="MD17" s="228"/>
      <c r="ME17" s="228"/>
      <c r="MF17" s="228"/>
      <c r="MG17" s="228"/>
      <c r="MH17" s="228"/>
      <c r="MI17" s="228"/>
      <c r="MJ17" s="119">
        <v>0</v>
      </c>
      <c r="MK17" s="228"/>
      <c r="ML17" s="120">
        <f t="shared" si="27"/>
        <v>0</v>
      </c>
      <c r="MM17" s="120">
        <f t="shared" si="28"/>
        <v>0</v>
      </c>
      <c r="MN17" s="120">
        <f t="shared" si="134"/>
        <v>45482.266000000011</v>
      </c>
      <c r="MO17" s="120">
        <v>4410.6760000000004</v>
      </c>
      <c r="MP17" s="228">
        <v>4563.51</v>
      </c>
      <c r="MQ17" s="228">
        <v>4563.51</v>
      </c>
      <c r="MR17" s="228">
        <v>4563.51</v>
      </c>
      <c r="MS17" s="228">
        <v>4563.51</v>
      </c>
      <c r="MT17" s="228">
        <v>4563.51</v>
      </c>
      <c r="MU17" s="228">
        <v>4563.51</v>
      </c>
      <c r="MV17" s="228">
        <v>4563.51</v>
      </c>
      <c r="MW17" s="228">
        <v>4563.51</v>
      </c>
      <c r="MX17" s="228">
        <v>4563.51</v>
      </c>
      <c r="MY17" s="228"/>
      <c r="MZ17" s="228"/>
      <c r="NA17" s="120">
        <f t="shared" si="135"/>
        <v>7557.6003894756159</v>
      </c>
      <c r="NB17" s="20">
        <v>715.40056395545139</v>
      </c>
      <c r="NC17" s="20">
        <v>688.28132605556777</v>
      </c>
      <c r="ND17" s="20">
        <v>379.4144043354504</v>
      </c>
      <c r="NE17" s="20">
        <v>0</v>
      </c>
      <c r="NF17" s="20">
        <v>0</v>
      </c>
      <c r="NG17" s="20">
        <v>0</v>
      </c>
      <c r="NH17" s="20">
        <v>707.51057979713141</v>
      </c>
      <c r="NI17" s="20">
        <v>526.87469922703076</v>
      </c>
      <c r="NJ17" s="20">
        <v>2939.5951384562927</v>
      </c>
      <c r="NK17" s="20">
        <v>1600.5236776486904</v>
      </c>
      <c r="NL17" s="20"/>
      <c r="NM17" s="20"/>
      <c r="NN17" s="228">
        <f t="shared" si="136"/>
        <v>-37924.665610524396</v>
      </c>
      <c r="NO17" s="120">
        <f t="shared" si="29"/>
        <v>-37924.665610524396</v>
      </c>
      <c r="NP17" s="120">
        <f t="shared" si="30"/>
        <v>0</v>
      </c>
      <c r="NQ17" s="114">
        <f t="shared" si="31"/>
        <v>18738.564000000006</v>
      </c>
      <c r="NR17" s="113">
        <f t="shared" si="32"/>
        <v>21563.41</v>
      </c>
      <c r="NS17" s="131">
        <f t="shared" si="33"/>
        <v>2824.8459999999941</v>
      </c>
      <c r="NT17" s="120">
        <f t="shared" si="34"/>
        <v>0</v>
      </c>
      <c r="NU17" s="120">
        <f t="shared" si="35"/>
        <v>2824.8459999999941</v>
      </c>
      <c r="NV17" s="18">
        <f t="shared" si="137"/>
        <v>4255.2140000000009</v>
      </c>
      <c r="NW17" s="18">
        <v>414.73399999999998</v>
      </c>
      <c r="NX17" s="218">
        <v>426.72</v>
      </c>
      <c r="NY17" s="218">
        <v>426.72</v>
      </c>
      <c r="NZ17" s="18">
        <v>426.72</v>
      </c>
      <c r="OA17" s="18">
        <v>426.72</v>
      </c>
      <c r="OB17" s="18">
        <v>426.72</v>
      </c>
      <c r="OC17" s="18">
        <v>426.72</v>
      </c>
      <c r="OD17" s="18">
        <v>426.72</v>
      </c>
      <c r="OE17" s="18">
        <v>426.72</v>
      </c>
      <c r="OF17" s="18">
        <v>426.72</v>
      </c>
      <c r="OG17" s="18"/>
      <c r="OH17" s="18"/>
      <c r="OI17" s="20">
        <f t="shared" si="138"/>
        <v>0</v>
      </c>
      <c r="OJ17" s="20">
        <v>0</v>
      </c>
      <c r="OK17" s="20">
        <v>0</v>
      </c>
      <c r="OL17" s="20">
        <v>0</v>
      </c>
      <c r="OM17" s="20">
        <v>0</v>
      </c>
      <c r="ON17" s="20">
        <v>0</v>
      </c>
      <c r="OO17" s="20">
        <v>0</v>
      </c>
      <c r="OP17" s="20">
        <v>0</v>
      </c>
      <c r="OQ17" s="20">
        <v>0</v>
      </c>
      <c r="OR17" s="20">
        <v>0</v>
      </c>
      <c r="OS17" s="20">
        <f>VLOOKUP(C17,'[3]Фін.рез.(витрати)'!$C$8:$AD$94,28,0)</f>
        <v>0</v>
      </c>
      <c r="OT17" s="20"/>
      <c r="OU17" s="20"/>
      <c r="OV17" s="218">
        <f t="shared" si="139"/>
        <v>-4255.2140000000009</v>
      </c>
      <c r="OW17" s="20">
        <f t="shared" si="36"/>
        <v>-4255.2140000000009</v>
      </c>
      <c r="OX17" s="20">
        <f t="shared" si="37"/>
        <v>0</v>
      </c>
      <c r="OY17" s="18">
        <f t="shared" si="140"/>
        <v>7521.0069999999996</v>
      </c>
      <c r="OZ17" s="18">
        <v>709.89699999999993</v>
      </c>
      <c r="PA17" s="218">
        <v>756.79</v>
      </c>
      <c r="PB17" s="218">
        <v>756.79</v>
      </c>
      <c r="PC17" s="218">
        <v>756.79</v>
      </c>
      <c r="PD17" s="218">
        <v>756.79</v>
      </c>
      <c r="PE17" s="218">
        <v>756.79</v>
      </c>
      <c r="PF17" s="218">
        <v>756.79</v>
      </c>
      <c r="PG17" s="218">
        <v>756.79</v>
      </c>
      <c r="PH17" s="218">
        <v>756.79</v>
      </c>
      <c r="PI17" s="218">
        <v>756.79</v>
      </c>
      <c r="PJ17" s="218"/>
      <c r="PK17" s="218"/>
      <c r="PL17" s="20">
        <f t="shared" si="141"/>
        <v>14757.45</v>
      </c>
      <c r="PM17" s="18">
        <v>0</v>
      </c>
      <c r="PN17" s="18">
        <v>0</v>
      </c>
      <c r="PO17" s="18">
        <v>0</v>
      </c>
      <c r="PP17" s="18">
        <v>0</v>
      </c>
      <c r="PQ17" s="18">
        <v>0</v>
      </c>
      <c r="PR17" s="18">
        <v>4257.51</v>
      </c>
      <c r="PS17" s="18">
        <v>0</v>
      </c>
      <c r="PT17" s="18">
        <v>0</v>
      </c>
      <c r="PU17" s="18">
        <v>6660.05</v>
      </c>
      <c r="PV17" s="18">
        <f>VLOOKUP(C17,'[3]Фін.рез.(витрати)'!$C$8:$AE$94,29,0)</f>
        <v>3839.89</v>
      </c>
      <c r="PW17" s="18"/>
      <c r="PX17" s="18"/>
      <c r="PY17" s="218">
        <f t="shared" si="142"/>
        <v>7236.4430000000011</v>
      </c>
      <c r="PZ17" s="20">
        <f t="shared" si="38"/>
        <v>0</v>
      </c>
      <c r="QA17" s="20">
        <f t="shared" si="39"/>
        <v>7236.4430000000011</v>
      </c>
      <c r="QB17" s="18">
        <f t="shared" si="143"/>
        <v>919.35699999999986</v>
      </c>
      <c r="QC17" s="18">
        <v>90.007000000000005</v>
      </c>
      <c r="QD17" s="218">
        <v>92.15</v>
      </c>
      <c r="QE17" s="218">
        <v>92.15</v>
      </c>
      <c r="QF17" s="218">
        <v>92.15</v>
      </c>
      <c r="QG17" s="218">
        <v>92.15</v>
      </c>
      <c r="QH17" s="218">
        <v>92.15</v>
      </c>
      <c r="QI17" s="218">
        <v>92.15</v>
      </c>
      <c r="QJ17" s="218">
        <v>92.15</v>
      </c>
      <c r="QK17" s="218">
        <v>92.15</v>
      </c>
      <c r="QL17" s="218">
        <v>92.15</v>
      </c>
      <c r="QM17" s="218"/>
      <c r="QN17" s="218"/>
      <c r="QO17" s="20">
        <f t="shared" si="144"/>
        <v>0</v>
      </c>
      <c r="QP17" s="18">
        <v>0</v>
      </c>
      <c r="QQ17" s="18">
        <v>0</v>
      </c>
      <c r="QR17" s="18"/>
      <c r="QS17" s="18">
        <v>0</v>
      </c>
      <c r="QT17" s="18">
        <v>0</v>
      </c>
      <c r="QU17" s="18">
        <v>0</v>
      </c>
      <c r="QV17" s="18"/>
      <c r="QW17" s="18">
        <v>0</v>
      </c>
      <c r="QX17" s="18"/>
      <c r="QY17" s="18"/>
      <c r="QZ17" s="18"/>
      <c r="RA17" s="18"/>
      <c r="RB17" s="218">
        <f t="shared" si="145"/>
        <v>-919.35699999999986</v>
      </c>
      <c r="RC17" s="20">
        <f t="shared" si="40"/>
        <v>-919.35699999999986</v>
      </c>
      <c r="RD17" s="20">
        <f t="shared" si="41"/>
        <v>0</v>
      </c>
      <c r="RE17" s="18">
        <f t="shared" si="146"/>
        <v>4428.0440000000008</v>
      </c>
      <c r="RF17" s="20">
        <v>431.59400000000005</v>
      </c>
      <c r="RG17" s="218">
        <v>444.05</v>
      </c>
      <c r="RH17" s="218">
        <v>444.05</v>
      </c>
      <c r="RI17" s="218">
        <v>444.05</v>
      </c>
      <c r="RJ17" s="218">
        <v>444.05</v>
      </c>
      <c r="RK17" s="218">
        <v>444.05</v>
      </c>
      <c r="RL17" s="218">
        <v>444.05</v>
      </c>
      <c r="RM17" s="218">
        <v>444.05</v>
      </c>
      <c r="RN17" s="218">
        <v>444.05</v>
      </c>
      <c r="RO17" s="218">
        <v>444.05</v>
      </c>
      <c r="RP17" s="218"/>
      <c r="RQ17" s="218"/>
      <c r="RR17" s="20">
        <f t="shared" si="147"/>
        <v>0</v>
      </c>
      <c r="RS17" s="18">
        <v>0</v>
      </c>
      <c r="RT17" s="18">
        <v>0</v>
      </c>
      <c r="RU17" s="18"/>
      <c r="RV17" s="18">
        <v>0</v>
      </c>
      <c r="RW17" s="18"/>
      <c r="RX17" s="18"/>
      <c r="RY17" s="18">
        <v>0</v>
      </c>
      <c r="RZ17" s="18">
        <v>0</v>
      </c>
      <c r="SA17" s="18"/>
      <c r="SB17" s="18"/>
      <c r="SC17" s="18"/>
      <c r="SD17" s="18"/>
      <c r="SE17" s="20">
        <f t="shared" si="42"/>
        <v>-4428.0440000000008</v>
      </c>
      <c r="SF17" s="20">
        <f t="shared" si="43"/>
        <v>-4428.0440000000008</v>
      </c>
      <c r="SG17" s="20">
        <f t="shared" si="44"/>
        <v>0</v>
      </c>
      <c r="SH17" s="18">
        <f t="shared" si="148"/>
        <v>0</v>
      </c>
      <c r="SI17" s="18">
        <v>0</v>
      </c>
      <c r="SJ17" s="218">
        <v>0</v>
      </c>
      <c r="SK17" s="218">
        <v>0</v>
      </c>
      <c r="SL17" s="218">
        <v>0</v>
      </c>
      <c r="SM17" s="218">
        <v>0</v>
      </c>
      <c r="SN17" s="218">
        <v>0</v>
      </c>
      <c r="SO17" s="218">
        <v>0</v>
      </c>
      <c r="SP17" s="218">
        <v>0</v>
      </c>
      <c r="SQ17" s="218">
        <v>0</v>
      </c>
      <c r="SR17" s="218">
        <v>0</v>
      </c>
      <c r="SS17" s="218"/>
      <c r="ST17" s="218"/>
      <c r="SU17" s="20">
        <f t="shared" si="149"/>
        <v>0</v>
      </c>
      <c r="SV17" s="18">
        <v>0</v>
      </c>
      <c r="SW17" s="18">
        <v>0</v>
      </c>
      <c r="SX17" s="18">
        <v>0</v>
      </c>
      <c r="SY17" s="18">
        <v>0</v>
      </c>
      <c r="SZ17" s="18">
        <v>0</v>
      </c>
      <c r="TA17" s="18">
        <v>0</v>
      </c>
      <c r="TB17" s="18">
        <v>0</v>
      </c>
      <c r="TC17" s="18">
        <v>0</v>
      </c>
      <c r="TD17" s="18">
        <v>0</v>
      </c>
      <c r="TE17" s="18"/>
      <c r="TF17" s="18"/>
      <c r="TG17" s="18"/>
      <c r="TH17" s="20">
        <f t="shared" si="45"/>
        <v>0</v>
      </c>
      <c r="TI17" s="20">
        <f t="shared" si="46"/>
        <v>0</v>
      </c>
      <c r="TJ17" s="20">
        <f t="shared" si="47"/>
        <v>0</v>
      </c>
      <c r="TK17" s="18">
        <f t="shared" si="150"/>
        <v>1563.6480000000004</v>
      </c>
      <c r="TL17" s="18">
        <v>153.43799999999999</v>
      </c>
      <c r="TM17" s="218">
        <v>156.69</v>
      </c>
      <c r="TN17" s="218">
        <v>156.69</v>
      </c>
      <c r="TO17" s="218">
        <v>156.69</v>
      </c>
      <c r="TP17" s="218">
        <v>156.69</v>
      </c>
      <c r="TQ17" s="218">
        <v>156.69</v>
      </c>
      <c r="TR17" s="218">
        <v>156.69</v>
      </c>
      <c r="TS17" s="218">
        <v>156.69</v>
      </c>
      <c r="TT17" s="218">
        <v>156.69</v>
      </c>
      <c r="TU17" s="218">
        <v>156.69</v>
      </c>
      <c r="TV17" s="218"/>
      <c r="TW17" s="218"/>
      <c r="TX17" s="20">
        <f t="shared" si="151"/>
        <v>6805.96</v>
      </c>
      <c r="TY17" s="18">
        <v>205.02</v>
      </c>
      <c r="TZ17" s="18">
        <v>3525.5</v>
      </c>
      <c r="UA17" s="18">
        <v>3075.44</v>
      </c>
      <c r="UB17" s="18">
        <v>0</v>
      </c>
      <c r="UC17" s="18">
        <v>0</v>
      </c>
      <c r="UD17" s="18">
        <v>0</v>
      </c>
      <c r="UE17" s="18">
        <v>0</v>
      </c>
      <c r="UF17" s="18">
        <v>0</v>
      </c>
      <c r="UG17" s="18">
        <v>0</v>
      </c>
      <c r="UH17" s="18">
        <f>VLOOKUP(C17,'[3]Фін.рез.(витрати)'!$C$8:$AI$94,33,0)</f>
        <v>0</v>
      </c>
      <c r="UI17" s="18"/>
      <c r="UJ17" s="18"/>
      <c r="UK17" s="20">
        <f t="shared" si="48"/>
        <v>5242.3119999999999</v>
      </c>
      <c r="UL17" s="20">
        <f t="shared" si="49"/>
        <v>0</v>
      </c>
      <c r="UM17" s="20">
        <f t="shared" si="50"/>
        <v>5242.3119999999999</v>
      </c>
      <c r="UN17" s="18">
        <f t="shared" si="152"/>
        <v>51.294000000000004</v>
      </c>
      <c r="UO17" s="18">
        <v>5.0339999999999998</v>
      </c>
      <c r="UP17" s="218">
        <v>5.14</v>
      </c>
      <c r="UQ17" s="218">
        <v>5.14</v>
      </c>
      <c r="UR17" s="218">
        <v>5.14</v>
      </c>
      <c r="US17" s="218">
        <v>5.14</v>
      </c>
      <c r="UT17" s="218">
        <v>5.14</v>
      </c>
      <c r="UU17" s="218">
        <v>5.14</v>
      </c>
      <c r="UV17" s="218">
        <v>5.14</v>
      </c>
      <c r="UW17" s="218">
        <v>5.14</v>
      </c>
      <c r="UX17" s="218">
        <v>5.14</v>
      </c>
      <c r="UY17" s="218"/>
      <c r="UZ17" s="218"/>
      <c r="VA17" s="20">
        <f t="shared" si="51"/>
        <v>0</v>
      </c>
      <c r="VB17" s="218"/>
      <c r="VC17" s="218"/>
      <c r="VD17" s="218"/>
      <c r="VE17" s="218"/>
      <c r="VF17" s="218"/>
      <c r="VG17" s="218"/>
      <c r="VH17" s="218"/>
      <c r="VI17" s="218"/>
      <c r="VJ17" s="218"/>
      <c r="VK17" s="218"/>
      <c r="VL17" s="218"/>
      <c r="VM17" s="218"/>
      <c r="VN17" s="20">
        <f t="shared" si="52"/>
        <v>-51.294000000000004</v>
      </c>
      <c r="VO17" s="20">
        <f t="shared" si="53"/>
        <v>-51.294000000000004</v>
      </c>
      <c r="VP17" s="20">
        <f t="shared" si="54"/>
        <v>0</v>
      </c>
      <c r="VQ17" s="120">
        <f t="shared" si="55"/>
        <v>0</v>
      </c>
      <c r="VR17" s="228"/>
      <c r="VS17" s="228"/>
      <c r="VT17" s="228"/>
      <c r="VU17" s="228"/>
      <c r="VV17" s="228"/>
      <c r="VW17" s="228"/>
      <c r="VX17" s="228"/>
      <c r="VY17" s="228"/>
      <c r="VZ17" s="228"/>
      <c r="WA17" s="228"/>
      <c r="WB17" s="228"/>
      <c r="WC17" s="228"/>
      <c r="WD17" s="120">
        <f t="shared" si="56"/>
        <v>0</v>
      </c>
      <c r="WE17" s="218"/>
      <c r="WF17" s="218"/>
      <c r="WG17" s="218"/>
      <c r="WH17" s="218"/>
      <c r="WI17" s="218"/>
      <c r="WJ17" s="218"/>
      <c r="WK17" s="218"/>
      <c r="WL17" s="218"/>
      <c r="WM17" s="218"/>
      <c r="WN17" s="218"/>
      <c r="WO17" s="218"/>
      <c r="WP17" s="218"/>
      <c r="WQ17" s="120">
        <f t="shared" si="57"/>
        <v>0</v>
      </c>
      <c r="WR17" s="120">
        <f t="shared" si="58"/>
        <v>0</v>
      </c>
      <c r="WS17" s="120">
        <f t="shared" si="59"/>
        <v>0</v>
      </c>
      <c r="WT17" s="119">
        <f t="shared" si="153"/>
        <v>52980.384000000005</v>
      </c>
      <c r="WU17" s="119">
        <v>5184.4440000000004</v>
      </c>
      <c r="WV17" s="228">
        <v>5310.66</v>
      </c>
      <c r="WW17" s="228">
        <v>5310.66</v>
      </c>
      <c r="WX17" s="228">
        <v>5310.66</v>
      </c>
      <c r="WY17" s="228">
        <v>5310.66</v>
      </c>
      <c r="WZ17" s="228">
        <v>5310.66</v>
      </c>
      <c r="XA17" s="228">
        <v>5310.66</v>
      </c>
      <c r="XB17" s="228">
        <v>5310.66</v>
      </c>
      <c r="XC17" s="228">
        <v>5310.66</v>
      </c>
      <c r="XD17" s="228">
        <v>5310.66</v>
      </c>
      <c r="XE17" s="228"/>
      <c r="XF17" s="228"/>
      <c r="XG17" s="119">
        <f t="shared" si="154"/>
        <v>56605.557721025179</v>
      </c>
      <c r="XH17" s="18">
        <v>5275.8604826896299</v>
      </c>
      <c r="XI17" s="18">
        <v>4257.4063945315283</v>
      </c>
      <c r="XJ17" s="18">
        <v>2509.3296085326588</v>
      </c>
      <c r="XK17" s="18">
        <v>2263.2301681508875</v>
      </c>
      <c r="XL17" s="18">
        <v>5783.022813384624</v>
      </c>
      <c r="XM17" s="18">
        <v>5558.4854275426624</v>
      </c>
      <c r="XN17" s="18">
        <v>4658.9008269407323</v>
      </c>
      <c r="XO17" s="18">
        <v>10835.556646713258</v>
      </c>
      <c r="XP17" s="18">
        <v>10096.929673213464</v>
      </c>
      <c r="XQ17" s="18">
        <v>5366.8356793257426</v>
      </c>
      <c r="XR17" s="18"/>
      <c r="XS17" s="18"/>
      <c r="XT17" s="120">
        <f t="shared" si="60"/>
        <v>3625.173721025174</v>
      </c>
      <c r="XU17" s="120">
        <f t="shared" si="61"/>
        <v>0</v>
      </c>
      <c r="XV17" s="120">
        <f t="shared" si="62"/>
        <v>3625.173721025174</v>
      </c>
      <c r="XW17" s="119">
        <f t="shared" si="155"/>
        <v>18304.952000000001</v>
      </c>
      <c r="XX17" s="119">
        <v>1793.1019999999999</v>
      </c>
      <c r="XY17" s="228">
        <v>1834.65</v>
      </c>
      <c r="XZ17" s="228">
        <v>1834.65</v>
      </c>
      <c r="YA17" s="228">
        <v>1834.65</v>
      </c>
      <c r="YB17" s="228">
        <v>1834.65</v>
      </c>
      <c r="YC17" s="228">
        <v>1834.65</v>
      </c>
      <c r="YD17" s="228">
        <v>1834.65</v>
      </c>
      <c r="YE17" s="228">
        <v>1834.65</v>
      </c>
      <c r="YF17" s="228">
        <v>1834.65</v>
      </c>
      <c r="YG17" s="228">
        <v>1834.65</v>
      </c>
      <c r="YH17" s="228"/>
      <c r="YI17" s="228"/>
      <c r="YJ17" s="120">
        <f t="shared" si="156"/>
        <v>14829.990937494065</v>
      </c>
      <c r="YK17" s="18">
        <v>1329.5399321696416</v>
      </c>
      <c r="YL17" s="18">
        <v>950.39122523383173</v>
      </c>
      <c r="YM17" s="18">
        <v>1335.489685788807</v>
      </c>
      <c r="YN17" s="18">
        <v>1426.726409117399</v>
      </c>
      <c r="YO17" s="18">
        <v>1955.3371154714773</v>
      </c>
      <c r="YP17" s="18">
        <v>1361.5604426142268</v>
      </c>
      <c r="YQ17" s="18">
        <v>1300.0742359208543</v>
      </c>
      <c r="YR17" s="18">
        <v>1800.2933893881657</v>
      </c>
      <c r="YS17" s="18">
        <v>1946.6775871104469</v>
      </c>
      <c r="YT17" s="18">
        <v>1423.9009146792139</v>
      </c>
      <c r="YU17" s="18"/>
      <c r="YV17" s="18"/>
      <c r="YW17" s="218">
        <f t="shared" si="157"/>
        <v>-3474.9610625059358</v>
      </c>
      <c r="YX17" s="120">
        <f t="shared" si="63"/>
        <v>-3474.9610625059358</v>
      </c>
      <c r="YY17" s="120">
        <f t="shared" si="64"/>
        <v>0</v>
      </c>
      <c r="YZ17" s="119">
        <f t="shared" si="158"/>
        <v>6649.6429999999982</v>
      </c>
      <c r="ZA17" s="119">
        <v>650.60299999999984</v>
      </c>
      <c r="ZB17" s="228">
        <v>666.56</v>
      </c>
      <c r="ZC17" s="228">
        <v>666.56</v>
      </c>
      <c r="ZD17" s="228">
        <v>666.56</v>
      </c>
      <c r="ZE17" s="228">
        <v>666.56</v>
      </c>
      <c r="ZF17" s="228">
        <v>666.56</v>
      </c>
      <c r="ZG17" s="228">
        <v>666.56</v>
      </c>
      <c r="ZH17" s="228">
        <v>666.56</v>
      </c>
      <c r="ZI17" s="228">
        <v>666.56</v>
      </c>
      <c r="ZJ17" s="228">
        <v>666.56</v>
      </c>
      <c r="ZK17" s="228"/>
      <c r="ZL17" s="228"/>
      <c r="ZM17" s="120">
        <f t="shared" si="159"/>
        <v>6928.4426972830379</v>
      </c>
      <c r="ZN17" s="119"/>
      <c r="ZO17" s="18"/>
      <c r="ZP17" s="18">
        <v>3402.5828299899467</v>
      </c>
      <c r="ZQ17" s="18">
        <v>3525.8598672930912</v>
      </c>
      <c r="ZR17" s="18"/>
      <c r="ZS17" s="18"/>
      <c r="ZT17" s="18"/>
      <c r="ZU17" s="18"/>
      <c r="ZV17" s="18"/>
      <c r="ZW17" s="18"/>
      <c r="ZX17" s="18"/>
      <c r="ZY17" s="18"/>
      <c r="ZZ17" s="120">
        <f t="shared" si="65"/>
        <v>278.79969728303968</v>
      </c>
      <c r="AAA17" s="120">
        <f t="shared" si="66"/>
        <v>0</v>
      </c>
      <c r="AAB17" s="120">
        <f t="shared" si="67"/>
        <v>278.79969728303968</v>
      </c>
      <c r="AAC17" s="119">
        <f t="shared" si="160"/>
        <v>1200.6079999999999</v>
      </c>
      <c r="AAD17" s="119">
        <v>119.88799999999999</v>
      </c>
      <c r="AAE17" s="228">
        <v>120.08</v>
      </c>
      <c r="AAF17" s="228">
        <v>120.08</v>
      </c>
      <c r="AAG17" s="228">
        <v>120.08</v>
      </c>
      <c r="AAH17" s="228">
        <v>120.08</v>
      </c>
      <c r="AAI17" s="228">
        <v>120.08</v>
      </c>
      <c r="AAJ17" s="228">
        <v>120.08</v>
      </c>
      <c r="AAK17" s="228">
        <v>120.08</v>
      </c>
      <c r="AAL17" s="228">
        <v>120.08</v>
      </c>
      <c r="AAM17" s="228">
        <v>120.08</v>
      </c>
      <c r="AAN17" s="228"/>
      <c r="AAO17" s="228"/>
      <c r="AAP17" s="120">
        <f t="shared" si="161"/>
        <v>1655.2047777159999</v>
      </c>
      <c r="AAQ17" s="18">
        <v>140.38851065399999</v>
      </c>
      <c r="AAR17" s="18">
        <v>140.02786853999999</v>
      </c>
      <c r="AAS17" s="18">
        <v>171.77868708</v>
      </c>
      <c r="AAT17" s="18">
        <v>175.34506374</v>
      </c>
      <c r="AAU17" s="18">
        <v>171.514626822</v>
      </c>
      <c r="AAV17" s="18">
        <v>174.71823753999999</v>
      </c>
      <c r="AAW17" s="18">
        <v>169.72789218</v>
      </c>
      <c r="AAX17" s="18">
        <v>170.47635065999998</v>
      </c>
      <c r="AAY17" s="18">
        <v>169.04973777999999</v>
      </c>
      <c r="AAZ17" s="18">
        <v>172.17780271999999</v>
      </c>
      <c r="ABA17" s="18"/>
      <c r="ABB17" s="18"/>
      <c r="ABC17" s="120">
        <f t="shared" si="68"/>
        <v>454.59677771599991</v>
      </c>
      <c r="ABD17" s="120">
        <f t="shared" si="69"/>
        <v>0</v>
      </c>
      <c r="ABE17" s="120">
        <f t="shared" si="70"/>
        <v>454.59677771599991</v>
      </c>
      <c r="ABF17" s="119">
        <f t="shared" si="162"/>
        <v>265.87400000000002</v>
      </c>
      <c r="ABG17" s="119">
        <v>26.564</v>
      </c>
      <c r="ABH17" s="228">
        <v>26.59</v>
      </c>
      <c r="ABI17" s="228">
        <v>26.59</v>
      </c>
      <c r="ABJ17" s="228">
        <v>26.59</v>
      </c>
      <c r="ABK17" s="228">
        <v>26.59</v>
      </c>
      <c r="ABL17" s="228">
        <v>26.59</v>
      </c>
      <c r="ABM17" s="228">
        <v>26.59</v>
      </c>
      <c r="ABN17" s="228">
        <v>26.59</v>
      </c>
      <c r="ABO17" s="228">
        <v>26.59</v>
      </c>
      <c r="ABP17" s="228">
        <v>26.59</v>
      </c>
      <c r="ABQ17" s="228"/>
      <c r="ABR17" s="228"/>
      <c r="ABS17" s="120">
        <f t="shared" si="163"/>
        <v>1630.2855</v>
      </c>
      <c r="ABT17" s="18">
        <v>0</v>
      </c>
      <c r="ABU17" s="18"/>
      <c r="ABV17" s="18"/>
      <c r="ABW17" s="18"/>
      <c r="ABX17" s="18"/>
      <c r="ABY17" s="18"/>
      <c r="ABZ17" s="18"/>
      <c r="ACA17" s="18">
        <v>0</v>
      </c>
      <c r="ACB17" s="18">
        <v>1630.2855</v>
      </c>
      <c r="ACC17" s="18">
        <v>0</v>
      </c>
      <c r="ACD17" s="18"/>
      <c r="ACE17" s="18"/>
      <c r="ACF17" s="120">
        <f t="shared" si="71"/>
        <v>1364.4114999999999</v>
      </c>
      <c r="ACG17" s="120">
        <f t="shared" si="72"/>
        <v>0</v>
      </c>
      <c r="ACH17" s="120">
        <f t="shared" si="73"/>
        <v>1364.4114999999999</v>
      </c>
      <c r="ACI17" s="114">
        <f t="shared" si="74"/>
        <v>1113.287</v>
      </c>
      <c r="ACJ17" s="120">
        <f t="shared" si="75"/>
        <v>591.24423923999996</v>
      </c>
      <c r="ACK17" s="131">
        <f t="shared" si="76"/>
        <v>-522.04276076000008</v>
      </c>
      <c r="ACL17" s="120">
        <f t="shared" si="77"/>
        <v>-522.04276076000008</v>
      </c>
      <c r="ACM17" s="120">
        <f t="shared" si="78"/>
        <v>0</v>
      </c>
      <c r="ACN17" s="18">
        <f t="shared" si="164"/>
        <v>1113.287</v>
      </c>
      <c r="ACO17" s="18">
        <v>116.357</v>
      </c>
      <c r="ACP17" s="218">
        <v>110.77</v>
      </c>
      <c r="ACQ17" s="218">
        <v>110.77</v>
      </c>
      <c r="ACR17" s="218">
        <v>110.77</v>
      </c>
      <c r="ACS17" s="218">
        <v>110.77</v>
      </c>
      <c r="ACT17" s="218">
        <v>110.77</v>
      </c>
      <c r="ACU17" s="218">
        <v>110.77</v>
      </c>
      <c r="ACV17" s="218">
        <v>110.77</v>
      </c>
      <c r="ACW17" s="218">
        <v>110.77</v>
      </c>
      <c r="ACX17" s="218">
        <v>110.77</v>
      </c>
      <c r="ACY17" s="218"/>
      <c r="ACZ17" s="218"/>
      <c r="ADA17" s="20">
        <f t="shared" si="165"/>
        <v>591.24423923999996</v>
      </c>
      <c r="ADB17" s="18">
        <v>3.9713864400000003</v>
      </c>
      <c r="ADC17" s="18">
        <v>0</v>
      </c>
      <c r="ADD17" s="18">
        <v>0</v>
      </c>
      <c r="ADE17" s="18">
        <v>4.0583916000000002</v>
      </c>
      <c r="ADF17" s="18">
        <v>119.0920644</v>
      </c>
      <c r="ADG17" s="18">
        <v>113.2287408</v>
      </c>
      <c r="ADH17" s="18">
        <v>54.997336799999999</v>
      </c>
      <c r="ADI17" s="18">
        <v>110.4797232</v>
      </c>
      <c r="ADJ17" s="18">
        <v>101.7298152</v>
      </c>
      <c r="ADK17" s="18">
        <v>83.686780800000008</v>
      </c>
      <c r="ADL17" s="18"/>
      <c r="ADM17" s="18"/>
      <c r="ADN17" s="20">
        <f t="shared" si="79"/>
        <v>-522.04276076000008</v>
      </c>
      <c r="ADO17" s="20">
        <f t="shared" si="80"/>
        <v>-522.04276076000008</v>
      </c>
      <c r="ADP17" s="20">
        <f t="shared" si="81"/>
        <v>0</v>
      </c>
      <c r="ADQ17" s="18">
        <f t="shared" si="166"/>
        <v>0</v>
      </c>
      <c r="ADR17" s="18">
        <v>0</v>
      </c>
      <c r="ADS17" s="218">
        <v>0</v>
      </c>
      <c r="ADT17" s="218">
        <v>0</v>
      </c>
      <c r="ADU17" s="218">
        <v>0</v>
      </c>
      <c r="ADV17" s="218">
        <v>0</v>
      </c>
      <c r="ADW17" s="218">
        <v>0</v>
      </c>
      <c r="ADX17" s="218">
        <v>0</v>
      </c>
      <c r="ADY17" s="218">
        <v>0</v>
      </c>
      <c r="ADZ17" s="218">
        <v>0</v>
      </c>
      <c r="AEA17" s="218">
        <v>0</v>
      </c>
      <c r="AEB17" s="218"/>
      <c r="AEC17" s="218"/>
      <c r="AED17" s="20">
        <f t="shared" si="167"/>
        <v>0</v>
      </c>
      <c r="AEE17" s="18">
        <v>0</v>
      </c>
      <c r="AEF17" s="18">
        <v>0</v>
      </c>
      <c r="AEG17" s="18">
        <v>0</v>
      </c>
      <c r="AEH17" s="18">
        <v>0</v>
      </c>
      <c r="AEI17" s="18">
        <v>0</v>
      </c>
      <c r="AEJ17" s="18">
        <v>0</v>
      </c>
      <c r="AEK17" s="18">
        <v>0</v>
      </c>
      <c r="AEL17" s="18">
        <v>0</v>
      </c>
      <c r="AEM17" s="18">
        <v>0</v>
      </c>
      <c r="AEN17" s="18">
        <v>0</v>
      </c>
      <c r="AEO17" s="18"/>
      <c r="AEP17" s="18"/>
      <c r="AEQ17" s="20">
        <f t="shared" si="82"/>
        <v>0</v>
      </c>
      <c r="AER17" s="20">
        <f t="shared" si="83"/>
        <v>0</v>
      </c>
      <c r="AES17" s="20">
        <f t="shared" si="84"/>
        <v>0</v>
      </c>
      <c r="AET17" s="18">
        <f t="shared" si="168"/>
        <v>0</v>
      </c>
      <c r="AEU17" s="18">
        <v>0</v>
      </c>
      <c r="AEV17" s="218">
        <v>0</v>
      </c>
      <c r="AEW17" s="218">
        <v>0</v>
      </c>
      <c r="AEX17" s="218">
        <v>0</v>
      </c>
      <c r="AEY17" s="218">
        <v>0</v>
      </c>
      <c r="AEZ17" s="218"/>
      <c r="AFA17" s="218"/>
      <c r="AFB17" s="218"/>
      <c r="AFC17" s="218"/>
      <c r="AFD17" s="218"/>
      <c r="AFE17" s="218"/>
      <c r="AFF17" s="218"/>
      <c r="AFG17" s="20">
        <f t="shared" si="169"/>
        <v>0</v>
      </c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20">
        <f t="shared" si="85"/>
        <v>0</v>
      </c>
      <c r="AFU17" s="20">
        <f t="shared" si="86"/>
        <v>0</v>
      </c>
      <c r="AFV17" s="135">
        <f t="shared" si="87"/>
        <v>0</v>
      </c>
      <c r="AFW17" s="140">
        <f t="shared" si="88"/>
        <v>188522.30200000005</v>
      </c>
      <c r="AFX17" s="110">
        <f t="shared" si="89"/>
        <v>154243.78431576028</v>
      </c>
      <c r="AFY17" s="125">
        <f t="shared" si="90"/>
        <v>-34278.517684239778</v>
      </c>
      <c r="AFZ17" s="20">
        <f t="shared" si="170"/>
        <v>-34278.517684239778</v>
      </c>
      <c r="AGA17" s="139">
        <f t="shared" si="171"/>
        <v>0</v>
      </c>
      <c r="AGB17" s="200">
        <f t="shared" si="91"/>
        <v>226226.76240000007</v>
      </c>
      <c r="AGC17" s="125">
        <f t="shared" si="91"/>
        <v>185092.54117891233</v>
      </c>
      <c r="AGD17" s="125">
        <f t="shared" si="92"/>
        <v>-41134.221221087733</v>
      </c>
      <c r="AGE17" s="20">
        <f t="shared" si="93"/>
        <v>-41134.221221087733</v>
      </c>
      <c r="AGF17" s="135">
        <f t="shared" si="94"/>
        <v>0</v>
      </c>
      <c r="AGG17" s="164">
        <f t="shared" si="172"/>
        <v>11311.338120000004</v>
      </c>
      <c r="AGH17" s="205">
        <f t="shared" si="173"/>
        <v>9254.6270589456162</v>
      </c>
      <c r="AGI17" s="125">
        <f t="shared" si="95"/>
        <v>-2056.7110610543878</v>
      </c>
      <c r="AGJ17" s="20">
        <f t="shared" si="96"/>
        <v>-2056.7110610543878</v>
      </c>
      <c r="AGK17" s="139">
        <f t="shared" si="97"/>
        <v>0</v>
      </c>
      <c r="AGL17" s="165">
        <f t="shared" si="174"/>
        <v>237538.10052000007</v>
      </c>
      <c r="AGM17" s="165">
        <f t="shared" si="174"/>
        <v>194347.16823785796</v>
      </c>
      <c r="AGN17" s="166">
        <f>AGM17-AGL17</f>
        <v>-43190.932282142108</v>
      </c>
      <c r="AGO17" s="165">
        <f t="shared" si="100"/>
        <v>-43190.932282142108</v>
      </c>
      <c r="AGP17" s="167">
        <f t="shared" si="101"/>
        <v>0</v>
      </c>
      <c r="AGQ17" s="202">
        <f t="shared" si="175"/>
        <v>4.7619047619047616E-2</v>
      </c>
      <c r="AGR17" s="263"/>
      <c r="AGS17" s="263">
        <v>0.05</v>
      </c>
      <c r="AGT17" s="229"/>
      <c r="AGU17" s="264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</row>
    <row r="18" spans="1:892" s="210" customFormat="1" ht="12.75" outlineLevel="1" x14ac:dyDescent="0.25">
      <c r="A18" s="1">
        <v>448</v>
      </c>
      <c r="B18" s="21">
        <v>3</v>
      </c>
      <c r="C18" s="230" t="s">
        <v>755</v>
      </c>
      <c r="D18" s="231">
        <v>5</v>
      </c>
      <c r="E18" s="227">
        <v>2751.6</v>
      </c>
      <c r="F18" s="131">
        <f t="shared" si="0"/>
        <v>36239.462000000007</v>
      </c>
      <c r="G18" s="113">
        <f t="shared" si="1"/>
        <v>36598.955665493282</v>
      </c>
      <c r="H18" s="131">
        <f t="shared" si="2"/>
        <v>359.49366549327533</v>
      </c>
      <c r="I18" s="120">
        <f t="shared" si="3"/>
        <v>0</v>
      </c>
      <c r="J18" s="120">
        <f t="shared" si="4"/>
        <v>359.49366549327533</v>
      </c>
      <c r="K18" s="18">
        <f t="shared" si="102"/>
        <v>13169.201000000001</v>
      </c>
      <c r="L18" s="218">
        <v>1292.1710000000003</v>
      </c>
      <c r="M18" s="218">
        <v>1319.67</v>
      </c>
      <c r="N18" s="218">
        <v>1319.67</v>
      </c>
      <c r="O18" s="218">
        <v>1319.67</v>
      </c>
      <c r="P18" s="218">
        <v>1319.67</v>
      </c>
      <c r="Q18" s="218">
        <v>1319.67</v>
      </c>
      <c r="R18" s="218">
        <v>1319.67</v>
      </c>
      <c r="S18" s="218">
        <v>1319.67</v>
      </c>
      <c r="T18" s="218">
        <v>1319.67</v>
      </c>
      <c r="U18" s="218">
        <v>1319.67</v>
      </c>
      <c r="V18" s="218"/>
      <c r="W18" s="218"/>
      <c r="X18" s="218">
        <f t="shared" si="103"/>
        <v>20005.776994585107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6891.6650062771596</v>
      </c>
      <c r="AE18" s="18">
        <v>13114.111988307946</v>
      </c>
      <c r="AF18" s="18">
        <v>0</v>
      </c>
      <c r="AG18" s="18">
        <v>0</v>
      </c>
      <c r="AH18" s="18">
        <v>0</v>
      </c>
      <c r="AI18" s="18"/>
      <c r="AJ18" s="18"/>
      <c r="AK18" s="218"/>
      <c r="AL18" s="218">
        <f t="shared" si="104"/>
        <v>0</v>
      </c>
      <c r="AM18" s="218">
        <f t="shared" si="5"/>
        <v>0</v>
      </c>
      <c r="AN18" s="18">
        <f t="shared" si="105"/>
        <v>2534.5969999999998</v>
      </c>
      <c r="AO18" s="218">
        <v>248.86700000000002</v>
      </c>
      <c r="AP18" s="218">
        <v>253.97</v>
      </c>
      <c r="AQ18" s="218">
        <v>253.97</v>
      </c>
      <c r="AR18" s="218">
        <v>253.97</v>
      </c>
      <c r="AS18" s="218">
        <v>253.97</v>
      </c>
      <c r="AT18" s="218">
        <v>253.97</v>
      </c>
      <c r="AU18" s="218">
        <v>253.97</v>
      </c>
      <c r="AV18" s="218">
        <v>253.97</v>
      </c>
      <c r="AW18" s="218">
        <v>253.97</v>
      </c>
      <c r="AX18" s="218">
        <v>253.97</v>
      </c>
      <c r="AY18" s="218"/>
      <c r="AZ18" s="218"/>
      <c r="BA18" s="20">
        <f t="shared" si="106"/>
        <v>1360.3842949970892</v>
      </c>
      <c r="BB18" s="18">
        <v>0</v>
      </c>
      <c r="BC18" s="18">
        <v>0</v>
      </c>
      <c r="BD18" s="18">
        <v>0</v>
      </c>
      <c r="BE18" s="18">
        <v>0</v>
      </c>
      <c r="BF18" s="18">
        <v>0</v>
      </c>
      <c r="BG18" s="18">
        <v>1360.3842949970892</v>
      </c>
      <c r="BH18" s="18">
        <v>0</v>
      </c>
      <c r="BI18" s="18">
        <v>0</v>
      </c>
      <c r="BJ18" s="18">
        <v>0</v>
      </c>
      <c r="BK18" s="18">
        <v>0</v>
      </c>
      <c r="BL18" s="18"/>
      <c r="BM18" s="18"/>
      <c r="BN18" s="218"/>
      <c r="BO18" s="20">
        <f t="shared" si="6"/>
        <v>0</v>
      </c>
      <c r="BP18" s="20">
        <f t="shared" si="7"/>
        <v>0</v>
      </c>
      <c r="BQ18" s="18">
        <f t="shared" si="107"/>
        <v>1438.9460000000001</v>
      </c>
      <c r="BR18" s="218">
        <v>143.756</v>
      </c>
      <c r="BS18" s="3">
        <v>143.91</v>
      </c>
      <c r="BT18" s="218">
        <v>143.91</v>
      </c>
      <c r="BU18" s="218">
        <v>143.91</v>
      </c>
      <c r="BV18" s="218">
        <v>143.91</v>
      </c>
      <c r="BW18" s="218">
        <v>143.91</v>
      </c>
      <c r="BX18" s="218">
        <v>143.91</v>
      </c>
      <c r="BY18" s="218">
        <v>143.91</v>
      </c>
      <c r="BZ18" s="218">
        <v>143.91</v>
      </c>
      <c r="CA18" s="218">
        <v>143.91</v>
      </c>
      <c r="CB18" s="218"/>
      <c r="CC18" s="218"/>
      <c r="CD18" s="18">
        <f t="shared" si="108"/>
        <v>1562.9891429078402</v>
      </c>
      <c r="CE18" s="18">
        <v>145.15417438200001</v>
      </c>
      <c r="CF18" s="18">
        <v>144.78128982000001</v>
      </c>
      <c r="CG18" s="18">
        <v>159.06699528684001</v>
      </c>
      <c r="CH18" s="18">
        <v>162.36948393</v>
      </c>
      <c r="CI18" s="18">
        <v>158.82250032900001</v>
      </c>
      <c r="CJ18" s="18">
        <v>161.78904303000002</v>
      </c>
      <c r="CK18" s="18">
        <v>157.16798451</v>
      </c>
      <c r="CL18" s="18">
        <v>157.86105687</v>
      </c>
      <c r="CM18" s="18">
        <v>156.54001371000001</v>
      </c>
      <c r="CN18" s="18">
        <v>159.43660104</v>
      </c>
      <c r="CO18" s="18"/>
      <c r="CP18" s="18"/>
      <c r="CQ18" s="218"/>
      <c r="CR18" s="20">
        <f t="shared" si="8"/>
        <v>0</v>
      </c>
      <c r="CS18" s="20">
        <f t="shared" si="9"/>
        <v>0</v>
      </c>
      <c r="CT18" s="18">
        <f t="shared" si="109"/>
        <v>341.16900000000004</v>
      </c>
      <c r="CU18" s="18">
        <v>34.088999999999999</v>
      </c>
      <c r="CV18" s="218">
        <v>34.119999999999997</v>
      </c>
      <c r="CW18" s="218">
        <v>34.119999999999997</v>
      </c>
      <c r="CX18" s="218">
        <v>34.119999999999997</v>
      </c>
      <c r="CY18" s="218">
        <v>34.119999999999997</v>
      </c>
      <c r="CZ18" s="218">
        <v>34.119999999999997</v>
      </c>
      <c r="DA18" s="218">
        <v>34.119999999999997</v>
      </c>
      <c r="DB18" s="218">
        <v>34.119999999999997</v>
      </c>
      <c r="DC18" s="218">
        <v>34.119999999999997</v>
      </c>
      <c r="DD18" s="218">
        <v>34.119999999999997</v>
      </c>
      <c r="DE18" s="218"/>
      <c r="DF18" s="218"/>
      <c r="DG18" s="18">
        <f t="shared" si="110"/>
        <v>371.23464530388003</v>
      </c>
      <c r="DH18" s="18">
        <v>34.473840625000001</v>
      </c>
      <c r="DI18" s="18">
        <v>34.385281249999998</v>
      </c>
      <c r="DJ18" s="18">
        <v>37.781586535880002</v>
      </c>
      <c r="DK18" s="18">
        <v>38.565993509999998</v>
      </c>
      <c r="DL18" s="18">
        <v>37.723514102999999</v>
      </c>
      <c r="DM18" s="18">
        <v>38.427990370000003</v>
      </c>
      <c r="DN18" s="18">
        <v>37.33053357</v>
      </c>
      <c r="DO18" s="18">
        <v>37.495152090000005</v>
      </c>
      <c r="DP18" s="18">
        <v>37.18137797</v>
      </c>
      <c r="DQ18" s="18">
        <v>37.86937528</v>
      </c>
      <c r="DR18" s="18"/>
      <c r="DS18" s="18"/>
      <c r="DT18" s="218">
        <f t="shared" si="111"/>
        <v>30.06564530387999</v>
      </c>
      <c r="DU18" s="20">
        <f t="shared" si="10"/>
        <v>0</v>
      </c>
      <c r="DV18" s="20">
        <f t="shared" si="112"/>
        <v>30.06564530387999</v>
      </c>
      <c r="DW18" s="18">
        <f t="shared" si="11"/>
        <v>681.03399999999999</v>
      </c>
      <c r="DX18" s="18">
        <v>66.873999999999995</v>
      </c>
      <c r="DY18" s="218">
        <v>68.239999999999995</v>
      </c>
      <c r="DZ18" s="218">
        <v>68.239999999999995</v>
      </c>
      <c r="EA18" s="218">
        <v>68.239999999999995</v>
      </c>
      <c r="EB18" s="218">
        <v>68.239999999999995</v>
      </c>
      <c r="EC18" s="218">
        <v>68.239999999999995</v>
      </c>
      <c r="ED18" s="218">
        <v>68.239999999999995</v>
      </c>
      <c r="EE18" s="218">
        <v>68.239999999999995</v>
      </c>
      <c r="EF18" s="218">
        <v>68.239999999999995</v>
      </c>
      <c r="EG18" s="218">
        <v>68.239999999999995</v>
      </c>
      <c r="EH18" s="218"/>
      <c r="EI18" s="218"/>
      <c r="EJ18" s="218"/>
      <c r="EK18" s="18">
        <f t="shared" si="113"/>
        <v>364.84237435697185</v>
      </c>
      <c r="EL18" s="18">
        <v>0</v>
      </c>
      <c r="EM18" s="18">
        <v>0</v>
      </c>
      <c r="EN18" s="18">
        <v>0</v>
      </c>
      <c r="EO18" s="18">
        <v>0</v>
      </c>
      <c r="EP18" s="18">
        <v>0</v>
      </c>
      <c r="EQ18" s="18">
        <v>364.84237435697185</v>
      </c>
      <c r="ER18" s="18">
        <v>0</v>
      </c>
      <c r="ES18" s="18">
        <v>0</v>
      </c>
      <c r="ET18" s="18">
        <v>0</v>
      </c>
      <c r="EU18" s="18">
        <v>0</v>
      </c>
      <c r="EV18" s="18"/>
      <c r="EW18" s="18"/>
      <c r="EX18" s="20">
        <f t="shared" si="12"/>
        <v>-316.19162564302815</v>
      </c>
      <c r="EY18" s="20">
        <f t="shared" si="114"/>
        <v>-316.19162564302815</v>
      </c>
      <c r="EZ18" s="20">
        <f t="shared" si="115"/>
        <v>0</v>
      </c>
      <c r="FA18" s="18">
        <f t="shared" si="116"/>
        <v>6263.7730000000001</v>
      </c>
      <c r="FB18" s="18">
        <v>615.01299999999992</v>
      </c>
      <c r="FC18" s="218">
        <v>627.64</v>
      </c>
      <c r="FD18" s="218">
        <v>627.64</v>
      </c>
      <c r="FE18" s="218">
        <v>627.64</v>
      </c>
      <c r="FF18" s="218">
        <v>627.64</v>
      </c>
      <c r="FG18" s="218">
        <v>627.64</v>
      </c>
      <c r="FH18" s="218">
        <v>627.64</v>
      </c>
      <c r="FI18" s="218">
        <v>627.64</v>
      </c>
      <c r="FJ18" s="218">
        <v>627.64</v>
      </c>
      <c r="FK18" s="218">
        <v>627.64</v>
      </c>
      <c r="FL18" s="218"/>
      <c r="FM18" s="218"/>
      <c r="FN18" s="20">
        <f t="shared" si="117"/>
        <v>3355.4629749652781</v>
      </c>
      <c r="FO18" s="18">
        <v>0</v>
      </c>
      <c r="FP18" s="18">
        <v>0</v>
      </c>
      <c r="FQ18" s="18">
        <v>0</v>
      </c>
      <c r="FR18" s="18">
        <v>0</v>
      </c>
      <c r="FS18" s="18">
        <v>0</v>
      </c>
      <c r="FT18" s="18">
        <v>3355.4629749652781</v>
      </c>
      <c r="FU18" s="18">
        <v>0</v>
      </c>
      <c r="FV18" s="18">
        <v>0</v>
      </c>
      <c r="FW18" s="18">
        <v>0</v>
      </c>
      <c r="FX18" s="18">
        <v>0</v>
      </c>
      <c r="FY18" s="18"/>
      <c r="FZ18" s="18"/>
      <c r="GA18" s="218">
        <f t="shared" si="118"/>
        <v>-2908.310025034722</v>
      </c>
      <c r="GB18" s="20">
        <f t="shared" si="119"/>
        <v>-2908.310025034722</v>
      </c>
      <c r="GC18" s="20">
        <f t="shared" si="120"/>
        <v>0</v>
      </c>
      <c r="GD18" s="18">
        <f t="shared" si="121"/>
        <v>8.1920000000000002</v>
      </c>
      <c r="GE18" s="218">
        <v>8.1920000000000002</v>
      </c>
      <c r="GF18" s="218">
        <v>0</v>
      </c>
      <c r="GG18" s="218">
        <v>0</v>
      </c>
      <c r="GH18" s="218">
        <v>0</v>
      </c>
      <c r="GI18" s="218">
        <v>0</v>
      </c>
      <c r="GJ18" s="218">
        <v>0</v>
      </c>
      <c r="GK18" s="218"/>
      <c r="GL18" s="218"/>
      <c r="GM18" s="218"/>
      <c r="GN18" s="218"/>
      <c r="GO18" s="218"/>
      <c r="GP18" s="218"/>
      <c r="GQ18" s="20">
        <f t="shared" si="122"/>
        <v>0</v>
      </c>
      <c r="GR18" s="18">
        <v>0</v>
      </c>
      <c r="GS18" s="18">
        <v>0</v>
      </c>
      <c r="GT18" s="18">
        <v>0</v>
      </c>
      <c r="GU18" s="18">
        <v>0</v>
      </c>
      <c r="GV18" s="218">
        <f t="shared" si="123"/>
        <v>-8.1920000000000002</v>
      </c>
      <c r="GW18" s="20">
        <f t="shared" si="13"/>
        <v>-8.1920000000000002</v>
      </c>
      <c r="GX18" s="20">
        <f t="shared" si="14"/>
        <v>0</v>
      </c>
      <c r="GY18" s="18">
        <f t="shared" si="124"/>
        <v>11802.550000000003</v>
      </c>
      <c r="GZ18" s="18">
        <v>1153.8400000000001</v>
      </c>
      <c r="HA18" s="218">
        <v>1183.19</v>
      </c>
      <c r="HB18" s="218">
        <v>1183.19</v>
      </c>
      <c r="HC18" s="218">
        <v>1183.19</v>
      </c>
      <c r="HD18" s="218">
        <v>1183.19</v>
      </c>
      <c r="HE18" s="218">
        <v>1183.19</v>
      </c>
      <c r="HF18" s="218">
        <v>1183.19</v>
      </c>
      <c r="HG18" s="218">
        <v>1183.19</v>
      </c>
      <c r="HH18" s="218">
        <v>1183.19</v>
      </c>
      <c r="HI18" s="218">
        <v>1183.19</v>
      </c>
      <c r="HJ18" s="218"/>
      <c r="HK18" s="218"/>
      <c r="HL18" s="20">
        <f t="shared" si="125"/>
        <v>9578.2652383771128</v>
      </c>
      <c r="HM18" s="18">
        <v>914.77681311084734</v>
      </c>
      <c r="HN18" s="18">
        <v>841.01996613705228</v>
      </c>
      <c r="HO18" s="18">
        <v>966.63048669885893</v>
      </c>
      <c r="HP18" s="18">
        <v>1041.950346732873</v>
      </c>
      <c r="HQ18" s="18">
        <v>1089.993809106066</v>
      </c>
      <c r="HR18" s="18">
        <v>945.5062911012044</v>
      </c>
      <c r="HS18" s="18">
        <v>859.47821294024027</v>
      </c>
      <c r="HT18" s="18">
        <v>1136.9143105910794</v>
      </c>
      <c r="HU18" s="18">
        <v>859.06045714562561</v>
      </c>
      <c r="HV18" s="18">
        <v>922.9345448132641</v>
      </c>
      <c r="HW18" s="18"/>
      <c r="HX18" s="18"/>
      <c r="HY18" s="20">
        <f t="shared" si="15"/>
        <v>-2224.2847616228901</v>
      </c>
      <c r="HZ18" s="20">
        <f t="shared" si="16"/>
        <v>-2224.2847616228901</v>
      </c>
      <c r="IA18" s="20">
        <f t="shared" si="17"/>
        <v>0</v>
      </c>
      <c r="IB18" s="119">
        <f t="shared" si="126"/>
        <v>0</v>
      </c>
      <c r="IC18" s="119">
        <v>0</v>
      </c>
      <c r="ID18" s="228">
        <v>0</v>
      </c>
      <c r="IE18" s="228">
        <v>0</v>
      </c>
      <c r="IF18" s="119">
        <v>0</v>
      </c>
      <c r="IG18" s="119">
        <v>0</v>
      </c>
      <c r="IH18" s="119">
        <v>0</v>
      </c>
      <c r="II18" s="119">
        <v>0</v>
      </c>
      <c r="IJ18" s="119">
        <v>0</v>
      </c>
      <c r="IK18" s="119">
        <v>0</v>
      </c>
      <c r="IL18" s="119">
        <v>0</v>
      </c>
      <c r="IM18" s="119"/>
      <c r="IN18" s="119"/>
      <c r="IO18" s="120">
        <f t="shared" si="127"/>
        <v>0</v>
      </c>
      <c r="IP18" s="18">
        <v>0</v>
      </c>
      <c r="IQ18" s="18">
        <v>0</v>
      </c>
      <c r="IR18" s="18">
        <v>0</v>
      </c>
      <c r="IS18" s="18">
        <v>0</v>
      </c>
      <c r="IT18" s="18">
        <v>0</v>
      </c>
      <c r="IU18" s="18">
        <v>0</v>
      </c>
      <c r="IV18" s="18">
        <v>0</v>
      </c>
      <c r="IW18" s="18">
        <v>0</v>
      </c>
      <c r="IX18" s="18">
        <v>0</v>
      </c>
      <c r="IY18" s="18">
        <v>0</v>
      </c>
      <c r="IZ18" s="18"/>
      <c r="JA18" s="18"/>
      <c r="JB18" s="228">
        <f t="shared" si="18"/>
        <v>0</v>
      </c>
      <c r="JC18" s="120">
        <f t="shared" si="19"/>
        <v>0</v>
      </c>
      <c r="JD18" s="120">
        <f t="shared" si="20"/>
        <v>0</v>
      </c>
      <c r="JE18" s="119">
        <f t="shared" si="128"/>
        <v>0</v>
      </c>
      <c r="JF18" s="119">
        <v>0</v>
      </c>
      <c r="JG18" s="228">
        <v>0</v>
      </c>
      <c r="JH18" s="228">
        <v>0</v>
      </c>
      <c r="JI18" s="228">
        <v>0</v>
      </c>
      <c r="JJ18" s="228">
        <v>0</v>
      </c>
      <c r="JK18" s="228">
        <v>0</v>
      </c>
      <c r="JL18" s="228">
        <v>0</v>
      </c>
      <c r="JM18" s="228">
        <v>0</v>
      </c>
      <c r="JN18" s="228">
        <v>0</v>
      </c>
      <c r="JO18" s="228">
        <v>0</v>
      </c>
      <c r="JP18" s="228"/>
      <c r="JQ18" s="228"/>
      <c r="JR18" s="119">
        <f t="shared" si="129"/>
        <v>0</v>
      </c>
      <c r="JS18" s="18">
        <v>0</v>
      </c>
      <c r="JT18" s="18">
        <v>0</v>
      </c>
      <c r="JU18" s="18">
        <v>0</v>
      </c>
      <c r="JV18" s="18">
        <v>0</v>
      </c>
      <c r="JW18" s="18">
        <v>0</v>
      </c>
      <c r="JX18" s="18">
        <v>0</v>
      </c>
      <c r="JY18" s="18">
        <v>0</v>
      </c>
      <c r="JZ18" s="18">
        <v>0</v>
      </c>
      <c r="KA18" s="18">
        <v>0</v>
      </c>
      <c r="KB18" s="18">
        <v>0</v>
      </c>
      <c r="KC18" s="18"/>
      <c r="KD18" s="18"/>
      <c r="KE18" s="228">
        <f t="shared" si="21"/>
        <v>0</v>
      </c>
      <c r="KF18" s="120">
        <f t="shared" si="22"/>
        <v>0</v>
      </c>
      <c r="KG18" s="120">
        <f t="shared" si="23"/>
        <v>0</v>
      </c>
      <c r="KH18" s="119">
        <f t="shared" si="130"/>
        <v>3435.3650000000002</v>
      </c>
      <c r="KI18" s="119">
        <v>337.29500000000002</v>
      </c>
      <c r="KJ18" s="228">
        <v>344.23</v>
      </c>
      <c r="KK18" s="228">
        <v>344.23</v>
      </c>
      <c r="KL18" s="228">
        <v>344.23</v>
      </c>
      <c r="KM18" s="228">
        <v>344.23</v>
      </c>
      <c r="KN18" s="228">
        <v>344.23</v>
      </c>
      <c r="KO18" s="228">
        <v>344.23</v>
      </c>
      <c r="KP18" s="228">
        <v>344.23</v>
      </c>
      <c r="KQ18" s="228">
        <v>344.23</v>
      </c>
      <c r="KR18" s="228">
        <v>344.23</v>
      </c>
      <c r="KS18" s="228"/>
      <c r="KT18" s="228"/>
      <c r="KU18" s="120">
        <f t="shared" si="131"/>
        <v>2868.8290408955495</v>
      </c>
      <c r="KV18" s="18">
        <v>399.39330391306811</v>
      </c>
      <c r="KW18" s="18">
        <v>302.71152338751261</v>
      </c>
      <c r="KX18" s="18">
        <v>446.26085056427127</v>
      </c>
      <c r="KY18" s="18">
        <v>395.77214913951974</v>
      </c>
      <c r="KZ18" s="18">
        <v>426.24742349269758</v>
      </c>
      <c r="LA18" s="18">
        <v>84.453636339865383</v>
      </c>
      <c r="LB18" s="18">
        <v>4.6795482513724531</v>
      </c>
      <c r="LC18" s="18"/>
      <c r="LD18" s="18">
        <v>471.49203227858942</v>
      </c>
      <c r="LE18" s="18">
        <v>337.81857352865291</v>
      </c>
      <c r="LF18" s="18"/>
      <c r="LG18" s="18"/>
      <c r="LH18" s="228">
        <f t="shared" si="132"/>
        <v>-566.53595910445074</v>
      </c>
      <c r="LI18" s="120">
        <f t="shared" si="24"/>
        <v>-566.53595910445074</v>
      </c>
      <c r="LJ18" s="120">
        <f t="shared" si="25"/>
        <v>0</v>
      </c>
      <c r="LK18" s="120">
        <f t="shared" si="133"/>
        <v>0</v>
      </c>
      <c r="LL18" s="228"/>
      <c r="LM18" s="228"/>
      <c r="LN18" s="228"/>
      <c r="LO18" s="228"/>
      <c r="LP18" s="228"/>
      <c r="LQ18" s="228"/>
      <c r="LR18" s="228"/>
      <c r="LS18" s="228"/>
      <c r="LT18" s="228"/>
      <c r="LU18" s="228"/>
      <c r="LV18" s="228"/>
      <c r="LW18" s="228"/>
      <c r="LX18" s="120">
        <f t="shared" si="26"/>
        <v>0</v>
      </c>
      <c r="LY18" s="228"/>
      <c r="LZ18" s="228"/>
      <c r="MA18" s="228"/>
      <c r="MB18" s="228"/>
      <c r="MC18" s="228"/>
      <c r="MD18" s="228"/>
      <c r="ME18" s="228"/>
      <c r="MF18" s="228"/>
      <c r="MG18" s="228"/>
      <c r="MH18" s="228"/>
      <c r="MI18" s="228"/>
      <c r="MJ18" s="119">
        <v>0</v>
      </c>
      <c r="MK18" s="228"/>
      <c r="ML18" s="120">
        <f t="shared" si="27"/>
        <v>0</v>
      </c>
      <c r="MM18" s="120">
        <f t="shared" si="28"/>
        <v>0</v>
      </c>
      <c r="MN18" s="120">
        <f t="shared" si="134"/>
        <v>57209.469999999994</v>
      </c>
      <c r="MO18" s="120">
        <v>5578.18</v>
      </c>
      <c r="MP18" s="228">
        <v>5736.81</v>
      </c>
      <c r="MQ18" s="228">
        <v>5736.81</v>
      </c>
      <c r="MR18" s="228">
        <v>5736.81</v>
      </c>
      <c r="MS18" s="228">
        <v>5736.81</v>
      </c>
      <c r="MT18" s="228">
        <v>5736.81</v>
      </c>
      <c r="MU18" s="228">
        <v>5736.81</v>
      </c>
      <c r="MV18" s="228">
        <v>5736.81</v>
      </c>
      <c r="MW18" s="228">
        <v>5736.81</v>
      </c>
      <c r="MX18" s="228">
        <v>5736.81</v>
      </c>
      <c r="MY18" s="228"/>
      <c r="MZ18" s="228"/>
      <c r="NA18" s="120">
        <f t="shared" si="135"/>
        <v>174187.83407521038</v>
      </c>
      <c r="NB18" s="20">
        <v>620.05935109893153</v>
      </c>
      <c r="NC18" s="20">
        <v>15345.395270307054</v>
      </c>
      <c r="ND18" s="20">
        <v>30140.501923009389</v>
      </c>
      <c r="NE18" s="20">
        <v>0</v>
      </c>
      <c r="NF18" s="20">
        <v>0</v>
      </c>
      <c r="NG18" s="20">
        <v>71729.334671194098</v>
      </c>
      <c r="NH18" s="20">
        <v>27178.546352622307</v>
      </c>
      <c r="NI18" s="20">
        <v>7110.1992945154316</v>
      </c>
      <c r="NJ18" s="20">
        <v>0</v>
      </c>
      <c r="NK18" s="20">
        <v>22063.797212463196</v>
      </c>
      <c r="NL18" s="20"/>
      <c r="NM18" s="20"/>
      <c r="NN18" s="228">
        <f t="shared" si="136"/>
        <v>116978.36407521038</v>
      </c>
      <c r="NO18" s="120">
        <f t="shared" si="29"/>
        <v>0</v>
      </c>
      <c r="NP18" s="120">
        <f t="shared" si="30"/>
        <v>116978.36407521038</v>
      </c>
      <c r="NQ18" s="114">
        <f t="shared" si="31"/>
        <v>19911.436999999998</v>
      </c>
      <c r="NR18" s="113">
        <f t="shared" si="32"/>
        <v>19205.97</v>
      </c>
      <c r="NS18" s="131">
        <f t="shared" si="33"/>
        <v>-705.46699999999691</v>
      </c>
      <c r="NT18" s="120">
        <f t="shared" si="34"/>
        <v>-705.46699999999691</v>
      </c>
      <c r="NU18" s="120">
        <f t="shared" si="35"/>
        <v>0</v>
      </c>
      <c r="NV18" s="18">
        <f t="shared" si="137"/>
        <v>4052.6259999999997</v>
      </c>
      <c r="NW18" s="18">
        <v>394.93600000000004</v>
      </c>
      <c r="NX18" s="218">
        <v>406.41</v>
      </c>
      <c r="NY18" s="218">
        <v>406.41</v>
      </c>
      <c r="NZ18" s="18">
        <v>406.41</v>
      </c>
      <c r="OA18" s="18">
        <v>406.41</v>
      </c>
      <c r="OB18" s="18">
        <v>406.41</v>
      </c>
      <c r="OC18" s="18">
        <v>406.41</v>
      </c>
      <c r="OD18" s="18">
        <v>406.41</v>
      </c>
      <c r="OE18" s="18">
        <v>406.41</v>
      </c>
      <c r="OF18" s="18">
        <v>406.41</v>
      </c>
      <c r="OG18" s="18"/>
      <c r="OH18" s="18"/>
      <c r="OI18" s="20">
        <f t="shared" si="138"/>
        <v>0</v>
      </c>
      <c r="OJ18" s="20">
        <v>0</v>
      </c>
      <c r="OK18" s="20">
        <v>0</v>
      </c>
      <c r="OL18" s="20">
        <v>0</v>
      </c>
      <c r="OM18" s="20">
        <v>0</v>
      </c>
      <c r="ON18" s="20">
        <v>0</v>
      </c>
      <c r="OO18" s="20">
        <v>0</v>
      </c>
      <c r="OP18" s="20">
        <v>0</v>
      </c>
      <c r="OQ18" s="20">
        <v>0</v>
      </c>
      <c r="OR18" s="20">
        <v>0</v>
      </c>
      <c r="OS18" s="20">
        <f>VLOOKUP(C18,'[3]Фін.рез.(витрати)'!$C$8:$AD$94,28,0)</f>
        <v>0</v>
      </c>
      <c r="OT18" s="20"/>
      <c r="OU18" s="20"/>
      <c r="OV18" s="218">
        <f t="shared" si="139"/>
        <v>-4052.6259999999997</v>
      </c>
      <c r="OW18" s="20">
        <f t="shared" si="36"/>
        <v>-4052.6259999999997</v>
      </c>
      <c r="OX18" s="20">
        <f t="shared" si="37"/>
        <v>0</v>
      </c>
      <c r="OY18" s="18">
        <f t="shared" si="140"/>
        <v>6524.6319999999987</v>
      </c>
      <c r="OZ18" s="18">
        <v>615.86200000000008</v>
      </c>
      <c r="PA18" s="218">
        <v>656.53</v>
      </c>
      <c r="PB18" s="218">
        <v>656.53</v>
      </c>
      <c r="PC18" s="218">
        <v>656.53</v>
      </c>
      <c r="PD18" s="218">
        <v>656.53</v>
      </c>
      <c r="PE18" s="218">
        <v>656.53</v>
      </c>
      <c r="PF18" s="218">
        <v>656.53</v>
      </c>
      <c r="PG18" s="218">
        <v>656.53</v>
      </c>
      <c r="PH18" s="218">
        <v>656.53</v>
      </c>
      <c r="PI18" s="218">
        <v>656.53</v>
      </c>
      <c r="PJ18" s="218"/>
      <c r="PK18" s="218"/>
      <c r="PL18" s="20">
        <f t="shared" si="141"/>
        <v>1811.38</v>
      </c>
      <c r="PM18" s="18">
        <v>0</v>
      </c>
      <c r="PN18" s="18">
        <v>0</v>
      </c>
      <c r="PO18" s="18">
        <v>0</v>
      </c>
      <c r="PP18" s="18">
        <v>0</v>
      </c>
      <c r="PQ18" s="18">
        <v>0</v>
      </c>
      <c r="PR18" s="18">
        <v>0</v>
      </c>
      <c r="PS18" s="18">
        <v>0</v>
      </c>
      <c r="PT18" s="18">
        <v>0</v>
      </c>
      <c r="PU18" s="18">
        <v>0</v>
      </c>
      <c r="PV18" s="18">
        <f>VLOOKUP(C18,'[3]Фін.рез.(витрати)'!$C$8:$AE$94,29,0)</f>
        <v>1811.38</v>
      </c>
      <c r="PW18" s="18"/>
      <c r="PX18" s="18"/>
      <c r="PY18" s="218">
        <f t="shared" si="142"/>
        <v>-4713.2519999999986</v>
      </c>
      <c r="PZ18" s="20">
        <f t="shared" si="38"/>
        <v>-4713.2519999999986</v>
      </c>
      <c r="QA18" s="20">
        <f t="shared" si="39"/>
        <v>0</v>
      </c>
      <c r="QB18" s="18">
        <f t="shared" si="143"/>
        <v>908.62600000000009</v>
      </c>
      <c r="QC18" s="18">
        <v>88.905999999999992</v>
      </c>
      <c r="QD18" s="218">
        <v>91.08</v>
      </c>
      <c r="QE18" s="218">
        <v>91.08</v>
      </c>
      <c r="QF18" s="218">
        <v>91.08</v>
      </c>
      <c r="QG18" s="218">
        <v>91.08</v>
      </c>
      <c r="QH18" s="218">
        <v>91.08</v>
      </c>
      <c r="QI18" s="218">
        <v>91.08</v>
      </c>
      <c r="QJ18" s="218">
        <v>91.08</v>
      </c>
      <c r="QK18" s="218">
        <v>91.08</v>
      </c>
      <c r="QL18" s="218">
        <v>91.08</v>
      </c>
      <c r="QM18" s="218"/>
      <c r="QN18" s="218"/>
      <c r="QO18" s="20">
        <f t="shared" si="144"/>
        <v>10326.450000000001</v>
      </c>
      <c r="QP18" s="18">
        <v>0</v>
      </c>
      <c r="QQ18" s="18">
        <v>0</v>
      </c>
      <c r="QR18" s="18"/>
      <c r="QS18" s="18">
        <v>10326.450000000001</v>
      </c>
      <c r="QT18" s="18">
        <v>0</v>
      </c>
      <c r="QU18" s="18">
        <v>0</v>
      </c>
      <c r="QV18" s="18"/>
      <c r="QW18" s="18">
        <v>0</v>
      </c>
      <c r="QX18" s="18"/>
      <c r="QY18" s="18"/>
      <c r="QZ18" s="18"/>
      <c r="RA18" s="18"/>
      <c r="RB18" s="218">
        <f t="shared" si="145"/>
        <v>9417.8240000000005</v>
      </c>
      <c r="RC18" s="20">
        <f t="shared" si="40"/>
        <v>0</v>
      </c>
      <c r="RD18" s="20">
        <f t="shared" si="41"/>
        <v>9417.8240000000005</v>
      </c>
      <c r="RE18" s="18">
        <f t="shared" si="146"/>
        <v>4421.1059999999989</v>
      </c>
      <c r="RF18" s="20">
        <v>431.58600000000001</v>
      </c>
      <c r="RG18" s="218">
        <v>443.28</v>
      </c>
      <c r="RH18" s="218">
        <v>443.28</v>
      </c>
      <c r="RI18" s="218">
        <v>443.28</v>
      </c>
      <c r="RJ18" s="218">
        <v>443.28</v>
      </c>
      <c r="RK18" s="218">
        <v>443.28</v>
      </c>
      <c r="RL18" s="218">
        <v>443.28</v>
      </c>
      <c r="RM18" s="218">
        <v>443.28</v>
      </c>
      <c r="RN18" s="218">
        <v>443.28</v>
      </c>
      <c r="RO18" s="218">
        <v>443.28</v>
      </c>
      <c r="RP18" s="218"/>
      <c r="RQ18" s="218"/>
      <c r="RR18" s="20">
        <f t="shared" si="147"/>
        <v>0</v>
      </c>
      <c r="RS18" s="18">
        <v>0</v>
      </c>
      <c r="RT18" s="18">
        <v>0</v>
      </c>
      <c r="RU18" s="18"/>
      <c r="RV18" s="18">
        <v>0</v>
      </c>
      <c r="RW18" s="18"/>
      <c r="RX18" s="18"/>
      <c r="RY18" s="18">
        <v>0</v>
      </c>
      <c r="RZ18" s="18">
        <v>0</v>
      </c>
      <c r="SA18" s="18"/>
      <c r="SB18" s="18"/>
      <c r="SC18" s="18"/>
      <c r="SD18" s="18"/>
      <c r="SE18" s="20">
        <f t="shared" si="42"/>
        <v>-4421.1059999999989</v>
      </c>
      <c r="SF18" s="20">
        <f t="shared" si="43"/>
        <v>-4421.1059999999989</v>
      </c>
      <c r="SG18" s="20">
        <f t="shared" si="44"/>
        <v>0</v>
      </c>
      <c r="SH18" s="18">
        <f t="shared" si="148"/>
        <v>2502.4560000000001</v>
      </c>
      <c r="SI18" s="18">
        <v>236.52599999999998</v>
      </c>
      <c r="SJ18" s="218">
        <v>251.77</v>
      </c>
      <c r="SK18" s="218">
        <v>251.77</v>
      </c>
      <c r="SL18" s="218">
        <v>251.77</v>
      </c>
      <c r="SM18" s="218">
        <v>251.77</v>
      </c>
      <c r="SN18" s="218">
        <v>251.77</v>
      </c>
      <c r="SO18" s="218">
        <v>251.77</v>
      </c>
      <c r="SP18" s="218">
        <v>251.77</v>
      </c>
      <c r="SQ18" s="218">
        <v>251.77</v>
      </c>
      <c r="SR18" s="218">
        <v>251.77</v>
      </c>
      <c r="SS18" s="218"/>
      <c r="ST18" s="218"/>
      <c r="SU18" s="20">
        <f t="shared" si="149"/>
        <v>0</v>
      </c>
      <c r="SV18" s="18">
        <v>0</v>
      </c>
      <c r="SW18" s="18">
        <v>0</v>
      </c>
      <c r="SX18" s="18">
        <v>0</v>
      </c>
      <c r="SY18" s="18">
        <v>0</v>
      </c>
      <c r="SZ18" s="18">
        <v>0</v>
      </c>
      <c r="TA18" s="18">
        <v>0</v>
      </c>
      <c r="TB18" s="18">
        <v>0</v>
      </c>
      <c r="TC18" s="18">
        <v>0</v>
      </c>
      <c r="TD18" s="18">
        <v>0</v>
      </c>
      <c r="TE18" s="18"/>
      <c r="TF18" s="18"/>
      <c r="TG18" s="18"/>
      <c r="TH18" s="20">
        <f t="shared" si="45"/>
        <v>-2502.4560000000001</v>
      </c>
      <c r="TI18" s="20">
        <f t="shared" si="46"/>
        <v>-2502.4560000000001</v>
      </c>
      <c r="TJ18" s="20">
        <f t="shared" si="47"/>
        <v>0</v>
      </c>
      <c r="TK18" s="18">
        <f t="shared" si="150"/>
        <v>1458.0730000000003</v>
      </c>
      <c r="TL18" s="18">
        <v>143.08300000000003</v>
      </c>
      <c r="TM18" s="218">
        <v>146.11000000000001</v>
      </c>
      <c r="TN18" s="218">
        <v>146.11000000000001</v>
      </c>
      <c r="TO18" s="218">
        <v>146.11000000000001</v>
      </c>
      <c r="TP18" s="218">
        <v>146.11000000000001</v>
      </c>
      <c r="TQ18" s="218">
        <v>146.11000000000001</v>
      </c>
      <c r="TR18" s="218">
        <v>146.11000000000001</v>
      </c>
      <c r="TS18" s="218">
        <v>146.11000000000001</v>
      </c>
      <c r="TT18" s="218">
        <v>146.11000000000001</v>
      </c>
      <c r="TU18" s="218">
        <v>146.11000000000001</v>
      </c>
      <c r="TV18" s="218"/>
      <c r="TW18" s="218"/>
      <c r="TX18" s="20">
        <f t="shared" si="151"/>
        <v>7068.1399999999994</v>
      </c>
      <c r="TY18" s="18">
        <v>205.02</v>
      </c>
      <c r="TZ18" s="18">
        <v>0</v>
      </c>
      <c r="UA18" s="18">
        <v>1753.89</v>
      </c>
      <c r="UB18" s="18">
        <v>0</v>
      </c>
      <c r="UC18" s="18">
        <v>0</v>
      </c>
      <c r="UD18" s="18">
        <v>0</v>
      </c>
      <c r="UE18" s="18">
        <v>5109.2299999999996</v>
      </c>
      <c r="UF18" s="18">
        <v>0</v>
      </c>
      <c r="UG18" s="18">
        <v>0</v>
      </c>
      <c r="UH18" s="18">
        <f>VLOOKUP(C18,'[3]Фін.рез.(витрати)'!$C$8:$AI$94,33,0)</f>
        <v>0</v>
      </c>
      <c r="UI18" s="18"/>
      <c r="UJ18" s="18"/>
      <c r="UK18" s="20">
        <f t="shared" si="48"/>
        <v>5610.0669999999991</v>
      </c>
      <c r="UL18" s="20">
        <f t="shared" si="49"/>
        <v>0</v>
      </c>
      <c r="UM18" s="20">
        <f t="shared" si="50"/>
        <v>5610.0669999999991</v>
      </c>
      <c r="UN18" s="18">
        <f t="shared" si="152"/>
        <v>43.917999999999992</v>
      </c>
      <c r="UO18" s="18">
        <v>4.3179999999999996</v>
      </c>
      <c r="UP18" s="218">
        <v>4.4000000000000004</v>
      </c>
      <c r="UQ18" s="218">
        <v>4.4000000000000004</v>
      </c>
      <c r="UR18" s="218">
        <v>4.4000000000000004</v>
      </c>
      <c r="US18" s="218">
        <v>4.4000000000000004</v>
      </c>
      <c r="UT18" s="218">
        <v>4.4000000000000004</v>
      </c>
      <c r="UU18" s="218">
        <v>4.4000000000000004</v>
      </c>
      <c r="UV18" s="218">
        <v>4.4000000000000004</v>
      </c>
      <c r="UW18" s="218">
        <v>4.4000000000000004</v>
      </c>
      <c r="UX18" s="218">
        <v>4.4000000000000004</v>
      </c>
      <c r="UY18" s="218"/>
      <c r="UZ18" s="218"/>
      <c r="VA18" s="20">
        <f t="shared" si="51"/>
        <v>0</v>
      </c>
      <c r="VB18" s="218"/>
      <c r="VC18" s="218"/>
      <c r="VD18" s="218"/>
      <c r="VE18" s="218"/>
      <c r="VF18" s="218"/>
      <c r="VG18" s="218"/>
      <c r="VH18" s="218"/>
      <c r="VI18" s="218"/>
      <c r="VJ18" s="218"/>
      <c r="VK18" s="218"/>
      <c r="VL18" s="218"/>
      <c r="VM18" s="218"/>
      <c r="VN18" s="20">
        <f t="shared" si="52"/>
        <v>-43.917999999999992</v>
      </c>
      <c r="VO18" s="20">
        <f t="shared" si="53"/>
        <v>-43.917999999999992</v>
      </c>
      <c r="VP18" s="20">
        <f t="shared" si="54"/>
        <v>0</v>
      </c>
      <c r="VQ18" s="120">
        <f t="shared" si="55"/>
        <v>0</v>
      </c>
      <c r="VR18" s="228"/>
      <c r="VS18" s="228"/>
      <c r="VT18" s="228"/>
      <c r="VU18" s="228"/>
      <c r="VV18" s="228"/>
      <c r="VW18" s="228"/>
      <c r="VX18" s="228"/>
      <c r="VY18" s="228"/>
      <c r="VZ18" s="228"/>
      <c r="WA18" s="228"/>
      <c r="WB18" s="228"/>
      <c r="WC18" s="228"/>
      <c r="WD18" s="120">
        <f t="shared" si="56"/>
        <v>0</v>
      </c>
      <c r="WE18" s="218"/>
      <c r="WF18" s="218"/>
      <c r="WG18" s="218"/>
      <c r="WH18" s="218"/>
      <c r="WI18" s="218"/>
      <c r="WJ18" s="218"/>
      <c r="WK18" s="218"/>
      <c r="WL18" s="218"/>
      <c r="WM18" s="218"/>
      <c r="WN18" s="218"/>
      <c r="WO18" s="218"/>
      <c r="WP18" s="218"/>
      <c r="WQ18" s="120">
        <f t="shared" si="57"/>
        <v>0</v>
      </c>
      <c r="WR18" s="120">
        <f t="shared" si="58"/>
        <v>0</v>
      </c>
      <c r="WS18" s="120">
        <f t="shared" si="59"/>
        <v>0</v>
      </c>
      <c r="WT18" s="119">
        <f t="shared" si="153"/>
        <v>41952.899000000005</v>
      </c>
      <c r="WU18" s="119">
        <v>4105.4690000000001</v>
      </c>
      <c r="WV18" s="228">
        <v>4205.2700000000004</v>
      </c>
      <c r="WW18" s="228">
        <v>4205.2700000000004</v>
      </c>
      <c r="WX18" s="228">
        <v>4205.2700000000004</v>
      </c>
      <c r="WY18" s="228">
        <v>4205.2700000000004</v>
      </c>
      <c r="WZ18" s="228">
        <v>4205.2700000000004</v>
      </c>
      <c r="XA18" s="228">
        <v>4205.2700000000004</v>
      </c>
      <c r="XB18" s="228">
        <v>4205.2700000000004</v>
      </c>
      <c r="XC18" s="228">
        <v>4205.2700000000004</v>
      </c>
      <c r="XD18" s="228">
        <v>4205.2700000000004</v>
      </c>
      <c r="XE18" s="228"/>
      <c r="XF18" s="228"/>
      <c r="XG18" s="119">
        <f t="shared" si="154"/>
        <v>47156.281675803672</v>
      </c>
      <c r="XH18" s="18">
        <v>4602.6614879697427</v>
      </c>
      <c r="XI18" s="18">
        <v>3455.4669576513484</v>
      </c>
      <c r="XJ18" s="18">
        <v>2017.5316438016434</v>
      </c>
      <c r="XK18" s="18">
        <v>1782.8373606901619</v>
      </c>
      <c r="XL18" s="18">
        <v>4680.5331647635394</v>
      </c>
      <c r="XM18" s="18">
        <v>4497.4931834323961</v>
      </c>
      <c r="XN18" s="18">
        <v>3738.1193168424102</v>
      </c>
      <c r="XO18" s="18">
        <v>9318.8947576556293</v>
      </c>
      <c r="XP18" s="18">
        <v>8730.645573650816</v>
      </c>
      <c r="XQ18" s="18">
        <v>4332.0982293459911</v>
      </c>
      <c r="XR18" s="18"/>
      <c r="XS18" s="18"/>
      <c r="XT18" s="120">
        <f t="shared" si="60"/>
        <v>5203.3826758036666</v>
      </c>
      <c r="XU18" s="120">
        <f t="shared" si="61"/>
        <v>0</v>
      </c>
      <c r="XV18" s="120">
        <f t="shared" si="62"/>
        <v>5203.3826758036666</v>
      </c>
      <c r="XW18" s="119">
        <f t="shared" si="155"/>
        <v>18396.73</v>
      </c>
      <c r="XX18" s="119">
        <v>1802.08</v>
      </c>
      <c r="XY18" s="228">
        <v>1843.85</v>
      </c>
      <c r="XZ18" s="228">
        <v>1843.85</v>
      </c>
      <c r="YA18" s="228">
        <v>1843.85</v>
      </c>
      <c r="YB18" s="228">
        <v>1843.85</v>
      </c>
      <c r="YC18" s="228">
        <v>1843.85</v>
      </c>
      <c r="YD18" s="228">
        <v>1843.85</v>
      </c>
      <c r="YE18" s="228">
        <v>1843.85</v>
      </c>
      <c r="YF18" s="228">
        <v>1843.85</v>
      </c>
      <c r="YG18" s="228">
        <v>1843.85</v>
      </c>
      <c r="YH18" s="228"/>
      <c r="YI18" s="228"/>
      <c r="YJ18" s="120">
        <f t="shared" si="156"/>
        <v>17449.24272305621</v>
      </c>
      <c r="YK18" s="18">
        <v>1436.9845528955166</v>
      </c>
      <c r="YL18" s="18">
        <v>1027.1955560144881</v>
      </c>
      <c r="YM18" s="18">
        <v>1443.4384968391096</v>
      </c>
      <c r="YN18" s="18">
        <v>1542.0499651112611</v>
      </c>
      <c r="YO18" s="18">
        <v>2113.3892564033722</v>
      </c>
      <c r="YP18" s="18">
        <v>2141.435240952308</v>
      </c>
      <c r="YQ18" s="18">
        <v>2431.2234543120931</v>
      </c>
      <c r="YR18" s="18">
        <v>1562.029678140892</v>
      </c>
      <c r="YS18" s="18">
        <v>2212.5343931319721</v>
      </c>
      <c r="YT18" s="18">
        <v>1538.9621292551963</v>
      </c>
      <c r="YU18" s="18"/>
      <c r="YV18" s="18"/>
      <c r="YW18" s="218">
        <f t="shared" si="157"/>
        <v>-947.48727694378977</v>
      </c>
      <c r="YX18" s="120">
        <f t="shared" si="63"/>
        <v>-947.48727694378977</v>
      </c>
      <c r="YY18" s="120">
        <f t="shared" si="64"/>
        <v>0</v>
      </c>
      <c r="YZ18" s="119">
        <f t="shared" si="158"/>
        <v>6398.6459999999988</v>
      </c>
      <c r="ZA18" s="119">
        <v>626.04600000000005</v>
      </c>
      <c r="ZB18" s="228">
        <v>641.4</v>
      </c>
      <c r="ZC18" s="228">
        <v>641.4</v>
      </c>
      <c r="ZD18" s="228">
        <v>641.4</v>
      </c>
      <c r="ZE18" s="228">
        <v>641.4</v>
      </c>
      <c r="ZF18" s="228">
        <v>641.4</v>
      </c>
      <c r="ZG18" s="228">
        <v>641.4</v>
      </c>
      <c r="ZH18" s="228">
        <v>641.4</v>
      </c>
      <c r="ZI18" s="228">
        <v>641.4</v>
      </c>
      <c r="ZJ18" s="228">
        <v>641.4</v>
      </c>
      <c r="ZK18" s="228"/>
      <c r="ZL18" s="228"/>
      <c r="ZM18" s="120">
        <f t="shared" si="159"/>
        <v>5918.7712646197015</v>
      </c>
      <c r="ZN18" s="119"/>
      <c r="ZO18" s="18"/>
      <c r="ZP18" s="18">
        <v>2789.7764099307997</v>
      </c>
      <c r="ZQ18" s="18">
        <v>3128.9948546889018</v>
      </c>
      <c r="ZR18" s="18"/>
      <c r="ZS18" s="18"/>
      <c r="ZT18" s="18"/>
      <c r="ZU18" s="18"/>
      <c r="ZV18" s="18"/>
      <c r="ZW18" s="18"/>
      <c r="ZX18" s="18"/>
      <c r="ZY18" s="18"/>
      <c r="ZZ18" s="120">
        <f t="shared" si="65"/>
        <v>-479.87473538029735</v>
      </c>
      <c r="AAA18" s="120">
        <f t="shared" si="66"/>
        <v>-479.87473538029735</v>
      </c>
      <c r="AAB18" s="120">
        <f t="shared" si="67"/>
        <v>0</v>
      </c>
      <c r="AAC18" s="119">
        <f t="shared" si="160"/>
        <v>1075.7070000000001</v>
      </c>
      <c r="AAD18" s="119">
        <v>107.39700000000001</v>
      </c>
      <c r="AAE18" s="228">
        <v>107.59</v>
      </c>
      <c r="AAF18" s="228">
        <v>107.59</v>
      </c>
      <c r="AAG18" s="228">
        <v>107.59</v>
      </c>
      <c r="AAH18" s="228">
        <v>107.59</v>
      </c>
      <c r="AAI18" s="228">
        <v>107.59</v>
      </c>
      <c r="AAJ18" s="228">
        <v>107.59</v>
      </c>
      <c r="AAK18" s="228">
        <v>107.59</v>
      </c>
      <c r="AAL18" s="228">
        <v>107.59</v>
      </c>
      <c r="AAM18" s="228">
        <v>107.59</v>
      </c>
      <c r="AAN18" s="228"/>
      <c r="AAO18" s="228"/>
      <c r="AAP18" s="120">
        <f t="shared" si="161"/>
        <v>1357.8766210399999</v>
      </c>
      <c r="AAQ18" s="18">
        <v>115.17020675999999</v>
      </c>
      <c r="AAR18" s="18">
        <v>114.87434759999999</v>
      </c>
      <c r="AAS18" s="18">
        <v>140.92169519999999</v>
      </c>
      <c r="AAT18" s="18">
        <v>143.84743559999998</v>
      </c>
      <c r="AAU18" s="18">
        <v>140.70506867999998</v>
      </c>
      <c r="AAV18" s="18">
        <v>143.33320759999998</v>
      </c>
      <c r="AAW18" s="18">
        <v>139.2392892</v>
      </c>
      <c r="AAX18" s="18">
        <v>139.85330039999999</v>
      </c>
      <c r="AAY18" s="18">
        <v>138.68295319999999</v>
      </c>
      <c r="AAZ18" s="18">
        <v>141.2491168</v>
      </c>
      <c r="ABA18" s="18"/>
      <c r="ABB18" s="18"/>
      <c r="ABC18" s="120">
        <f t="shared" si="68"/>
        <v>282.16962103999981</v>
      </c>
      <c r="ABD18" s="120">
        <f t="shared" si="69"/>
        <v>0</v>
      </c>
      <c r="ABE18" s="120">
        <f t="shared" si="70"/>
        <v>282.16962103999981</v>
      </c>
      <c r="ABF18" s="119">
        <f t="shared" si="162"/>
        <v>237.95900000000003</v>
      </c>
      <c r="ABG18" s="119">
        <v>23.759</v>
      </c>
      <c r="ABH18" s="228">
        <v>23.8</v>
      </c>
      <c r="ABI18" s="228">
        <v>23.8</v>
      </c>
      <c r="ABJ18" s="228">
        <v>23.8</v>
      </c>
      <c r="ABK18" s="228">
        <v>23.8</v>
      </c>
      <c r="ABL18" s="228">
        <v>23.8</v>
      </c>
      <c r="ABM18" s="228">
        <v>23.8</v>
      </c>
      <c r="ABN18" s="228">
        <v>23.8</v>
      </c>
      <c r="ABO18" s="228">
        <v>23.8</v>
      </c>
      <c r="ABP18" s="228">
        <v>23.8</v>
      </c>
      <c r="ABQ18" s="228"/>
      <c r="ABR18" s="228"/>
      <c r="ABS18" s="120">
        <f t="shared" si="163"/>
        <v>827.37217499999997</v>
      </c>
      <c r="ABT18" s="18">
        <v>827.37217499999997</v>
      </c>
      <c r="ABU18" s="18"/>
      <c r="ABV18" s="18"/>
      <c r="ABW18" s="18"/>
      <c r="ABX18" s="18"/>
      <c r="ABY18" s="18"/>
      <c r="ABZ18" s="18"/>
      <c r="ACA18" s="18">
        <v>0</v>
      </c>
      <c r="ACB18" s="18">
        <v>0</v>
      </c>
      <c r="ACC18" s="18">
        <v>0</v>
      </c>
      <c r="ACD18" s="18"/>
      <c r="ACE18" s="18"/>
      <c r="ACF18" s="120">
        <f t="shared" si="71"/>
        <v>589.41317499999991</v>
      </c>
      <c r="ACG18" s="120">
        <f t="shared" si="72"/>
        <v>0</v>
      </c>
      <c r="ACH18" s="120">
        <f t="shared" si="73"/>
        <v>589.41317499999991</v>
      </c>
      <c r="ACI18" s="114">
        <f t="shared" si="74"/>
        <v>1653.5520000000001</v>
      </c>
      <c r="ACJ18" s="120">
        <f t="shared" si="75"/>
        <v>898.60065429600002</v>
      </c>
      <c r="ACK18" s="131">
        <f t="shared" si="76"/>
        <v>-754.95134570400012</v>
      </c>
      <c r="ACL18" s="120">
        <f t="shared" si="77"/>
        <v>-754.95134570400012</v>
      </c>
      <c r="ACM18" s="120">
        <f t="shared" si="78"/>
        <v>0</v>
      </c>
      <c r="ACN18" s="18">
        <f t="shared" si="164"/>
        <v>1653.5520000000001</v>
      </c>
      <c r="ACO18" s="18">
        <v>157.75200000000001</v>
      </c>
      <c r="ACP18" s="218">
        <v>166.2</v>
      </c>
      <c r="ACQ18" s="218">
        <v>166.2</v>
      </c>
      <c r="ACR18" s="218">
        <v>166.2</v>
      </c>
      <c r="ACS18" s="218">
        <v>166.2</v>
      </c>
      <c r="ACT18" s="218">
        <v>166.2</v>
      </c>
      <c r="ACU18" s="218">
        <v>166.2</v>
      </c>
      <c r="ACV18" s="218">
        <v>166.2</v>
      </c>
      <c r="ACW18" s="218">
        <v>166.2</v>
      </c>
      <c r="ACX18" s="218">
        <v>166.2</v>
      </c>
      <c r="ACY18" s="218"/>
      <c r="ACZ18" s="218"/>
      <c r="ADA18" s="20">
        <f t="shared" si="165"/>
        <v>898.60065429600002</v>
      </c>
      <c r="ADB18" s="18">
        <v>3.9713864400000003</v>
      </c>
      <c r="ADC18" s="18">
        <v>23.767106400000003</v>
      </c>
      <c r="ADD18" s="18">
        <v>151.08216897600002</v>
      </c>
      <c r="ADE18" s="18">
        <v>60.875873999999996</v>
      </c>
      <c r="ADF18" s="18">
        <v>142.91047727999998</v>
      </c>
      <c r="ADG18" s="18">
        <v>141.53592599999999</v>
      </c>
      <c r="ADH18" s="18">
        <v>90.352767599999993</v>
      </c>
      <c r="ADI18" s="18">
        <v>86.8054968</v>
      </c>
      <c r="ADJ18" s="18">
        <v>105.6425004</v>
      </c>
      <c r="ADK18" s="18">
        <v>91.656950399999999</v>
      </c>
      <c r="ADL18" s="18"/>
      <c r="ADM18" s="18"/>
      <c r="ADN18" s="20">
        <f t="shared" si="79"/>
        <v>-754.95134570400012</v>
      </c>
      <c r="ADO18" s="20">
        <f t="shared" si="80"/>
        <v>-754.95134570400012</v>
      </c>
      <c r="ADP18" s="20">
        <f t="shared" si="81"/>
        <v>0</v>
      </c>
      <c r="ADQ18" s="18">
        <f t="shared" si="166"/>
        <v>0</v>
      </c>
      <c r="ADR18" s="18">
        <v>0</v>
      </c>
      <c r="ADS18" s="218">
        <v>0</v>
      </c>
      <c r="ADT18" s="218">
        <v>0</v>
      </c>
      <c r="ADU18" s="218">
        <v>0</v>
      </c>
      <c r="ADV18" s="218">
        <v>0</v>
      </c>
      <c r="ADW18" s="218">
        <v>0</v>
      </c>
      <c r="ADX18" s="218">
        <v>0</v>
      </c>
      <c r="ADY18" s="218">
        <v>0</v>
      </c>
      <c r="ADZ18" s="218">
        <v>0</v>
      </c>
      <c r="AEA18" s="218">
        <v>0</v>
      </c>
      <c r="AEB18" s="218"/>
      <c r="AEC18" s="218"/>
      <c r="AED18" s="20">
        <f t="shared" si="167"/>
        <v>0</v>
      </c>
      <c r="AEE18" s="18">
        <v>0</v>
      </c>
      <c r="AEF18" s="18">
        <v>0</v>
      </c>
      <c r="AEG18" s="18">
        <v>0</v>
      </c>
      <c r="AEH18" s="18">
        <v>0</v>
      </c>
      <c r="AEI18" s="18">
        <v>0</v>
      </c>
      <c r="AEJ18" s="18">
        <v>0</v>
      </c>
      <c r="AEK18" s="18">
        <v>0</v>
      </c>
      <c r="AEL18" s="18">
        <v>0</v>
      </c>
      <c r="AEM18" s="18">
        <v>0</v>
      </c>
      <c r="AEN18" s="18">
        <v>0</v>
      </c>
      <c r="AEO18" s="18"/>
      <c r="AEP18" s="18"/>
      <c r="AEQ18" s="20">
        <f t="shared" si="82"/>
        <v>0</v>
      </c>
      <c r="AER18" s="20">
        <f t="shared" si="83"/>
        <v>0</v>
      </c>
      <c r="AES18" s="20">
        <f t="shared" si="84"/>
        <v>0</v>
      </c>
      <c r="AET18" s="18">
        <f t="shared" si="168"/>
        <v>0</v>
      </c>
      <c r="AEU18" s="18">
        <v>0</v>
      </c>
      <c r="AEV18" s="218">
        <v>0</v>
      </c>
      <c r="AEW18" s="218">
        <v>0</v>
      </c>
      <c r="AEX18" s="218">
        <v>0</v>
      </c>
      <c r="AEY18" s="218">
        <v>0</v>
      </c>
      <c r="AEZ18" s="218"/>
      <c r="AFA18" s="218"/>
      <c r="AFB18" s="218"/>
      <c r="AFC18" s="218"/>
      <c r="AFD18" s="218"/>
      <c r="AFE18" s="218"/>
      <c r="AFF18" s="218"/>
      <c r="AFG18" s="20">
        <f t="shared" si="169"/>
        <v>0</v>
      </c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20">
        <f t="shared" si="85"/>
        <v>0</v>
      </c>
      <c r="AFU18" s="20">
        <f t="shared" si="86"/>
        <v>0</v>
      </c>
      <c r="AFV18" s="135">
        <f t="shared" si="87"/>
        <v>0</v>
      </c>
      <c r="AFW18" s="140">
        <f t="shared" si="88"/>
        <v>186511.22700000001</v>
      </c>
      <c r="AFX18" s="110">
        <f t="shared" si="89"/>
        <v>306469.73389541486</v>
      </c>
      <c r="AFY18" s="125">
        <f t="shared" si="90"/>
        <v>119958.50689541484</v>
      </c>
      <c r="AFZ18" s="20">
        <f t="shared" si="170"/>
        <v>0</v>
      </c>
      <c r="AGA18" s="139">
        <f t="shared" si="171"/>
        <v>119958.50689541484</v>
      </c>
      <c r="AGB18" s="200">
        <f t="shared" si="91"/>
        <v>223813.4724</v>
      </c>
      <c r="AGC18" s="125">
        <f t="shared" si="91"/>
        <v>367763.68067449779</v>
      </c>
      <c r="AGD18" s="125">
        <f t="shared" si="92"/>
        <v>143950.2082744978</v>
      </c>
      <c r="AGE18" s="20">
        <f t="shared" si="93"/>
        <v>0</v>
      </c>
      <c r="AGF18" s="135">
        <f t="shared" si="94"/>
        <v>143950.2082744978</v>
      </c>
      <c r="AGG18" s="164">
        <f t="shared" si="172"/>
        <v>11190.673620000001</v>
      </c>
      <c r="AGH18" s="205">
        <f t="shared" si="173"/>
        <v>18388.18403372489</v>
      </c>
      <c r="AGI18" s="125">
        <f t="shared" si="95"/>
        <v>7197.5104137248891</v>
      </c>
      <c r="AGJ18" s="20">
        <f t="shared" si="96"/>
        <v>0</v>
      </c>
      <c r="AGK18" s="139">
        <f t="shared" si="97"/>
        <v>7197.5104137248891</v>
      </c>
      <c r="AGL18" s="165">
        <f t="shared" si="174"/>
        <v>235004.14601999999</v>
      </c>
      <c r="AGM18" s="165">
        <f t="shared" si="174"/>
        <v>386151.86470822268</v>
      </c>
      <c r="AGN18" s="166">
        <f t="shared" si="99"/>
        <v>151147.7186882227</v>
      </c>
      <c r="AGO18" s="165">
        <f t="shared" si="100"/>
        <v>0</v>
      </c>
      <c r="AGP18" s="167">
        <f t="shared" si="101"/>
        <v>151147.7186882227</v>
      </c>
      <c r="AGQ18" s="202">
        <f t="shared" si="175"/>
        <v>4.7619047619047623E-2</v>
      </c>
      <c r="AGR18" s="263"/>
      <c r="AGS18" s="263">
        <v>0.05</v>
      </c>
      <c r="AGT18" s="229"/>
      <c r="AGU18" s="264"/>
      <c r="AGV18" s="22"/>
      <c r="AGW18" s="22"/>
      <c r="AGX18" s="22"/>
      <c r="AGY18" s="22"/>
      <c r="AGZ18" s="22"/>
      <c r="AHA18" s="22"/>
      <c r="AHB18" s="22"/>
      <c r="AHC18" s="22"/>
      <c r="AHD18" s="22"/>
      <c r="AHE18" s="22"/>
      <c r="AHF18" s="22"/>
      <c r="AHG18" s="22"/>
      <c r="AHH18" s="22"/>
    </row>
    <row r="19" spans="1:892" s="210" customFormat="1" ht="12.75" outlineLevel="1" x14ac:dyDescent="0.25">
      <c r="A19" s="22">
        <v>449</v>
      </c>
      <c r="B19" s="21">
        <v>3</v>
      </c>
      <c r="C19" s="230" t="s">
        <v>756</v>
      </c>
      <c r="D19" s="231">
        <v>5</v>
      </c>
      <c r="E19" s="227">
        <v>4336.5</v>
      </c>
      <c r="F19" s="131">
        <f t="shared" si="0"/>
        <v>60307.467000000011</v>
      </c>
      <c r="G19" s="113">
        <f t="shared" si="1"/>
        <v>61190.374256067691</v>
      </c>
      <c r="H19" s="131">
        <f t="shared" si="2"/>
        <v>882.90725606767955</v>
      </c>
      <c r="I19" s="120">
        <f t="shared" si="3"/>
        <v>0</v>
      </c>
      <c r="J19" s="120">
        <f t="shared" si="4"/>
        <v>882.90725606767955</v>
      </c>
      <c r="K19" s="18">
        <f t="shared" si="102"/>
        <v>24467.713000000003</v>
      </c>
      <c r="L19" s="218">
        <v>2400.973</v>
      </c>
      <c r="M19" s="218">
        <v>2451.86</v>
      </c>
      <c r="N19" s="218">
        <v>2451.86</v>
      </c>
      <c r="O19" s="218">
        <v>2451.86</v>
      </c>
      <c r="P19" s="218">
        <v>2451.86</v>
      </c>
      <c r="Q19" s="218">
        <v>2451.86</v>
      </c>
      <c r="R19" s="218">
        <v>2451.86</v>
      </c>
      <c r="S19" s="218">
        <v>2451.86</v>
      </c>
      <c r="T19" s="218">
        <v>2451.86</v>
      </c>
      <c r="U19" s="218">
        <v>2451.86</v>
      </c>
      <c r="V19" s="218"/>
      <c r="W19" s="218"/>
      <c r="X19" s="218">
        <f t="shared" si="103"/>
        <v>27289.591929891641</v>
      </c>
      <c r="Y19" s="18">
        <v>13148.96881732047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14140.623112571171</v>
      </c>
      <c r="AF19" s="18">
        <v>0</v>
      </c>
      <c r="AG19" s="18">
        <v>0</v>
      </c>
      <c r="AH19" s="18">
        <v>0</v>
      </c>
      <c r="AI19" s="18"/>
      <c r="AJ19" s="18"/>
      <c r="AK19" s="218"/>
      <c r="AL19" s="218">
        <f t="shared" si="104"/>
        <v>0</v>
      </c>
      <c r="AM19" s="218">
        <f t="shared" si="5"/>
        <v>0</v>
      </c>
      <c r="AN19" s="18">
        <f t="shared" si="105"/>
        <v>3778.1699999999996</v>
      </c>
      <c r="AO19" s="218">
        <v>370.95</v>
      </c>
      <c r="AP19" s="218">
        <v>378.58</v>
      </c>
      <c r="AQ19" s="218">
        <v>378.58</v>
      </c>
      <c r="AR19" s="218">
        <v>378.58</v>
      </c>
      <c r="AS19" s="218">
        <v>378.58</v>
      </c>
      <c r="AT19" s="218">
        <v>378.58</v>
      </c>
      <c r="AU19" s="218">
        <v>378.58</v>
      </c>
      <c r="AV19" s="218">
        <v>378.58</v>
      </c>
      <c r="AW19" s="218">
        <v>378.58</v>
      </c>
      <c r="AX19" s="218">
        <v>378.58</v>
      </c>
      <c r="AY19" s="218"/>
      <c r="AZ19" s="218"/>
      <c r="BA19" s="20">
        <f t="shared" si="106"/>
        <v>4056.8081093008359</v>
      </c>
      <c r="BB19" s="18">
        <v>2031.0961886702057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2025.7119206306304</v>
      </c>
      <c r="BI19" s="18">
        <v>0</v>
      </c>
      <c r="BJ19" s="18">
        <v>0</v>
      </c>
      <c r="BK19" s="18">
        <v>0</v>
      </c>
      <c r="BL19" s="18"/>
      <c r="BM19" s="18"/>
      <c r="BN19" s="218"/>
      <c r="BO19" s="20">
        <f t="shared" si="6"/>
        <v>0</v>
      </c>
      <c r="BP19" s="20">
        <f t="shared" si="7"/>
        <v>0</v>
      </c>
      <c r="BQ19" s="18">
        <f t="shared" si="107"/>
        <v>2432.527</v>
      </c>
      <c r="BR19" s="218">
        <v>243.00700000000001</v>
      </c>
      <c r="BS19" s="3">
        <v>243.28</v>
      </c>
      <c r="BT19" s="218">
        <v>243.28</v>
      </c>
      <c r="BU19" s="218">
        <v>243.28</v>
      </c>
      <c r="BV19" s="218">
        <v>243.28</v>
      </c>
      <c r="BW19" s="218">
        <v>243.28</v>
      </c>
      <c r="BX19" s="218">
        <v>243.28</v>
      </c>
      <c r="BY19" s="218">
        <v>243.28</v>
      </c>
      <c r="BZ19" s="218">
        <v>243.28</v>
      </c>
      <c r="CA19" s="218">
        <v>243.28</v>
      </c>
      <c r="CB19" s="218"/>
      <c r="CC19" s="218"/>
      <c r="CD19" s="18">
        <f t="shared" si="108"/>
        <v>2640.8045205068001</v>
      </c>
      <c r="CE19" s="18">
        <v>245.255175928</v>
      </c>
      <c r="CF19" s="18">
        <v>244.62514328</v>
      </c>
      <c r="CG19" s="18">
        <v>268.75618484379999</v>
      </c>
      <c r="CH19" s="18">
        <v>274.33599885000001</v>
      </c>
      <c r="CI19" s="18">
        <v>268.343091405</v>
      </c>
      <c r="CJ19" s="18">
        <v>273.35529835</v>
      </c>
      <c r="CK19" s="18">
        <v>265.54765694999998</v>
      </c>
      <c r="CL19" s="18">
        <v>266.71865715000001</v>
      </c>
      <c r="CM19" s="18">
        <v>264.48665095000001</v>
      </c>
      <c r="CN19" s="18">
        <v>269.38066279999998</v>
      </c>
      <c r="CO19" s="18"/>
      <c r="CP19" s="18"/>
      <c r="CQ19" s="218"/>
      <c r="CR19" s="20">
        <f t="shared" si="8"/>
        <v>0</v>
      </c>
      <c r="CS19" s="20">
        <f t="shared" si="9"/>
        <v>0</v>
      </c>
      <c r="CT19" s="18">
        <f t="shared" si="109"/>
        <v>498.65100000000001</v>
      </c>
      <c r="CU19" s="18">
        <v>49.820999999999998</v>
      </c>
      <c r="CV19" s="218">
        <v>49.87</v>
      </c>
      <c r="CW19" s="218">
        <v>49.87</v>
      </c>
      <c r="CX19" s="218">
        <v>49.87</v>
      </c>
      <c r="CY19" s="218">
        <v>49.87</v>
      </c>
      <c r="CZ19" s="218">
        <v>49.87</v>
      </c>
      <c r="DA19" s="218">
        <v>49.87</v>
      </c>
      <c r="DB19" s="218">
        <v>49.87</v>
      </c>
      <c r="DC19" s="218">
        <v>49.87</v>
      </c>
      <c r="DD19" s="218">
        <v>49.87</v>
      </c>
      <c r="DE19" s="218"/>
      <c r="DF19" s="218"/>
      <c r="DG19" s="18">
        <f t="shared" si="110"/>
        <v>542.15407451088004</v>
      </c>
      <c r="DH19" s="18">
        <v>50.348354755999999</v>
      </c>
      <c r="DI19" s="18">
        <v>50.219015560000003</v>
      </c>
      <c r="DJ19" s="18">
        <v>55.175915326880002</v>
      </c>
      <c r="DK19" s="18">
        <v>56.321456760000004</v>
      </c>
      <c r="DL19" s="18">
        <v>55.091106828000001</v>
      </c>
      <c r="DM19" s="18">
        <v>56.119918120000001</v>
      </c>
      <c r="DN19" s="18">
        <v>54.517201319999998</v>
      </c>
      <c r="DO19" s="18">
        <v>54.757608840000003</v>
      </c>
      <c r="DP19" s="18">
        <v>54.29937572</v>
      </c>
      <c r="DQ19" s="18">
        <v>55.304121280000004</v>
      </c>
      <c r="DR19" s="18"/>
      <c r="DS19" s="18"/>
      <c r="DT19" s="218">
        <f t="shared" si="111"/>
        <v>43.503074510880026</v>
      </c>
      <c r="DU19" s="20">
        <f t="shared" si="10"/>
        <v>0</v>
      </c>
      <c r="DV19" s="20">
        <f t="shared" si="112"/>
        <v>43.503074510880026</v>
      </c>
      <c r="DW19" s="18">
        <f t="shared" si="11"/>
        <v>0</v>
      </c>
      <c r="DX19" s="18">
        <v>0</v>
      </c>
      <c r="DY19" s="218">
        <v>0</v>
      </c>
      <c r="DZ19" s="218">
        <v>0</v>
      </c>
      <c r="EA19" s="218">
        <v>0</v>
      </c>
      <c r="EB19" s="218">
        <v>0</v>
      </c>
      <c r="EC19" s="218">
        <v>0</v>
      </c>
      <c r="ED19" s="218">
        <v>0</v>
      </c>
      <c r="EE19" s="218">
        <v>0</v>
      </c>
      <c r="EF19" s="218">
        <v>0</v>
      </c>
      <c r="EG19" s="218">
        <v>0</v>
      </c>
      <c r="EH19" s="218"/>
      <c r="EI19" s="218"/>
      <c r="EJ19" s="218"/>
      <c r="EK19" s="18">
        <f t="shared" si="113"/>
        <v>0</v>
      </c>
      <c r="EL19" s="18">
        <v>0</v>
      </c>
      <c r="EM19" s="18">
        <v>0</v>
      </c>
      <c r="EN19" s="18">
        <v>0</v>
      </c>
      <c r="EO19" s="18">
        <v>0</v>
      </c>
      <c r="EP19" s="18">
        <v>0</v>
      </c>
      <c r="EQ19" s="18">
        <v>0</v>
      </c>
      <c r="ER19" s="18">
        <v>0</v>
      </c>
      <c r="ES19" s="18">
        <v>0</v>
      </c>
      <c r="ET19" s="18">
        <v>0</v>
      </c>
      <c r="EU19" s="18">
        <v>0</v>
      </c>
      <c r="EV19" s="18"/>
      <c r="EW19" s="18"/>
      <c r="EX19" s="20">
        <f t="shared" si="12"/>
        <v>0</v>
      </c>
      <c r="EY19" s="20">
        <f t="shared" si="114"/>
        <v>0</v>
      </c>
      <c r="EZ19" s="20">
        <f t="shared" si="115"/>
        <v>0</v>
      </c>
      <c r="FA19" s="18">
        <f t="shared" si="116"/>
        <v>10520.793000000001</v>
      </c>
      <c r="FB19" s="18">
        <v>1032.9929999999999</v>
      </c>
      <c r="FC19" s="218">
        <v>1054.2</v>
      </c>
      <c r="FD19" s="218">
        <v>1054.2</v>
      </c>
      <c r="FE19" s="218">
        <v>1054.2</v>
      </c>
      <c r="FF19" s="218">
        <v>1054.2</v>
      </c>
      <c r="FG19" s="218">
        <v>1054.2</v>
      </c>
      <c r="FH19" s="218">
        <v>1054.2</v>
      </c>
      <c r="FI19" s="218">
        <v>1054.2</v>
      </c>
      <c r="FJ19" s="218">
        <v>1054.2</v>
      </c>
      <c r="FK19" s="218">
        <v>1054.2</v>
      </c>
      <c r="FL19" s="218"/>
      <c r="FM19" s="218"/>
      <c r="FN19" s="20">
        <f t="shared" si="117"/>
        <v>11565.744795348473</v>
      </c>
      <c r="FO19" s="18">
        <v>5813.9404191952217</v>
      </c>
      <c r="FP19" s="18">
        <v>0</v>
      </c>
      <c r="FQ19" s="18">
        <v>0</v>
      </c>
      <c r="FR19" s="18">
        <v>0</v>
      </c>
      <c r="FS19" s="18">
        <v>0</v>
      </c>
      <c r="FT19" s="18">
        <v>0</v>
      </c>
      <c r="FU19" s="18">
        <v>5751.8043761532517</v>
      </c>
      <c r="FV19" s="18">
        <v>0</v>
      </c>
      <c r="FW19" s="18">
        <v>0</v>
      </c>
      <c r="FX19" s="18">
        <v>0</v>
      </c>
      <c r="FY19" s="18"/>
      <c r="FZ19" s="18"/>
      <c r="GA19" s="218">
        <f t="shared" si="118"/>
        <v>1044.9517953484719</v>
      </c>
      <c r="GB19" s="20">
        <f t="shared" si="119"/>
        <v>0</v>
      </c>
      <c r="GC19" s="20">
        <f t="shared" si="120"/>
        <v>1044.9517953484719</v>
      </c>
      <c r="GD19" s="18">
        <f t="shared" si="121"/>
        <v>8.8699999999999992</v>
      </c>
      <c r="GE19" s="218">
        <v>8.8699999999999992</v>
      </c>
      <c r="GF19" s="218">
        <v>0</v>
      </c>
      <c r="GG19" s="218">
        <v>0</v>
      </c>
      <c r="GH19" s="218">
        <v>0</v>
      </c>
      <c r="GI19" s="218">
        <v>0</v>
      </c>
      <c r="GJ19" s="218">
        <v>0</v>
      </c>
      <c r="GK19" s="218"/>
      <c r="GL19" s="218"/>
      <c r="GM19" s="218"/>
      <c r="GN19" s="218"/>
      <c r="GO19" s="218"/>
      <c r="GP19" s="218"/>
      <c r="GQ19" s="20">
        <f t="shared" si="122"/>
        <v>0</v>
      </c>
      <c r="GR19" s="18">
        <v>0</v>
      </c>
      <c r="GS19" s="18">
        <v>0</v>
      </c>
      <c r="GT19" s="18">
        <v>0</v>
      </c>
      <c r="GU19" s="18">
        <v>0</v>
      </c>
      <c r="GV19" s="218">
        <f t="shared" si="123"/>
        <v>-8.8699999999999992</v>
      </c>
      <c r="GW19" s="20">
        <f t="shared" si="13"/>
        <v>-8.8699999999999992</v>
      </c>
      <c r="GX19" s="20">
        <f t="shared" si="14"/>
        <v>0</v>
      </c>
      <c r="GY19" s="18">
        <f t="shared" si="124"/>
        <v>18600.743000000002</v>
      </c>
      <c r="GZ19" s="18">
        <v>1818.443</v>
      </c>
      <c r="HA19" s="218">
        <v>1864.7</v>
      </c>
      <c r="HB19" s="218">
        <v>1864.7</v>
      </c>
      <c r="HC19" s="218">
        <v>1864.7</v>
      </c>
      <c r="HD19" s="218">
        <v>1864.7</v>
      </c>
      <c r="HE19" s="218">
        <v>1864.7</v>
      </c>
      <c r="HF19" s="218">
        <v>1864.7</v>
      </c>
      <c r="HG19" s="218">
        <v>1864.7</v>
      </c>
      <c r="HH19" s="218">
        <v>1864.7</v>
      </c>
      <c r="HI19" s="218">
        <v>1864.7</v>
      </c>
      <c r="HJ19" s="218"/>
      <c r="HK19" s="218"/>
      <c r="HL19" s="20">
        <f t="shared" si="125"/>
        <v>15095.270826509066</v>
      </c>
      <c r="HM19" s="18">
        <v>1441.6810764846596</v>
      </c>
      <c r="HN19" s="18">
        <v>1325.4408646435991</v>
      </c>
      <c r="HO19" s="18">
        <v>1523.4020590091591</v>
      </c>
      <c r="HP19" s="18">
        <v>1642.1055671635063</v>
      </c>
      <c r="HQ19" s="18">
        <v>1717.8216867235265</v>
      </c>
      <c r="HR19" s="18">
        <v>1490.1104925717302</v>
      </c>
      <c r="HS19" s="18">
        <v>1354.5309167085886</v>
      </c>
      <c r="HT19" s="18">
        <v>1791.7680287389944</v>
      </c>
      <c r="HU19" s="18">
        <v>1353.8725368556497</v>
      </c>
      <c r="HV19" s="18">
        <v>1454.5375976096525</v>
      </c>
      <c r="HW19" s="18"/>
      <c r="HX19" s="18"/>
      <c r="HY19" s="20">
        <f t="shared" si="15"/>
        <v>-3505.4721734909363</v>
      </c>
      <c r="HZ19" s="20">
        <f t="shared" si="16"/>
        <v>-3505.4721734909363</v>
      </c>
      <c r="IA19" s="20">
        <f t="shared" si="17"/>
        <v>0</v>
      </c>
      <c r="IB19" s="119">
        <f t="shared" si="126"/>
        <v>0</v>
      </c>
      <c r="IC19" s="119">
        <v>0</v>
      </c>
      <c r="ID19" s="228">
        <v>0</v>
      </c>
      <c r="IE19" s="228">
        <v>0</v>
      </c>
      <c r="IF19" s="119">
        <v>0</v>
      </c>
      <c r="IG19" s="119">
        <v>0</v>
      </c>
      <c r="IH19" s="119">
        <v>0</v>
      </c>
      <c r="II19" s="119">
        <v>0</v>
      </c>
      <c r="IJ19" s="119">
        <v>0</v>
      </c>
      <c r="IK19" s="119">
        <v>0</v>
      </c>
      <c r="IL19" s="119">
        <v>0</v>
      </c>
      <c r="IM19" s="119"/>
      <c r="IN19" s="119"/>
      <c r="IO19" s="120">
        <f t="shared" si="127"/>
        <v>0</v>
      </c>
      <c r="IP19" s="18">
        <v>0</v>
      </c>
      <c r="IQ19" s="18">
        <v>0</v>
      </c>
      <c r="IR19" s="18">
        <v>0</v>
      </c>
      <c r="IS19" s="18">
        <v>0</v>
      </c>
      <c r="IT19" s="18">
        <v>0</v>
      </c>
      <c r="IU19" s="18">
        <v>0</v>
      </c>
      <c r="IV19" s="18">
        <v>0</v>
      </c>
      <c r="IW19" s="18">
        <v>0</v>
      </c>
      <c r="IX19" s="18">
        <v>0</v>
      </c>
      <c r="IY19" s="18">
        <v>0</v>
      </c>
      <c r="IZ19" s="18"/>
      <c r="JA19" s="18"/>
      <c r="JB19" s="228">
        <f t="shared" si="18"/>
        <v>0</v>
      </c>
      <c r="JC19" s="120">
        <f t="shared" si="19"/>
        <v>0</v>
      </c>
      <c r="JD19" s="120">
        <f t="shared" si="20"/>
        <v>0</v>
      </c>
      <c r="JE19" s="119">
        <f t="shared" si="128"/>
        <v>0</v>
      </c>
      <c r="JF19" s="119">
        <v>0</v>
      </c>
      <c r="JG19" s="228">
        <v>0</v>
      </c>
      <c r="JH19" s="228">
        <v>0</v>
      </c>
      <c r="JI19" s="228">
        <v>0</v>
      </c>
      <c r="JJ19" s="228">
        <v>0</v>
      </c>
      <c r="JK19" s="228">
        <v>0</v>
      </c>
      <c r="JL19" s="228">
        <v>0</v>
      </c>
      <c r="JM19" s="228">
        <v>0</v>
      </c>
      <c r="JN19" s="228">
        <v>0</v>
      </c>
      <c r="JO19" s="228">
        <v>0</v>
      </c>
      <c r="JP19" s="228"/>
      <c r="JQ19" s="228"/>
      <c r="JR19" s="119">
        <f t="shared" si="129"/>
        <v>0</v>
      </c>
      <c r="JS19" s="18">
        <v>0</v>
      </c>
      <c r="JT19" s="18">
        <v>0</v>
      </c>
      <c r="JU19" s="18">
        <v>0</v>
      </c>
      <c r="JV19" s="18">
        <v>0</v>
      </c>
      <c r="JW19" s="18">
        <v>0</v>
      </c>
      <c r="JX19" s="18">
        <v>0</v>
      </c>
      <c r="JY19" s="18">
        <v>0</v>
      </c>
      <c r="JZ19" s="18">
        <v>0</v>
      </c>
      <c r="KA19" s="18">
        <v>0</v>
      </c>
      <c r="KB19" s="18">
        <v>0</v>
      </c>
      <c r="KC19" s="18"/>
      <c r="KD19" s="18"/>
      <c r="KE19" s="228">
        <f t="shared" si="21"/>
        <v>0</v>
      </c>
      <c r="KF19" s="120">
        <f t="shared" si="22"/>
        <v>0</v>
      </c>
      <c r="KG19" s="120">
        <f t="shared" si="23"/>
        <v>0</v>
      </c>
      <c r="KH19" s="119">
        <f t="shared" si="130"/>
        <v>8941.1170000000002</v>
      </c>
      <c r="KI19" s="119">
        <v>877.83699999999999</v>
      </c>
      <c r="KJ19" s="228">
        <v>895.92</v>
      </c>
      <c r="KK19" s="228">
        <v>895.92</v>
      </c>
      <c r="KL19" s="228">
        <v>895.92</v>
      </c>
      <c r="KM19" s="228">
        <v>895.92</v>
      </c>
      <c r="KN19" s="228">
        <v>895.92</v>
      </c>
      <c r="KO19" s="228">
        <v>895.92</v>
      </c>
      <c r="KP19" s="228">
        <v>895.92</v>
      </c>
      <c r="KQ19" s="228">
        <v>895.92</v>
      </c>
      <c r="KR19" s="228">
        <v>895.92</v>
      </c>
      <c r="KS19" s="228"/>
      <c r="KT19" s="228"/>
      <c r="KU19" s="120">
        <f t="shared" si="131"/>
        <v>7466.7042060308013</v>
      </c>
      <c r="KV19" s="18">
        <v>1039.4631452597589</v>
      </c>
      <c r="KW19" s="18">
        <v>787.87226715289785</v>
      </c>
      <c r="KX19" s="18">
        <v>1161.4904650509811</v>
      </c>
      <c r="KY19" s="18">
        <v>1030.0826903750149</v>
      </c>
      <c r="KZ19" s="18">
        <v>1109.4011888188547</v>
      </c>
      <c r="LA19" s="18">
        <v>219.80887013414878</v>
      </c>
      <c r="LB19" s="18">
        <v>12.179537299412514</v>
      </c>
      <c r="LC19" s="18"/>
      <c r="LD19" s="18">
        <v>1227.1600772208449</v>
      </c>
      <c r="LE19" s="18">
        <v>879.24596471888788</v>
      </c>
      <c r="LF19" s="18"/>
      <c r="LG19" s="18"/>
      <c r="LH19" s="228">
        <f t="shared" si="132"/>
        <v>-1474.4127939691989</v>
      </c>
      <c r="LI19" s="120">
        <f t="shared" si="24"/>
        <v>-1474.4127939691989</v>
      </c>
      <c r="LJ19" s="120">
        <f t="shared" si="25"/>
        <v>0</v>
      </c>
      <c r="LK19" s="120">
        <f t="shared" si="133"/>
        <v>0</v>
      </c>
      <c r="LL19" s="228"/>
      <c r="LM19" s="228"/>
      <c r="LN19" s="228"/>
      <c r="LO19" s="228"/>
      <c r="LP19" s="228"/>
      <c r="LQ19" s="228"/>
      <c r="LR19" s="228"/>
      <c r="LS19" s="228"/>
      <c r="LT19" s="228"/>
      <c r="LU19" s="228"/>
      <c r="LV19" s="228"/>
      <c r="LW19" s="228"/>
      <c r="LX19" s="120">
        <f t="shared" si="26"/>
        <v>0</v>
      </c>
      <c r="LY19" s="228"/>
      <c r="LZ19" s="228"/>
      <c r="MA19" s="228"/>
      <c r="MB19" s="228"/>
      <c r="MC19" s="228"/>
      <c r="MD19" s="228"/>
      <c r="ME19" s="228"/>
      <c r="MF19" s="228"/>
      <c r="MG19" s="228"/>
      <c r="MH19" s="228"/>
      <c r="MI19" s="228"/>
      <c r="MJ19" s="119">
        <v>0</v>
      </c>
      <c r="MK19" s="228"/>
      <c r="ML19" s="120">
        <f t="shared" si="27"/>
        <v>0</v>
      </c>
      <c r="MM19" s="120">
        <f t="shared" si="28"/>
        <v>0</v>
      </c>
      <c r="MN19" s="120">
        <f t="shared" si="134"/>
        <v>68607.044999999998</v>
      </c>
      <c r="MO19" s="120">
        <v>6661.0350000000008</v>
      </c>
      <c r="MP19" s="228">
        <v>6882.89</v>
      </c>
      <c r="MQ19" s="228">
        <v>6882.89</v>
      </c>
      <c r="MR19" s="228">
        <v>6882.89</v>
      </c>
      <c r="MS19" s="228">
        <v>6882.89</v>
      </c>
      <c r="MT19" s="228">
        <v>6882.89</v>
      </c>
      <c r="MU19" s="228">
        <v>6882.89</v>
      </c>
      <c r="MV19" s="228">
        <v>6882.89</v>
      </c>
      <c r="MW19" s="228">
        <v>6882.89</v>
      </c>
      <c r="MX19" s="228">
        <v>6882.89</v>
      </c>
      <c r="MY19" s="228"/>
      <c r="MZ19" s="228"/>
      <c r="NA19" s="120">
        <f t="shared" si="135"/>
        <v>16155.854477498926</v>
      </c>
      <c r="NB19" s="20">
        <v>969.73671989955767</v>
      </c>
      <c r="NC19" s="20">
        <v>56.322704241571124</v>
      </c>
      <c r="ND19" s="20">
        <v>3094.4002155848984</v>
      </c>
      <c r="NE19" s="20">
        <v>0</v>
      </c>
      <c r="NF19" s="20">
        <v>0</v>
      </c>
      <c r="NG19" s="20">
        <v>0</v>
      </c>
      <c r="NH19" s="20">
        <v>958.65156973058322</v>
      </c>
      <c r="NI19" s="20">
        <v>711.71938786723922</v>
      </c>
      <c r="NJ19" s="20">
        <v>9674.9704483087826</v>
      </c>
      <c r="NK19" s="20">
        <v>690.05343186629318</v>
      </c>
      <c r="NL19" s="20"/>
      <c r="NM19" s="20"/>
      <c r="NN19" s="228">
        <f t="shared" si="136"/>
        <v>-52451.190522501071</v>
      </c>
      <c r="NO19" s="120">
        <f t="shared" si="29"/>
        <v>-52451.190522501071</v>
      </c>
      <c r="NP19" s="120">
        <f t="shared" si="30"/>
        <v>0</v>
      </c>
      <c r="NQ19" s="114">
        <f t="shared" si="31"/>
        <v>26547.644999999997</v>
      </c>
      <c r="NR19" s="113">
        <f t="shared" si="32"/>
        <v>35483.920000000006</v>
      </c>
      <c r="NS19" s="131">
        <f t="shared" si="33"/>
        <v>8936.2750000000087</v>
      </c>
      <c r="NT19" s="120">
        <f t="shared" si="34"/>
        <v>0</v>
      </c>
      <c r="NU19" s="120">
        <f t="shared" si="35"/>
        <v>8936.2750000000087</v>
      </c>
      <c r="NV19" s="18">
        <f t="shared" si="137"/>
        <v>5859.6940000000013</v>
      </c>
      <c r="NW19" s="18">
        <v>571.29399999999998</v>
      </c>
      <c r="NX19" s="218">
        <v>587.6</v>
      </c>
      <c r="NY19" s="218">
        <v>587.6</v>
      </c>
      <c r="NZ19" s="18">
        <v>587.6</v>
      </c>
      <c r="OA19" s="18">
        <v>587.6</v>
      </c>
      <c r="OB19" s="18">
        <v>587.6</v>
      </c>
      <c r="OC19" s="18">
        <v>587.6</v>
      </c>
      <c r="OD19" s="18">
        <v>587.6</v>
      </c>
      <c r="OE19" s="18">
        <v>587.6</v>
      </c>
      <c r="OF19" s="18">
        <v>587.6</v>
      </c>
      <c r="OG19" s="18"/>
      <c r="OH19" s="18"/>
      <c r="OI19" s="20">
        <f t="shared" si="138"/>
        <v>19056.070000000003</v>
      </c>
      <c r="OJ19" s="20">
        <v>0</v>
      </c>
      <c r="OK19" s="20">
        <v>0</v>
      </c>
      <c r="OL19" s="20">
        <v>6018.97</v>
      </c>
      <c r="OM19" s="20">
        <v>1391.72</v>
      </c>
      <c r="ON19" s="20">
        <v>0</v>
      </c>
      <c r="OO19" s="20">
        <v>0</v>
      </c>
      <c r="OP19" s="20">
        <v>0</v>
      </c>
      <c r="OQ19" s="20">
        <v>10588.79</v>
      </c>
      <c r="OR19" s="20">
        <v>0</v>
      </c>
      <c r="OS19" s="20">
        <f>VLOOKUP(C19,'[3]Фін.рез.(витрати)'!$C$8:$AD$94,28,0)</f>
        <v>1056.5899999999999</v>
      </c>
      <c r="OT19" s="20"/>
      <c r="OU19" s="20"/>
      <c r="OV19" s="218">
        <f t="shared" si="139"/>
        <v>13196.376000000002</v>
      </c>
      <c r="OW19" s="20">
        <f t="shared" si="36"/>
        <v>0</v>
      </c>
      <c r="OX19" s="20">
        <f t="shared" si="37"/>
        <v>13196.376000000002</v>
      </c>
      <c r="OY19" s="18">
        <f t="shared" si="140"/>
        <v>9718.2189999999991</v>
      </c>
      <c r="OZ19" s="18">
        <v>917.29899999999986</v>
      </c>
      <c r="PA19" s="218">
        <v>977.88</v>
      </c>
      <c r="PB19" s="218">
        <v>977.88</v>
      </c>
      <c r="PC19" s="218">
        <v>977.88</v>
      </c>
      <c r="PD19" s="218">
        <v>977.88</v>
      </c>
      <c r="PE19" s="218">
        <v>977.88</v>
      </c>
      <c r="PF19" s="218">
        <v>977.88</v>
      </c>
      <c r="PG19" s="218">
        <v>977.88</v>
      </c>
      <c r="PH19" s="218">
        <v>977.88</v>
      </c>
      <c r="PI19" s="218">
        <v>977.88</v>
      </c>
      <c r="PJ19" s="218"/>
      <c r="PK19" s="218"/>
      <c r="PL19" s="20">
        <f t="shared" si="141"/>
        <v>2259.5</v>
      </c>
      <c r="PM19" s="18">
        <v>0</v>
      </c>
      <c r="PN19" s="18">
        <v>0</v>
      </c>
      <c r="PO19" s="18">
        <v>2259.5</v>
      </c>
      <c r="PP19" s="18">
        <v>0</v>
      </c>
      <c r="PQ19" s="18">
        <v>0</v>
      </c>
      <c r="PR19" s="18">
        <v>0</v>
      </c>
      <c r="PS19" s="18">
        <v>0</v>
      </c>
      <c r="PT19" s="18">
        <v>0</v>
      </c>
      <c r="PU19" s="18">
        <v>0</v>
      </c>
      <c r="PV19" s="18">
        <f>VLOOKUP(C19,'[3]Фін.рез.(витрати)'!$C$8:$AE$94,29,0)</f>
        <v>0</v>
      </c>
      <c r="PW19" s="18"/>
      <c r="PX19" s="18"/>
      <c r="PY19" s="218">
        <f t="shared" si="142"/>
        <v>-7458.7189999999991</v>
      </c>
      <c r="PZ19" s="20">
        <f t="shared" si="38"/>
        <v>-7458.7189999999991</v>
      </c>
      <c r="QA19" s="20">
        <f t="shared" si="39"/>
        <v>0</v>
      </c>
      <c r="QB19" s="18">
        <f t="shared" si="143"/>
        <v>1297.9639999999999</v>
      </c>
      <c r="QC19" s="18">
        <v>127.06400000000001</v>
      </c>
      <c r="QD19" s="218">
        <v>130.1</v>
      </c>
      <c r="QE19" s="218">
        <v>130.1</v>
      </c>
      <c r="QF19" s="218">
        <v>130.1</v>
      </c>
      <c r="QG19" s="218">
        <v>130.1</v>
      </c>
      <c r="QH19" s="218">
        <v>130.1</v>
      </c>
      <c r="QI19" s="218">
        <v>130.1</v>
      </c>
      <c r="QJ19" s="218">
        <v>130.1</v>
      </c>
      <c r="QK19" s="218">
        <v>130.1</v>
      </c>
      <c r="QL19" s="218">
        <v>130.1</v>
      </c>
      <c r="QM19" s="218"/>
      <c r="QN19" s="218"/>
      <c r="QO19" s="20">
        <f t="shared" si="144"/>
        <v>0</v>
      </c>
      <c r="QP19" s="18">
        <v>0</v>
      </c>
      <c r="QQ19" s="18">
        <v>0</v>
      </c>
      <c r="QR19" s="18"/>
      <c r="QS19" s="18">
        <v>0</v>
      </c>
      <c r="QT19" s="18">
        <v>0</v>
      </c>
      <c r="QU19" s="18">
        <v>0</v>
      </c>
      <c r="QV19" s="18"/>
      <c r="QW19" s="18">
        <v>0</v>
      </c>
      <c r="QX19" s="18"/>
      <c r="QY19" s="18"/>
      <c r="QZ19" s="18"/>
      <c r="RA19" s="18"/>
      <c r="RB19" s="218">
        <f t="shared" si="145"/>
        <v>-1297.9639999999999</v>
      </c>
      <c r="RC19" s="20">
        <f t="shared" si="40"/>
        <v>-1297.9639999999999</v>
      </c>
      <c r="RD19" s="20">
        <f t="shared" si="41"/>
        <v>0</v>
      </c>
      <c r="RE19" s="18">
        <f t="shared" si="146"/>
        <v>5980.4439999999986</v>
      </c>
      <c r="RF19" s="20">
        <v>582.78399999999999</v>
      </c>
      <c r="RG19" s="218">
        <v>599.74</v>
      </c>
      <c r="RH19" s="218">
        <v>599.74</v>
      </c>
      <c r="RI19" s="218">
        <v>599.74</v>
      </c>
      <c r="RJ19" s="218">
        <v>599.74</v>
      </c>
      <c r="RK19" s="218">
        <v>599.74</v>
      </c>
      <c r="RL19" s="218">
        <v>599.74</v>
      </c>
      <c r="RM19" s="218">
        <v>599.74</v>
      </c>
      <c r="RN19" s="218">
        <v>599.74</v>
      </c>
      <c r="RO19" s="218">
        <v>599.74</v>
      </c>
      <c r="RP19" s="218"/>
      <c r="RQ19" s="218"/>
      <c r="RR19" s="20">
        <f t="shared" si="147"/>
        <v>8496.9500000000007</v>
      </c>
      <c r="RS19" s="18">
        <v>0</v>
      </c>
      <c r="RT19" s="18">
        <v>0</v>
      </c>
      <c r="RU19" s="18"/>
      <c r="RV19" s="18">
        <v>8496.9500000000007</v>
      </c>
      <c r="RW19" s="18"/>
      <c r="RX19" s="18"/>
      <c r="RY19" s="18">
        <v>0</v>
      </c>
      <c r="RZ19" s="18">
        <v>0</v>
      </c>
      <c r="SA19" s="18"/>
      <c r="SB19" s="18"/>
      <c r="SC19" s="18"/>
      <c r="SD19" s="18"/>
      <c r="SE19" s="20">
        <f t="shared" si="42"/>
        <v>2516.5060000000021</v>
      </c>
      <c r="SF19" s="20">
        <f t="shared" si="43"/>
        <v>0</v>
      </c>
      <c r="SG19" s="20">
        <f t="shared" si="44"/>
        <v>2516.5060000000021</v>
      </c>
      <c r="SH19" s="18">
        <f t="shared" si="148"/>
        <v>0</v>
      </c>
      <c r="SI19" s="18">
        <v>0</v>
      </c>
      <c r="SJ19" s="218">
        <v>0</v>
      </c>
      <c r="SK19" s="218">
        <v>0</v>
      </c>
      <c r="SL19" s="218">
        <v>0</v>
      </c>
      <c r="SM19" s="218">
        <v>0</v>
      </c>
      <c r="SN19" s="218">
        <v>0</v>
      </c>
      <c r="SO19" s="218">
        <v>0</v>
      </c>
      <c r="SP19" s="218">
        <v>0</v>
      </c>
      <c r="SQ19" s="218">
        <v>0</v>
      </c>
      <c r="SR19" s="218">
        <v>0</v>
      </c>
      <c r="SS19" s="218"/>
      <c r="ST19" s="218"/>
      <c r="SU19" s="20">
        <f t="shared" si="149"/>
        <v>0</v>
      </c>
      <c r="SV19" s="18">
        <v>0</v>
      </c>
      <c r="SW19" s="18">
        <v>0</v>
      </c>
      <c r="SX19" s="18">
        <v>0</v>
      </c>
      <c r="SY19" s="18">
        <v>0</v>
      </c>
      <c r="SZ19" s="18">
        <v>0</v>
      </c>
      <c r="TA19" s="18">
        <v>0</v>
      </c>
      <c r="TB19" s="18">
        <v>0</v>
      </c>
      <c r="TC19" s="18">
        <v>0</v>
      </c>
      <c r="TD19" s="18">
        <v>0</v>
      </c>
      <c r="TE19" s="18"/>
      <c r="TF19" s="18"/>
      <c r="TG19" s="18"/>
      <c r="TH19" s="20">
        <f t="shared" si="45"/>
        <v>0</v>
      </c>
      <c r="TI19" s="20">
        <f t="shared" si="46"/>
        <v>0</v>
      </c>
      <c r="TJ19" s="20">
        <f t="shared" si="47"/>
        <v>0</v>
      </c>
      <c r="TK19" s="18">
        <f t="shared" si="150"/>
        <v>3639.4539999999993</v>
      </c>
      <c r="TL19" s="18">
        <v>357.154</v>
      </c>
      <c r="TM19" s="218">
        <v>364.7</v>
      </c>
      <c r="TN19" s="218">
        <v>364.7</v>
      </c>
      <c r="TO19" s="218">
        <v>364.7</v>
      </c>
      <c r="TP19" s="218">
        <v>364.7</v>
      </c>
      <c r="TQ19" s="218">
        <v>364.7</v>
      </c>
      <c r="TR19" s="218">
        <v>364.7</v>
      </c>
      <c r="TS19" s="218">
        <v>364.7</v>
      </c>
      <c r="TT19" s="218">
        <v>364.7</v>
      </c>
      <c r="TU19" s="218">
        <v>364.7</v>
      </c>
      <c r="TV19" s="218"/>
      <c r="TW19" s="218"/>
      <c r="TX19" s="20">
        <f t="shared" si="151"/>
        <v>5671.4000000000005</v>
      </c>
      <c r="TY19" s="18">
        <v>5511.22</v>
      </c>
      <c r="TZ19" s="18">
        <v>160.18</v>
      </c>
      <c r="UA19" s="18">
        <v>0</v>
      </c>
      <c r="UB19" s="18">
        <v>0</v>
      </c>
      <c r="UC19" s="18">
        <v>0</v>
      </c>
      <c r="UD19" s="18">
        <v>0</v>
      </c>
      <c r="UE19" s="18">
        <v>0</v>
      </c>
      <c r="UF19" s="18">
        <v>0</v>
      </c>
      <c r="UG19" s="18">
        <v>0</v>
      </c>
      <c r="UH19" s="18">
        <f>VLOOKUP(C19,'[3]Фін.рез.(витрати)'!$C$8:$AI$94,33,0)</f>
        <v>0</v>
      </c>
      <c r="UI19" s="18"/>
      <c r="UJ19" s="18"/>
      <c r="UK19" s="20">
        <f t="shared" si="48"/>
        <v>2031.9460000000013</v>
      </c>
      <c r="UL19" s="20">
        <f t="shared" si="49"/>
        <v>0</v>
      </c>
      <c r="UM19" s="20">
        <f t="shared" si="50"/>
        <v>2031.9460000000013</v>
      </c>
      <c r="UN19" s="18">
        <f t="shared" si="152"/>
        <v>51.870000000000005</v>
      </c>
      <c r="UO19" s="18">
        <v>5.0699999999999994</v>
      </c>
      <c r="UP19" s="218">
        <v>5.2</v>
      </c>
      <c r="UQ19" s="218">
        <v>5.2</v>
      </c>
      <c r="UR19" s="218">
        <v>5.2</v>
      </c>
      <c r="US19" s="218">
        <v>5.2</v>
      </c>
      <c r="UT19" s="218">
        <v>5.2</v>
      </c>
      <c r="UU19" s="218">
        <v>5.2</v>
      </c>
      <c r="UV19" s="218">
        <v>5.2</v>
      </c>
      <c r="UW19" s="218">
        <v>5.2</v>
      </c>
      <c r="UX19" s="218">
        <v>5.2</v>
      </c>
      <c r="UY19" s="218"/>
      <c r="UZ19" s="218"/>
      <c r="VA19" s="20">
        <f t="shared" si="51"/>
        <v>0</v>
      </c>
      <c r="VB19" s="218"/>
      <c r="VC19" s="218"/>
      <c r="VD19" s="218"/>
      <c r="VE19" s="218"/>
      <c r="VF19" s="218"/>
      <c r="VG19" s="218"/>
      <c r="VH19" s="218"/>
      <c r="VI19" s="218"/>
      <c r="VJ19" s="218"/>
      <c r="VK19" s="218"/>
      <c r="VL19" s="218"/>
      <c r="VM19" s="218"/>
      <c r="VN19" s="20">
        <f t="shared" si="52"/>
        <v>-51.870000000000005</v>
      </c>
      <c r="VO19" s="20">
        <f t="shared" si="53"/>
        <v>-51.870000000000005</v>
      </c>
      <c r="VP19" s="20">
        <f t="shared" si="54"/>
        <v>0</v>
      </c>
      <c r="VQ19" s="120">
        <f t="shared" si="55"/>
        <v>0</v>
      </c>
      <c r="VR19" s="228"/>
      <c r="VS19" s="228"/>
      <c r="VT19" s="228"/>
      <c r="VU19" s="228"/>
      <c r="VV19" s="228"/>
      <c r="VW19" s="228"/>
      <c r="VX19" s="228"/>
      <c r="VY19" s="228"/>
      <c r="VZ19" s="228"/>
      <c r="WA19" s="228"/>
      <c r="WB19" s="228"/>
      <c r="WC19" s="228"/>
      <c r="WD19" s="120">
        <f t="shared" si="56"/>
        <v>0</v>
      </c>
      <c r="WE19" s="218"/>
      <c r="WF19" s="218"/>
      <c r="WG19" s="218"/>
      <c r="WH19" s="218"/>
      <c r="WI19" s="218"/>
      <c r="WJ19" s="218"/>
      <c r="WK19" s="218"/>
      <c r="WL19" s="218"/>
      <c r="WM19" s="218"/>
      <c r="WN19" s="218"/>
      <c r="WO19" s="218"/>
      <c r="WP19" s="218"/>
      <c r="WQ19" s="120">
        <f t="shared" si="57"/>
        <v>0</v>
      </c>
      <c r="WR19" s="120">
        <f t="shared" si="58"/>
        <v>0</v>
      </c>
      <c r="WS19" s="120">
        <f t="shared" si="59"/>
        <v>0</v>
      </c>
      <c r="WT19" s="119">
        <f t="shared" si="153"/>
        <v>45022.671000000002</v>
      </c>
      <c r="WU19" s="119">
        <v>4405.6710000000003</v>
      </c>
      <c r="WV19" s="228">
        <v>4513</v>
      </c>
      <c r="WW19" s="228">
        <v>4513</v>
      </c>
      <c r="WX19" s="228">
        <v>4513</v>
      </c>
      <c r="WY19" s="228">
        <v>4513</v>
      </c>
      <c r="WZ19" s="228">
        <v>4513</v>
      </c>
      <c r="XA19" s="228">
        <v>4513</v>
      </c>
      <c r="XB19" s="228">
        <v>4513</v>
      </c>
      <c r="XC19" s="228">
        <v>4513</v>
      </c>
      <c r="XD19" s="228">
        <v>4513</v>
      </c>
      <c r="XE19" s="228"/>
      <c r="XF19" s="228"/>
      <c r="XG19" s="119">
        <f t="shared" si="154"/>
        <v>61167.730123019282</v>
      </c>
      <c r="XH19" s="18">
        <v>6823.7335955969465</v>
      </c>
      <c r="XI19" s="18">
        <v>4850.2438982695994</v>
      </c>
      <c r="XJ19" s="18">
        <v>2776.7345112712205</v>
      </c>
      <c r="XK19" s="18">
        <v>2411.6009852960897</v>
      </c>
      <c r="XL19" s="18">
        <v>6535.8813523694644</v>
      </c>
      <c r="XM19" s="18">
        <v>6276.4090282831967</v>
      </c>
      <c r="XN19" s="18">
        <v>5366.4872517358172</v>
      </c>
      <c r="XO19" s="18">
        <v>10435.09006303511</v>
      </c>
      <c r="XP19" s="18">
        <v>9675.798065410112</v>
      </c>
      <c r="XQ19" s="18">
        <v>6015.7513717517304</v>
      </c>
      <c r="XR19" s="18"/>
      <c r="XS19" s="18"/>
      <c r="XT19" s="120">
        <f t="shared" si="60"/>
        <v>16145.05912301928</v>
      </c>
      <c r="XU19" s="120">
        <f t="shared" si="61"/>
        <v>0</v>
      </c>
      <c r="XV19" s="120">
        <f t="shared" si="62"/>
        <v>16145.05912301928</v>
      </c>
      <c r="XW19" s="119">
        <f t="shared" si="155"/>
        <v>11954.554000000002</v>
      </c>
      <c r="XX19" s="119">
        <v>1171.0240000000001</v>
      </c>
      <c r="XY19" s="228">
        <v>1198.17</v>
      </c>
      <c r="XZ19" s="228">
        <v>1198.17</v>
      </c>
      <c r="YA19" s="228">
        <v>1198.17</v>
      </c>
      <c r="YB19" s="228">
        <v>1198.17</v>
      </c>
      <c r="YC19" s="228">
        <v>1198.17</v>
      </c>
      <c r="YD19" s="228">
        <v>1198.17</v>
      </c>
      <c r="YE19" s="228">
        <v>1198.17</v>
      </c>
      <c r="YF19" s="228">
        <v>1198.17</v>
      </c>
      <c r="YG19" s="228">
        <v>1198.17</v>
      </c>
      <c r="YH19" s="228"/>
      <c r="YI19" s="228"/>
      <c r="YJ19" s="120">
        <f t="shared" si="156"/>
        <v>13422.850065478189</v>
      </c>
      <c r="YK19" s="18">
        <v>1175.1900807414356</v>
      </c>
      <c r="YL19" s="18">
        <v>840.05776260956247</v>
      </c>
      <c r="YM19" s="18">
        <v>1180.4491115286405</v>
      </c>
      <c r="YN19" s="18">
        <v>1261.0939193007109</v>
      </c>
      <c r="YO19" s="18">
        <v>1728.3360539988223</v>
      </c>
      <c r="YP19" s="18">
        <v>1705.8389538590327</v>
      </c>
      <c r="YQ19" s="18">
        <v>1149.1451360836193</v>
      </c>
      <c r="YR19" s="18">
        <v>1810.0556006758684</v>
      </c>
      <c r="YS19" s="18">
        <v>1314.0941704973247</v>
      </c>
      <c r="YT19" s="18">
        <v>1258.5892761831713</v>
      </c>
      <c r="YU19" s="18"/>
      <c r="YV19" s="18"/>
      <c r="YW19" s="218">
        <f t="shared" si="157"/>
        <v>1468.2960654781873</v>
      </c>
      <c r="YX19" s="120">
        <f t="shared" si="63"/>
        <v>0</v>
      </c>
      <c r="YY19" s="120">
        <f t="shared" si="64"/>
        <v>1468.2960654781873</v>
      </c>
      <c r="YZ19" s="119">
        <f t="shared" si="158"/>
        <v>9218.9840000000004</v>
      </c>
      <c r="ZA19" s="119">
        <v>901.99400000000003</v>
      </c>
      <c r="ZB19" s="228">
        <v>924.11</v>
      </c>
      <c r="ZC19" s="228">
        <v>924.11</v>
      </c>
      <c r="ZD19" s="228">
        <v>924.11</v>
      </c>
      <c r="ZE19" s="228">
        <v>924.11</v>
      </c>
      <c r="ZF19" s="228">
        <v>924.11</v>
      </c>
      <c r="ZG19" s="228">
        <v>924.11</v>
      </c>
      <c r="ZH19" s="228">
        <v>924.11</v>
      </c>
      <c r="ZI19" s="228">
        <v>924.11</v>
      </c>
      <c r="ZJ19" s="228">
        <v>924.11</v>
      </c>
      <c r="ZK19" s="228"/>
      <c r="ZL19" s="228"/>
      <c r="ZM19" s="120">
        <f t="shared" si="159"/>
        <v>8140.319666880614</v>
      </c>
      <c r="ZN19" s="119"/>
      <c r="ZO19" s="18"/>
      <c r="ZP19" s="18">
        <v>4001.1737035944375</v>
      </c>
      <c r="ZQ19" s="18">
        <v>4139.145963286177</v>
      </c>
      <c r="ZR19" s="18"/>
      <c r="ZS19" s="18"/>
      <c r="ZT19" s="18"/>
      <c r="ZU19" s="18"/>
      <c r="ZV19" s="18"/>
      <c r="ZW19" s="18"/>
      <c r="ZX19" s="18"/>
      <c r="ZY19" s="18"/>
      <c r="ZZ19" s="120">
        <f t="shared" si="65"/>
        <v>-1078.6643331193864</v>
      </c>
      <c r="AAA19" s="120">
        <f t="shared" si="66"/>
        <v>-1078.6643331193864</v>
      </c>
      <c r="AAB19" s="120">
        <f t="shared" si="67"/>
        <v>0</v>
      </c>
      <c r="AAC19" s="119">
        <f t="shared" si="160"/>
        <v>1933.7960000000003</v>
      </c>
      <c r="AAD19" s="119">
        <v>193.10599999999999</v>
      </c>
      <c r="AAE19" s="228">
        <v>193.41</v>
      </c>
      <c r="AAF19" s="228">
        <v>193.41</v>
      </c>
      <c r="AAG19" s="228">
        <v>193.41</v>
      </c>
      <c r="AAH19" s="228">
        <v>193.41</v>
      </c>
      <c r="AAI19" s="228">
        <v>193.41</v>
      </c>
      <c r="AAJ19" s="228">
        <v>193.41</v>
      </c>
      <c r="AAK19" s="228">
        <v>193.41</v>
      </c>
      <c r="AAL19" s="228">
        <v>193.41</v>
      </c>
      <c r="AAM19" s="228">
        <v>193.41</v>
      </c>
      <c r="AAN19" s="228"/>
      <c r="AAO19" s="228"/>
      <c r="AAP19" s="120">
        <f t="shared" si="161"/>
        <v>2458.2249173999999</v>
      </c>
      <c r="AAQ19" s="18">
        <v>208.49778810000001</v>
      </c>
      <c r="AAR19" s="18">
        <v>207.96218099999999</v>
      </c>
      <c r="AAS19" s="18">
        <v>255.116862</v>
      </c>
      <c r="AAT19" s="18">
        <v>260.41346099999998</v>
      </c>
      <c r="AAU19" s="18">
        <v>254.72469330000001</v>
      </c>
      <c r="AAV19" s="18">
        <v>259.48253099999999</v>
      </c>
      <c r="AAW19" s="18">
        <v>252.07112699999999</v>
      </c>
      <c r="AAX19" s="18">
        <v>253.18269900000001</v>
      </c>
      <c r="AAY19" s="18">
        <v>251.06396699999999</v>
      </c>
      <c r="AAZ19" s="18">
        <v>255.709608</v>
      </c>
      <c r="ABA19" s="18"/>
      <c r="ABB19" s="18"/>
      <c r="ABC19" s="120">
        <f t="shared" si="68"/>
        <v>524.42891739999959</v>
      </c>
      <c r="ABD19" s="120">
        <f t="shared" si="69"/>
        <v>0</v>
      </c>
      <c r="ABE19" s="120">
        <f t="shared" si="70"/>
        <v>524.42891739999959</v>
      </c>
      <c r="ABF19" s="119">
        <f t="shared" si="162"/>
        <v>428.12399999999997</v>
      </c>
      <c r="ABG19" s="119">
        <v>42.744</v>
      </c>
      <c r="ABH19" s="228">
        <v>42.82</v>
      </c>
      <c r="ABI19" s="228">
        <v>42.82</v>
      </c>
      <c r="ABJ19" s="228">
        <v>42.82</v>
      </c>
      <c r="ABK19" s="228">
        <v>42.82</v>
      </c>
      <c r="ABL19" s="228">
        <v>42.82</v>
      </c>
      <c r="ABM19" s="228">
        <v>42.82</v>
      </c>
      <c r="ABN19" s="228">
        <v>42.82</v>
      </c>
      <c r="ABO19" s="228">
        <v>42.82</v>
      </c>
      <c r="ABP19" s="228">
        <v>42.82</v>
      </c>
      <c r="ABQ19" s="228"/>
      <c r="ABR19" s="228"/>
      <c r="ABS19" s="120">
        <f t="shared" si="163"/>
        <v>0</v>
      </c>
      <c r="ABT19" s="18">
        <v>0</v>
      </c>
      <c r="ABU19" s="18"/>
      <c r="ABV19" s="18"/>
      <c r="ABW19" s="18"/>
      <c r="ABX19" s="18"/>
      <c r="ABY19" s="18"/>
      <c r="ABZ19" s="18"/>
      <c r="ACA19" s="18">
        <v>0</v>
      </c>
      <c r="ACB19" s="18">
        <v>0</v>
      </c>
      <c r="ACC19" s="18">
        <v>0</v>
      </c>
      <c r="ACD19" s="18"/>
      <c r="ACE19" s="18"/>
      <c r="ACF19" s="120">
        <f t="shared" si="71"/>
        <v>-428.12399999999997</v>
      </c>
      <c r="ACG19" s="120">
        <f t="shared" si="72"/>
        <v>-428.12399999999997</v>
      </c>
      <c r="ACH19" s="120">
        <f t="shared" si="73"/>
        <v>0</v>
      </c>
      <c r="ACI19" s="114">
        <f t="shared" si="74"/>
        <v>8053.6980000000003</v>
      </c>
      <c r="ACJ19" s="120">
        <f t="shared" si="75"/>
        <v>8171.1486052560012</v>
      </c>
      <c r="ACK19" s="131">
        <f t="shared" si="76"/>
        <v>117.45060525600093</v>
      </c>
      <c r="ACL19" s="120">
        <f t="shared" si="77"/>
        <v>0</v>
      </c>
      <c r="ACM19" s="120">
        <f t="shared" si="78"/>
        <v>117.45060525600093</v>
      </c>
      <c r="ACN19" s="18">
        <f t="shared" si="164"/>
        <v>8053.6980000000003</v>
      </c>
      <c r="ACO19" s="18">
        <v>786.55799999999999</v>
      </c>
      <c r="ACP19" s="218">
        <v>807.46</v>
      </c>
      <c r="ACQ19" s="218">
        <v>807.46</v>
      </c>
      <c r="ACR19" s="218">
        <v>807.46</v>
      </c>
      <c r="ACS19" s="218">
        <v>807.46</v>
      </c>
      <c r="ACT19" s="218">
        <v>807.46</v>
      </c>
      <c r="ACU19" s="218">
        <v>807.46</v>
      </c>
      <c r="ACV19" s="218">
        <v>807.46</v>
      </c>
      <c r="ACW19" s="218">
        <v>807.46</v>
      </c>
      <c r="ACX19" s="218">
        <v>807.46</v>
      </c>
      <c r="ACY19" s="218"/>
      <c r="ACZ19" s="218"/>
      <c r="ADA19" s="20">
        <f t="shared" si="165"/>
        <v>8171.1486052560012</v>
      </c>
      <c r="ADB19" s="18">
        <v>1044.4746337200002</v>
      </c>
      <c r="ADC19" s="18">
        <v>1263.6178236000001</v>
      </c>
      <c r="ADD19" s="18">
        <v>648.06298797600004</v>
      </c>
      <c r="ADE19" s="18">
        <v>856.32062760000008</v>
      </c>
      <c r="ADF19" s="18">
        <v>821.73524436000002</v>
      </c>
      <c r="ADG19" s="18">
        <v>513.57321720000004</v>
      </c>
      <c r="ADH19" s="18">
        <v>1017.4507308</v>
      </c>
      <c r="ADI19" s="18">
        <v>643.14981720000003</v>
      </c>
      <c r="ADJ19" s="18">
        <v>653.41842840000004</v>
      </c>
      <c r="ADK19" s="18">
        <v>709.34509440000011</v>
      </c>
      <c r="ADL19" s="18"/>
      <c r="ADM19" s="18"/>
      <c r="ADN19" s="20">
        <f t="shared" si="79"/>
        <v>117.45060525600093</v>
      </c>
      <c r="ADO19" s="20">
        <f t="shared" si="80"/>
        <v>0</v>
      </c>
      <c r="ADP19" s="20">
        <f t="shared" si="81"/>
        <v>117.45060525600093</v>
      </c>
      <c r="ADQ19" s="18">
        <f t="shared" si="166"/>
        <v>0</v>
      </c>
      <c r="ADR19" s="18">
        <v>0</v>
      </c>
      <c r="ADS19" s="218">
        <v>0</v>
      </c>
      <c r="ADT19" s="218">
        <v>0</v>
      </c>
      <c r="ADU19" s="218">
        <v>0</v>
      </c>
      <c r="ADV19" s="218">
        <v>0</v>
      </c>
      <c r="ADW19" s="218">
        <v>0</v>
      </c>
      <c r="ADX19" s="218">
        <v>0</v>
      </c>
      <c r="ADY19" s="218">
        <v>0</v>
      </c>
      <c r="ADZ19" s="218">
        <v>0</v>
      </c>
      <c r="AEA19" s="218">
        <v>0</v>
      </c>
      <c r="AEB19" s="218"/>
      <c r="AEC19" s="218"/>
      <c r="AED19" s="20">
        <f t="shared" si="167"/>
        <v>0</v>
      </c>
      <c r="AEE19" s="18">
        <v>0</v>
      </c>
      <c r="AEF19" s="18">
        <v>0</v>
      </c>
      <c r="AEG19" s="18">
        <v>0</v>
      </c>
      <c r="AEH19" s="18">
        <v>0</v>
      </c>
      <c r="AEI19" s="18">
        <v>0</v>
      </c>
      <c r="AEJ19" s="18">
        <v>0</v>
      </c>
      <c r="AEK19" s="18">
        <v>0</v>
      </c>
      <c r="AEL19" s="18">
        <v>0</v>
      </c>
      <c r="AEM19" s="18">
        <v>0</v>
      </c>
      <c r="AEN19" s="18">
        <v>0</v>
      </c>
      <c r="AEO19" s="18"/>
      <c r="AEP19" s="18"/>
      <c r="AEQ19" s="20">
        <f t="shared" si="82"/>
        <v>0</v>
      </c>
      <c r="AER19" s="20">
        <f t="shared" si="83"/>
        <v>0</v>
      </c>
      <c r="AES19" s="20">
        <f t="shared" si="84"/>
        <v>0</v>
      </c>
      <c r="AET19" s="18">
        <f t="shared" si="168"/>
        <v>0</v>
      </c>
      <c r="AEU19" s="18">
        <v>0</v>
      </c>
      <c r="AEV19" s="218">
        <v>0</v>
      </c>
      <c r="AEW19" s="218">
        <v>0</v>
      </c>
      <c r="AEX19" s="218">
        <v>0</v>
      </c>
      <c r="AEY19" s="218">
        <v>0</v>
      </c>
      <c r="AEZ19" s="218"/>
      <c r="AFA19" s="218"/>
      <c r="AFB19" s="218"/>
      <c r="AFC19" s="218"/>
      <c r="AFD19" s="218"/>
      <c r="AFE19" s="218"/>
      <c r="AFF19" s="218"/>
      <c r="AFG19" s="20">
        <f t="shared" si="169"/>
        <v>0</v>
      </c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20">
        <f t="shared" si="85"/>
        <v>0</v>
      </c>
      <c r="AFU19" s="20">
        <f t="shared" si="86"/>
        <v>0</v>
      </c>
      <c r="AFV19" s="135">
        <f t="shared" si="87"/>
        <v>0</v>
      </c>
      <c r="AFW19" s="140">
        <f t="shared" si="88"/>
        <v>241015.10100000002</v>
      </c>
      <c r="AFX19" s="110">
        <f t="shared" si="89"/>
        <v>213657.12631763148</v>
      </c>
      <c r="AFY19" s="125">
        <f t="shared" si="90"/>
        <v>-27357.974682368542</v>
      </c>
      <c r="AFZ19" s="20">
        <f t="shared" si="170"/>
        <v>-27357.974682368542</v>
      </c>
      <c r="AGA19" s="139">
        <f t="shared" si="171"/>
        <v>0</v>
      </c>
      <c r="AGB19" s="200">
        <f t="shared" si="91"/>
        <v>289218.12119999999</v>
      </c>
      <c r="AGC19" s="125">
        <f t="shared" si="91"/>
        <v>256388.55158115778</v>
      </c>
      <c r="AGD19" s="125">
        <f t="shared" si="92"/>
        <v>-32829.569618842215</v>
      </c>
      <c r="AGE19" s="20">
        <f t="shared" si="93"/>
        <v>-32829.569618842215</v>
      </c>
      <c r="AGF19" s="135">
        <f t="shared" si="94"/>
        <v>0</v>
      </c>
      <c r="AGG19" s="164">
        <f t="shared" si="172"/>
        <v>14460.906060000001</v>
      </c>
      <c r="AGH19" s="205">
        <f t="shared" si="173"/>
        <v>12819.42757905789</v>
      </c>
      <c r="AGI19" s="125">
        <f t="shared" si="95"/>
        <v>-1641.4784809421108</v>
      </c>
      <c r="AGJ19" s="20">
        <f t="shared" si="96"/>
        <v>-1641.4784809421108</v>
      </c>
      <c r="AGK19" s="139">
        <f t="shared" si="97"/>
        <v>0</v>
      </c>
      <c r="AGL19" s="165">
        <f t="shared" si="174"/>
        <v>303679.02726</v>
      </c>
      <c r="AGM19" s="165">
        <f t="shared" si="174"/>
        <v>269207.97916021565</v>
      </c>
      <c r="AGN19" s="166">
        <f t="shared" si="99"/>
        <v>-34471.048099784355</v>
      </c>
      <c r="AGO19" s="165">
        <f t="shared" si="100"/>
        <v>-34471.048099784355</v>
      </c>
      <c r="AGP19" s="167">
        <f t="shared" si="101"/>
        <v>0</v>
      </c>
      <c r="AGQ19" s="202">
        <f t="shared" si="175"/>
        <v>4.761904761904763E-2</v>
      </c>
      <c r="AGR19" s="263"/>
      <c r="AGS19" s="263">
        <v>0.05</v>
      </c>
      <c r="AGT19" s="229"/>
      <c r="AGU19" s="264"/>
      <c r="AGV19" s="22"/>
      <c r="AGW19" s="22"/>
      <c r="AGX19" s="22"/>
      <c r="AGY19" s="22"/>
      <c r="AGZ19" s="22"/>
      <c r="AHA19" s="22"/>
      <c r="AHB19" s="22"/>
      <c r="AHC19" s="22"/>
      <c r="AHD19" s="22"/>
      <c r="AHE19" s="22"/>
      <c r="AHF19" s="22"/>
      <c r="AHG19" s="22"/>
      <c r="AHH19" s="22"/>
    </row>
    <row r="20" spans="1:892" s="210" customFormat="1" ht="12.75" outlineLevel="1" x14ac:dyDescent="0.25">
      <c r="A20" s="1">
        <v>450</v>
      </c>
      <c r="B20" s="21">
        <v>3</v>
      </c>
      <c r="C20" s="230" t="s">
        <v>757</v>
      </c>
      <c r="D20" s="231">
        <v>5</v>
      </c>
      <c r="E20" s="227">
        <v>5853.2</v>
      </c>
      <c r="F20" s="131">
        <f t="shared" si="0"/>
        <v>79778.913</v>
      </c>
      <c r="G20" s="113">
        <f t="shared" si="1"/>
        <v>57573.946988349628</v>
      </c>
      <c r="H20" s="131">
        <f t="shared" si="2"/>
        <v>-22204.966011650373</v>
      </c>
      <c r="I20" s="120">
        <f t="shared" si="3"/>
        <v>-22204.966011650373</v>
      </c>
      <c r="J20" s="120">
        <f t="shared" si="4"/>
        <v>0</v>
      </c>
      <c r="K20" s="18">
        <f t="shared" si="102"/>
        <v>26560.291000000001</v>
      </c>
      <c r="L20" s="218">
        <v>2605.9810000000002</v>
      </c>
      <c r="M20" s="218">
        <v>2661.59</v>
      </c>
      <c r="N20" s="218">
        <v>2661.59</v>
      </c>
      <c r="O20" s="218">
        <v>2661.59</v>
      </c>
      <c r="P20" s="218">
        <v>2661.59</v>
      </c>
      <c r="Q20" s="218">
        <v>2661.59</v>
      </c>
      <c r="R20" s="218">
        <v>2661.59</v>
      </c>
      <c r="S20" s="218">
        <v>2661.59</v>
      </c>
      <c r="T20" s="218">
        <v>2661.59</v>
      </c>
      <c r="U20" s="218">
        <v>2661.59</v>
      </c>
      <c r="V20" s="218"/>
      <c r="W20" s="218"/>
      <c r="X20" s="218">
        <f t="shared" si="103"/>
        <v>10162.104819713</v>
      </c>
      <c r="Y20" s="18">
        <v>0</v>
      </c>
      <c r="Z20" s="18">
        <v>10162.104819713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/>
      <c r="AJ20" s="18"/>
      <c r="AK20" s="218"/>
      <c r="AL20" s="218">
        <f t="shared" si="104"/>
        <v>0</v>
      </c>
      <c r="AM20" s="218">
        <f t="shared" si="5"/>
        <v>0</v>
      </c>
      <c r="AN20" s="18">
        <f t="shared" si="105"/>
        <v>5035.5740000000005</v>
      </c>
      <c r="AO20" s="218">
        <v>494.44400000000002</v>
      </c>
      <c r="AP20" s="218">
        <v>504.57</v>
      </c>
      <c r="AQ20" s="218">
        <v>504.57</v>
      </c>
      <c r="AR20" s="218">
        <v>504.57</v>
      </c>
      <c r="AS20" s="218">
        <v>504.57</v>
      </c>
      <c r="AT20" s="218">
        <v>504.57</v>
      </c>
      <c r="AU20" s="218">
        <v>504.57</v>
      </c>
      <c r="AV20" s="218">
        <v>504.57</v>
      </c>
      <c r="AW20" s="218">
        <v>504.57</v>
      </c>
      <c r="AX20" s="218">
        <v>504.57</v>
      </c>
      <c r="AY20" s="218"/>
      <c r="AZ20" s="218"/>
      <c r="BA20" s="20">
        <f t="shared" si="106"/>
        <v>4735.0984649948814</v>
      </c>
      <c r="BB20" s="18">
        <v>0</v>
      </c>
      <c r="BC20" s="18">
        <v>1979.9656675174547</v>
      </c>
      <c r="BD20" s="18">
        <v>0</v>
      </c>
      <c r="BE20" s="18">
        <v>0</v>
      </c>
      <c r="BF20" s="18">
        <v>0</v>
      </c>
      <c r="BG20" s="18">
        <v>0</v>
      </c>
      <c r="BH20" s="18">
        <v>2755.1327974774267</v>
      </c>
      <c r="BI20" s="18">
        <v>0</v>
      </c>
      <c r="BJ20" s="18">
        <v>0</v>
      </c>
      <c r="BK20" s="18">
        <v>0</v>
      </c>
      <c r="BL20" s="18"/>
      <c r="BM20" s="18"/>
      <c r="BN20" s="218"/>
      <c r="BO20" s="20">
        <f t="shared" si="6"/>
        <v>0</v>
      </c>
      <c r="BP20" s="20">
        <f t="shared" si="7"/>
        <v>0</v>
      </c>
      <c r="BQ20" s="18">
        <f t="shared" si="107"/>
        <v>3289.3480000000009</v>
      </c>
      <c r="BR20" s="218">
        <v>328.61800000000005</v>
      </c>
      <c r="BS20" s="3">
        <v>328.97</v>
      </c>
      <c r="BT20" s="218">
        <v>328.97</v>
      </c>
      <c r="BU20" s="218">
        <v>328.97</v>
      </c>
      <c r="BV20" s="218">
        <v>328.97</v>
      </c>
      <c r="BW20" s="218">
        <v>328.97</v>
      </c>
      <c r="BX20" s="218">
        <v>328.97</v>
      </c>
      <c r="BY20" s="218">
        <v>328.97</v>
      </c>
      <c r="BZ20" s="218">
        <v>328.97</v>
      </c>
      <c r="CA20" s="218">
        <v>328.97</v>
      </c>
      <c r="CB20" s="218"/>
      <c r="CC20" s="218"/>
      <c r="CD20" s="18">
        <f t="shared" si="108"/>
        <v>3570.69142061712</v>
      </c>
      <c r="CE20" s="18">
        <v>331.61076774000003</v>
      </c>
      <c r="CF20" s="18">
        <v>330.75889740000002</v>
      </c>
      <c r="CG20" s="18">
        <v>363.39237748512005</v>
      </c>
      <c r="CH20" s="18">
        <v>370.93699224</v>
      </c>
      <c r="CI20" s="18">
        <v>362.83382287200004</v>
      </c>
      <c r="CJ20" s="18">
        <v>369.61096104000001</v>
      </c>
      <c r="CK20" s="18">
        <v>359.05404168000001</v>
      </c>
      <c r="CL20" s="18">
        <v>360.63738216000002</v>
      </c>
      <c r="CM20" s="18">
        <v>357.61942728000002</v>
      </c>
      <c r="CN20" s="18">
        <v>364.23675072000003</v>
      </c>
      <c r="CO20" s="18"/>
      <c r="CP20" s="18"/>
      <c r="CQ20" s="218"/>
      <c r="CR20" s="20">
        <f t="shared" si="8"/>
        <v>0</v>
      </c>
      <c r="CS20" s="20">
        <f t="shared" si="9"/>
        <v>0</v>
      </c>
      <c r="CT20" s="18">
        <f t="shared" si="109"/>
        <v>696.48299999999983</v>
      </c>
      <c r="CU20" s="18">
        <v>69.543000000000006</v>
      </c>
      <c r="CV20" s="218">
        <v>69.66</v>
      </c>
      <c r="CW20" s="218">
        <v>69.66</v>
      </c>
      <c r="CX20" s="218">
        <v>69.66</v>
      </c>
      <c r="CY20" s="218">
        <v>69.66</v>
      </c>
      <c r="CZ20" s="218">
        <v>69.66</v>
      </c>
      <c r="DA20" s="218">
        <v>69.66</v>
      </c>
      <c r="DB20" s="218">
        <v>69.66</v>
      </c>
      <c r="DC20" s="218">
        <v>69.66</v>
      </c>
      <c r="DD20" s="218">
        <v>69.66</v>
      </c>
      <c r="DE20" s="218"/>
      <c r="DF20" s="218"/>
      <c r="DG20" s="18">
        <f t="shared" si="110"/>
        <v>753.22488531348006</v>
      </c>
      <c r="DH20" s="18">
        <v>69.95155948899999</v>
      </c>
      <c r="DI20" s="18">
        <v>69.771861889999997</v>
      </c>
      <c r="DJ20" s="18">
        <v>76.656530881479995</v>
      </c>
      <c r="DK20" s="18">
        <v>78.248044710000002</v>
      </c>
      <c r="DL20" s="18">
        <v>76.538705462999999</v>
      </c>
      <c r="DM20" s="18">
        <v>77.968044769999992</v>
      </c>
      <c r="DN20" s="18">
        <v>75.741371970000003</v>
      </c>
      <c r="DO20" s="18">
        <v>76.075372889999997</v>
      </c>
      <c r="DP20" s="18">
        <v>75.438744369999995</v>
      </c>
      <c r="DQ20" s="18">
        <v>76.834648880000003</v>
      </c>
      <c r="DR20" s="18"/>
      <c r="DS20" s="18"/>
      <c r="DT20" s="218">
        <f t="shared" si="111"/>
        <v>56.741885313480225</v>
      </c>
      <c r="DU20" s="20">
        <f t="shared" si="10"/>
        <v>0</v>
      </c>
      <c r="DV20" s="20">
        <f t="shared" si="112"/>
        <v>56.741885313480225</v>
      </c>
      <c r="DW20" s="18">
        <f t="shared" si="11"/>
        <v>1361.1489999999999</v>
      </c>
      <c r="DX20" s="18">
        <v>133.63899999999998</v>
      </c>
      <c r="DY20" s="218">
        <v>136.38999999999999</v>
      </c>
      <c r="DZ20" s="218">
        <v>136.38999999999999</v>
      </c>
      <c r="EA20" s="218">
        <v>136.38999999999999</v>
      </c>
      <c r="EB20" s="218">
        <v>136.38999999999999</v>
      </c>
      <c r="EC20" s="218">
        <v>136.38999999999999</v>
      </c>
      <c r="ED20" s="218">
        <v>136.38999999999999</v>
      </c>
      <c r="EE20" s="218">
        <v>136.38999999999999</v>
      </c>
      <c r="EF20" s="218">
        <v>136.38999999999999</v>
      </c>
      <c r="EG20" s="218">
        <v>136.38999999999999</v>
      </c>
      <c r="EH20" s="218"/>
      <c r="EI20" s="218"/>
      <c r="EJ20" s="218"/>
      <c r="EK20" s="18">
        <f t="shared" si="113"/>
        <v>1278.8332740746109</v>
      </c>
      <c r="EL20" s="18">
        <v>0</v>
      </c>
      <c r="EM20" s="18">
        <v>534.73987835000719</v>
      </c>
      <c r="EN20" s="18">
        <v>0</v>
      </c>
      <c r="EO20" s="18">
        <v>0</v>
      </c>
      <c r="EP20" s="18">
        <v>0</v>
      </c>
      <c r="EQ20" s="18">
        <v>0</v>
      </c>
      <c r="ER20" s="18">
        <v>744.09339572460362</v>
      </c>
      <c r="ES20" s="18">
        <v>0</v>
      </c>
      <c r="ET20" s="18">
        <v>0</v>
      </c>
      <c r="EU20" s="18">
        <v>0</v>
      </c>
      <c r="EV20" s="18"/>
      <c r="EW20" s="18"/>
      <c r="EX20" s="20">
        <f t="shared" si="12"/>
        <v>-82.315725925388961</v>
      </c>
      <c r="EY20" s="20">
        <f t="shared" si="114"/>
        <v>-82.315725925388961</v>
      </c>
      <c r="EZ20" s="20">
        <f t="shared" si="115"/>
        <v>0</v>
      </c>
      <c r="FA20" s="18">
        <f t="shared" si="116"/>
        <v>17712.094000000001</v>
      </c>
      <c r="FB20" s="18">
        <v>1739.0739999999998</v>
      </c>
      <c r="FC20" s="218">
        <v>1774.78</v>
      </c>
      <c r="FD20" s="218">
        <v>1774.78</v>
      </c>
      <c r="FE20" s="218">
        <v>1774.78</v>
      </c>
      <c r="FF20" s="218">
        <v>1774.78</v>
      </c>
      <c r="FG20" s="218">
        <v>1774.78</v>
      </c>
      <c r="FH20" s="218">
        <v>1774.78</v>
      </c>
      <c r="FI20" s="218">
        <v>1774.78</v>
      </c>
      <c r="FJ20" s="218">
        <v>1774.78</v>
      </c>
      <c r="FK20" s="218">
        <v>1774.78</v>
      </c>
      <c r="FL20" s="218"/>
      <c r="FM20" s="218"/>
      <c r="FN20" s="20">
        <f t="shared" si="117"/>
        <v>16698.076267538108</v>
      </c>
      <c r="FO20" s="18">
        <v>0</v>
      </c>
      <c r="FP20" s="18">
        <v>7016.0456596853755</v>
      </c>
      <c r="FQ20" s="18">
        <v>0</v>
      </c>
      <c r="FR20" s="18">
        <v>0</v>
      </c>
      <c r="FS20" s="18">
        <v>0</v>
      </c>
      <c r="FT20" s="18">
        <v>0</v>
      </c>
      <c r="FU20" s="18">
        <v>9682.0306078527319</v>
      </c>
      <c r="FV20" s="18">
        <v>0</v>
      </c>
      <c r="FW20" s="18">
        <v>0</v>
      </c>
      <c r="FX20" s="18">
        <v>0</v>
      </c>
      <c r="FY20" s="18"/>
      <c r="FZ20" s="18"/>
      <c r="GA20" s="218">
        <f t="shared" si="118"/>
        <v>-1014.0177324618926</v>
      </c>
      <c r="GB20" s="20">
        <f t="shared" si="119"/>
        <v>-1014.0177324618926</v>
      </c>
      <c r="GC20" s="20">
        <f t="shared" si="120"/>
        <v>0</v>
      </c>
      <c r="GD20" s="18">
        <f t="shared" si="121"/>
        <v>16.331000000000003</v>
      </c>
      <c r="GE20" s="218">
        <v>16.331000000000003</v>
      </c>
      <c r="GF20" s="218">
        <v>0</v>
      </c>
      <c r="GG20" s="218">
        <v>0</v>
      </c>
      <c r="GH20" s="218">
        <v>0</v>
      </c>
      <c r="GI20" s="218">
        <v>0</v>
      </c>
      <c r="GJ20" s="218">
        <v>0</v>
      </c>
      <c r="GK20" s="218"/>
      <c r="GL20" s="218"/>
      <c r="GM20" s="218"/>
      <c r="GN20" s="218"/>
      <c r="GO20" s="218"/>
      <c r="GP20" s="218"/>
      <c r="GQ20" s="20">
        <f t="shared" si="122"/>
        <v>0</v>
      </c>
      <c r="GR20" s="18">
        <v>0</v>
      </c>
      <c r="GS20" s="18">
        <v>0</v>
      </c>
      <c r="GT20" s="18">
        <v>0</v>
      </c>
      <c r="GU20" s="18">
        <v>0</v>
      </c>
      <c r="GV20" s="218">
        <f t="shared" si="123"/>
        <v>-16.331000000000003</v>
      </c>
      <c r="GW20" s="20">
        <f t="shared" si="13"/>
        <v>-16.331000000000003</v>
      </c>
      <c r="GX20" s="20">
        <f t="shared" si="14"/>
        <v>0</v>
      </c>
      <c r="GY20" s="18">
        <f t="shared" si="124"/>
        <v>25107.643000000004</v>
      </c>
      <c r="GZ20" s="18">
        <v>2454.5530000000003</v>
      </c>
      <c r="HA20" s="218">
        <v>2517.0100000000002</v>
      </c>
      <c r="HB20" s="218">
        <v>2517.0100000000002</v>
      </c>
      <c r="HC20" s="218">
        <v>2517.0100000000002</v>
      </c>
      <c r="HD20" s="218">
        <v>2517.0100000000002</v>
      </c>
      <c r="HE20" s="218">
        <v>2517.0100000000002</v>
      </c>
      <c r="HF20" s="218">
        <v>2517.0100000000002</v>
      </c>
      <c r="HG20" s="218">
        <v>2517.0100000000002</v>
      </c>
      <c r="HH20" s="218">
        <v>2517.0100000000002</v>
      </c>
      <c r="HI20" s="218">
        <v>2517.0100000000002</v>
      </c>
      <c r="HJ20" s="218"/>
      <c r="HK20" s="218"/>
      <c r="HL20" s="20">
        <f t="shared" si="125"/>
        <v>20375.917856098422</v>
      </c>
      <c r="HM20" s="18">
        <v>1946.0118024219889</v>
      </c>
      <c r="HN20" s="18">
        <v>1789.1082903704155</v>
      </c>
      <c r="HO20" s="18">
        <v>2056.3205240193965</v>
      </c>
      <c r="HP20" s="18">
        <v>2216.5490458645413</v>
      </c>
      <c r="HQ20" s="18">
        <v>2318.7522756223129</v>
      </c>
      <c r="HR20" s="18">
        <v>2011.3828590496075</v>
      </c>
      <c r="HS20" s="18">
        <v>1828.37466181338</v>
      </c>
      <c r="HT20" s="18">
        <v>2418.566621981714</v>
      </c>
      <c r="HU20" s="18">
        <v>1827.4859666746327</v>
      </c>
      <c r="HV20" s="18">
        <v>1963.3658082804338</v>
      </c>
      <c r="HW20" s="18"/>
      <c r="HX20" s="18"/>
      <c r="HY20" s="20">
        <f t="shared" si="15"/>
        <v>-4731.7251439015818</v>
      </c>
      <c r="HZ20" s="20">
        <f t="shared" si="16"/>
        <v>-4731.7251439015818</v>
      </c>
      <c r="IA20" s="20">
        <f t="shared" si="17"/>
        <v>0</v>
      </c>
      <c r="IB20" s="119">
        <f t="shared" si="126"/>
        <v>0</v>
      </c>
      <c r="IC20" s="119">
        <v>0</v>
      </c>
      <c r="ID20" s="228">
        <v>0</v>
      </c>
      <c r="IE20" s="228">
        <v>0</v>
      </c>
      <c r="IF20" s="119">
        <v>0</v>
      </c>
      <c r="IG20" s="119">
        <v>0</v>
      </c>
      <c r="IH20" s="119">
        <v>0</v>
      </c>
      <c r="II20" s="119">
        <v>0</v>
      </c>
      <c r="IJ20" s="119">
        <v>0</v>
      </c>
      <c r="IK20" s="119">
        <v>0</v>
      </c>
      <c r="IL20" s="119">
        <v>0</v>
      </c>
      <c r="IM20" s="119"/>
      <c r="IN20" s="119"/>
      <c r="IO20" s="120">
        <f t="shared" si="127"/>
        <v>0</v>
      </c>
      <c r="IP20" s="18">
        <v>0</v>
      </c>
      <c r="IQ20" s="18">
        <v>0</v>
      </c>
      <c r="IR20" s="18">
        <v>0</v>
      </c>
      <c r="IS20" s="18">
        <v>0</v>
      </c>
      <c r="IT20" s="18">
        <v>0</v>
      </c>
      <c r="IU20" s="18">
        <v>0</v>
      </c>
      <c r="IV20" s="18">
        <v>0</v>
      </c>
      <c r="IW20" s="18">
        <v>0</v>
      </c>
      <c r="IX20" s="18">
        <v>0</v>
      </c>
      <c r="IY20" s="18">
        <v>0</v>
      </c>
      <c r="IZ20" s="18"/>
      <c r="JA20" s="18"/>
      <c r="JB20" s="228">
        <f t="shared" si="18"/>
        <v>0</v>
      </c>
      <c r="JC20" s="120">
        <f t="shared" si="19"/>
        <v>0</v>
      </c>
      <c r="JD20" s="120">
        <f t="shared" si="20"/>
        <v>0</v>
      </c>
      <c r="JE20" s="119">
        <f t="shared" si="128"/>
        <v>0</v>
      </c>
      <c r="JF20" s="119">
        <v>0</v>
      </c>
      <c r="JG20" s="228">
        <v>0</v>
      </c>
      <c r="JH20" s="228">
        <v>0</v>
      </c>
      <c r="JI20" s="228">
        <v>0</v>
      </c>
      <c r="JJ20" s="228">
        <v>0</v>
      </c>
      <c r="JK20" s="228">
        <v>0</v>
      </c>
      <c r="JL20" s="228">
        <v>0</v>
      </c>
      <c r="JM20" s="228">
        <v>0</v>
      </c>
      <c r="JN20" s="228">
        <v>0</v>
      </c>
      <c r="JO20" s="228">
        <v>0</v>
      </c>
      <c r="JP20" s="228"/>
      <c r="JQ20" s="228"/>
      <c r="JR20" s="119">
        <f t="shared" si="129"/>
        <v>0</v>
      </c>
      <c r="JS20" s="18">
        <v>0</v>
      </c>
      <c r="JT20" s="18">
        <v>0</v>
      </c>
      <c r="JU20" s="18">
        <v>0</v>
      </c>
      <c r="JV20" s="18">
        <v>0</v>
      </c>
      <c r="JW20" s="18">
        <v>0</v>
      </c>
      <c r="JX20" s="18">
        <v>0</v>
      </c>
      <c r="JY20" s="18">
        <v>0</v>
      </c>
      <c r="JZ20" s="18">
        <v>0</v>
      </c>
      <c r="KA20" s="18">
        <v>0</v>
      </c>
      <c r="KB20" s="18">
        <v>0</v>
      </c>
      <c r="KC20" s="18"/>
      <c r="KD20" s="18"/>
      <c r="KE20" s="228">
        <f t="shared" si="21"/>
        <v>0</v>
      </c>
      <c r="KF20" s="120">
        <f t="shared" si="22"/>
        <v>0</v>
      </c>
      <c r="KG20" s="120">
        <f t="shared" si="23"/>
        <v>0</v>
      </c>
      <c r="KH20" s="119">
        <f t="shared" si="130"/>
        <v>6817.1860000000006</v>
      </c>
      <c r="KI20" s="119">
        <v>669.28599999999994</v>
      </c>
      <c r="KJ20" s="228">
        <v>683.1</v>
      </c>
      <c r="KK20" s="228">
        <v>683.1</v>
      </c>
      <c r="KL20" s="228">
        <v>683.1</v>
      </c>
      <c r="KM20" s="228">
        <v>683.1</v>
      </c>
      <c r="KN20" s="228">
        <v>683.1</v>
      </c>
      <c r="KO20" s="228">
        <v>683.1</v>
      </c>
      <c r="KP20" s="228">
        <v>683.1</v>
      </c>
      <c r="KQ20" s="228">
        <v>683.1</v>
      </c>
      <c r="KR20" s="228">
        <v>683.1</v>
      </c>
      <c r="KS20" s="228"/>
      <c r="KT20" s="228"/>
      <c r="KU20" s="120">
        <f t="shared" si="131"/>
        <v>5692.6238306792611</v>
      </c>
      <c r="KV20" s="18">
        <v>792.49189187511001</v>
      </c>
      <c r="KW20" s="18">
        <v>600.67422763054208</v>
      </c>
      <c r="KX20" s="18">
        <v>885.52093668166003</v>
      </c>
      <c r="KY20" s="18">
        <v>785.33558069321759</v>
      </c>
      <c r="KZ20" s="18">
        <v>845.8080452993637</v>
      </c>
      <c r="LA20" s="18">
        <v>167.58239729810026</v>
      </c>
      <c r="LB20" s="18">
        <v>9.2856855929950228</v>
      </c>
      <c r="LC20" s="18"/>
      <c r="LD20" s="18">
        <v>935.58748326982027</v>
      </c>
      <c r="LE20" s="18">
        <v>670.33758233845231</v>
      </c>
      <c r="LF20" s="18"/>
      <c r="LG20" s="18"/>
      <c r="LH20" s="228">
        <f t="shared" si="132"/>
        <v>-1124.5621693207395</v>
      </c>
      <c r="LI20" s="120">
        <f t="shared" si="24"/>
        <v>-1124.5621693207395</v>
      </c>
      <c r="LJ20" s="120">
        <f t="shared" si="25"/>
        <v>0</v>
      </c>
      <c r="LK20" s="120">
        <f t="shared" si="133"/>
        <v>0</v>
      </c>
      <c r="LL20" s="228"/>
      <c r="LM20" s="228"/>
      <c r="LN20" s="228"/>
      <c r="LO20" s="228"/>
      <c r="LP20" s="228"/>
      <c r="LQ20" s="228"/>
      <c r="LR20" s="228"/>
      <c r="LS20" s="228"/>
      <c r="LT20" s="228"/>
      <c r="LU20" s="228"/>
      <c r="LV20" s="228"/>
      <c r="LW20" s="228"/>
      <c r="LX20" s="120">
        <f t="shared" si="26"/>
        <v>0</v>
      </c>
      <c r="LY20" s="228"/>
      <c r="LZ20" s="228"/>
      <c r="MA20" s="228"/>
      <c r="MB20" s="228"/>
      <c r="MC20" s="228"/>
      <c r="MD20" s="228"/>
      <c r="ME20" s="228"/>
      <c r="MF20" s="228"/>
      <c r="MG20" s="228"/>
      <c r="MH20" s="228"/>
      <c r="MI20" s="228"/>
      <c r="MJ20" s="119">
        <v>0</v>
      </c>
      <c r="MK20" s="228"/>
      <c r="ML20" s="120">
        <f t="shared" si="27"/>
        <v>0</v>
      </c>
      <c r="MM20" s="120">
        <f t="shared" si="28"/>
        <v>0</v>
      </c>
      <c r="MN20" s="120">
        <f t="shared" si="134"/>
        <v>92681.505999999979</v>
      </c>
      <c r="MO20" s="120">
        <v>9139.1859999999997</v>
      </c>
      <c r="MP20" s="228">
        <v>9282.48</v>
      </c>
      <c r="MQ20" s="228">
        <v>9282.48</v>
      </c>
      <c r="MR20" s="228">
        <v>9282.48</v>
      </c>
      <c r="MS20" s="228">
        <v>9282.48</v>
      </c>
      <c r="MT20" s="228">
        <v>9282.48</v>
      </c>
      <c r="MU20" s="228">
        <v>9282.48</v>
      </c>
      <c r="MV20" s="228">
        <v>9282.48</v>
      </c>
      <c r="MW20" s="228">
        <v>9282.48</v>
      </c>
      <c r="MX20" s="228">
        <v>9282.48</v>
      </c>
      <c r="MY20" s="228"/>
      <c r="MZ20" s="228"/>
      <c r="NA20" s="120">
        <f t="shared" si="135"/>
        <v>270314.33172307187</v>
      </c>
      <c r="NB20" s="20">
        <v>8654.3533376478808</v>
      </c>
      <c r="NC20" s="20">
        <v>1388.5737936075247</v>
      </c>
      <c r="ND20" s="20">
        <v>3296.394260237661</v>
      </c>
      <c r="NE20" s="20">
        <v>0</v>
      </c>
      <c r="NF20" s="20">
        <v>27295.213277098086</v>
      </c>
      <c r="NG20" s="20">
        <v>64469.920108128295</v>
      </c>
      <c r="NH20" s="20">
        <v>20838.193772090715</v>
      </c>
      <c r="NI20" s="20">
        <v>27796.223827447295</v>
      </c>
      <c r="NJ20" s="20">
        <v>115555.92325889118</v>
      </c>
      <c r="NK20" s="20">
        <v>1019.5360879232252</v>
      </c>
      <c r="NL20" s="20"/>
      <c r="NM20" s="20"/>
      <c r="NN20" s="228">
        <f t="shared" si="136"/>
        <v>177632.82572307187</v>
      </c>
      <c r="NO20" s="120">
        <f t="shared" si="29"/>
        <v>0</v>
      </c>
      <c r="NP20" s="120">
        <f t="shared" si="30"/>
        <v>177632.82572307187</v>
      </c>
      <c r="NQ20" s="114">
        <f t="shared" si="31"/>
        <v>41334.636999999995</v>
      </c>
      <c r="NR20" s="113">
        <f t="shared" si="32"/>
        <v>24941.53</v>
      </c>
      <c r="NS20" s="131">
        <f t="shared" si="33"/>
        <v>-16393.106999999996</v>
      </c>
      <c r="NT20" s="120">
        <f t="shared" si="34"/>
        <v>-16393.106999999996</v>
      </c>
      <c r="NU20" s="120">
        <f t="shared" si="35"/>
        <v>0</v>
      </c>
      <c r="NV20" s="18">
        <f t="shared" si="137"/>
        <v>8177.7370000000001</v>
      </c>
      <c r="NW20" s="18">
        <v>797.01700000000005</v>
      </c>
      <c r="NX20" s="218">
        <v>820.08</v>
      </c>
      <c r="NY20" s="218">
        <v>820.08</v>
      </c>
      <c r="NZ20" s="18">
        <v>820.08</v>
      </c>
      <c r="OA20" s="18">
        <v>820.08</v>
      </c>
      <c r="OB20" s="18">
        <v>820.08</v>
      </c>
      <c r="OC20" s="18">
        <v>820.08</v>
      </c>
      <c r="OD20" s="18">
        <v>820.08</v>
      </c>
      <c r="OE20" s="18">
        <v>820.08</v>
      </c>
      <c r="OF20" s="18">
        <v>820.08</v>
      </c>
      <c r="OG20" s="18"/>
      <c r="OH20" s="18"/>
      <c r="OI20" s="20">
        <f t="shared" si="138"/>
        <v>7217.6100000000006</v>
      </c>
      <c r="OJ20" s="20">
        <v>0</v>
      </c>
      <c r="OK20" s="20">
        <v>0</v>
      </c>
      <c r="OL20" s="20">
        <v>0</v>
      </c>
      <c r="OM20" s="20">
        <v>0</v>
      </c>
      <c r="ON20" s="20">
        <v>0</v>
      </c>
      <c r="OO20" s="20">
        <v>0</v>
      </c>
      <c r="OP20" s="20">
        <v>0</v>
      </c>
      <c r="OQ20" s="20">
        <v>0</v>
      </c>
      <c r="OR20" s="20">
        <v>4967.5200000000004</v>
      </c>
      <c r="OS20" s="20">
        <f>VLOOKUP(C20,'[3]Фін.рез.(витрати)'!$C$8:$AD$94,28,0)</f>
        <v>2250.09</v>
      </c>
      <c r="OT20" s="20"/>
      <c r="OU20" s="20"/>
      <c r="OV20" s="218">
        <f t="shared" si="139"/>
        <v>-960.1269999999995</v>
      </c>
      <c r="OW20" s="20">
        <f t="shared" si="36"/>
        <v>-960.1269999999995</v>
      </c>
      <c r="OX20" s="20">
        <f t="shared" si="37"/>
        <v>0</v>
      </c>
      <c r="OY20" s="18">
        <f t="shared" si="140"/>
        <v>12960.762999999999</v>
      </c>
      <c r="OZ20" s="18">
        <v>1223.3230000000001</v>
      </c>
      <c r="PA20" s="218">
        <v>1304.1600000000001</v>
      </c>
      <c r="PB20" s="218">
        <v>1304.1600000000001</v>
      </c>
      <c r="PC20" s="218">
        <v>1304.1600000000001</v>
      </c>
      <c r="PD20" s="218">
        <v>1304.1600000000001</v>
      </c>
      <c r="PE20" s="218">
        <v>1304.1600000000001</v>
      </c>
      <c r="PF20" s="218">
        <v>1304.1600000000001</v>
      </c>
      <c r="PG20" s="218">
        <v>1304.1600000000001</v>
      </c>
      <c r="PH20" s="218">
        <v>1304.1600000000001</v>
      </c>
      <c r="PI20" s="218">
        <v>1304.1600000000001</v>
      </c>
      <c r="PJ20" s="218"/>
      <c r="PK20" s="218"/>
      <c r="PL20" s="20">
        <f t="shared" si="141"/>
        <v>7871.76</v>
      </c>
      <c r="PM20" s="18">
        <v>7871.76</v>
      </c>
      <c r="PN20" s="18">
        <v>0</v>
      </c>
      <c r="PO20" s="18">
        <v>0</v>
      </c>
      <c r="PP20" s="18">
        <v>0</v>
      </c>
      <c r="PQ20" s="18">
        <v>0</v>
      </c>
      <c r="PR20" s="18">
        <v>0</v>
      </c>
      <c r="PS20" s="18">
        <v>0</v>
      </c>
      <c r="PT20" s="18">
        <v>0</v>
      </c>
      <c r="PU20" s="18">
        <v>0</v>
      </c>
      <c r="PV20" s="18">
        <f>VLOOKUP(C20,'[3]Фін.рез.(витрати)'!$C$8:$AE$94,29,0)</f>
        <v>0</v>
      </c>
      <c r="PW20" s="18"/>
      <c r="PX20" s="18"/>
      <c r="PY20" s="218">
        <f t="shared" si="142"/>
        <v>-5089.0029999999988</v>
      </c>
      <c r="PZ20" s="20">
        <f t="shared" si="38"/>
        <v>-5089.0029999999988</v>
      </c>
      <c r="QA20" s="20">
        <f t="shared" si="39"/>
        <v>0</v>
      </c>
      <c r="QB20" s="18">
        <f t="shared" si="143"/>
        <v>1833.7849999999996</v>
      </c>
      <c r="QC20" s="18">
        <v>179.58500000000001</v>
      </c>
      <c r="QD20" s="218">
        <v>183.8</v>
      </c>
      <c r="QE20" s="218">
        <v>183.8</v>
      </c>
      <c r="QF20" s="218">
        <v>183.8</v>
      </c>
      <c r="QG20" s="218">
        <v>183.8</v>
      </c>
      <c r="QH20" s="218">
        <v>183.8</v>
      </c>
      <c r="QI20" s="218">
        <v>183.8</v>
      </c>
      <c r="QJ20" s="218">
        <v>183.8</v>
      </c>
      <c r="QK20" s="218">
        <v>183.8</v>
      </c>
      <c r="QL20" s="218">
        <v>183.8</v>
      </c>
      <c r="QM20" s="218"/>
      <c r="QN20" s="218"/>
      <c r="QO20" s="20">
        <f t="shared" si="144"/>
        <v>0</v>
      </c>
      <c r="QP20" s="18">
        <v>0</v>
      </c>
      <c r="QQ20" s="18">
        <v>0</v>
      </c>
      <c r="QR20" s="18"/>
      <c r="QS20" s="18">
        <v>0</v>
      </c>
      <c r="QT20" s="18">
        <v>0</v>
      </c>
      <c r="QU20" s="18">
        <v>0</v>
      </c>
      <c r="QV20" s="18"/>
      <c r="QW20" s="18">
        <v>0</v>
      </c>
      <c r="QX20" s="18"/>
      <c r="QY20" s="18"/>
      <c r="QZ20" s="18"/>
      <c r="RA20" s="18"/>
      <c r="RB20" s="218">
        <f t="shared" si="145"/>
        <v>-1833.7849999999996</v>
      </c>
      <c r="RC20" s="20">
        <f t="shared" si="40"/>
        <v>-1833.7849999999996</v>
      </c>
      <c r="RD20" s="20">
        <f t="shared" si="41"/>
        <v>0</v>
      </c>
      <c r="RE20" s="18">
        <f t="shared" si="146"/>
        <v>8236.0030000000006</v>
      </c>
      <c r="RF20" s="20">
        <v>802.63300000000004</v>
      </c>
      <c r="RG20" s="218">
        <v>825.93</v>
      </c>
      <c r="RH20" s="218">
        <v>825.93</v>
      </c>
      <c r="RI20" s="218">
        <v>825.93</v>
      </c>
      <c r="RJ20" s="218">
        <v>825.93</v>
      </c>
      <c r="RK20" s="218">
        <v>825.93</v>
      </c>
      <c r="RL20" s="218">
        <v>825.93</v>
      </c>
      <c r="RM20" s="218">
        <v>825.93</v>
      </c>
      <c r="RN20" s="218">
        <v>825.93</v>
      </c>
      <c r="RO20" s="218">
        <v>825.93</v>
      </c>
      <c r="RP20" s="218"/>
      <c r="RQ20" s="218"/>
      <c r="RR20" s="20">
        <f t="shared" si="147"/>
        <v>0</v>
      </c>
      <c r="RS20" s="18">
        <v>0</v>
      </c>
      <c r="RT20" s="18">
        <v>0</v>
      </c>
      <c r="RU20" s="18"/>
      <c r="RV20" s="18">
        <v>0</v>
      </c>
      <c r="RW20" s="18"/>
      <c r="RX20" s="18"/>
      <c r="RY20" s="18">
        <v>0</v>
      </c>
      <c r="RZ20" s="18">
        <v>0</v>
      </c>
      <c r="SA20" s="18"/>
      <c r="SB20" s="18"/>
      <c r="SC20" s="18"/>
      <c r="SD20" s="18"/>
      <c r="SE20" s="20">
        <f t="shared" si="42"/>
        <v>-8236.0030000000006</v>
      </c>
      <c r="SF20" s="20">
        <f t="shared" si="43"/>
        <v>-8236.0030000000006</v>
      </c>
      <c r="SG20" s="20">
        <f t="shared" si="44"/>
        <v>0</v>
      </c>
      <c r="SH20" s="18">
        <f t="shared" si="148"/>
        <v>5003.5029999999997</v>
      </c>
      <c r="SI20" s="18">
        <v>472.90299999999996</v>
      </c>
      <c r="SJ20" s="218">
        <v>503.4</v>
      </c>
      <c r="SK20" s="218">
        <v>503.4</v>
      </c>
      <c r="SL20" s="218">
        <v>503.4</v>
      </c>
      <c r="SM20" s="218">
        <v>503.4</v>
      </c>
      <c r="SN20" s="218">
        <v>503.4</v>
      </c>
      <c r="SO20" s="218">
        <v>503.4</v>
      </c>
      <c r="SP20" s="218">
        <v>503.4</v>
      </c>
      <c r="SQ20" s="218">
        <v>503.4</v>
      </c>
      <c r="SR20" s="218">
        <v>503.4</v>
      </c>
      <c r="SS20" s="218"/>
      <c r="ST20" s="218"/>
      <c r="SU20" s="20">
        <f t="shared" si="149"/>
        <v>0</v>
      </c>
      <c r="SV20" s="18">
        <v>0</v>
      </c>
      <c r="SW20" s="18">
        <v>0</v>
      </c>
      <c r="SX20" s="18">
        <v>0</v>
      </c>
      <c r="SY20" s="18">
        <v>0</v>
      </c>
      <c r="SZ20" s="18">
        <v>0</v>
      </c>
      <c r="TA20" s="18">
        <v>0</v>
      </c>
      <c r="TB20" s="18">
        <v>0</v>
      </c>
      <c r="TC20" s="18">
        <v>0</v>
      </c>
      <c r="TD20" s="18">
        <v>0</v>
      </c>
      <c r="TE20" s="18"/>
      <c r="TF20" s="18"/>
      <c r="TG20" s="18"/>
      <c r="TH20" s="20">
        <f t="shared" si="45"/>
        <v>-5003.5029999999997</v>
      </c>
      <c r="TI20" s="20">
        <f t="shared" si="46"/>
        <v>-5003.5029999999997</v>
      </c>
      <c r="TJ20" s="20">
        <f t="shared" si="47"/>
        <v>0</v>
      </c>
      <c r="TK20" s="18">
        <f t="shared" si="150"/>
        <v>5023.5219999999999</v>
      </c>
      <c r="TL20" s="18">
        <v>492.92199999999991</v>
      </c>
      <c r="TM20" s="218">
        <v>503.4</v>
      </c>
      <c r="TN20" s="218">
        <v>503.4</v>
      </c>
      <c r="TO20" s="218">
        <v>503.4</v>
      </c>
      <c r="TP20" s="218">
        <v>503.4</v>
      </c>
      <c r="TQ20" s="218">
        <v>503.4</v>
      </c>
      <c r="TR20" s="218">
        <v>503.4</v>
      </c>
      <c r="TS20" s="218">
        <v>503.4</v>
      </c>
      <c r="TT20" s="218">
        <v>503.4</v>
      </c>
      <c r="TU20" s="218">
        <v>503.4</v>
      </c>
      <c r="TV20" s="218"/>
      <c r="TW20" s="218"/>
      <c r="TX20" s="20">
        <f t="shared" si="151"/>
        <v>9852.16</v>
      </c>
      <c r="TY20" s="18">
        <v>0</v>
      </c>
      <c r="TZ20" s="18">
        <v>0</v>
      </c>
      <c r="UA20" s="18">
        <v>0</v>
      </c>
      <c r="UB20" s="18">
        <v>0</v>
      </c>
      <c r="UC20" s="18">
        <v>2904.44</v>
      </c>
      <c r="UD20" s="18">
        <v>6947.72</v>
      </c>
      <c r="UE20" s="18">
        <v>0</v>
      </c>
      <c r="UF20" s="18">
        <v>0</v>
      </c>
      <c r="UG20" s="18">
        <v>0</v>
      </c>
      <c r="UH20" s="18">
        <f>VLOOKUP(C20,'[3]Фін.рез.(витрати)'!$C$8:$AI$94,33,0)</f>
        <v>0</v>
      </c>
      <c r="UI20" s="18"/>
      <c r="UJ20" s="18"/>
      <c r="UK20" s="20">
        <f t="shared" si="48"/>
        <v>4828.6379999999999</v>
      </c>
      <c r="UL20" s="20">
        <f t="shared" si="49"/>
        <v>0</v>
      </c>
      <c r="UM20" s="20">
        <f t="shared" si="50"/>
        <v>4828.6379999999999</v>
      </c>
      <c r="UN20" s="18">
        <f t="shared" si="152"/>
        <v>99.324000000000012</v>
      </c>
      <c r="UO20" s="18">
        <v>9.7740000000000009</v>
      </c>
      <c r="UP20" s="218">
        <v>9.9499999999999993</v>
      </c>
      <c r="UQ20" s="218">
        <v>9.9499999999999993</v>
      </c>
      <c r="UR20" s="218">
        <v>9.9499999999999993</v>
      </c>
      <c r="US20" s="218">
        <v>9.9499999999999993</v>
      </c>
      <c r="UT20" s="218">
        <v>9.9499999999999993</v>
      </c>
      <c r="UU20" s="218">
        <v>9.9499999999999993</v>
      </c>
      <c r="UV20" s="218">
        <v>9.9499999999999993</v>
      </c>
      <c r="UW20" s="218">
        <v>9.9499999999999993</v>
      </c>
      <c r="UX20" s="218">
        <v>9.9499999999999993</v>
      </c>
      <c r="UY20" s="218"/>
      <c r="UZ20" s="218"/>
      <c r="VA20" s="20">
        <f t="shared" si="51"/>
        <v>0</v>
      </c>
      <c r="VB20" s="218"/>
      <c r="VC20" s="218"/>
      <c r="VD20" s="218"/>
      <c r="VE20" s="218"/>
      <c r="VF20" s="218"/>
      <c r="VG20" s="218"/>
      <c r="VH20" s="218"/>
      <c r="VI20" s="218"/>
      <c r="VJ20" s="218"/>
      <c r="VK20" s="218"/>
      <c r="VL20" s="218"/>
      <c r="VM20" s="218"/>
      <c r="VN20" s="20">
        <f t="shared" si="52"/>
        <v>-99.324000000000012</v>
      </c>
      <c r="VO20" s="20">
        <f t="shared" si="53"/>
        <v>-99.324000000000012</v>
      </c>
      <c r="VP20" s="20">
        <f t="shared" si="54"/>
        <v>0</v>
      </c>
      <c r="VQ20" s="120">
        <f t="shared" si="55"/>
        <v>0</v>
      </c>
      <c r="VR20" s="228"/>
      <c r="VS20" s="228"/>
      <c r="VT20" s="228"/>
      <c r="VU20" s="228"/>
      <c r="VV20" s="228"/>
      <c r="VW20" s="228"/>
      <c r="VX20" s="228"/>
      <c r="VY20" s="228"/>
      <c r="VZ20" s="228"/>
      <c r="WA20" s="228"/>
      <c r="WB20" s="228"/>
      <c r="WC20" s="228"/>
      <c r="WD20" s="120">
        <f t="shared" si="56"/>
        <v>0</v>
      </c>
      <c r="WE20" s="218"/>
      <c r="WF20" s="218"/>
      <c r="WG20" s="218"/>
      <c r="WH20" s="218"/>
      <c r="WI20" s="218"/>
      <c r="WJ20" s="218"/>
      <c r="WK20" s="218"/>
      <c r="WL20" s="218"/>
      <c r="WM20" s="218"/>
      <c r="WN20" s="218"/>
      <c r="WO20" s="218"/>
      <c r="WP20" s="218"/>
      <c r="WQ20" s="120">
        <f t="shared" si="57"/>
        <v>0</v>
      </c>
      <c r="WR20" s="120">
        <f t="shared" si="58"/>
        <v>0</v>
      </c>
      <c r="WS20" s="120">
        <f t="shared" si="59"/>
        <v>0</v>
      </c>
      <c r="WT20" s="119">
        <f t="shared" si="153"/>
        <v>62500.618999999999</v>
      </c>
      <c r="WU20" s="119">
        <v>6115.6189999999997</v>
      </c>
      <c r="WV20" s="228">
        <v>6265</v>
      </c>
      <c r="WW20" s="228">
        <v>6265</v>
      </c>
      <c r="WX20" s="228">
        <v>6265</v>
      </c>
      <c r="WY20" s="228">
        <v>6265</v>
      </c>
      <c r="WZ20" s="228">
        <v>6265</v>
      </c>
      <c r="XA20" s="228">
        <v>6265</v>
      </c>
      <c r="XB20" s="228">
        <v>6265</v>
      </c>
      <c r="XC20" s="228">
        <v>6265</v>
      </c>
      <c r="XD20" s="228">
        <v>6265</v>
      </c>
      <c r="XE20" s="228"/>
      <c r="XF20" s="228"/>
      <c r="XG20" s="119">
        <f t="shared" si="154"/>
        <v>76493.061688898757</v>
      </c>
      <c r="XH20" s="18">
        <v>8075.1497400722837</v>
      </c>
      <c r="XI20" s="18">
        <v>6240.7112987514938</v>
      </c>
      <c r="XJ20" s="18">
        <v>3595.9452354463015</v>
      </c>
      <c r="XK20" s="18">
        <v>2768.0070613065363</v>
      </c>
      <c r="XL20" s="18">
        <v>8950.7065716124416</v>
      </c>
      <c r="XM20" s="18">
        <v>8575.7259613321385</v>
      </c>
      <c r="XN20" s="18">
        <v>6734.6860589905073</v>
      </c>
      <c r="XO20" s="18">
        <v>12144.775531405236</v>
      </c>
      <c r="XP20" s="18">
        <v>11355.101664530848</v>
      </c>
      <c r="XQ20" s="18">
        <v>8052.2525654509782</v>
      </c>
      <c r="XR20" s="18"/>
      <c r="XS20" s="18"/>
      <c r="XT20" s="120">
        <f t="shared" si="60"/>
        <v>13992.442688898758</v>
      </c>
      <c r="XU20" s="120">
        <f t="shared" si="61"/>
        <v>0</v>
      </c>
      <c r="XV20" s="120">
        <f t="shared" si="62"/>
        <v>13992.442688898758</v>
      </c>
      <c r="XW20" s="119">
        <f t="shared" si="155"/>
        <v>39059.461000000003</v>
      </c>
      <c r="XX20" s="119">
        <v>3826.0810000000001</v>
      </c>
      <c r="XY20" s="228">
        <v>3914.82</v>
      </c>
      <c r="XZ20" s="228">
        <v>3914.82</v>
      </c>
      <c r="YA20" s="228">
        <v>3914.82</v>
      </c>
      <c r="YB20" s="228">
        <v>3914.82</v>
      </c>
      <c r="YC20" s="228">
        <v>3914.82</v>
      </c>
      <c r="YD20" s="228">
        <v>3914.82</v>
      </c>
      <c r="YE20" s="228">
        <v>3914.82</v>
      </c>
      <c r="YF20" s="228">
        <v>3914.82</v>
      </c>
      <c r="YG20" s="228">
        <v>3914.82</v>
      </c>
      <c r="YH20" s="228"/>
      <c r="YI20" s="228"/>
      <c r="YJ20" s="120">
        <f t="shared" si="156"/>
        <v>30889.139496463162</v>
      </c>
      <c r="YK20" s="18">
        <v>2750.5171444286484</v>
      </c>
      <c r="YL20" s="18">
        <v>1966.1442997461347</v>
      </c>
      <c r="YM20" s="18">
        <v>3419.0723444549021</v>
      </c>
      <c r="YN20" s="18">
        <v>2951.5739645989202</v>
      </c>
      <c r="YO20" s="18">
        <v>4045.1677961623532</v>
      </c>
      <c r="YP20" s="18">
        <v>3151.6560276897681</v>
      </c>
      <c r="YQ20" s="18">
        <v>3488.1139175226363</v>
      </c>
      <c r="YR20" s="18">
        <v>2989.8163057244628</v>
      </c>
      <c r="YS20" s="18">
        <v>3181.3733335394818</v>
      </c>
      <c r="YT20" s="18">
        <v>2945.7043625958522</v>
      </c>
      <c r="YU20" s="18"/>
      <c r="YV20" s="18"/>
      <c r="YW20" s="218">
        <f t="shared" si="157"/>
        <v>-8170.3215035368412</v>
      </c>
      <c r="YX20" s="120">
        <f t="shared" si="63"/>
        <v>-8170.3215035368412</v>
      </c>
      <c r="YY20" s="120">
        <f t="shared" si="64"/>
        <v>0</v>
      </c>
      <c r="YZ20" s="119">
        <f t="shared" si="158"/>
        <v>15328.582000000002</v>
      </c>
      <c r="ZA20" s="119">
        <v>1499.722</v>
      </c>
      <c r="ZB20" s="228">
        <v>1536.54</v>
      </c>
      <c r="ZC20" s="228">
        <v>1536.54</v>
      </c>
      <c r="ZD20" s="228">
        <v>1536.54</v>
      </c>
      <c r="ZE20" s="228">
        <v>1536.54</v>
      </c>
      <c r="ZF20" s="228">
        <v>1536.54</v>
      </c>
      <c r="ZG20" s="228">
        <v>1536.54</v>
      </c>
      <c r="ZH20" s="228">
        <v>1536.54</v>
      </c>
      <c r="ZI20" s="228">
        <v>1536.54</v>
      </c>
      <c r="ZJ20" s="228">
        <v>1536.54</v>
      </c>
      <c r="ZK20" s="228"/>
      <c r="ZL20" s="228"/>
      <c r="ZM20" s="120">
        <f t="shared" si="159"/>
        <v>11762.812247977599</v>
      </c>
      <c r="ZN20" s="119"/>
      <c r="ZO20" s="18"/>
      <c r="ZP20" s="18">
        <v>4932.8491330245206</v>
      </c>
      <c r="ZQ20" s="18">
        <v>6829.9631149530796</v>
      </c>
      <c r="ZR20" s="18"/>
      <c r="ZS20" s="18"/>
      <c r="ZT20" s="18"/>
      <c r="ZU20" s="18"/>
      <c r="ZV20" s="18"/>
      <c r="ZW20" s="18"/>
      <c r="ZX20" s="18"/>
      <c r="ZY20" s="18"/>
      <c r="ZZ20" s="120">
        <f t="shared" si="65"/>
        <v>-3565.7697520224028</v>
      </c>
      <c r="AAA20" s="120">
        <f t="shared" si="66"/>
        <v>-3565.7697520224028</v>
      </c>
      <c r="AAB20" s="120">
        <f t="shared" si="67"/>
        <v>0</v>
      </c>
      <c r="AAC20" s="119">
        <f t="shared" si="160"/>
        <v>1983.9490000000005</v>
      </c>
      <c r="AAD20" s="119">
        <v>198.07900000000001</v>
      </c>
      <c r="AAE20" s="228">
        <v>198.43</v>
      </c>
      <c r="AAF20" s="228">
        <v>198.43</v>
      </c>
      <c r="AAG20" s="228">
        <v>198.43</v>
      </c>
      <c r="AAH20" s="228">
        <v>198.43</v>
      </c>
      <c r="AAI20" s="228">
        <v>198.43</v>
      </c>
      <c r="AAJ20" s="228">
        <v>198.43</v>
      </c>
      <c r="AAK20" s="228">
        <v>198.43</v>
      </c>
      <c r="AAL20" s="228">
        <v>198.43</v>
      </c>
      <c r="AAM20" s="228">
        <v>198.43</v>
      </c>
      <c r="AAN20" s="228"/>
      <c r="AAO20" s="228"/>
      <c r="AAP20" s="120">
        <f t="shared" si="161"/>
        <v>2622.1065785599999</v>
      </c>
      <c r="AAQ20" s="18">
        <v>222.39764063999999</v>
      </c>
      <c r="AAR20" s="18">
        <v>221.8263264</v>
      </c>
      <c r="AAS20" s="18">
        <v>272.12465279999998</v>
      </c>
      <c r="AAT20" s="18">
        <v>277.77435839999998</v>
      </c>
      <c r="AAU20" s="18">
        <v>271.70633952000003</v>
      </c>
      <c r="AAV20" s="18">
        <v>276.78136640000002</v>
      </c>
      <c r="AAW20" s="18">
        <v>268.87586880000003</v>
      </c>
      <c r="AAX20" s="18">
        <v>270.06154559999999</v>
      </c>
      <c r="AAY20" s="18">
        <v>267.80156479999999</v>
      </c>
      <c r="AAZ20" s="18">
        <v>272.75691519999998</v>
      </c>
      <c r="ABA20" s="18"/>
      <c r="ABB20" s="18"/>
      <c r="ABC20" s="120">
        <f t="shared" si="68"/>
        <v>638.15757855999937</v>
      </c>
      <c r="ABD20" s="120">
        <f t="shared" si="69"/>
        <v>0</v>
      </c>
      <c r="ABE20" s="120">
        <f t="shared" si="70"/>
        <v>638.15757855999937</v>
      </c>
      <c r="ABF20" s="119">
        <f t="shared" si="162"/>
        <v>439.1400000000001</v>
      </c>
      <c r="ABG20" s="119">
        <v>43.86</v>
      </c>
      <c r="ABH20" s="228">
        <v>43.92</v>
      </c>
      <c r="ABI20" s="228">
        <v>43.92</v>
      </c>
      <c r="ABJ20" s="228">
        <v>43.92</v>
      </c>
      <c r="ABK20" s="228">
        <v>43.92</v>
      </c>
      <c r="ABL20" s="228">
        <v>43.92</v>
      </c>
      <c r="ABM20" s="228">
        <v>43.92</v>
      </c>
      <c r="ABN20" s="228">
        <v>43.92</v>
      </c>
      <c r="ABO20" s="228">
        <v>43.92</v>
      </c>
      <c r="ABP20" s="228">
        <v>43.92</v>
      </c>
      <c r="ABQ20" s="228"/>
      <c r="ABR20" s="228"/>
      <c r="ABS20" s="120">
        <f t="shared" si="163"/>
        <v>664.18079999999998</v>
      </c>
      <c r="ABT20" s="18">
        <v>0</v>
      </c>
      <c r="ABU20" s="18"/>
      <c r="ABV20" s="18"/>
      <c r="ABW20" s="18"/>
      <c r="ABX20" s="18"/>
      <c r="ABY20" s="18"/>
      <c r="ABZ20" s="18"/>
      <c r="ACA20" s="18">
        <v>0</v>
      </c>
      <c r="ACB20" s="18">
        <v>0</v>
      </c>
      <c r="ACC20" s="18">
        <v>664.18079999999998</v>
      </c>
      <c r="ACD20" s="18"/>
      <c r="ACE20" s="18"/>
      <c r="ACF20" s="120">
        <f t="shared" si="71"/>
        <v>225.04079999999988</v>
      </c>
      <c r="ACG20" s="120">
        <f t="shared" si="72"/>
        <v>0</v>
      </c>
      <c r="ACH20" s="120">
        <f t="shared" si="73"/>
        <v>225.04079999999988</v>
      </c>
      <c r="ACI20" s="114">
        <f t="shared" si="74"/>
        <v>44248.689999999995</v>
      </c>
      <c r="ACJ20" s="120">
        <f t="shared" si="75"/>
        <v>0</v>
      </c>
      <c r="ACK20" s="131">
        <f t="shared" si="76"/>
        <v>-44248.689999999995</v>
      </c>
      <c r="ACL20" s="120">
        <f t="shared" si="77"/>
        <v>-44248.689999999995</v>
      </c>
      <c r="ACM20" s="120">
        <f t="shared" si="78"/>
        <v>0</v>
      </c>
      <c r="ACN20" s="18">
        <f t="shared" si="164"/>
        <v>44248.689999999995</v>
      </c>
      <c r="ACO20" s="18">
        <v>4100.1399999999994</v>
      </c>
      <c r="ACP20" s="218">
        <v>4460.95</v>
      </c>
      <c r="ACQ20" s="218">
        <v>4460.95</v>
      </c>
      <c r="ACR20" s="218">
        <v>4460.95</v>
      </c>
      <c r="ACS20" s="218">
        <v>4460.95</v>
      </c>
      <c r="ACT20" s="218">
        <v>4460.95</v>
      </c>
      <c r="ACU20" s="218">
        <v>4460.95</v>
      </c>
      <c r="ACV20" s="218">
        <v>4460.95</v>
      </c>
      <c r="ACW20" s="218">
        <v>4460.95</v>
      </c>
      <c r="ACX20" s="218">
        <v>4460.95</v>
      </c>
      <c r="ACY20" s="218"/>
      <c r="ACZ20" s="218"/>
      <c r="ADA20" s="20">
        <f t="shared" si="165"/>
        <v>0</v>
      </c>
      <c r="ADB20" s="18">
        <v>0</v>
      </c>
      <c r="ADC20" s="18">
        <v>0</v>
      </c>
      <c r="ADD20" s="18">
        <v>0</v>
      </c>
      <c r="ADE20" s="18">
        <v>0</v>
      </c>
      <c r="ADF20" s="18">
        <v>0</v>
      </c>
      <c r="ADG20" s="18">
        <v>0</v>
      </c>
      <c r="ADH20" s="18">
        <v>0</v>
      </c>
      <c r="ADI20" s="18">
        <v>0</v>
      </c>
      <c r="ADJ20" s="18">
        <v>0</v>
      </c>
      <c r="ADK20" s="18">
        <v>0</v>
      </c>
      <c r="ADL20" s="18"/>
      <c r="ADM20" s="18"/>
      <c r="ADN20" s="20">
        <f t="shared" si="79"/>
        <v>-44248.689999999995</v>
      </c>
      <c r="ADO20" s="20">
        <f t="shared" si="80"/>
        <v>-44248.689999999995</v>
      </c>
      <c r="ADP20" s="20">
        <f t="shared" si="81"/>
        <v>0</v>
      </c>
      <c r="ADQ20" s="18">
        <f t="shared" si="166"/>
        <v>0</v>
      </c>
      <c r="ADR20" s="18">
        <v>0</v>
      </c>
      <c r="ADS20" s="218">
        <v>0</v>
      </c>
      <c r="ADT20" s="218">
        <v>0</v>
      </c>
      <c r="ADU20" s="218">
        <v>0</v>
      </c>
      <c r="ADV20" s="218">
        <v>0</v>
      </c>
      <c r="ADW20" s="218">
        <v>0</v>
      </c>
      <c r="ADX20" s="218">
        <v>0</v>
      </c>
      <c r="ADY20" s="218">
        <v>0</v>
      </c>
      <c r="ADZ20" s="218">
        <v>0</v>
      </c>
      <c r="AEA20" s="218">
        <v>0</v>
      </c>
      <c r="AEB20" s="218"/>
      <c r="AEC20" s="218"/>
      <c r="AED20" s="20">
        <f t="shared" si="167"/>
        <v>0</v>
      </c>
      <c r="AEE20" s="18">
        <v>0</v>
      </c>
      <c r="AEF20" s="18">
        <v>0</v>
      </c>
      <c r="AEG20" s="18">
        <v>0</v>
      </c>
      <c r="AEH20" s="18">
        <v>0</v>
      </c>
      <c r="AEI20" s="18">
        <v>0</v>
      </c>
      <c r="AEJ20" s="18">
        <v>0</v>
      </c>
      <c r="AEK20" s="18">
        <v>0</v>
      </c>
      <c r="AEL20" s="18">
        <v>0</v>
      </c>
      <c r="AEM20" s="18">
        <v>0</v>
      </c>
      <c r="AEN20" s="18">
        <v>0</v>
      </c>
      <c r="AEO20" s="18"/>
      <c r="AEP20" s="18"/>
      <c r="AEQ20" s="20">
        <f t="shared" si="82"/>
        <v>0</v>
      </c>
      <c r="AER20" s="20">
        <f t="shared" si="83"/>
        <v>0</v>
      </c>
      <c r="AES20" s="20">
        <f t="shared" si="84"/>
        <v>0</v>
      </c>
      <c r="AET20" s="18">
        <f t="shared" si="168"/>
        <v>0</v>
      </c>
      <c r="AEU20" s="18">
        <v>0</v>
      </c>
      <c r="AEV20" s="218">
        <v>0</v>
      </c>
      <c r="AEW20" s="218">
        <v>0</v>
      </c>
      <c r="AEX20" s="218">
        <v>0</v>
      </c>
      <c r="AEY20" s="218">
        <v>0</v>
      </c>
      <c r="AEZ20" s="218"/>
      <c r="AFA20" s="218"/>
      <c r="AFB20" s="218"/>
      <c r="AFC20" s="218"/>
      <c r="AFD20" s="218"/>
      <c r="AFE20" s="218"/>
      <c r="AFF20" s="218"/>
      <c r="AFG20" s="20">
        <f t="shared" si="169"/>
        <v>0</v>
      </c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20">
        <f t="shared" si="85"/>
        <v>0</v>
      </c>
      <c r="AFU20" s="20">
        <f t="shared" si="86"/>
        <v>0</v>
      </c>
      <c r="AFV20" s="135">
        <f t="shared" si="87"/>
        <v>0</v>
      </c>
      <c r="AFW20" s="140">
        <f t="shared" si="88"/>
        <v>384172.68300000002</v>
      </c>
      <c r="AFX20" s="110">
        <f t="shared" si="89"/>
        <v>480953.73335400032</v>
      </c>
      <c r="AFY20" s="125">
        <f t="shared" si="90"/>
        <v>96781.050354000297</v>
      </c>
      <c r="AFZ20" s="20">
        <f t="shared" si="170"/>
        <v>0</v>
      </c>
      <c r="AGA20" s="139">
        <f t="shared" si="171"/>
        <v>96781.050354000297</v>
      </c>
      <c r="AGB20" s="200">
        <f t="shared" si="91"/>
        <v>461007.21960000001</v>
      </c>
      <c r="AGC20" s="125">
        <f t="shared" si="91"/>
        <v>577144.4800248004</v>
      </c>
      <c r="AGD20" s="125">
        <f t="shared" si="92"/>
        <v>116137.26042480039</v>
      </c>
      <c r="AGE20" s="20">
        <f t="shared" si="93"/>
        <v>0</v>
      </c>
      <c r="AGF20" s="135">
        <f t="shared" si="94"/>
        <v>116137.26042480039</v>
      </c>
      <c r="AGG20" s="164">
        <f t="shared" si="172"/>
        <v>23050.360980000001</v>
      </c>
      <c r="AGH20" s="205">
        <f t="shared" si="173"/>
        <v>28857.224001240022</v>
      </c>
      <c r="AGI20" s="125">
        <f t="shared" si="95"/>
        <v>5806.8630212400203</v>
      </c>
      <c r="AGJ20" s="20">
        <f t="shared" si="96"/>
        <v>0</v>
      </c>
      <c r="AGK20" s="139">
        <f t="shared" si="97"/>
        <v>5806.8630212400203</v>
      </c>
      <c r="AGL20" s="165">
        <f t="shared" si="174"/>
        <v>484057.58058000001</v>
      </c>
      <c r="AGM20" s="165">
        <f t="shared" si="174"/>
        <v>606001.70402604039</v>
      </c>
      <c r="AGN20" s="166">
        <f t="shared" si="99"/>
        <v>121944.12344604038</v>
      </c>
      <c r="AGO20" s="165">
        <f t="shared" si="100"/>
        <v>0</v>
      </c>
      <c r="AGP20" s="167">
        <f t="shared" si="101"/>
        <v>121944.12344604038</v>
      </c>
      <c r="AGQ20" s="202">
        <f t="shared" si="175"/>
        <v>4.7619047619047623E-2</v>
      </c>
      <c r="AGR20" s="263"/>
      <c r="AGS20" s="263">
        <v>0.05</v>
      </c>
      <c r="AGT20" s="229"/>
      <c r="AGU20" s="264"/>
      <c r="AGV20" s="22"/>
      <c r="AGW20" s="22"/>
      <c r="AGX20" s="22"/>
      <c r="AGY20" s="22"/>
      <c r="AGZ20" s="22"/>
      <c r="AHA20" s="22"/>
      <c r="AHB20" s="22"/>
      <c r="AHC20" s="22"/>
      <c r="AHD20" s="22"/>
      <c r="AHE20" s="22"/>
      <c r="AHF20" s="22"/>
      <c r="AHG20" s="22"/>
      <c r="AHH20" s="22"/>
    </row>
    <row r="21" spans="1:892" s="210" customFormat="1" ht="12.75" outlineLevel="1" x14ac:dyDescent="0.25">
      <c r="A21" s="1">
        <v>451</v>
      </c>
      <c r="B21" s="21">
        <v>3</v>
      </c>
      <c r="C21" s="230" t="s">
        <v>758</v>
      </c>
      <c r="D21" s="231">
        <v>5</v>
      </c>
      <c r="E21" s="227">
        <v>4370.09</v>
      </c>
      <c r="F21" s="131">
        <f t="shared" si="0"/>
        <v>37843.114999999998</v>
      </c>
      <c r="G21" s="113">
        <f t="shared" si="1"/>
        <v>43814.92608172683</v>
      </c>
      <c r="H21" s="131">
        <f t="shared" si="2"/>
        <v>5971.8110817268316</v>
      </c>
      <c r="I21" s="120">
        <f t="shared" si="3"/>
        <v>0</v>
      </c>
      <c r="J21" s="120">
        <f t="shared" si="4"/>
        <v>5971.8110817268316</v>
      </c>
      <c r="K21" s="18">
        <f t="shared" si="102"/>
        <v>8233.643</v>
      </c>
      <c r="L21" s="218">
        <v>808.01300000000015</v>
      </c>
      <c r="M21" s="218">
        <v>825.07</v>
      </c>
      <c r="N21" s="218">
        <v>825.07</v>
      </c>
      <c r="O21" s="218">
        <v>825.07</v>
      </c>
      <c r="P21" s="218">
        <v>825.07</v>
      </c>
      <c r="Q21" s="218">
        <v>825.07</v>
      </c>
      <c r="R21" s="218">
        <v>825.07</v>
      </c>
      <c r="S21" s="218">
        <v>825.07</v>
      </c>
      <c r="T21" s="218">
        <v>825.07</v>
      </c>
      <c r="U21" s="218">
        <v>825.07</v>
      </c>
      <c r="V21" s="218"/>
      <c r="W21" s="218"/>
      <c r="X21" s="218">
        <f t="shared" si="103"/>
        <v>8877.8196919298425</v>
      </c>
      <c r="Y21" s="18">
        <v>0</v>
      </c>
      <c r="Z21" s="18">
        <v>0</v>
      </c>
      <c r="AA21" s="18">
        <v>4501.0684302192421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4376.7512617106004</v>
      </c>
      <c r="AH21" s="18">
        <v>0</v>
      </c>
      <c r="AI21" s="18"/>
      <c r="AJ21" s="18"/>
      <c r="AK21" s="218"/>
      <c r="AL21" s="218">
        <f t="shared" si="104"/>
        <v>0</v>
      </c>
      <c r="AM21" s="218">
        <f t="shared" si="5"/>
        <v>0</v>
      </c>
      <c r="AN21" s="18">
        <f t="shared" si="105"/>
        <v>1918.9349999999999</v>
      </c>
      <c r="AO21" s="218">
        <v>188.41499999999999</v>
      </c>
      <c r="AP21" s="218">
        <v>192.28</v>
      </c>
      <c r="AQ21" s="218">
        <v>192.28</v>
      </c>
      <c r="AR21" s="218">
        <v>192.28</v>
      </c>
      <c r="AS21" s="218">
        <v>192.28</v>
      </c>
      <c r="AT21" s="218">
        <v>192.28</v>
      </c>
      <c r="AU21" s="218">
        <v>192.28</v>
      </c>
      <c r="AV21" s="218">
        <v>192.28</v>
      </c>
      <c r="AW21" s="218">
        <v>192.28</v>
      </c>
      <c r="AX21" s="218">
        <v>192.28</v>
      </c>
      <c r="AY21" s="218"/>
      <c r="AZ21" s="218"/>
      <c r="BA21" s="20">
        <f t="shared" si="106"/>
        <v>2126.2591368305616</v>
      </c>
      <c r="BB21" s="18">
        <v>0</v>
      </c>
      <c r="BC21" s="18">
        <v>0</v>
      </c>
      <c r="BD21" s="18">
        <v>1087.0698295324387</v>
      </c>
      <c r="BE21" s="18">
        <v>0</v>
      </c>
      <c r="BF21" s="18">
        <v>0</v>
      </c>
      <c r="BG21" s="18">
        <v>0</v>
      </c>
      <c r="BH21" s="18">
        <v>0</v>
      </c>
      <c r="BI21" s="18">
        <v>0</v>
      </c>
      <c r="BJ21" s="18">
        <v>1039.1893072981229</v>
      </c>
      <c r="BK21" s="18">
        <v>0</v>
      </c>
      <c r="BL21" s="18"/>
      <c r="BM21" s="18"/>
      <c r="BN21" s="218"/>
      <c r="BO21" s="20">
        <f t="shared" si="6"/>
        <v>0</v>
      </c>
      <c r="BP21" s="20">
        <f t="shared" si="7"/>
        <v>0</v>
      </c>
      <c r="BQ21" s="18">
        <f t="shared" si="107"/>
        <v>2464.3959999999997</v>
      </c>
      <c r="BR21" s="218">
        <v>246.166</v>
      </c>
      <c r="BS21" s="3">
        <v>246.47</v>
      </c>
      <c r="BT21" s="218">
        <v>246.47</v>
      </c>
      <c r="BU21" s="218">
        <v>246.47</v>
      </c>
      <c r="BV21" s="218">
        <v>246.47</v>
      </c>
      <c r="BW21" s="218">
        <v>246.47</v>
      </c>
      <c r="BX21" s="218">
        <v>246.47</v>
      </c>
      <c r="BY21" s="218">
        <v>246.47</v>
      </c>
      <c r="BZ21" s="218">
        <v>246.47</v>
      </c>
      <c r="CA21" s="218">
        <v>246.47</v>
      </c>
      <c r="CB21" s="218"/>
      <c r="CC21" s="218"/>
      <c r="CD21" s="18">
        <f t="shared" si="108"/>
        <v>2672.3867435232805</v>
      </c>
      <c r="CE21" s="18">
        <v>248.18958924199998</v>
      </c>
      <c r="CF21" s="18">
        <v>247.55201842</v>
      </c>
      <c r="CG21" s="18">
        <v>271.96999416327998</v>
      </c>
      <c r="CH21" s="18">
        <v>277.61653206</v>
      </c>
      <c r="CI21" s="18">
        <v>271.55196091799996</v>
      </c>
      <c r="CJ21" s="18">
        <v>276.62410425999997</v>
      </c>
      <c r="CK21" s="18">
        <v>268.72309841999999</v>
      </c>
      <c r="CL21" s="18">
        <v>269.90810153999996</v>
      </c>
      <c r="CM21" s="18">
        <v>267.64940481999997</v>
      </c>
      <c r="CN21" s="18">
        <v>272.60193967999999</v>
      </c>
      <c r="CO21" s="18"/>
      <c r="CP21" s="18"/>
      <c r="CQ21" s="218"/>
      <c r="CR21" s="20">
        <f t="shared" si="8"/>
        <v>0</v>
      </c>
      <c r="CS21" s="20">
        <f t="shared" si="9"/>
        <v>0</v>
      </c>
      <c r="CT21" s="18">
        <f t="shared" si="109"/>
        <v>0</v>
      </c>
      <c r="CU21" s="18">
        <v>0</v>
      </c>
      <c r="CV21" s="218">
        <v>0</v>
      </c>
      <c r="CW21" s="218">
        <v>0</v>
      </c>
      <c r="CX21" s="218">
        <v>0</v>
      </c>
      <c r="CY21" s="218">
        <v>0</v>
      </c>
      <c r="CZ21" s="218">
        <v>0</v>
      </c>
      <c r="DA21" s="218">
        <v>0</v>
      </c>
      <c r="DB21" s="218">
        <v>0</v>
      </c>
      <c r="DC21" s="218">
        <v>0</v>
      </c>
      <c r="DD21" s="218">
        <v>0</v>
      </c>
      <c r="DE21" s="218"/>
      <c r="DF21" s="218"/>
      <c r="DG21" s="18">
        <f t="shared" si="110"/>
        <v>0</v>
      </c>
      <c r="DH21" s="18">
        <v>0</v>
      </c>
      <c r="DI21" s="18">
        <v>0</v>
      </c>
      <c r="DJ21" s="18">
        <v>0</v>
      </c>
      <c r="DK21" s="18">
        <v>0</v>
      </c>
      <c r="DL21" s="18">
        <v>0</v>
      </c>
      <c r="DM21" s="18">
        <v>0</v>
      </c>
      <c r="DN21" s="18">
        <v>0</v>
      </c>
      <c r="DO21" s="18">
        <v>0</v>
      </c>
      <c r="DP21" s="18">
        <v>0</v>
      </c>
      <c r="DQ21" s="18">
        <v>0</v>
      </c>
      <c r="DR21" s="18"/>
      <c r="DS21" s="18"/>
      <c r="DT21" s="218">
        <f t="shared" si="111"/>
        <v>0</v>
      </c>
      <c r="DU21" s="20">
        <f t="shared" si="10"/>
        <v>0</v>
      </c>
      <c r="DV21" s="20">
        <f t="shared" si="112"/>
        <v>0</v>
      </c>
      <c r="DW21" s="18">
        <f t="shared" si="11"/>
        <v>510.28</v>
      </c>
      <c r="DX21" s="18">
        <v>50.11</v>
      </c>
      <c r="DY21" s="218">
        <v>51.13</v>
      </c>
      <c r="DZ21" s="218">
        <v>51.13</v>
      </c>
      <c r="EA21" s="218">
        <v>51.13</v>
      </c>
      <c r="EB21" s="218">
        <v>51.13</v>
      </c>
      <c r="EC21" s="218">
        <v>51.13</v>
      </c>
      <c r="ED21" s="218">
        <v>51.13</v>
      </c>
      <c r="EE21" s="218">
        <v>51.13</v>
      </c>
      <c r="EF21" s="218">
        <v>51.13</v>
      </c>
      <c r="EG21" s="218">
        <v>51.13</v>
      </c>
      <c r="EH21" s="218"/>
      <c r="EI21" s="218"/>
      <c r="EJ21" s="218"/>
      <c r="EK21" s="18">
        <f t="shared" si="113"/>
        <v>563.15205571537035</v>
      </c>
      <c r="EL21" s="18">
        <v>0</v>
      </c>
      <c r="EM21" s="18">
        <v>0</v>
      </c>
      <c r="EN21" s="18">
        <v>287.9167447670016</v>
      </c>
      <c r="EO21" s="18">
        <v>0</v>
      </c>
      <c r="EP21" s="18">
        <v>0</v>
      </c>
      <c r="EQ21" s="18">
        <v>0</v>
      </c>
      <c r="ER21" s="18">
        <v>0</v>
      </c>
      <c r="ES21" s="18">
        <v>0</v>
      </c>
      <c r="ET21" s="18">
        <v>275.23531094836869</v>
      </c>
      <c r="EU21" s="18">
        <v>0</v>
      </c>
      <c r="EV21" s="18"/>
      <c r="EW21" s="18"/>
      <c r="EX21" s="20">
        <f t="shared" si="12"/>
        <v>52.872055715370379</v>
      </c>
      <c r="EY21" s="20">
        <f t="shared" si="114"/>
        <v>0</v>
      </c>
      <c r="EZ21" s="20">
        <f t="shared" si="115"/>
        <v>52.872055715370379</v>
      </c>
      <c r="FA21" s="18">
        <f t="shared" si="116"/>
        <v>5966.2749999999996</v>
      </c>
      <c r="FB21" s="18">
        <v>585.80500000000006</v>
      </c>
      <c r="FC21" s="218">
        <v>597.83000000000004</v>
      </c>
      <c r="FD21" s="218">
        <v>597.83000000000004</v>
      </c>
      <c r="FE21" s="218">
        <v>597.83000000000004</v>
      </c>
      <c r="FF21" s="218">
        <v>597.83000000000004</v>
      </c>
      <c r="FG21" s="218">
        <v>597.83000000000004</v>
      </c>
      <c r="FH21" s="218">
        <v>597.83000000000004</v>
      </c>
      <c r="FI21" s="218">
        <v>597.83000000000004</v>
      </c>
      <c r="FJ21" s="218">
        <v>597.83000000000004</v>
      </c>
      <c r="FK21" s="218">
        <v>597.83000000000004</v>
      </c>
      <c r="FL21" s="218"/>
      <c r="FM21" s="218"/>
      <c r="FN21" s="20">
        <f t="shared" si="117"/>
        <v>6599.6723381651154</v>
      </c>
      <c r="FO21" s="18">
        <v>0</v>
      </c>
      <c r="FP21" s="18">
        <v>0</v>
      </c>
      <c r="FQ21" s="18">
        <v>3359.3789521682079</v>
      </c>
      <c r="FR21" s="18">
        <v>0</v>
      </c>
      <c r="FS21" s="18">
        <v>0</v>
      </c>
      <c r="FT21" s="18">
        <v>0</v>
      </c>
      <c r="FU21" s="18">
        <v>0</v>
      </c>
      <c r="FV21" s="18">
        <v>0</v>
      </c>
      <c r="FW21" s="18">
        <v>3240.2933859969071</v>
      </c>
      <c r="FX21" s="18">
        <v>0</v>
      </c>
      <c r="FY21" s="18"/>
      <c r="FZ21" s="18"/>
      <c r="GA21" s="218">
        <f t="shared" si="118"/>
        <v>633.3973381651158</v>
      </c>
      <c r="GB21" s="20">
        <f t="shared" si="119"/>
        <v>0</v>
      </c>
      <c r="GC21" s="20">
        <f t="shared" si="120"/>
        <v>633.3973381651158</v>
      </c>
      <c r="GD21" s="18">
        <f t="shared" si="121"/>
        <v>4.8019999999999996</v>
      </c>
      <c r="GE21" s="218">
        <v>4.8019999999999996</v>
      </c>
      <c r="GF21" s="218">
        <v>0</v>
      </c>
      <c r="GG21" s="218">
        <v>0</v>
      </c>
      <c r="GH21" s="218">
        <v>0</v>
      </c>
      <c r="GI21" s="218">
        <v>0</v>
      </c>
      <c r="GJ21" s="218">
        <v>0</v>
      </c>
      <c r="GK21" s="218"/>
      <c r="GL21" s="218"/>
      <c r="GM21" s="218"/>
      <c r="GN21" s="218"/>
      <c r="GO21" s="218"/>
      <c r="GP21" s="218"/>
      <c r="GQ21" s="20">
        <f t="shared" si="122"/>
        <v>3685.9719939500005</v>
      </c>
      <c r="GR21" s="18">
        <v>0</v>
      </c>
      <c r="GS21" s="18">
        <v>0</v>
      </c>
      <c r="GT21" s="18">
        <v>2510.1505843500004</v>
      </c>
      <c r="GU21" s="18">
        <v>1175.8214096000002</v>
      </c>
      <c r="GV21" s="218">
        <f t="shared" si="123"/>
        <v>3681.1699939500004</v>
      </c>
      <c r="GW21" s="20">
        <f t="shared" si="13"/>
        <v>0</v>
      </c>
      <c r="GX21" s="20">
        <f t="shared" si="14"/>
        <v>3681.1699939500004</v>
      </c>
      <c r="GY21" s="18">
        <f t="shared" si="124"/>
        <v>18744.784</v>
      </c>
      <c r="GZ21" s="18">
        <v>1832.5240000000001</v>
      </c>
      <c r="HA21" s="218">
        <v>1879.14</v>
      </c>
      <c r="HB21" s="218">
        <v>1879.14</v>
      </c>
      <c r="HC21" s="218">
        <v>1879.14</v>
      </c>
      <c r="HD21" s="218">
        <v>1879.14</v>
      </c>
      <c r="HE21" s="218">
        <v>1879.14</v>
      </c>
      <c r="HF21" s="218">
        <v>1879.14</v>
      </c>
      <c r="HG21" s="218">
        <v>1879.14</v>
      </c>
      <c r="HH21" s="218">
        <v>1879.14</v>
      </c>
      <c r="HI21" s="218">
        <v>1879.14</v>
      </c>
      <c r="HJ21" s="218"/>
      <c r="HK21" s="218"/>
      <c r="HL21" s="20">
        <f t="shared" si="125"/>
        <v>19289.664121612659</v>
      </c>
      <c r="HM21" s="18">
        <v>1452.8481622356385</v>
      </c>
      <c r="HN21" s="18">
        <v>5413.1747366135423</v>
      </c>
      <c r="HO21" s="18">
        <v>1535.2021455218114</v>
      </c>
      <c r="HP21" s="18">
        <v>1654.8251165699453</v>
      </c>
      <c r="HQ21" s="18">
        <v>1731.1277239556362</v>
      </c>
      <c r="HR21" s="18">
        <v>1501.6527066719227</v>
      </c>
      <c r="HS21" s="18">
        <v>1365.0229479531963</v>
      </c>
      <c r="HT21" s="18">
        <v>1805.6468453158059</v>
      </c>
      <c r="HU21" s="18">
        <v>1364.3594683702306</v>
      </c>
      <c r="HV21" s="18">
        <v>1465.8042684049274</v>
      </c>
      <c r="HW21" s="18"/>
      <c r="HX21" s="18"/>
      <c r="HY21" s="20">
        <f t="shared" si="15"/>
        <v>544.88012161265942</v>
      </c>
      <c r="HZ21" s="20">
        <f t="shared" si="16"/>
        <v>0</v>
      </c>
      <c r="IA21" s="20">
        <f t="shared" si="17"/>
        <v>544.88012161265942</v>
      </c>
      <c r="IB21" s="119">
        <f t="shared" si="126"/>
        <v>0</v>
      </c>
      <c r="IC21" s="119">
        <v>0</v>
      </c>
      <c r="ID21" s="228">
        <v>0</v>
      </c>
      <c r="IE21" s="228">
        <v>0</v>
      </c>
      <c r="IF21" s="119">
        <v>0</v>
      </c>
      <c r="IG21" s="119">
        <v>0</v>
      </c>
      <c r="IH21" s="119">
        <v>0</v>
      </c>
      <c r="II21" s="119">
        <v>0</v>
      </c>
      <c r="IJ21" s="119">
        <v>0</v>
      </c>
      <c r="IK21" s="119">
        <v>0</v>
      </c>
      <c r="IL21" s="119">
        <v>0</v>
      </c>
      <c r="IM21" s="119"/>
      <c r="IN21" s="119"/>
      <c r="IO21" s="120">
        <f t="shared" si="127"/>
        <v>0</v>
      </c>
      <c r="IP21" s="18">
        <v>0</v>
      </c>
      <c r="IQ21" s="18">
        <v>0</v>
      </c>
      <c r="IR21" s="18">
        <v>0</v>
      </c>
      <c r="IS21" s="18">
        <v>0</v>
      </c>
      <c r="IT21" s="18">
        <v>0</v>
      </c>
      <c r="IU21" s="18">
        <v>0</v>
      </c>
      <c r="IV21" s="18">
        <v>0</v>
      </c>
      <c r="IW21" s="18">
        <v>0</v>
      </c>
      <c r="IX21" s="18">
        <v>0</v>
      </c>
      <c r="IY21" s="18">
        <v>0</v>
      </c>
      <c r="IZ21" s="18"/>
      <c r="JA21" s="18"/>
      <c r="JB21" s="228">
        <f t="shared" si="18"/>
        <v>0</v>
      </c>
      <c r="JC21" s="120">
        <f t="shared" si="19"/>
        <v>0</v>
      </c>
      <c r="JD21" s="120">
        <f t="shared" si="20"/>
        <v>0</v>
      </c>
      <c r="JE21" s="119">
        <f t="shared" si="128"/>
        <v>0</v>
      </c>
      <c r="JF21" s="119">
        <v>0</v>
      </c>
      <c r="JG21" s="228">
        <v>0</v>
      </c>
      <c r="JH21" s="228">
        <v>0</v>
      </c>
      <c r="JI21" s="228">
        <v>0</v>
      </c>
      <c r="JJ21" s="228">
        <v>0</v>
      </c>
      <c r="JK21" s="228">
        <v>0</v>
      </c>
      <c r="JL21" s="228">
        <v>0</v>
      </c>
      <c r="JM21" s="228">
        <v>0</v>
      </c>
      <c r="JN21" s="228">
        <v>0</v>
      </c>
      <c r="JO21" s="228">
        <v>0</v>
      </c>
      <c r="JP21" s="228"/>
      <c r="JQ21" s="228"/>
      <c r="JR21" s="119">
        <f t="shared" si="129"/>
        <v>0</v>
      </c>
      <c r="JS21" s="18">
        <v>0</v>
      </c>
      <c r="JT21" s="18">
        <v>0</v>
      </c>
      <c r="JU21" s="18">
        <v>0</v>
      </c>
      <c r="JV21" s="18">
        <v>0</v>
      </c>
      <c r="JW21" s="18">
        <v>0</v>
      </c>
      <c r="JX21" s="18">
        <v>0</v>
      </c>
      <c r="JY21" s="18">
        <v>0</v>
      </c>
      <c r="JZ21" s="18">
        <v>0</v>
      </c>
      <c r="KA21" s="18">
        <v>0</v>
      </c>
      <c r="KB21" s="18">
        <v>0</v>
      </c>
      <c r="KC21" s="18"/>
      <c r="KD21" s="18"/>
      <c r="KE21" s="228">
        <f t="shared" si="21"/>
        <v>0</v>
      </c>
      <c r="KF21" s="120">
        <f t="shared" si="22"/>
        <v>0</v>
      </c>
      <c r="KG21" s="120">
        <f t="shared" si="23"/>
        <v>0</v>
      </c>
      <c r="KH21" s="119">
        <f t="shared" si="130"/>
        <v>6493.9890000000005</v>
      </c>
      <c r="KI21" s="119">
        <v>637.59900000000005</v>
      </c>
      <c r="KJ21" s="228">
        <v>650.71</v>
      </c>
      <c r="KK21" s="228">
        <v>650.71</v>
      </c>
      <c r="KL21" s="228">
        <v>650.71</v>
      </c>
      <c r="KM21" s="228">
        <v>650.71</v>
      </c>
      <c r="KN21" s="228">
        <v>650.71</v>
      </c>
      <c r="KO21" s="228">
        <v>650.71</v>
      </c>
      <c r="KP21" s="228">
        <v>650.71</v>
      </c>
      <c r="KQ21" s="228">
        <v>650.71</v>
      </c>
      <c r="KR21" s="228">
        <v>650.71</v>
      </c>
      <c r="KS21" s="228"/>
      <c r="KT21" s="228"/>
      <c r="KU21" s="120">
        <f t="shared" si="131"/>
        <v>5424.7448022434355</v>
      </c>
      <c r="KV21" s="18">
        <v>755.20533463459276</v>
      </c>
      <c r="KW21" s="18">
        <v>572.40744700861808</v>
      </c>
      <c r="KX21" s="18">
        <v>843.84971973592997</v>
      </c>
      <c r="KY21" s="18">
        <v>748.37892839665801</v>
      </c>
      <c r="KZ21" s="18">
        <v>806.00565431108123</v>
      </c>
      <c r="LA21" s="18">
        <v>159.69623431220452</v>
      </c>
      <c r="LB21" s="18">
        <v>8.8487158921028595</v>
      </c>
      <c r="LC21" s="18"/>
      <c r="LD21" s="18">
        <v>891.56021370221004</v>
      </c>
      <c r="LE21" s="18">
        <v>638.79255425003817</v>
      </c>
      <c r="LF21" s="18"/>
      <c r="LG21" s="18"/>
      <c r="LH21" s="228">
        <f t="shared" si="132"/>
        <v>-1069.244197756565</v>
      </c>
      <c r="LI21" s="120">
        <f t="shared" si="24"/>
        <v>-1069.244197756565</v>
      </c>
      <c r="LJ21" s="120">
        <f t="shared" si="25"/>
        <v>0</v>
      </c>
      <c r="LK21" s="120">
        <f t="shared" si="133"/>
        <v>0</v>
      </c>
      <c r="LL21" s="228"/>
      <c r="LM21" s="228"/>
      <c r="LN21" s="228"/>
      <c r="LO21" s="228"/>
      <c r="LP21" s="228"/>
      <c r="LQ21" s="228"/>
      <c r="LR21" s="228"/>
      <c r="LS21" s="228"/>
      <c r="LT21" s="228"/>
      <c r="LU21" s="228"/>
      <c r="LV21" s="228"/>
      <c r="LW21" s="228"/>
      <c r="LX21" s="120">
        <f t="shared" si="26"/>
        <v>0</v>
      </c>
      <c r="LY21" s="228"/>
      <c r="LZ21" s="228"/>
      <c r="MA21" s="228"/>
      <c r="MB21" s="228"/>
      <c r="MC21" s="228"/>
      <c r="MD21" s="228"/>
      <c r="ME21" s="228"/>
      <c r="MF21" s="228"/>
      <c r="MG21" s="228"/>
      <c r="MH21" s="228"/>
      <c r="MI21" s="228"/>
      <c r="MJ21" s="119">
        <v>0</v>
      </c>
      <c r="MK21" s="228"/>
      <c r="ML21" s="120">
        <f t="shared" si="27"/>
        <v>0</v>
      </c>
      <c r="MM21" s="120">
        <f t="shared" si="28"/>
        <v>0</v>
      </c>
      <c r="MN21" s="120">
        <f t="shared" si="134"/>
        <v>66615.280000000013</v>
      </c>
      <c r="MO21" s="120">
        <v>6411.58</v>
      </c>
      <c r="MP21" s="228">
        <v>6689.3</v>
      </c>
      <c r="MQ21" s="228">
        <v>6689.3</v>
      </c>
      <c r="MR21" s="228">
        <v>6689.3</v>
      </c>
      <c r="MS21" s="228">
        <v>6689.3</v>
      </c>
      <c r="MT21" s="228">
        <v>6689.3</v>
      </c>
      <c r="MU21" s="228">
        <v>6689.3</v>
      </c>
      <c r="MV21" s="228">
        <v>6689.3</v>
      </c>
      <c r="MW21" s="228">
        <v>6689.3</v>
      </c>
      <c r="MX21" s="228">
        <v>6689.3</v>
      </c>
      <c r="MY21" s="228"/>
      <c r="MZ21" s="228"/>
      <c r="NA21" s="120">
        <f t="shared" si="135"/>
        <v>2069.3278122322226</v>
      </c>
      <c r="NB21" s="20">
        <v>1132.5158956031778</v>
      </c>
      <c r="NC21" s="20">
        <v>0</v>
      </c>
      <c r="ND21" s="20">
        <v>0</v>
      </c>
      <c r="NE21" s="20">
        <v>0</v>
      </c>
      <c r="NF21" s="20">
        <v>0</v>
      </c>
      <c r="NG21" s="20">
        <v>0</v>
      </c>
      <c r="NH21" s="20">
        <v>0</v>
      </c>
      <c r="NI21" s="20">
        <v>0</v>
      </c>
      <c r="NJ21" s="20">
        <v>0</v>
      </c>
      <c r="NK21" s="20">
        <v>936.81191662904462</v>
      </c>
      <c r="NL21" s="20"/>
      <c r="NM21" s="20"/>
      <c r="NN21" s="228">
        <f t="shared" si="136"/>
        <v>-64545.952187767791</v>
      </c>
      <c r="NO21" s="120">
        <f t="shared" si="29"/>
        <v>-64545.952187767791</v>
      </c>
      <c r="NP21" s="120">
        <f t="shared" si="30"/>
        <v>0</v>
      </c>
      <c r="NQ21" s="114">
        <f t="shared" si="31"/>
        <v>12600.168000000001</v>
      </c>
      <c r="NR21" s="113">
        <f t="shared" si="32"/>
        <v>21395.57</v>
      </c>
      <c r="NS21" s="131">
        <f t="shared" si="33"/>
        <v>8795.4019999999982</v>
      </c>
      <c r="NT21" s="120">
        <f t="shared" si="34"/>
        <v>0</v>
      </c>
      <c r="NU21" s="120">
        <f t="shared" si="35"/>
        <v>8795.4019999999982</v>
      </c>
      <c r="NV21" s="18">
        <f t="shared" si="137"/>
        <v>3233.5670000000009</v>
      </c>
      <c r="NW21" s="18">
        <v>315.22699999999998</v>
      </c>
      <c r="NX21" s="218">
        <v>324.26</v>
      </c>
      <c r="NY21" s="218">
        <v>324.26</v>
      </c>
      <c r="NZ21" s="18">
        <v>324.26</v>
      </c>
      <c r="OA21" s="18">
        <v>324.26</v>
      </c>
      <c r="OB21" s="18">
        <v>324.26</v>
      </c>
      <c r="OC21" s="18">
        <v>324.26</v>
      </c>
      <c r="OD21" s="18">
        <v>324.26</v>
      </c>
      <c r="OE21" s="18">
        <v>324.26</v>
      </c>
      <c r="OF21" s="18">
        <v>324.26</v>
      </c>
      <c r="OG21" s="18"/>
      <c r="OH21" s="18"/>
      <c r="OI21" s="20">
        <f t="shared" si="138"/>
        <v>4597.5200000000004</v>
      </c>
      <c r="OJ21" s="20">
        <v>0</v>
      </c>
      <c r="OK21" s="20">
        <v>0</v>
      </c>
      <c r="OL21" s="20">
        <v>0</v>
      </c>
      <c r="OM21" s="20">
        <v>1259.45</v>
      </c>
      <c r="ON21" s="20">
        <v>0</v>
      </c>
      <c r="OO21" s="20">
        <v>0</v>
      </c>
      <c r="OP21" s="20">
        <v>3338.07</v>
      </c>
      <c r="OQ21" s="20">
        <v>0</v>
      </c>
      <c r="OR21" s="20">
        <v>0</v>
      </c>
      <c r="OS21" s="20">
        <f>VLOOKUP(C21,'[3]Фін.рез.(витрати)'!$C$8:$AD$94,28,0)</f>
        <v>0</v>
      </c>
      <c r="OT21" s="20"/>
      <c r="OU21" s="20"/>
      <c r="OV21" s="218">
        <f t="shared" si="139"/>
        <v>1363.9529999999995</v>
      </c>
      <c r="OW21" s="20">
        <f t="shared" si="36"/>
        <v>0</v>
      </c>
      <c r="OX21" s="20">
        <f t="shared" si="37"/>
        <v>1363.9529999999995</v>
      </c>
      <c r="OY21" s="18">
        <f t="shared" si="140"/>
        <v>4655.7720000000008</v>
      </c>
      <c r="OZ21" s="18">
        <v>439.54200000000003</v>
      </c>
      <c r="PA21" s="218">
        <v>468.47</v>
      </c>
      <c r="PB21" s="218">
        <v>468.47</v>
      </c>
      <c r="PC21" s="218">
        <v>468.47</v>
      </c>
      <c r="PD21" s="218">
        <v>468.47</v>
      </c>
      <c r="PE21" s="218">
        <v>468.47</v>
      </c>
      <c r="PF21" s="218">
        <v>468.47</v>
      </c>
      <c r="PG21" s="218">
        <v>468.47</v>
      </c>
      <c r="PH21" s="218">
        <v>468.47</v>
      </c>
      <c r="PI21" s="218">
        <v>468.47</v>
      </c>
      <c r="PJ21" s="218"/>
      <c r="PK21" s="218"/>
      <c r="PL21" s="20">
        <f t="shared" si="141"/>
        <v>10931.96</v>
      </c>
      <c r="PM21" s="18">
        <v>0</v>
      </c>
      <c r="PN21" s="18">
        <v>2532.6999999999998</v>
      </c>
      <c r="PO21" s="18">
        <v>0</v>
      </c>
      <c r="PP21" s="18">
        <v>0</v>
      </c>
      <c r="PQ21" s="18">
        <v>945.21</v>
      </c>
      <c r="PR21" s="18">
        <v>7454.05</v>
      </c>
      <c r="PS21" s="18">
        <v>0</v>
      </c>
      <c r="PT21" s="18">
        <v>0</v>
      </c>
      <c r="PU21" s="18">
        <v>0</v>
      </c>
      <c r="PV21" s="18">
        <f>VLOOKUP(C21,'[3]Фін.рез.(витрати)'!$C$8:$AE$94,29,0)</f>
        <v>0</v>
      </c>
      <c r="PW21" s="18"/>
      <c r="PX21" s="18"/>
      <c r="PY21" s="218">
        <f t="shared" si="142"/>
        <v>6276.1879999999983</v>
      </c>
      <c r="PZ21" s="20">
        <f t="shared" si="38"/>
        <v>0</v>
      </c>
      <c r="QA21" s="20">
        <f t="shared" si="39"/>
        <v>6276.1879999999983</v>
      </c>
      <c r="QB21" s="18">
        <f t="shared" si="143"/>
        <v>1329.8109999999997</v>
      </c>
      <c r="QC21" s="18">
        <v>130.20099999999999</v>
      </c>
      <c r="QD21" s="218">
        <v>133.29</v>
      </c>
      <c r="QE21" s="218">
        <v>133.29</v>
      </c>
      <c r="QF21" s="218">
        <v>133.29</v>
      </c>
      <c r="QG21" s="218">
        <v>133.29</v>
      </c>
      <c r="QH21" s="218">
        <v>133.29</v>
      </c>
      <c r="QI21" s="218">
        <v>133.29</v>
      </c>
      <c r="QJ21" s="218">
        <v>133.29</v>
      </c>
      <c r="QK21" s="218">
        <v>133.29</v>
      </c>
      <c r="QL21" s="218">
        <v>133.29</v>
      </c>
      <c r="QM21" s="218"/>
      <c r="QN21" s="218"/>
      <c r="QO21" s="20">
        <f t="shared" si="144"/>
        <v>0</v>
      </c>
      <c r="QP21" s="18">
        <v>0</v>
      </c>
      <c r="QQ21" s="18">
        <v>0</v>
      </c>
      <c r="QR21" s="18"/>
      <c r="QS21" s="18">
        <v>0</v>
      </c>
      <c r="QT21" s="18">
        <v>0</v>
      </c>
      <c r="QU21" s="18">
        <v>0</v>
      </c>
      <c r="QV21" s="18"/>
      <c r="QW21" s="18">
        <v>0</v>
      </c>
      <c r="QX21" s="18"/>
      <c r="QY21" s="18"/>
      <c r="QZ21" s="18"/>
      <c r="RA21" s="18"/>
      <c r="RB21" s="218">
        <f t="shared" si="145"/>
        <v>-1329.8109999999997</v>
      </c>
      <c r="RC21" s="20">
        <f t="shared" si="40"/>
        <v>-1329.8109999999997</v>
      </c>
      <c r="RD21" s="20">
        <f t="shared" si="41"/>
        <v>0</v>
      </c>
      <c r="RE21" s="18">
        <f t="shared" si="146"/>
        <v>0</v>
      </c>
      <c r="RF21" s="20">
        <v>0</v>
      </c>
      <c r="RG21" s="218">
        <v>0</v>
      </c>
      <c r="RH21" s="218">
        <v>0</v>
      </c>
      <c r="RI21" s="218">
        <v>0</v>
      </c>
      <c r="RJ21" s="218">
        <v>0</v>
      </c>
      <c r="RK21" s="218">
        <v>0</v>
      </c>
      <c r="RL21" s="218">
        <v>0</v>
      </c>
      <c r="RM21" s="218">
        <v>0</v>
      </c>
      <c r="RN21" s="218">
        <v>0</v>
      </c>
      <c r="RO21" s="218">
        <v>0</v>
      </c>
      <c r="RP21" s="218"/>
      <c r="RQ21" s="218"/>
      <c r="RR21" s="20">
        <f t="shared" si="147"/>
        <v>0</v>
      </c>
      <c r="RS21" s="18">
        <v>0</v>
      </c>
      <c r="RT21" s="18">
        <v>0</v>
      </c>
      <c r="RU21" s="18"/>
      <c r="RV21" s="18">
        <v>0</v>
      </c>
      <c r="RW21" s="18"/>
      <c r="RX21" s="18"/>
      <c r="RY21" s="18">
        <v>0</v>
      </c>
      <c r="RZ21" s="18">
        <v>0</v>
      </c>
      <c r="SA21" s="18"/>
      <c r="SB21" s="18"/>
      <c r="SC21" s="18"/>
      <c r="SD21" s="18"/>
      <c r="SE21" s="20">
        <f t="shared" si="42"/>
        <v>0</v>
      </c>
      <c r="SF21" s="20">
        <f t="shared" si="43"/>
        <v>0</v>
      </c>
      <c r="SG21" s="20">
        <f t="shared" si="44"/>
        <v>0</v>
      </c>
      <c r="SH21" s="18">
        <f t="shared" si="148"/>
        <v>1876.4679999999998</v>
      </c>
      <c r="SI21" s="18">
        <v>177.358</v>
      </c>
      <c r="SJ21" s="218">
        <v>188.79</v>
      </c>
      <c r="SK21" s="218">
        <v>188.79</v>
      </c>
      <c r="SL21" s="218">
        <v>188.79</v>
      </c>
      <c r="SM21" s="218">
        <v>188.79</v>
      </c>
      <c r="SN21" s="218">
        <v>188.79</v>
      </c>
      <c r="SO21" s="218">
        <v>188.79</v>
      </c>
      <c r="SP21" s="218">
        <v>188.79</v>
      </c>
      <c r="SQ21" s="218">
        <v>188.79</v>
      </c>
      <c r="SR21" s="218">
        <v>188.79</v>
      </c>
      <c r="SS21" s="218"/>
      <c r="ST21" s="218"/>
      <c r="SU21" s="20">
        <f t="shared" si="149"/>
        <v>0</v>
      </c>
      <c r="SV21" s="18">
        <v>0</v>
      </c>
      <c r="SW21" s="18">
        <v>0</v>
      </c>
      <c r="SX21" s="18">
        <v>0</v>
      </c>
      <c r="SY21" s="18">
        <v>0</v>
      </c>
      <c r="SZ21" s="18">
        <v>0</v>
      </c>
      <c r="TA21" s="18">
        <v>0</v>
      </c>
      <c r="TB21" s="18">
        <v>0</v>
      </c>
      <c r="TC21" s="18">
        <v>0</v>
      </c>
      <c r="TD21" s="18">
        <v>0</v>
      </c>
      <c r="TE21" s="18"/>
      <c r="TF21" s="18"/>
      <c r="TG21" s="18"/>
      <c r="TH21" s="20">
        <f t="shared" si="45"/>
        <v>-1876.4679999999998</v>
      </c>
      <c r="TI21" s="20">
        <f t="shared" si="46"/>
        <v>-1876.4679999999998</v>
      </c>
      <c r="TJ21" s="20">
        <f t="shared" si="47"/>
        <v>0</v>
      </c>
      <c r="TK21" s="18">
        <f t="shared" si="150"/>
        <v>1443.479</v>
      </c>
      <c r="TL21" s="18">
        <v>141.62899999999999</v>
      </c>
      <c r="TM21" s="218">
        <v>144.65</v>
      </c>
      <c r="TN21" s="218">
        <v>144.65</v>
      </c>
      <c r="TO21" s="218">
        <v>144.65</v>
      </c>
      <c r="TP21" s="218">
        <v>144.65</v>
      </c>
      <c r="TQ21" s="218">
        <v>144.65</v>
      </c>
      <c r="TR21" s="218">
        <v>144.65</v>
      </c>
      <c r="TS21" s="218">
        <v>144.65</v>
      </c>
      <c r="TT21" s="218">
        <v>144.65</v>
      </c>
      <c r="TU21" s="218">
        <v>144.65</v>
      </c>
      <c r="TV21" s="218"/>
      <c r="TW21" s="218"/>
      <c r="TX21" s="20">
        <f t="shared" si="151"/>
        <v>5866.09</v>
      </c>
      <c r="TY21" s="18">
        <v>0</v>
      </c>
      <c r="TZ21" s="18">
        <v>0</v>
      </c>
      <c r="UA21" s="18">
        <v>0</v>
      </c>
      <c r="UB21" s="18">
        <v>0</v>
      </c>
      <c r="UC21" s="18">
        <v>5866.09</v>
      </c>
      <c r="UD21" s="18">
        <v>0</v>
      </c>
      <c r="UE21" s="18">
        <v>0</v>
      </c>
      <c r="UF21" s="18">
        <v>0</v>
      </c>
      <c r="UG21" s="18">
        <v>0</v>
      </c>
      <c r="UH21" s="18">
        <f>VLOOKUP(C21,'[3]Фін.рез.(витрати)'!$C$8:$AI$94,33,0)</f>
        <v>0</v>
      </c>
      <c r="UI21" s="18"/>
      <c r="UJ21" s="18"/>
      <c r="UK21" s="20">
        <f t="shared" si="48"/>
        <v>4422.6109999999999</v>
      </c>
      <c r="UL21" s="20">
        <f t="shared" si="49"/>
        <v>0</v>
      </c>
      <c r="UM21" s="20">
        <f t="shared" si="50"/>
        <v>4422.6109999999999</v>
      </c>
      <c r="UN21" s="18">
        <f t="shared" si="152"/>
        <v>61.070999999999991</v>
      </c>
      <c r="UO21" s="18">
        <v>5.9909999999999997</v>
      </c>
      <c r="UP21" s="218">
        <v>6.12</v>
      </c>
      <c r="UQ21" s="218">
        <v>6.12</v>
      </c>
      <c r="UR21" s="218">
        <v>6.12</v>
      </c>
      <c r="US21" s="218">
        <v>6.12</v>
      </c>
      <c r="UT21" s="218">
        <v>6.12</v>
      </c>
      <c r="UU21" s="218">
        <v>6.12</v>
      </c>
      <c r="UV21" s="218">
        <v>6.12</v>
      </c>
      <c r="UW21" s="218">
        <v>6.12</v>
      </c>
      <c r="UX21" s="218">
        <v>6.12</v>
      </c>
      <c r="UY21" s="218"/>
      <c r="UZ21" s="218"/>
      <c r="VA21" s="20">
        <f t="shared" si="51"/>
        <v>0</v>
      </c>
      <c r="VB21" s="218"/>
      <c r="VC21" s="218"/>
      <c r="VD21" s="218"/>
      <c r="VE21" s="218"/>
      <c r="VF21" s="218"/>
      <c r="VG21" s="218"/>
      <c r="VH21" s="218"/>
      <c r="VI21" s="218"/>
      <c r="VJ21" s="218"/>
      <c r="VK21" s="218"/>
      <c r="VL21" s="218"/>
      <c r="VM21" s="218"/>
      <c r="VN21" s="20">
        <f t="shared" si="52"/>
        <v>-61.070999999999991</v>
      </c>
      <c r="VO21" s="20">
        <f t="shared" si="53"/>
        <v>-61.070999999999991</v>
      </c>
      <c r="VP21" s="20">
        <f t="shared" si="54"/>
        <v>0</v>
      </c>
      <c r="VQ21" s="120">
        <f t="shared" si="55"/>
        <v>0</v>
      </c>
      <c r="VR21" s="228"/>
      <c r="VS21" s="228"/>
      <c r="VT21" s="228"/>
      <c r="VU21" s="228"/>
      <c r="VV21" s="228"/>
      <c r="VW21" s="228"/>
      <c r="VX21" s="228"/>
      <c r="VY21" s="228"/>
      <c r="VZ21" s="228"/>
      <c r="WA21" s="228"/>
      <c r="WB21" s="228"/>
      <c r="WC21" s="228"/>
      <c r="WD21" s="120">
        <f t="shared" si="56"/>
        <v>0</v>
      </c>
      <c r="WE21" s="218"/>
      <c r="WF21" s="218"/>
      <c r="WG21" s="218"/>
      <c r="WH21" s="218"/>
      <c r="WI21" s="218"/>
      <c r="WJ21" s="218"/>
      <c r="WK21" s="218"/>
      <c r="WL21" s="218"/>
      <c r="WM21" s="218"/>
      <c r="WN21" s="218"/>
      <c r="WO21" s="218"/>
      <c r="WP21" s="218"/>
      <c r="WQ21" s="120">
        <f t="shared" si="57"/>
        <v>0</v>
      </c>
      <c r="WR21" s="120">
        <f t="shared" si="58"/>
        <v>0</v>
      </c>
      <c r="WS21" s="120">
        <f t="shared" si="59"/>
        <v>0</v>
      </c>
      <c r="WT21" s="119">
        <f t="shared" si="153"/>
        <v>74481.349000000002</v>
      </c>
      <c r="WU21" s="119">
        <v>7288.6089999999995</v>
      </c>
      <c r="WV21" s="228">
        <v>7465.86</v>
      </c>
      <c r="WW21" s="228">
        <v>7465.86</v>
      </c>
      <c r="WX21" s="228">
        <v>7465.86</v>
      </c>
      <c r="WY21" s="228">
        <v>7465.86</v>
      </c>
      <c r="WZ21" s="228">
        <v>7465.86</v>
      </c>
      <c r="XA21" s="228">
        <v>7465.86</v>
      </c>
      <c r="XB21" s="228">
        <v>7465.86</v>
      </c>
      <c r="XC21" s="228">
        <v>7465.86</v>
      </c>
      <c r="XD21" s="228">
        <v>7465.86</v>
      </c>
      <c r="XE21" s="228"/>
      <c r="XF21" s="228"/>
      <c r="XG21" s="119">
        <f t="shared" si="154"/>
        <v>105634.46422130449</v>
      </c>
      <c r="XH21" s="18">
        <v>10689.837952963375</v>
      </c>
      <c r="XI21" s="18">
        <v>8028.9411654833593</v>
      </c>
      <c r="XJ21" s="18">
        <v>4833.8294322245238</v>
      </c>
      <c r="XK21" s="18">
        <v>4472.7215323831815</v>
      </c>
      <c r="XL21" s="18">
        <v>11002.793390027899</v>
      </c>
      <c r="XM21" s="18">
        <v>10581.18345252574</v>
      </c>
      <c r="XN21" s="18">
        <v>9275.6545170927857</v>
      </c>
      <c r="XO21" s="18">
        <v>18974.093769740743</v>
      </c>
      <c r="XP21" s="18">
        <v>17504.258340654655</v>
      </c>
      <c r="XQ21" s="18">
        <v>10271.150668208218</v>
      </c>
      <c r="XR21" s="18"/>
      <c r="XS21" s="18"/>
      <c r="XT21" s="120">
        <f t="shared" si="60"/>
        <v>31153.115221304484</v>
      </c>
      <c r="XU21" s="120">
        <f t="shared" si="61"/>
        <v>0</v>
      </c>
      <c r="XV21" s="120">
        <f t="shared" si="62"/>
        <v>31153.115221304484</v>
      </c>
      <c r="XW21" s="119">
        <f t="shared" si="155"/>
        <v>17466.915000000001</v>
      </c>
      <c r="XX21" s="119">
        <v>1710.9749999999999</v>
      </c>
      <c r="XY21" s="228">
        <v>1750.66</v>
      </c>
      <c r="XZ21" s="228">
        <v>1750.66</v>
      </c>
      <c r="YA21" s="228">
        <v>1750.66</v>
      </c>
      <c r="YB21" s="228">
        <v>1750.66</v>
      </c>
      <c r="YC21" s="228">
        <v>1750.66</v>
      </c>
      <c r="YD21" s="228">
        <v>1750.66</v>
      </c>
      <c r="YE21" s="228">
        <v>1750.66</v>
      </c>
      <c r="YF21" s="228">
        <v>1750.66</v>
      </c>
      <c r="YG21" s="228">
        <v>1750.66</v>
      </c>
      <c r="YH21" s="228"/>
      <c r="YI21" s="228"/>
      <c r="YJ21" s="120">
        <f t="shared" si="156"/>
        <v>15534.240522079697</v>
      </c>
      <c r="YK21" s="18">
        <v>1435.7514292709018</v>
      </c>
      <c r="YL21" s="18">
        <v>1026.3140857824885</v>
      </c>
      <c r="YM21" s="18">
        <v>1442.1764843262897</v>
      </c>
      <c r="YN21" s="18">
        <v>1540.701735619235</v>
      </c>
      <c r="YO21" s="18">
        <v>2111.5637751439749</v>
      </c>
      <c r="YP21" s="18">
        <v>1470.3163830774383</v>
      </c>
      <c r="YQ21" s="18">
        <v>1403.931839290914</v>
      </c>
      <c r="YR21" s="18">
        <v>1915.7707384546181</v>
      </c>
      <c r="YS21" s="18">
        <v>1650.0755915619025</v>
      </c>
      <c r="YT21" s="18">
        <v>1537.6384595519357</v>
      </c>
      <c r="YU21" s="18"/>
      <c r="YV21" s="18"/>
      <c r="YW21" s="218">
        <f t="shared" si="157"/>
        <v>-1932.6744779203036</v>
      </c>
      <c r="YX21" s="120">
        <f t="shared" si="63"/>
        <v>-1932.6744779203036</v>
      </c>
      <c r="YY21" s="120">
        <f t="shared" si="64"/>
        <v>0</v>
      </c>
      <c r="YZ21" s="119">
        <f t="shared" si="158"/>
        <v>9865.8379999999997</v>
      </c>
      <c r="ZA21" s="119">
        <v>965.28800000000001</v>
      </c>
      <c r="ZB21" s="228">
        <v>988.95</v>
      </c>
      <c r="ZC21" s="228">
        <v>988.95</v>
      </c>
      <c r="ZD21" s="228">
        <v>988.95</v>
      </c>
      <c r="ZE21" s="228">
        <v>988.95</v>
      </c>
      <c r="ZF21" s="228">
        <v>988.95</v>
      </c>
      <c r="ZG21" s="228">
        <v>988.95</v>
      </c>
      <c r="ZH21" s="228">
        <v>988.95</v>
      </c>
      <c r="ZI21" s="228">
        <v>988.95</v>
      </c>
      <c r="ZJ21" s="228">
        <v>988.95</v>
      </c>
      <c r="ZK21" s="228"/>
      <c r="ZL21" s="228"/>
      <c r="ZM21" s="120">
        <f t="shared" si="159"/>
        <v>12826.656266095759</v>
      </c>
      <c r="ZN21" s="119"/>
      <c r="ZO21" s="18"/>
      <c r="ZP21" s="18">
        <v>6295.0761167398941</v>
      </c>
      <c r="ZQ21" s="18">
        <v>6531.5801493558647</v>
      </c>
      <c r="ZR21" s="18"/>
      <c r="ZS21" s="18"/>
      <c r="ZT21" s="18"/>
      <c r="ZU21" s="18"/>
      <c r="ZV21" s="18"/>
      <c r="ZW21" s="18"/>
      <c r="ZX21" s="18"/>
      <c r="ZY21" s="18"/>
      <c r="ZZ21" s="120">
        <f t="shared" si="65"/>
        <v>2960.8182660957591</v>
      </c>
      <c r="AAA21" s="120">
        <f t="shared" si="66"/>
        <v>0</v>
      </c>
      <c r="AAB21" s="120">
        <f t="shared" si="67"/>
        <v>2960.8182660957591</v>
      </c>
      <c r="AAC21" s="119">
        <f t="shared" si="160"/>
        <v>2009.8609999999999</v>
      </c>
      <c r="AAD21" s="119">
        <v>200.68100000000001</v>
      </c>
      <c r="AAE21" s="228">
        <v>201.02</v>
      </c>
      <c r="AAF21" s="228">
        <v>201.02</v>
      </c>
      <c r="AAG21" s="228">
        <v>201.02</v>
      </c>
      <c r="AAH21" s="228">
        <v>201.02</v>
      </c>
      <c r="AAI21" s="228">
        <v>201.02</v>
      </c>
      <c r="AAJ21" s="228">
        <v>201.02</v>
      </c>
      <c r="AAK21" s="228">
        <v>201.02</v>
      </c>
      <c r="AAL21" s="228">
        <v>201.02</v>
      </c>
      <c r="AAM21" s="228">
        <v>201.02</v>
      </c>
      <c r="AAN21" s="228"/>
      <c r="AAO21" s="228"/>
      <c r="AAP21" s="120">
        <f t="shared" si="161"/>
        <v>2739.1649079600002</v>
      </c>
      <c r="AAQ21" s="18">
        <v>232.32610674</v>
      </c>
      <c r="AAR21" s="18">
        <v>231.7292874</v>
      </c>
      <c r="AAS21" s="18">
        <v>284.27307479999996</v>
      </c>
      <c r="AAT21" s="18">
        <v>290.17499939999999</v>
      </c>
      <c r="AAU21" s="18">
        <v>283.83608681999999</v>
      </c>
      <c r="AAV21" s="18">
        <v>289.13767739999997</v>
      </c>
      <c r="AAW21" s="18">
        <v>280.87925579999995</v>
      </c>
      <c r="AAX21" s="18">
        <v>282.11786459999996</v>
      </c>
      <c r="AAY21" s="18">
        <v>279.75699179999998</v>
      </c>
      <c r="AAZ21" s="18">
        <v>284.93356319999998</v>
      </c>
      <c r="ABA21" s="18"/>
      <c r="ABB21" s="18"/>
      <c r="ABC21" s="120">
        <f t="shared" si="68"/>
        <v>729.30390796000029</v>
      </c>
      <c r="ABD21" s="120">
        <f t="shared" si="69"/>
        <v>0</v>
      </c>
      <c r="ABE21" s="120">
        <f t="shared" si="70"/>
        <v>729.30390796000029</v>
      </c>
      <c r="ABF21" s="119">
        <f t="shared" si="162"/>
        <v>444.6400000000001</v>
      </c>
      <c r="ABG21" s="119">
        <v>44.41</v>
      </c>
      <c r="ABH21" s="228">
        <v>44.47</v>
      </c>
      <c r="ABI21" s="228">
        <v>44.47</v>
      </c>
      <c r="ABJ21" s="228">
        <v>44.47</v>
      </c>
      <c r="ABK21" s="228">
        <v>44.47</v>
      </c>
      <c r="ABL21" s="228">
        <v>44.47</v>
      </c>
      <c r="ABM21" s="228">
        <v>44.47</v>
      </c>
      <c r="ABN21" s="228">
        <v>44.47</v>
      </c>
      <c r="ABO21" s="228">
        <v>44.47</v>
      </c>
      <c r="ABP21" s="228">
        <v>44.47</v>
      </c>
      <c r="ABQ21" s="228"/>
      <c r="ABR21" s="228"/>
      <c r="ABS21" s="120">
        <f t="shared" si="163"/>
        <v>0</v>
      </c>
      <c r="ABT21" s="18">
        <v>0</v>
      </c>
      <c r="ABU21" s="18"/>
      <c r="ABV21" s="18"/>
      <c r="ABW21" s="18"/>
      <c r="ABX21" s="18"/>
      <c r="ABY21" s="18"/>
      <c r="ABZ21" s="18"/>
      <c r="ACA21" s="18">
        <v>0</v>
      </c>
      <c r="ACB21" s="18">
        <v>0</v>
      </c>
      <c r="ACC21" s="18">
        <v>0</v>
      </c>
      <c r="ACD21" s="18"/>
      <c r="ACE21" s="18"/>
      <c r="ACF21" s="120">
        <f t="shared" si="71"/>
        <v>-444.6400000000001</v>
      </c>
      <c r="ACG21" s="120">
        <f t="shared" si="72"/>
        <v>-444.6400000000001</v>
      </c>
      <c r="ACH21" s="120">
        <f t="shared" si="73"/>
        <v>0</v>
      </c>
      <c r="ACI21" s="114">
        <f t="shared" si="74"/>
        <v>0</v>
      </c>
      <c r="ACJ21" s="120">
        <f t="shared" si="75"/>
        <v>4783.1546604960004</v>
      </c>
      <c r="ACK21" s="131">
        <f t="shared" si="76"/>
        <v>4783.1546604960004</v>
      </c>
      <c r="ACL21" s="120">
        <f t="shared" si="77"/>
        <v>0</v>
      </c>
      <c r="ACM21" s="120">
        <f t="shared" si="78"/>
        <v>4783.1546604960004</v>
      </c>
      <c r="ACN21" s="18">
        <f t="shared" si="164"/>
        <v>0</v>
      </c>
      <c r="ACO21" s="18">
        <v>0</v>
      </c>
      <c r="ACP21" s="218">
        <v>0</v>
      </c>
      <c r="ACQ21" s="218">
        <v>0</v>
      </c>
      <c r="ACR21" s="218">
        <v>0</v>
      </c>
      <c r="ACS21" s="218">
        <v>0</v>
      </c>
      <c r="ACT21" s="218">
        <v>0</v>
      </c>
      <c r="ACU21" s="218">
        <v>0</v>
      </c>
      <c r="ACV21" s="218">
        <v>0</v>
      </c>
      <c r="ACW21" s="218">
        <v>0</v>
      </c>
      <c r="ACX21" s="218">
        <v>0</v>
      </c>
      <c r="ACY21" s="218"/>
      <c r="ACZ21" s="218"/>
      <c r="ADA21" s="20">
        <f t="shared" si="165"/>
        <v>4783.1546604960004</v>
      </c>
      <c r="ADB21" s="18">
        <v>397.138644</v>
      </c>
      <c r="ADC21" s="18">
        <v>408.00199320000002</v>
      </c>
      <c r="ADD21" s="18">
        <v>409.51219485600001</v>
      </c>
      <c r="ADE21" s="18">
        <v>377.43041879999998</v>
      </c>
      <c r="ADF21" s="18">
        <v>408.88275443999999</v>
      </c>
      <c r="ADG21" s="18">
        <v>404.38835999999998</v>
      </c>
      <c r="ADH21" s="18">
        <v>404.62326360000003</v>
      </c>
      <c r="ADI21" s="18">
        <v>394.57044000000002</v>
      </c>
      <c r="ADJ21" s="18">
        <v>403.00657560000002</v>
      </c>
      <c r="ADK21" s="18">
        <v>1175.6000160000001</v>
      </c>
      <c r="ADL21" s="18"/>
      <c r="ADM21" s="18"/>
      <c r="ADN21" s="20">
        <f t="shared" si="79"/>
        <v>4783.1546604960004</v>
      </c>
      <c r="ADO21" s="20">
        <f t="shared" si="80"/>
        <v>0</v>
      </c>
      <c r="ADP21" s="20">
        <f t="shared" si="81"/>
        <v>4783.1546604960004</v>
      </c>
      <c r="ADQ21" s="18">
        <f t="shared" si="166"/>
        <v>0</v>
      </c>
      <c r="ADR21" s="18">
        <v>0</v>
      </c>
      <c r="ADS21" s="218">
        <v>0</v>
      </c>
      <c r="ADT21" s="218">
        <v>0</v>
      </c>
      <c r="ADU21" s="218">
        <v>0</v>
      </c>
      <c r="ADV21" s="218">
        <v>0</v>
      </c>
      <c r="ADW21" s="218">
        <v>0</v>
      </c>
      <c r="ADX21" s="218">
        <v>0</v>
      </c>
      <c r="ADY21" s="218">
        <v>0</v>
      </c>
      <c r="ADZ21" s="218">
        <v>0</v>
      </c>
      <c r="AEA21" s="218">
        <v>0</v>
      </c>
      <c r="AEB21" s="218"/>
      <c r="AEC21" s="218"/>
      <c r="AED21" s="20">
        <f t="shared" si="167"/>
        <v>0</v>
      </c>
      <c r="AEE21" s="18">
        <v>0</v>
      </c>
      <c r="AEF21" s="18">
        <v>0</v>
      </c>
      <c r="AEG21" s="18">
        <v>0</v>
      </c>
      <c r="AEH21" s="18">
        <v>0</v>
      </c>
      <c r="AEI21" s="18">
        <v>0</v>
      </c>
      <c r="AEJ21" s="18">
        <v>0</v>
      </c>
      <c r="AEK21" s="18">
        <v>0</v>
      </c>
      <c r="AEL21" s="18">
        <v>0</v>
      </c>
      <c r="AEM21" s="18">
        <v>0</v>
      </c>
      <c r="AEN21" s="18">
        <v>0</v>
      </c>
      <c r="AEO21" s="18"/>
      <c r="AEP21" s="18"/>
      <c r="AEQ21" s="20">
        <f t="shared" si="82"/>
        <v>0</v>
      </c>
      <c r="AER21" s="20">
        <f t="shared" si="83"/>
        <v>0</v>
      </c>
      <c r="AES21" s="20">
        <f t="shared" si="84"/>
        <v>0</v>
      </c>
      <c r="AET21" s="18">
        <f t="shared" si="168"/>
        <v>63.263000000000005</v>
      </c>
      <c r="AEU21" s="18">
        <v>63.263000000000005</v>
      </c>
      <c r="AEV21" s="218">
        <v>0</v>
      </c>
      <c r="AEW21" s="218">
        <v>0</v>
      </c>
      <c r="AEX21" s="218">
        <v>0</v>
      </c>
      <c r="AEY21" s="218">
        <v>0</v>
      </c>
      <c r="AEZ21" s="218"/>
      <c r="AFA21" s="218"/>
      <c r="AFB21" s="218"/>
      <c r="AFC21" s="218"/>
      <c r="AFD21" s="218"/>
      <c r="AFE21" s="218"/>
      <c r="AFF21" s="218"/>
      <c r="AFG21" s="20">
        <f t="shared" si="169"/>
        <v>0</v>
      </c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20">
        <f t="shared" si="85"/>
        <v>-63.263000000000005</v>
      </c>
      <c r="AFU21" s="20">
        <f t="shared" si="86"/>
        <v>-63.263000000000005</v>
      </c>
      <c r="AFV21" s="135">
        <f t="shared" si="87"/>
        <v>0</v>
      </c>
      <c r="AFW21" s="140">
        <f t="shared" si="88"/>
        <v>227884.41800000003</v>
      </c>
      <c r="AFX21" s="110">
        <f t="shared" si="89"/>
        <v>214222.24927413839</v>
      </c>
      <c r="AFY21" s="125">
        <f t="shared" si="90"/>
        <v>-13662.168725861644</v>
      </c>
      <c r="AFZ21" s="20">
        <f t="shared" si="170"/>
        <v>-13662.168725861644</v>
      </c>
      <c r="AGA21" s="139">
        <f t="shared" si="171"/>
        <v>0</v>
      </c>
      <c r="AGB21" s="200">
        <f t="shared" si="91"/>
        <v>273461.30160000001</v>
      </c>
      <c r="AGC21" s="125">
        <f t="shared" si="91"/>
        <v>257066.69912896605</v>
      </c>
      <c r="AGD21" s="125">
        <f t="shared" si="92"/>
        <v>-16394.602471033955</v>
      </c>
      <c r="AGE21" s="20">
        <f t="shared" si="93"/>
        <v>-16394.602471033955</v>
      </c>
      <c r="AGF21" s="135">
        <f t="shared" si="94"/>
        <v>0</v>
      </c>
      <c r="AGG21" s="164">
        <f t="shared" si="172"/>
        <v>13673.06508</v>
      </c>
      <c r="AGH21" s="205">
        <f t="shared" si="173"/>
        <v>12853.334956448303</v>
      </c>
      <c r="AGI21" s="125">
        <f t="shared" si="95"/>
        <v>-819.73012355169703</v>
      </c>
      <c r="AGJ21" s="20">
        <f t="shared" si="96"/>
        <v>-819.73012355169703</v>
      </c>
      <c r="AGK21" s="139">
        <f t="shared" si="97"/>
        <v>0</v>
      </c>
      <c r="AGL21" s="165">
        <f t="shared" si="174"/>
        <v>287134.36667999998</v>
      </c>
      <c r="AGM21" s="165">
        <f t="shared" si="174"/>
        <v>269920.03408541437</v>
      </c>
      <c r="AGN21" s="166">
        <f t="shared" si="99"/>
        <v>-17214.332594585605</v>
      </c>
      <c r="AGO21" s="165">
        <f t="shared" si="100"/>
        <v>-17214.332594585605</v>
      </c>
      <c r="AGP21" s="167">
        <f t="shared" si="101"/>
        <v>0</v>
      </c>
      <c r="AGQ21" s="202">
        <f t="shared" si="175"/>
        <v>4.7619047619047623E-2</v>
      </c>
      <c r="AGR21" s="263"/>
      <c r="AGS21" s="263">
        <v>0.05</v>
      </c>
      <c r="AGT21" s="229"/>
      <c r="AGU21" s="264"/>
      <c r="AGV21" s="22"/>
      <c r="AGW21" s="22"/>
      <c r="AGX21" s="22"/>
      <c r="AGY21" s="22"/>
      <c r="AGZ21" s="22"/>
      <c r="AHA21" s="22"/>
      <c r="AHB21" s="22"/>
      <c r="AHC21" s="22"/>
      <c r="AHD21" s="22"/>
      <c r="AHE21" s="22"/>
      <c r="AHF21" s="22"/>
      <c r="AHG21" s="22"/>
      <c r="AHH21" s="22"/>
    </row>
    <row r="22" spans="1:892" s="210" customFormat="1" ht="12.75" outlineLevel="1" x14ac:dyDescent="0.25">
      <c r="A22" s="22">
        <v>452</v>
      </c>
      <c r="B22" s="21">
        <v>3</v>
      </c>
      <c r="C22" s="230" t="s">
        <v>759</v>
      </c>
      <c r="D22" s="231">
        <v>5</v>
      </c>
      <c r="E22" s="227">
        <v>4430.2</v>
      </c>
      <c r="F22" s="131">
        <f t="shared" si="0"/>
        <v>51942.050300000003</v>
      </c>
      <c r="G22" s="113">
        <f t="shared" si="1"/>
        <v>51925.489812929649</v>
      </c>
      <c r="H22" s="131">
        <f t="shared" si="2"/>
        <v>-16.560487070353702</v>
      </c>
      <c r="I22" s="120">
        <f t="shared" si="3"/>
        <v>-16.560487070353702</v>
      </c>
      <c r="J22" s="120">
        <f t="shared" si="4"/>
        <v>0</v>
      </c>
      <c r="K22" s="18">
        <f t="shared" si="102"/>
        <v>20021.547999999999</v>
      </c>
      <c r="L22" s="218">
        <v>1964.3979999999999</v>
      </c>
      <c r="M22" s="218">
        <v>2006.35</v>
      </c>
      <c r="N22" s="218">
        <v>2006.35</v>
      </c>
      <c r="O22" s="218">
        <v>2006.35</v>
      </c>
      <c r="P22" s="218">
        <v>2006.35</v>
      </c>
      <c r="Q22" s="218">
        <v>2006.35</v>
      </c>
      <c r="R22" s="218">
        <v>2006.35</v>
      </c>
      <c r="S22" s="218">
        <v>2006.35</v>
      </c>
      <c r="T22" s="218">
        <v>2006.35</v>
      </c>
      <c r="U22" s="218">
        <v>2006.35</v>
      </c>
      <c r="V22" s="218"/>
      <c r="W22" s="218"/>
      <c r="X22" s="218">
        <f t="shared" si="103"/>
        <v>22038.056287506348</v>
      </c>
      <c r="Y22" s="18">
        <v>0</v>
      </c>
      <c r="Z22" s="18">
        <v>0</v>
      </c>
      <c r="AA22" s="18">
        <v>0</v>
      </c>
      <c r="AB22" s="18">
        <v>11064.287946678476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10973.768340827874</v>
      </c>
      <c r="AI22" s="18"/>
      <c r="AJ22" s="18"/>
      <c r="AK22" s="218"/>
      <c r="AL22" s="218">
        <f t="shared" si="104"/>
        <v>0</v>
      </c>
      <c r="AM22" s="218">
        <f t="shared" si="5"/>
        <v>0</v>
      </c>
      <c r="AN22" s="18">
        <f t="shared" si="105"/>
        <v>3802.1360000000004</v>
      </c>
      <c r="AO22" s="218">
        <v>373.31600000000003</v>
      </c>
      <c r="AP22" s="218">
        <v>380.98</v>
      </c>
      <c r="AQ22" s="218">
        <v>380.98</v>
      </c>
      <c r="AR22" s="218">
        <v>380.98</v>
      </c>
      <c r="AS22" s="218">
        <v>380.98</v>
      </c>
      <c r="AT22" s="218">
        <v>380.98</v>
      </c>
      <c r="AU22" s="218">
        <v>380.98</v>
      </c>
      <c r="AV22" s="218">
        <v>380.98</v>
      </c>
      <c r="AW22" s="218">
        <v>380.98</v>
      </c>
      <c r="AX22" s="218">
        <v>380.98</v>
      </c>
      <c r="AY22" s="218"/>
      <c r="AZ22" s="218"/>
      <c r="BA22" s="20">
        <f t="shared" si="106"/>
        <v>4295.4614514566238</v>
      </c>
      <c r="BB22" s="18">
        <v>0</v>
      </c>
      <c r="BC22" s="18">
        <v>0</v>
      </c>
      <c r="BD22" s="18">
        <v>0</v>
      </c>
      <c r="BE22" s="18">
        <v>2168.6575668297719</v>
      </c>
      <c r="BF22" s="18">
        <v>0</v>
      </c>
      <c r="BG22" s="18">
        <v>0</v>
      </c>
      <c r="BH22" s="18">
        <v>0</v>
      </c>
      <c r="BI22" s="18">
        <v>0</v>
      </c>
      <c r="BJ22" s="18">
        <v>0</v>
      </c>
      <c r="BK22" s="18">
        <v>2126.8038846268514</v>
      </c>
      <c r="BL22" s="18"/>
      <c r="BM22" s="18"/>
      <c r="BN22" s="218"/>
      <c r="BO22" s="20">
        <f t="shared" si="6"/>
        <v>0</v>
      </c>
      <c r="BP22" s="20">
        <f t="shared" si="7"/>
        <v>0</v>
      </c>
      <c r="BQ22" s="18">
        <f t="shared" si="107"/>
        <v>2524.8342999999995</v>
      </c>
      <c r="BR22" s="218">
        <v>252.24429999999998</v>
      </c>
      <c r="BS22" s="3">
        <v>252.51</v>
      </c>
      <c r="BT22" s="218">
        <v>252.51</v>
      </c>
      <c r="BU22" s="218">
        <v>252.51</v>
      </c>
      <c r="BV22" s="218">
        <v>252.51</v>
      </c>
      <c r="BW22" s="218">
        <v>252.51</v>
      </c>
      <c r="BX22" s="218">
        <v>252.51</v>
      </c>
      <c r="BY22" s="218">
        <v>252.51</v>
      </c>
      <c r="BZ22" s="218">
        <v>252.51</v>
      </c>
      <c r="CA22" s="218">
        <v>252.51</v>
      </c>
      <c r="CB22" s="218"/>
      <c r="CC22" s="218"/>
      <c r="CD22" s="18">
        <f t="shared" si="108"/>
        <v>2741.2934345060803</v>
      </c>
      <c r="CE22" s="18">
        <v>254.58793406199999</v>
      </c>
      <c r="CF22" s="18">
        <v>253.93392661999999</v>
      </c>
      <c r="CG22" s="18">
        <v>278.98294577108004</v>
      </c>
      <c r="CH22" s="18">
        <v>284.77508391000003</v>
      </c>
      <c r="CI22" s="18">
        <v>278.55413322300001</v>
      </c>
      <c r="CJ22" s="18">
        <v>283.75706561000004</v>
      </c>
      <c r="CK22" s="18">
        <v>275.65232637000003</v>
      </c>
      <c r="CL22" s="18">
        <v>276.86788569000004</v>
      </c>
      <c r="CM22" s="18">
        <v>274.55094677</v>
      </c>
      <c r="CN22" s="18">
        <v>279.63118648</v>
      </c>
      <c r="CO22" s="18"/>
      <c r="CP22" s="18"/>
      <c r="CQ22" s="218"/>
      <c r="CR22" s="20">
        <f t="shared" si="8"/>
        <v>0</v>
      </c>
      <c r="CS22" s="20">
        <f t="shared" si="9"/>
        <v>0</v>
      </c>
      <c r="CT22" s="18">
        <f t="shared" si="109"/>
        <v>531.51099999999985</v>
      </c>
      <c r="CU22" s="18">
        <v>53.070999999999998</v>
      </c>
      <c r="CV22" s="218">
        <v>53.16</v>
      </c>
      <c r="CW22" s="218">
        <v>53.16</v>
      </c>
      <c r="CX22" s="218">
        <v>53.16</v>
      </c>
      <c r="CY22" s="218">
        <v>53.16</v>
      </c>
      <c r="CZ22" s="218">
        <v>53.16</v>
      </c>
      <c r="DA22" s="218">
        <v>53.16</v>
      </c>
      <c r="DB22" s="218">
        <v>53.16</v>
      </c>
      <c r="DC22" s="218">
        <v>53.16</v>
      </c>
      <c r="DD22" s="218">
        <v>53.16</v>
      </c>
      <c r="DE22" s="218"/>
      <c r="DF22" s="218"/>
      <c r="DG22" s="18">
        <f t="shared" si="110"/>
        <v>575.59144146311996</v>
      </c>
      <c r="DH22" s="18">
        <v>53.459274133999998</v>
      </c>
      <c r="DI22" s="18">
        <v>53.321943340000004</v>
      </c>
      <c r="DJ22" s="18">
        <v>58.577472957120001</v>
      </c>
      <c r="DK22" s="18">
        <v>59.793636239999998</v>
      </c>
      <c r="DL22" s="18">
        <v>58.487436072000001</v>
      </c>
      <c r="DM22" s="18">
        <v>59.579672879999997</v>
      </c>
      <c r="DN22" s="18">
        <v>57.87814968</v>
      </c>
      <c r="DO22" s="18">
        <v>58.133378159999999</v>
      </c>
      <c r="DP22" s="18">
        <v>57.646895279999995</v>
      </c>
      <c r="DQ22" s="18">
        <v>58.713582719999998</v>
      </c>
      <c r="DR22" s="18"/>
      <c r="DS22" s="18"/>
      <c r="DT22" s="218">
        <f t="shared" si="111"/>
        <v>44.08044146312011</v>
      </c>
      <c r="DU22" s="20">
        <f t="shared" si="10"/>
        <v>0</v>
      </c>
      <c r="DV22" s="20">
        <f t="shared" si="112"/>
        <v>44.08044146312011</v>
      </c>
      <c r="DW22" s="18">
        <f t="shared" si="11"/>
        <v>1021.2630000000001</v>
      </c>
      <c r="DX22" s="18">
        <v>100.29299999999999</v>
      </c>
      <c r="DY22" s="218">
        <v>102.33</v>
      </c>
      <c r="DZ22" s="218">
        <v>102.33</v>
      </c>
      <c r="EA22" s="218">
        <v>102.33</v>
      </c>
      <c r="EB22" s="218">
        <v>102.33</v>
      </c>
      <c r="EC22" s="218">
        <v>102.33</v>
      </c>
      <c r="ED22" s="218">
        <v>102.33</v>
      </c>
      <c r="EE22" s="218">
        <v>102.33</v>
      </c>
      <c r="EF22" s="218">
        <v>102.33</v>
      </c>
      <c r="EG22" s="218">
        <v>102.33</v>
      </c>
      <c r="EH22" s="218"/>
      <c r="EI22" s="218"/>
      <c r="EJ22" s="218"/>
      <c r="EK22" s="18">
        <f t="shared" si="113"/>
        <v>1149.1010774114409</v>
      </c>
      <c r="EL22" s="18">
        <v>0</v>
      </c>
      <c r="EM22" s="18">
        <v>0</v>
      </c>
      <c r="EN22" s="18">
        <v>0</v>
      </c>
      <c r="EO22" s="18">
        <v>580.14878604847127</v>
      </c>
      <c r="EP22" s="18">
        <v>0</v>
      </c>
      <c r="EQ22" s="18">
        <v>0</v>
      </c>
      <c r="ER22" s="18">
        <v>0</v>
      </c>
      <c r="ES22" s="18">
        <v>0</v>
      </c>
      <c r="ET22" s="18">
        <v>0</v>
      </c>
      <c r="EU22" s="18">
        <v>568.95229136296962</v>
      </c>
      <c r="EV22" s="18"/>
      <c r="EW22" s="18"/>
      <c r="EX22" s="20">
        <f t="shared" si="12"/>
        <v>127.83807741144074</v>
      </c>
      <c r="EY22" s="20">
        <f t="shared" si="114"/>
        <v>0</v>
      </c>
      <c r="EZ22" s="20">
        <f t="shared" si="115"/>
        <v>127.83807741144074</v>
      </c>
      <c r="FA22" s="18">
        <f t="shared" si="116"/>
        <v>5026.7549999999992</v>
      </c>
      <c r="FB22" s="18">
        <v>493.54499999999996</v>
      </c>
      <c r="FC22" s="218">
        <v>503.69</v>
      </c>
      <c r="FD22" s="218">
        <v>503.69</v>
      </c>
      <c r="FE22" s="218">
        <v>503.69</v>
      </c>
      <c r="FF22" s="218">
        <v>503.69</v>
      </c>
      <c r="FG22" s="218">
        <v>503.69</v>
      </c>
      <c r="FH22" s="218">
        <v>503.69</v>
      </c>
      <c r="FI22" s="218">
        <v>503.69</v>
      </c>
      <c r="FJ22" s="218">
        <v>503.69</v>
      </c>
      <c r="FK22" s="218">
        <v>503.69</v>
      </c>
      <c r="FL22" s="218"/>
      <c r="FM22" s="218"/>
      <c r="FN22" s="20">
        <f t="shared" si="117"/>
        <v>5705.2436412974066</v>
      </c>
      <c r="FO22" s="18">
        <v>0</v>
      </c>
      <c r="FP22" s="18">
        <v>0</v>
      </c>
      <c r="FQ22" s="18">
        <v>0</v>
      </c>
      <c r="FR22" s="18">
        <v>2870.4414363003716</v>
      </c>
      <c r="FS22" s="18">
        <v>0</v>
      </c>
      <c r="FT22" s="18">
        <v>0</v>
      </c>
      <c r="FU22" s="18">
        <v>0</v>
      </c>
      <c r="FV22" s="18">
        <v>0</v>
      </c>
      <c r="FW22" s="18">
        <v>0</v>
      </c>
      <c r="FX22" s="18">
        <v>2834.802204997035</v>
      </c>
      <c r="FY22" s="18"/>
      <c r="FZ22" s="18"/>
      <c r="GA22" s="218">
        <f t="shared" si="118"/>
        <v>678.48864129740741</v>
      </c>
      <c r="GB22" s="20">
        <f t="shared" si="119"/>
        <v>0</v>
      </c>
      <c r="GC22" s="20">
        <f t="shared" si="120"/>
        <v>678.48864129740741</v>
      </c>
      <c r="GD22" s="18">
        <f t="shared" si="121"/>
        <v>12.270999999999997</v>
      </c>
      <c r="GE22" s="218">
        <v>12.270999999999997</v>
      </c>
      <c r="GF22" s="218">
        <v>0</v>
      </c>
      <c r="GG22" s="218">
        <v>0</v>
      </c>
      <c r="GH22" s="218">
        <v>0</v>
      </c>
      <c r="GI22" s="218">
        <v>0</v>
      </c>
      <c r="GJ22" s="218">
        <v>0</v>
      </c>
      <c r="GK22" s="218"/>
      <c r="GL22" s="218"/>
      <c r="GM22" s="218"/>
      <c r="GN22" s="218"/>
      <c r="GO22" s="218"/>
      <c r="GP22" s="218"/>
      <c r="GQ22" s="20">
        <f t="shared" si="122"/>
        <v>0</v>
      </c>
      <c r="GR22" s="18">
        <v>0</v>
      </c>
      <c r="GS22" s="18">
        <v>0</v>
      </c>
      <c r="GT22" s="18">
        <v>0</v>
      </c>
      <c r="GU22" s="18">
        <v>0</v>
      </c>
      <c r="GV22" s="218">
        <f t="shared" si="123"/>
        <v>-12.270999999999997</v>
      </c>
      <c r="GW22" s="20">
        <f t="shared" si="13"/>
        <v>-12.270999999999997</v>
      </c>
      <c r="GX22" s="20">
        <f t="shared" si="14"/>
        <v>0</v>
      </c>
      <c r="GY22" s="18">
        <f t="shared" si="124"/>
        <v>19001.732</v>
      </c>
      <c r="GZ22" s="18">
        <v>1857.6320000000001</v>
      </c>
      <c r="HA22" s="218">
        <v>1904.9</v>
      </c>
      <c r="HB22" s="218">
        <v>1904.9</v>
      </c>
      <c r="HC22" s="218">
        <v>1904.9</v>
      </c>
      <c r="HD22" s="218">
        <v>1904.9</v>
      </c>
      <c r="HE22" s="218">
        <v>1904.9</v>
      </c>
      <c r="HF22" s="218">
        <v>1904.9</v>
      </c>
      <c r="HG22" s="218">
        <v>1904.9</v>
      </c>
      <c r="HH22" s="218">
        <v>1904.9</v>
      </c>
      <c r="HI22" s="218">
        <v>1904.9</v>
      </c>
      <c r="HJ22" s="218"/>
      <c r="HK22" s="218"/>
      <c r="HL22" s="20">
        <f t="shared" si="125"/>
        <v>15420.742479288634</v>
      </c>
      <c r="HM22" s="18">
        <v>1472.7654027042643</v>
      </c>
      <c r="HN22" s="18">
        <v>1354.0189162622262</v>
      </c>
      <c r="HO22" s="18">
        <v>1556.2483849672717</v>
      </c>
      <c r="HP22" s="18">
        <v>1677.5112792653829</v>
      </c>
      <c r="HQ22" s="18">
        <v>1754.8599267116849</v>
      </c>
      <c r="HR22" s="18">
        <v>1522.2390135115336</v>
      </c>
      <c r="HS22" s="18">
        <v>1383.7361837931619</v>
      </c>
      <c r="HT22" s="18">
        <v>1830.4006381445276</v>
      </c>
      <c r="HU22" s="18">
        <v>1383.0636085023698</v>
      </c>
      <c r="HV22" s="18">
        <v>1485.8991254262103</v>
      </c>
      <c r="HW22" s="18"/>
      <c r="HX22" s="18"/>
      <c r="HY22" s="20">
        <f t="shared" si="15"/>
        <v>-3580.9895207113659</v>
      </c>
      <c r="HZ22" s="20">
        <f t="shared" si="16"/>
        <v>-3580.9895207113659</v>
      </c>
      <c r="IA22" s="20">
        <f t="shared" si="17"/>
        <v>0</v>
      </c>
      <c r="IB22" s="119">
        <f t="shared" si="126"/>
        <v>0</v>
      </c>
      <c r="IC22" s="119">
        <v>0</v>
      </c>
      <c r="ID22" s="228">
        <v>0</v>
      </c>
      <c r="IE22" s="228">
        <v>0</v>
      </c>
      <c r="IF22" s="119">
        <v>0</v>
      </c>
      <c r="IG22" s="119">
        <v>0</v>
      </c>
      <c r="IH22" s="119">
        <v>0</v>
      </c>
      <c r="II22" s="119">
        <v>0</v>
      </c>
      <c r="IJ22" s="119">
        <v>0</v>
      </c>
      <c r="IK22" s="119">
        <v>0</v>
      </c>
      <c r="IL22" s="119">
        <v>0</v>
      </c>
      <c r="IM22" s="119"/>
      <c r="IN22" s="119"/>
      <c r="IO22" s="120">
        <f t="shared" si="127"/>
        <v>0</v>
      </c>
      <c r="IP22" s="18">
        <v>0</v>
      </c>
      <c r="IQ22" s="18">
        <v>0</v>
      </c>
      <c r="IR22" s="18">
        <v>0</v>
      </c>
      <c r="IS22" s="18">
        <v>0</v>
      </c>
      <c r="IT22" s="18">
        <v>0</v>
      </c>
      <c r="IU22" s="18">
        <v>0</v>
      </c>
      <c r="IV22" s="18">
        <v>0</v>
      </c>
      <c r="IW22" s="18">
        <v>0</v>
      </c>
      <c r="IX22" s="18">
        <v>0</v>
      </c>
      <c r="IY22" s="18">
        <v>0</v>
      </c>
      <c r="IZ22" s="18"/>
      <c r="JA22" s="18"/>
      <c r="JB22" s="228">
        <f t="shared" si="18"/>
        <v>0</v>
      </c>
      <c r="JC22" s="120">
        <f t="shared" si="19"/>
        <v>0</v>
      </c>
      <c r="JD22" s="120">
        <f t="shared" si="20"/>
        <v>0</v>
      </c>
      <c r="JE22" s="119">
        <f t="shared" si="128"/>
        <v>0</v>
      </c>
      <c r="JF22" s="119">
        <v>0</v>
      </c>
      <c r="JG22" s="228">
        <v>0</v>
      </c>
      <c r="JH22" s="228">
        <v>0</v>
      </c>
      <c r="JI22" s="228">
        <v>0</v>
      </c>
      <c r="JJ22" s="228">
        <v>0</v>
      </c>
      <c r="JK22" s="228">
        <v>0</v>
      </c>
      <c r="JL22" s="228">
        <v>0</v>
      </c>
      <c r="JM22" s="228">
        <v>0</v>
      </c>
      <c r="JN22" s="228">
        <v>0</v>
      </c>
      <c r="JO22" s="228">
        <v>0</v>
      </c>
      <c r="JP22" s="228"/>
      <c r="JQ22" s="228"/>
      <c r="JR22" s="119">
        <f t="shared" si="129"/>
        <v>0</v>
      </c>
      <c r="JS22" s="18">
        <v>0</v>
      </c>
      <c r="JT22" s="18">
        <v>0</v>
      </c>
      <c r="JU22" s="18">
        <v>0</v>
      </c>
      <c r="JV22" s="18">
        <v>0</v>
      </c>
      <c r="JW22" s="18">
        <v>0</v>
      </c>
      <c r="JX22" s="18">
        <v>0</v>
      </c>
      <c r="JY22" s="18">
        <v>0</v>
      </c>
      <c r="JZ22" s="18">
        <v>0</v>
      </c>
      <c r="KA22" s="18">
        <v>0</v>
      </c>
      <c r="KB22" s="18">
        <v>0</v>
      </c>
      <c r="KC22" s="18"/>
      <c r="KD22" s="18"/>
      <c r="KE22" s="228">
        <f t="shared" si="21"/>
        <v>0</v>
      </c>
      <c r="KF22" s="120">
        <f t="shared" si="22"/>
        <v>0</v>
      </c>
      <c r="KG22" s="120">
        <f t="shared" si="23"/>
        <v>0</v>
      </c>
      <c r="KH22" s="119">
        <f t="shared" si="130"/>
        <v>5150.5890000000009</v>
      </c>
      <c r="KI22" s="119">
        <v>505.68900000000002</v>
      </c>
      <c r="KJ22" s="228">
        <v>516.1</v>
      </c>
      <c r="KK22" s="228">
        <v>516.1</v>
      </c>
      <c r="KL22" s="228">
        <v>516.1</v>
      </c>
      <c r="KM22" s="228">
        <v>516.1</v>
      </c>
      <c r="KN22" s="228">
        <v>516.1</v>
      </c>
      <c r="KO22" s="228">
        <v>516.1</v>
      </c>
      <c r="KP22" s="228">
        <v>516.1</v>
      </c>
      <c r="KQ22" s="228">
        <v>516.1</v>
      </c>
      <c r="KR22" s="228">
        <v>516.1</v>
      </c>
      <c r="KS22" s="228"/>
      <c r="KT22" s="228"/>
      <c r="KU22" s="120">
        <f t="shared" si="131"/>
        <v>4303.3274131510316</v>
      </c>
      <c r="KV22" s="18">
        <v>599.08995586960225</v>
      </c>
      <c r="KW22" s="18">
        <v>454.07756391058592</v>
      </c>
      <c r="KX22" s="18">
        <v>669.40642901620538</v>
      </c>
      <c r="KY22" s="18">
        <v>593.67166249193292</v>
      </c>
      <c r="KZ22" s="18">
        <v>639.3856088357694</v>
      </c>
      <c r="LA22" s="18">
        <v>126.68332220542931</v>
      </c>
      <c r="LB22" s="18">
        <v>7.0194812751317315</v>
      </c>
      <c r="LC22" s="18"/>
      <c r="LD22" s="18">
        <v>707.25405833409059</v>
      </c>
      <c r="LE22" s="18">
        <v>506.73933121228424</v>
      </c>
      <c r="LF22" s="18"/>
      <c r="LG22" s="18"/>
      <c r="LH22" s="228">
        <f t="shared" si="132"/>
        <v>-847.26158684896927</v>
      </c>
      <c r="LI22" s="120">
        <f t="shared" si="24"/>
        <v>-847.26158684896927</v>
      </c>
      <c r="LJ22" s="120">
        <f t="shared" si="25"/>
        <v>0</v>
      </c>
      <c r="LK22" s="120">
        <f t="shared" si="133"/>
        <v>0</v>
      </c>
      <c r="LL22" s="228"/>
      <c r="LM22" s="228"/>
      <c r="LN22" s="228"/>
      <c r="LO22" s="228"/>
      <c r="LP22" s="228"/>
      <c r="LQ22" s="228"/>
      <c r="LR22" s="228"/>
      <c r="LS22" s="228"/>
      <c r="LT22" s="228"/>
      <c r="LU22" s="228"/>
      <c r="LV22" s="228"/>
      <c r="LW22" s="228"/>
      <c r="LX22" s="120">
        <f t="shared" si="26"/>
        <v>0</v>
      </c>
      <c r="LY22" s="228"/>
      <c r="LZ22" s="228"/>
      <c r="MA22" s="228"/>
      <c r="MB22" s="228"/>
      <c r="MC22" s="228"/>
      <c r="MD22" s="228"/>
      <c r="ME22" s="228"/>
      <c r="MF22" s="228"/>
      <c r="MG22" s="228"/>
      <c r="MH22" s="228"/>
      <c r="MI22" s="228"/>
      <c r="MJ22" s="119">
        <v>0</v>
      </c>
      <c r="MK22" s="228"/>
      <c r="ML22" s="120">
        <f t="shared" si="27"/>
        <v>0</v>
      </c>
      <c r="MM22" s="120">
        <f t="shared" si="28"/>
        <v>0</v>
      </c>
      <c r="MN22" s="120">
        <f t="shared" si="134"/>
        <v>78859.449000000008</v>
      </c>
      <c r="MO22" s="120">
        <v>7691.4989999999989</v>
      </c>
      <c r="MP22" s="228">
        <v>7907.55</v>
      </c>
      <c r="MQ22" s="228">
        <v>7907.55</v>
      </c>
      <c r="MR22" s="228">
        <v>7907.55</v>
      </c>
      <c r="MS22" s="228">
        <v>7907.55</v>
      </c>
      <c r="MT22" s="228">
        <v>7907.55</v>
      </c>
      <c r="MU22" s="228">
        <v>7907.55</v>
      </c>
      <c r="MV22" s="228">
        <v>7907.55</v>
      </c>
      <c r="MW22" s="228">
        <v>7907.55</v>
      </c>
      <c r="MX22" s="228">
        <v>7907.55</v>
      </c>
      <c r="MY22" s="228"/>
      <c r="MZ22" s="228"/>
      <c r="NA22" s="120">
        <f t="shared" si="135"/>
        <v>29036.593895893333</v>
      </c>
      <c r="NB22" s="20">
        <v>10830.143567316531</v>
      </c>
      <c r="NC22" s="20">
        <v>0</v>
      </c>
      <c r="ND22" s="20">
        <v>0</v>
      </c>
      <c r="NE22" s="20">
        <v>0</v>
      </c>
      <c r="NF22" s="20">
        <v>0</v>
      </c>
      <c r="NG22" s="20">
        <v>0</v>
      </c>
      <c r="NH22" s="20">
        <v>0</v>
      </c>
      <c r="NI22" s="20">
        <v>6626.3650224548364</v>
      </c>
      <c r="NJ22" s="20">
        <v>5395.8658144810215</v>
      </c>
      <c r="NK22" s="20">
        <v>6184.219491640948</v>
      </c>
      <c r="NL22" s="20"/>
      <c r="NM22" s="20"/>
      <c r="NN22" s="228">
        <f t="shared" si="136"/>
        <v>-49822.855104106675</v>
      </c>
      <c r="NO22" s="120">
        <f t="shared" si="29"/>
        <v>-49822.855104106675</v>
      </c>
      <c r="NP22" s="120">
        <f t="shared" si="30"/>
        <v>0</v>
      </c>
      <c r="NQ22" s="114">
        <f t="shared" si="31"/>
        <v>28144.126000000004</v>
      </c>
      <c r="NR22" s="113">
        <f t="shared" si="32"/>
        <v>16039.73</v>
      </c>
      <c r="NS22" s="131">
        <f t="shared" si="33"/>
        <v>-12104.396000000004</v>
      </c>
      <c r="NT22" s="120">
        <f t="shared" si="34"/>
        <v>-12104.396000000004</v>
      </c>
      <c r="NU22" s="120">
        <f t="shared" si="35"/>
        <v>0</v>
      </c>
      <c r="NV22" s="18">
        <f t="shared" si="137"/>
        <v>6184.5899999999992</v>
      </c>
      <c r="NW22" s="18">
        <v>602.79000000000008</v>
      </c>
      <c r="NX22" s="218">
        <v>620.20000000000005</v>
      </c>
      <c r="NY22" s="218">
        <v>620.20000000000005</v>
      </c>
      <c r="NZ22" s="18">
        <v>620.20000000000005</v>
      </c>
      <c r="OA22" s="18">
        <v>620.20000000000005</v>
      </c>
      <c r="OB22" s="18">
        <v>620.20000000000005</v>
      </c>
      <c r="OC22" s="18">
        <v>620.20000000000005</v>
      </c>
      <c r="OD22" s="18">
        <v>620.20000000000005</v>
      </c>
      <c r="OE22" s="18">
        <v>620.20000000000005</v>
      </c>
      <c r="OF22" s="18">
        <v>620.20000000000005</v>
      </c>
      <c r="OG22" s="18"/>
      <c r="OH22" s="18"/>
      <c r="OI22" s="20">
        <f t="shared" si="138"/>
        <v>5457.74</v>
      </c>
      <c r="OJ22" s="20">
        <v>0</v>
      </c>
      <c r="OK22" s="20">
        <v>0</v>
      </c>
      <c r="OL22" s="20">
        <v>0</v>
      </c>
      <c r="OM22" s="20">
        <v>0</v>
      </c>
      <c r="ON22" s="20">
        <v>0</v>
      </c>
      <c r="OO22" s="20">
        <v>0</v>
      </c>
      <c r="OP22" s="20">
        <v>0</v>
      </c>
      <c r="OQ22" s="20">
        <v>0</v>
      </c>
      <c r="OR22" s="20">
        <v>4401.1499999999996</v>
      </c>
      <c r="OS22" s="20">
        <f>VLOOKUP(C22,'[3]Фін.рез.(витрати)'!$C$8:$AD$94,28,0)</f>
        <v>1056.5899999999999</v>
      </c>
      <c r="OT22" s="20"/>
      <c r="OU22" s="20"/>
      <c r="OV22" s="218">
        <f t="shared" si="139"/>
        <v>-726.84999999999945</v>
      </c>
      <c r="OW22" s="20">
        <f t="shared" si="36"/>
        <v>-726.84999999999945</v>
      </c>
      <c r="OX22" s="20">
        <f t="shared" si="37"/>
        <v>0</v>
      </c>
      <c r="OY22" s="18">
        <f t="shared" si="140"/>
        <v>9786.8990000000013</v>
      </c>
      <c r="OZ22" s="18">
        <v>923.78899999999987</v>
      </c>
      <c r="PA22" s="218">
        <v>984.79</v>
      </c>
      <c r="PB22" s="218">
        <v>984.79</v>
      </c>
      <c r="PC22" s="218">
        <v>984.79</v>
      </c>
      <c r="PD22" s="218">
        <v>984.79</v>
      </c>
      <c r="PE22" s="218">
        <v>984.79</v>
      </c>
      <c r="PF22" s="218">
        <v>984.79</v>
      </c>
      <c r="PG22" s="218">
        <v>984.79</v>
      </c>
      <c r="PH22" s="218">
        <v>984.79</v>
      </c>
      <c r="PI22" s="218">
        <v>984.79</v>
      </c>
      <c r="PJ22" s="218"/>
      <c r="PK22" s="218"/>
      <c r="PL22" s="20">
        <f t="shared" si="141"/>
        <v>2371.04</v>
      </c>
      <c r="PM22" s="18">
        <v>0</v>
      </c>
      <c r="PN22" s="18">
        <v>0</v>
      </c>
      <c r="PO22" s="18">
        <v>2371.04</v>
      </c>
      <c r="PP22" s="18">
        <v>0</v>
      </c>
      <c r="PQ22" s="18">
        <v>0</v>
      </c>
      <c r="PR22" s="18">
        <v>0</v>
      </c>
      <c r="PS22" s="18">
        <v>0</v>
      </c>
      <c r="PT22" s="18">
        <v>0</v>
      </c>
      <c r="PU22" s="18">
        <v>0</v>
      </c>
      <c r="PV22" s="18">
        <f>VLOOKUP(C22,'[3]Фін.рез.(витрати)'!$C$8:$AE$94,29,0)</f>
        <v>0</v>
      </c>
      <c r="PW22" s="18"/>
      <c r="PX22" s="18"/>
      <c r="PY22" s="218">
        <f t="shared" si="142"/>
        <v>-7415.8590000000013</v>
      </c>
      <c r="PZ22" s="20">
        <f t="shared" si="38"/>
        <v>-7415.8590000000013</v>
      </c>
      <c r="QA22" s="20">
        <f t="shared" si="39"/>
        <v>0</v>
      </c>
      <c r="QB22" s="18">
        <f t="shared" si="143"/>
        <v>1387.8109999999999</v>
      </c>
      <c r="QC22" s="18">
        <v>135.911</v>
      </c>
      <c r="QD22" s="218">
        <v>139.1</v>
      </c>
      <c r="QE22" s="218">
        <v>139.1</v>
      </c>
      <c r="QF22" s="218">
        <v>139.1</v>
      </c>
      <c r="QG22" s="218">
        <v>139.1</v>
      </c>
      <c r="QH22" s="218">
        <v>139.1</v>
      </c>
      <c r="QI22" s="218">
        <v>139.1</v>
      </c>
      <c r="QJ22" s="218">
        <v>139.1</v>
      </c>
      <c r="QK22" s="218">
        <v>139.1</v>
      </c>
      <c r="QL22" s="218">
        <v>139.1</v>
      </c>
      <c r="QM22" s="218"/>
      <c r="QN22" s="218"/>
      <c r="QO22" s="20">
        <f t="shared" si="144"/>
        <v>0</v>
      </c>
      <c r="QP22" s="18">
        <v>0</v>
      </c>
      <c r="QQ22" s="18">
        <v>0</v>
      </c>
      <c r="QR22" s="18"/>
      <c r="QS22" s="18">
        <v>0</v>
      </c>
      <c r="QT22" s="18">
        <v>0</v>
      </c>
      <c r="QU22" s="18">
        <v>0</v>
      </c>
      <c r="QV22" s="18"/>
      <c r="QW22" s="18">
        <v>0</v>
      </c>
      <c r="QX22" s="18"/>
      <c r="QY22" s="18"/>
      <c r="QZ22" s="18"/>
      <c r="RA22" s="18"/>
      <c r="RB22" s="218">
        <f t="shared" si="145"/>
        <v>-1387.8109999999999</v>
      </c>
      <c r="RC22" s="20">
        <f t="shared" si="40"/>
        <v>-1387.8109999999999</v>
      </c>
      <c r="RD22" s="20">
        <f t="shared" si="41"/>
        <v>0</v>
      </c>
      <c r="RE22" s="18">
        <f t="shared" si="146"/>
        <v>6317.0469999999987</v>
      </c>
      <c r="RF22" s="20">
        <v>615.63699999999994</v>
      </c>
      <c r="RG22" s="218">
        <v>633.49</v>
      </c>
      <c r="RH22" s="218">
        <v>633.49</v>
      </c>
      <c r="RI22" s="218">
        <v>633.49</v>
      </c>
      <c r="RJ22" s="218">
        <v>633.49</v>
      </c>
      <c r="RK22" s="218">
        <v>633.49</v>
      </c>
      <c r="RL22" s="218">
        <v>633.49</v>
      </c>
      <c r="RM22" s="218">
        <v>633.49</v>
      </c>
      <c r="RN22" s="218">
        <v>633.49</v>
      </c>
      <c r="RO22" s="218">
        <v>633.49</v>
      </c>
      <c r="RP22" s="218"/>
      <c r="RQ22" s="218"/>
      <c r="RR22" s="20">
        <f t="shared" si="147"/>
        <v>2755.6</v>
      </c>
      <c r="RS22" s="18">
        <v>0</v>
      </c>
      <c r="RT22" s="18">
        <v>0</v>
      </c>
      <c r="RU22" s="18"/>
      <c r="RV22" s="18">
        <v>0</v>
      </c>
      <c r="RW22" s="18">
        <v>2755.6</v>
      </c>
      <c r="RX22" s="18"/>
      <c r="RY22" s="18">
        <v>0</v>
      </c>
      <c r="RZ22" s="18">
        <v>0</v>
      </c>
      <c r="SA22" s="18"/>
      <c r="SB22" s="18"/>
      <c r="SC22" s="18"/>
      <c r="SD22" s="18"/>
      <c r="SE22" s="20">
        <f t="shared" si="42"/>
        <v>-3561.4469999999988</v>
      </c>
      <c r="SF22" s="20">
        <f t="shared" si="43"/>
        <v>-3561.4469999999988</v>
      </c>
      <c r="SG22" s="20">
        <f t="shared" si="44"/>
        <v>0</v>
      </c>
      <c r="SH22" s="18">
        <f t="shared" si="148"/>
        <v>3751.5410000000002</v>
      </c>
      <c r="SI22" s="18">
        <v>354.58100000000002</v>
      </c>
      <c r="SJ22" s="218">
        <v>377.44</v>
      </c>
      <c r="SK22" s="218">
        <v>377.44</v>
      </c>
      <c r="SL22" s="218">
        <v>377.44</v>
      </c>
      <c r="SM22" s="218">
        <v>377.44</v>
      </c>
      <c r="SN22" s="218">
        <v>377.44</v>
      </c>
      <c r="SO22" s="218">
        <v>377.44</v>
      </c>
      <c r="SP22" s="218">
        <v>377.44</v>
      </c>
      <c r="SQ22" s="218">
        <v>377.44</v>
      </c>
      <c r="SR22" s="218">
        <v>377.44</v>
      </c>
      <c r="SS22" s="218"/>
      <c r="ST22" s="218"/>
      <c r="SU22" s="20">
        <f t="shared" si="149"/>
        <v>0</v>
      </c>
      <c r="SV22" s="18">
        <v>0</v>
      </c>
      <c r="SW22" s="18">
        <v>0</v>
      </c>
      <c r="SX22" s="18">
        <v>0</v>
      </c>
      <c r="SY22" s="18">
        <v>0</v>
      </c>
      <c r="SZ22" s="18">
        <v>0</v>
      </c>
      <c r="TA22" s="18">
        <v>0</v>
      </c>
      <c r="TB22" s="18">
        <v>0</v>
      </c>
      <c r="TC22" s="18">
        <v>0</v>
      </c>
      <c r="TD22" s="18">
        <v>0</v>
      </c>
      <c r="TE22" s="18"/>
      <c r="TF22" s="18"/>
      <c r="TG22" s="18"/>
      <c r="TH22" s="20">
        <f t="shared" si="45"/>
        <v>-3751.5410000000002</v>
      </c>
      <c r="TI22" s="20">
        <f t="shared" si="46"/>
        <v>-3751.5410000000002</v>
      </c>
      <c r="TJ22" s="20">
        <f t="shared" si="47"/>
        <v>0</v>
      </c>
      <c r="TK22" s="18">
        <f t="shared" si="150"/>
        <v>645.47100000000023</v>
      </c>
      <c r="TL22" s="18">
        <v>63.351000000000006</v>
      </c>
      <c r="TM22" s="218">
        <v>64.680000000000007</v>
      </c>
      <c r="TN22" s="218">
        <v>64.680000000000007</v>
      </c>
      <c r="TO22" s="218">
        <v>64.680000000000007</v>
      </c>
      <c r="TP22" s="218">
        <v>64.680000000000007</v>
      </c>
      <c r="TQ22" s="218">
        <v>64.680000000000007</v>
      </c>
      <c r="TR22" s="218">
        <v>64.680000000000007</v>
      </c>
      <c r="TS22" s="218">
        <v>64.680000000000007</v>
      </c>
      <c r="TT22" s="218">
        <v>64.680000000000007</v>
      </c>
      <c r="TU22" s="218">
        <v>64.680000000000007</v>
      </c>
      <c r="TV22" s="218"/>
      <c r="TW22" s="218"/>
      <c r="TX22" s="20">
        <f t="shared" si="151"/>
        <v>5455.35</v>
      </c>
      <c r="TY22" s="18">
        <v>0</v>
      </c>
      <c r="TZ22" s="18">
        <v>0</v>
      </c>
      <c r="UA22" s="18">
        <v>0</v>
      </c>
      <c r="UB22" s="18">
        <v>0</v>
      </c>
      <c r="UC22" s="18">
        <v>0</v>
      </c>
      <c r="UD22" s="18">
        <v>5455.35</v>
      </c>
      <c r="UE22" s="18">
        <v>0</v>
      </c>
      <c r="UF22" s="18">
        <v>0</v>
      </c>
      <c r="UG22" s="18">
        <v>0</v>
      </c>
      <c r="UH22" s="18">
        <f>VLOOKUP(C22,'[3]Фін.рез.(витрати)'!$C$8:$AI$94,33,0)</f>
        <v>0</v>
      </c>
      <c r="UI22" s="18"/>
      <c r="UJ22" s="18"/>
      <c r="UK22" s="20">
        <f t="shared" si="48"/>
        <v>4809.8789999999999</v>
      </c>
      <c r="UL22" s="20">
        <f t="shared" si="49"/>
        <v>0</v>
      </c>
      <c r="UM22" s="20">
        <f t="shared" si="50"/>
        <v>4809.8789999999999</v>
      </c>
      <c r="UN22" s="18">
        <f t="shared" si="152"/>
        <v>70.76700000000001</v>
      </c>
      <c r="UO22" s="18">
        <v>6.9570000000000007</v>
      </c>
      <c r="UP22" s="218">
        <v>7.09</v>
      </c>
      <c r="UQ22" s="218">
        <v>7.09</v>
      </c>
      <c r="UR22" s="218">
        <v>7.09</v>
      </c>
      <c r="US22" s="218">
        <v>7.09</v>
      </c>
      <c r="UT22" s="218">
        <v>7.09</v>
      </c>
      <c r="UU22" s="218">
        <v>7.09</v>
      </c>
      <c r="UV22" s="218">
        <v>7.09</v>
      </c>
      <c r="UW22" s="218">
        <v>7.09</v>
      </c>
      <c r="UX22" s="218">
        <v>7.09</v>
      </c>
      <c r="UY22" s="218"/>
      <c r="UZ22" s="218"/>
      <c r="VA22" s="20">
        <f t="shared" si="51"/>
        <v>0</v>
      </c>
      <c r="VB22" s="218"/>
      <c r="VC22" s="218"/>
      <c r="VD22" s="218"/>
      <c r="VE22" s="218"/>
      <c r="VF22" s="218"/>
      <c r="VG22" s="218"/>
      <c r="VH22" s="218"/>
      <c r="VI22" s="218"/>
      <c r="VJ22" s="218"/>
      <c r="VK22" s="218"/>
      <c r="VL22" s="218"/>
      <c r="VM22" s="218"/>
      <c r="VN22" s="20">
        <f t="shared" si="52"/>
        <v>-70.76700000000001</v>
      </c>
      <c r="VO22" s="20">
        <f t="shared" si="53"/>
        <v>-70.76700000000001</v>
      </c>
      <c r="VP22" s="20">
        <f t="shared" si="54"/>
        <v>0</v>
      </c>
      <c r="VQ22" s="120">
        <f t="shared" si="55"/>
        <v>0</v>
      </c>
      <c r="VR22" s="228"/>
      <c r="VS22" s="228"/>
      <c r="VT22" s="228"/>
      <c r="VU22" s="228"/>
      <c r="VV22" s="228"/>
      <c r="VW22" s="228"/>
      <c r="VX22" s="228"/>
      <c r="VY22" s="228"/>
      <c r="VZ22" s="228"/>
      <c r="WA22" s="228"/>
      <c r="WB22" s="228"/>
      <c r="WC22" s="228"/>
      <c r="WD22" s="120">
        <f t="shared" si="56"/>
        <v>0</v>
      </c>
      <c r="WE22" s="218"/>
      <c r="WF22" s="218"/>
      <c r="WG22" s="218"/>
      <c r="WH22" s="218"/>
      <c r="WI22" s="218"/>
      <c r="WJ22" s="218"/>
      <c r="WK22" s="218"/>
      <c r="WL22" s="218"/>
      <c r="WM22" s="218"/>
      <c r="WN22" s="218"/>
      <c r="WO22" s="218"/>
      <c r="WP22" s="218"/>
      <c r="WQ22" s="120">
        <f t="shared" si="57"/>
        <v>0</v>
      </c>
      <c r="WR22" s="120">
        <f t="shared" si="58"/>
        <v>0</v>
      </c>
      <c r="WS22" s="120">
        <f t="shared" si="59"/>
        <v>0</v>
      </c>
      <c r="WT22" s="119">
        <f t="shared" si="153"/>
        <v>71201.897999999986</v>
      </c>
      <c r="WU22" s="119">
        <v>6967.3679999999995</v>
      </c>
      <c r="WV22" s="228">
        <v>7137.17</v>
      </c>
      <c r="WW22" s="228">
        <v>7137.17</v>
      </c>
      <c r="WX22" s="228">
        <v>7137.17</v>
      </c>
      <c r="WY22" s="228">
        <v>7137.17</v>
      </c>
      <c r="WZ22" s="228">
        <v>7137.17</v>
      </c>
      <c r="XA22" s="228">
        <v>7137.17</v>
      </c>
      <c r="XB22" s="228">
        <v>7137.17</v>
      </c>
      <c r="XC22" s="228">
        <v>7137.17</v>
      </c>
      <c r="XD22" s="228">
        <v>7137.17</v>
      </c>
      <c r="XE22" s="228"/>
      <c r="XF22" s="228"/>
      <c r="XG22" s="119">
        <f t="shared" si="154"/>
        <v>82315.246670283275</v>
      </c>
      <c r="XH22" s="18">
        <v>8259.8381469906326</v>
      </c>
      <c r="XI22" s="18">
        <v>6706.138703458173</v>
      </c>
      <c r="XJ22" s="18">
        <v>3724.3936460592276</v>
      </c>
      <c r="XK22" s="18">
        <v>3103.2793682979836</v>
      </c>
      <c r="XL22" s="18">
        <v>8934.7226283955933</v>
      </c>
      <c r="XM22" s="18">
        <v>8573.2607092445378</v>
      </c>
      <c r="XN22" s="18">
        <v>7053.0201010024375</v>
      </c>
      <c r="XO22" s="18">
        <v>14378.354549055697</v>
      </c>
      <c r="XP22" s="18">
        <v>13427.379931958072</v>
      </c>
      <c r="XQ22" s="18">
        <v>8154.8588858209305</v>
      </c>
      <c r="XR22" s="18"/>
      <c r="XS22" s="18"/>
      <c r="XT22" s="120">
        <f t="shared" si="60"/>
        <v>11113.348670283289</v>
      </c>
      <c r="XU22" s="120">
        <f t="shared" si="61"/>
        <v>0</v>
      </c>
      <c r="XV22" s="120">
        <f t="shared" si="62"/>
        <v>11113.348670283289</v>
      </c>
      <c r="XW22" s="119">
        <f t="shared" si="155"/>
        <v>28928.702999999994</v>
      </c>
      <c r="XX22" s="119">
        <v>2833.7429999999999</v>
      </c>
      <c r="XY22" s="228">
        <v>2899.44</v>
      </c>
      <c r="XZ22" s="228">
        <v>2899.44</v>
      </c>
      <c r="YA22" s="228">
        <v>2899.44</v>
      </c>
      <c r="YB22" s="228">
        <v>2899.44</v>
      </c>
      <c r="YC22" s="228">
        <v>2899.44</v>
      </c>
      <c r="YD22" s="228">
        <v>2899.44</v>
      </c>
      <c r="YE22" s="228">
        <v>2899.44</v>
      </c>
      <c r="YF22" s="228">
        <v>2899.44</v>
      </c>
      <c r="YG22" s="228">
        <v>2899.44</v>
      </c>
      <c r="YH22" s="228"/>
      <c r="YI22" s="228"/>
      <c r="YJ22" s="120">
        <f t="shared" si="156"/>
        <v>22604.971392531763</v>
      </c>
      <c r="YK22" s="18">
        <v>2037.4459586324986</v>
      </c>
      <c r="YL22" s="18">
        <v>1456.4216644569274</v>
      </c>
      <c r="YM22" s="18">
        <v>2046.5636249567031</v>
      </c>
      <c r="YN22" s="18">
        <v>2186.3788262356611</v>
      </c>
      <c r="YO22" s="18">
        <v>2996.4288126384477</v>
      </c>
      <c r="YP22" s="18">
        <v>2086.4966730894484</v>
      </c>
      <c r="YQ22" s="18">
        <v>1992.291418864434</v>
      </c>
      <c r="YR22" s="18">
        <v>2658.5586802158341</v>
      </c>
      <c r="YS22" s="18">
        <v>2962.3652524213117</v>
      </c>
      <c r="YT22" s="18">
        <v>2182.0204810204955</v>
      </c>
      <c r="YU22" s="18"/>
      <c r="YV22" s="18"/>
      <c r="YW22" s="218">
        <f t="shared" si="157"/>
        <v>-6323.7316074682312</v>
      </c>
      <c r="YX22" s="120">
        <f t="shared" si="63"/>
        <v>-6323.7316074682312</v>
      </c>
      <c r="YY22" s="120">
        <f t="shared" si="64"/>
        <v>0</v>
      </c>
      <c r="YZ22" s="119">
        <f t="shared" si="158"/>
        <v>12100.284000000001</v>
      </c>
      <c r="ZA22" s="119">
        <v>1183.9140000000002</v>
      </c>
      <c r="ZB22" s="228">
        <v>1212.93</v>
      </c>
      <c r="ZC22" s="228">
        <v>1212.93</v>
      </c>
      <c r="ZD22" s="228">
        <v>1212.93</v>
      </c>
      <c r="ZE22" s="228">
        <v>1212.93</v>
      </c>
      <c r="ZF22" s="228">
        <v>1212.93</v>
      </c>
      <c r="ZG22" s="228">
        <v>1212.93</v>
      </c>
      <c r="ZH22" s="228">
        <v>1212.93</v>
      </c>
      <c r="ZI22" s="228">
        <v>1212.93</v>
      </c>
      <c r="ZJ22" s="228">
        <v>1212.93</v>
      </c>
      <c r="ZK22" s="228"/>
      <c r="ZL22" s="228"/>
      <c r="ZM22" s="120">
        <f t="shared" si="159"/>
        <v>10988.41583962012</v>
      </c>
      <c r="ZN22" s="119"/>
      <c r="ZO22" s="18"/>
      <c r="ZP22" s="18">
        <v>4614.2763672278252</v>
      </c>
      <c r="ZQ22" s="18">
        <v>6374.139472392294</v>
      </c>
      <c r="ZR22" s="18"/>
      <c r="ZS22" s="18"/>
      <c r="ZT22" s="18"/>
      <c r="ZU22" s="18"/>
      <c r="ZV22" s="18"/>
      <c r="ZW22" s="18"/>
      <c r="ZX22" s="18"/>
      <c r="ZY22" s="18"/>
      <c r="ZZ22" s="120">
        <f t="shared" si="65"/>
        <v>-1111.8681603798814</v>
      </c>
      <c r="AAA22" s="120">
        <f t="shared" si="66"/>
        <v>-1111.8681603798814</v>
      </c>
      <c r="AAB22" s="120">
        <f t="shared" si="67"/>
        <v>0</v>
      </c>
      <c r="AAC22" s="119">
        <f t="shared" si="160"/>
        <v>1820.3899999999996</v>
      </c>
      <c r="AAD22" s="119">
        <v>181.76</v>
      </c>
      <c r="AAE22" s="228">
        <v>182.07</v>
      </c>
      <c r="AAF22" s="228">
        <v>182.07</v>
      </c>
      <c r="AAG22" s="228">
        <v>182.07</v>
      </c>
      <c r="AAH22" s="228">
        <v>182.07</v>
      </c>
      <c r="AAI22" s="228">
        <v>182.07</v>
      </c>
      <c r="AAJ22" s="228">
        <v>182.07</v>
      </c>
      <c r="AAK22" s="228">
        <v>182.07</v>
      </c>
      <c r="AAL22" s="228">
        <v>182.07</v>
      </c>
      <c r="AAM22" s="228">
        <v>182.07</v>
      </c>
      <c r="AAN22" s="228"/>
      <c r="AAO22" s="228"/>
      <c r="AAP22" s="120">
        <f t="shared" si="161"/>
        <v>2121.096928728</v>
      </c>
      <c r="AAQ22" s="18">
        <v>179.903805732</v>
      </c>
      <c r="AAR22" s="18">
        <v>179.44165331999997</v>
      </c>
      <c r="AAS22" s="18">
        <v>220.12940663999998</v>
      </c>
      <c r="AAT22" s="18">
        <v>224.69961491999999</v>
      </c>
      <c r="AAU22" s="18">
        <v>219.79102107599999</v>
      </c>
      <c r="AAV22" s="18">
        <v>223.89635532</v>
      </c>
      <c r="AAW22" s="18">
        <v>217.50137243999998</v>
      </c>
      <c r="AAX22" s="18">
        <v>218.46050027999999</v>
      </c>
      <c r="AAY22" s="18">
        <v>216.63233724</v>
      </c>
      <c r="AAZ22" s="18">
        <v>220.64086176000001</v>
      </c>
      <c r="ABA22" s="18"/>
      <c r="ABB22" s="18"/>
      <c r="ABC22" s="120">
        <f t="shared" si="68"/>
        <v>300.70692872800032</v>
      </c>
      <c r="ABD22" s="120">
        <f t="shared" si="69"/>
        <v>0</v>
      </c>
      <c r="ABE22" s="120">
        <f t="shared" si="70"/>
        <v>300.70692872800032</v>
      </c>
      <c r="ABF22" s="119">
        <f t="shared" si="162"/>
        <v>402.95700000000005</v>
      </c>
      <c r="ABG22" s="119">
        <v>40.256999999999998</v>
      </c>
      <c r="ABH22" s="228">
        <v>40.299999999999997</v>
      </c>
      <c r="ABI22" s="228">
        <v>40.299999999999997</v>
      </c>
      <c r="ABJ22" s="228">
        <v>40.299999999999997</v>
      </c>
      <c r="ABK22" s="228">
        <v>40.299999999999997</v>
      </c>
      <c r="ABL22" s="228">
        <v>40.299999999999997</v>
      </c>
      <c r="ABM22" s="228">
        <v>40.299999999999997</v>
      </c>
      <c r="ABN22" s="228">
        <v>40.299999999999997</v>
      </c>
      <c r="ABO22" s="228">
        <v>40.299999999999997</v>
      </c>
      <c r="ABP22" s="228">
        <v>40.299999999999997</v>
      </c>
      <c r="ABQ22" s="228"/>
      <c r="ABR22" s="228"/>
      <c r="ABS22" s="120">
        <f t="shared" si="163"/>
        <v>0</v>
      </c>
      <c r="ABT22" s="18">
        <v>0</v>
      </c>
      <c r="ABU22" s="18"/>
      <c r="ABV22" s="18"/>
      <c r="ABW22" s="18"/>
      <c r="ABX22" s="18"/>
      <c r="ABY22" s="18"/>
      <c r="ABZ22" s="18"/>
      <c r="ACA22" s="18">
        <v>0</v>
      </c>
      <c r="ACB22" s="18">
        <v>0</v>
      </c>
      <c r="ACC22" s="18">
        <v>0</v>
      </c>
      <c r="ACD22" s="18"/>
      <c r="ACE22" s="18"/>
      <c r="ACF22" s="120">
        <f t="shared" si="71"/>
        <v>-402.95700000000005</v>
      </c>
      <c r="ACG22" s="120">
        <f t="shared" si="72"/>
        <v>-402.95700000000005</v>
      </c>
      <c r="ACH22" s="120">
        <f t="shared" si="73"/>
        <v>0</v>
      </c>
      <c r="ACI22" s="114">
        <f t="shared" si="74"/>
        <v>27278.252000000004</v>
      </c>
      <c r="ACJ22" s="120">
        <f t="shared" si="75"/>
        <v>16512.107147279999</v>
      </c>
      <c r="ACK22" s="131">
        <f t="shared" si="76"/>
        <v>-10766.144852720005</v>
      </c>
      <c r="ACL22" s="120">
        <f t="shared" si="77"/>
        <v>-10766.144852720005</v>
      </c>
      <c r="ACM22" s="120">
        <f t="shared" si="78"/>
        <v>0</v>
      </c>
      <c r="ACN22" s="18">
        <f t="shared" si="164"/>
        <v>27278.252000000004</v>
      </c>
      <c r="ACO22" s="18">
        <v>2590.712</v>
      </c>
      <c r="ACP22" s="218">
        <v>2743.06</v>
      </c>
      <c r="ACQ22" s="218">
        <v>2743.06</v>
      </c>
      <c r="ACR22" s="218">
        <v>2743.06</v>
      </c>
      <c r="ACS22" s="218">
        <v>2743.06</v>
      </c>
      <c r="ACT22" s="218">
        <v>2743.06</v>
      </c>
      <c r="ACU22" s="218">
        <v>2743.06</v>
      </c>
      <c r="ACV22" s="218">
        <v>2743.06</v>
      </c>
      <c r="ACW22" s="218">
        <v>2743.06</v>
      </c>
      <c r="ACX22" s="218">
        <v>2743.06</v>
      </c>
      <c r="ACY22" s="218"/>
      <c r="ACZ22" s="218"/>
      <c r="ADA22" s="20">
        <f t="shared" si="165"/>
        <v>16512.107147279999</v>
      </c>
      <c r="ADB22" s="18">
        <v>1620.32566752</v>
      </c>
      <c r="ADC22" s="18">
        <v>1620.1244196</v>
      </c>
      <c r="ADD22" s="18">
        <v>2246.3533018799999</v>
      </c>
      <c r="ADE22" s="18">
        <v>2276.7576876000003</v>
      </c>
      <c r="ADF22" s="18">
        <v>1988.8374754800002</v>
      </c>
      <c r="ADG22" s="18">
        <v>1556.895186</v>
      </c>
      <c r="ADH22" s="18">
        <v>1669.5620100000001</v>
      </c>
      <c r="ADI22" s="18">
        <v>1286.2996344000001</v>
      </c>
      <c r="ADJ22" s="18">
        <v>1111.2025968</v>
      </c>
      <c r="ADK22" s="18">
        <v>1135.7491680000001</v>
      </c>
      <c r="ADL22" s="18"/>
      <c r="ADM22" s="18"/>
      <c r="ADN22" s="20">
        <f t="shared" si="79"/>
        <v>-10766.144852720005</v>
      </c>
      <c r="ADO22" s="20">
        <f t="shared" si="80"/>
        <v>-10766.144852720005</v>
      </c>
      <c r="ADP22" s="20">
        <f t="shared" si="81"/>
        <v>0</v>
      </c>
      <c r="ADQ22" s="18">
        <f t="shared" si="166"/>
        <v>0</v>
      </c>
      <c r="ADR22" s="18">
        <v>0</v>
      </c>
      <c r="ADS22" s="218">
        <v>0</v>
      </c>
      <c r="ADT22" s="218">
        <v>0</v>
      </c>
      <c r="ADU22" s="218">
        <v>0</v>
      </c>
      <c r="ADV22" s="218">
        <v>0</v>
      </c>
      <c r="ADW22" s="218">
        <v>0</v>
      </c>
      <c r="ADX22" s="218">
        <v>0</v>
      </c>
      <c r="ADY22" s="218">
        <v>0</v>
      </c>
      <c r="ADZ22" s="218">
        <v>0</v>
      </c>
      <c r="AEA22" s="218">
        <v>0</v>
      </c>
      <c r="AEB22" s="218"/>
      <c r="AEC22" s="218"/>
      <c r="AED22" s="20">
        <f t="shared" si="167"/>
        <v>0</v>
      </c>
      <c r="AEE22" s="18">
        <v>0</v>
      </c>
      <c r="AEF22" s="18">
        <v>0</v>
      </c>
      <c r="AEG22" s="18">
        <v>0</v>
      </c>
      <c r="AEH22" s="18">
        <v>0</v>
      </c>
      <c r="AEI22" s="18">
        <v>0</v>
      </c>
      <c r="AEJ22" s="18">
        <v>0</v>
      </c>
      <c r="AEK22" s="18">
        <v>0</v>
      </c>
      <c r="AEL22" s="18">
        <v>0</v>
      </c>
      <c r="AEM22" s="18">
        <v>0</v>
      </c>
      <c r="AEN22" s="18">
        <v>0</v>
      </c>
      <c r="AEO22" s="18"/>
      <c r="AEP22" s="18"/>
      <c r="AEQ22" s="20">
        <f t="shared" si="82"/>
        <v>0</v>
      </c>
      <c r="AER22" s="20">
        <f t="shared" si="83"/>
        <v>0</v>
      </c>
      <c r="AES22" s="20">
        <f t="shared" si="84"/>
        <v>0</v>
      </c>
      <c r="AET22" s="18">
        <f t="shared" si="168"/>
        <v>0</v>
      </c>
      <c r="AEU22" s="18">
        <v>0</v>
      </c>
      <c r="AEV22" s="218">
        <v>0</v>
      </c>
      <c r="AEW22" s="218">
        <v>0</v>
      </c>
      <c r="AEX22" s="218">
        <v>0</v>
      </c>
      <c r="AEY22" s="218">
        <v>0</v>
      </c>
      <c r="AEZ22" s="218"/>
      <c r="AFA22" s="218"/>
      <c r="AFB22" s="218"/>
      <c r="AFC22" s="218"/>
      <c r="AFD22" s="218"/>
      <c r="AFE22" s="218"/>
      <c r="AFF22" s="218"/>
      <c r="AFG22" s="20">
        <f t="shared" si="169"/>
        <v>0</v>
      </c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20">
        <f t="shared" si="85"/>
        <v>0</v>
      </c>
      <c r="AFU22" s="20">
        <f t="shared" si="86"/>
        <v>0</v>
      </c>
      <c r="AFV22" s="135">
        <f t="shared" si="87"/>
        <v>0</v>
      </c>
      <c r="AFW22" s="140">
        <f t="shared" si="88"/>
        <v>305828.69829999993</v>
      </c>
      <c r="AFX22" s="110">
        <f t="shared" si="89"/>
        <v>235846.97910041717</v>
      </c>
      <c r="AFY22" s="125">
        <f t="shared" si="90"/>
        <v>-69981.71919958276</v>
      </c>
      <c r="AFZ22" s="20">
        <f t="shared" si="170"/>
        <v>-69981.71919958276</v>
      </c>
      <c r="AGA22" s="139">
        <f t="shared" si="171"/>
        <v>0</v>
      </c>
      <c r="AGB22" s="200">
        <f t="shared" si="91"/>
        <v>366994.43795999989</v>
      </c>
      <c r="AGC22" s="125">
        <f t="shared" si="91"/>
        <v>283016.37492050062</v>
      </c>
      <c r="AGD22" s="125">
        <f t="shared" si="92"/>
        <v>-83978.063039499277</v>
      </c>
      <c r="AGE22" s="20">
        <f t="shared" si="93"/>
        <v>-83978.063039499277</v>
      </c>
      <c r="AGF22" s="135">
        <f t="shared" si="94"/>
        <v>0</v>
      </c>
      <c r="AGG22" s="164">
        <f t="shared" si="172"/>
        <v>18349.721897999996</v>
      </c>
      <c r="AGH22" s="205">
        <f t="shared" si="173"/>
        <v>14150.818746025032</v>
      </c>
      <c r="AGI22" s="125">
        <f t="shared" si="95"/>
        <v>-4198.9031519749642</v>
      </c>
      <c r="AGJ22" s="20">
        <f t="shared" si="96"/>
        <v>-4198.9031519749642</v>
      </c>
      <c r="AGK22" s="139">
        <f t="shared" si="97"/>
        <v>0</v>
      </c>
      <c r="AGL22" s="165">
        <f t="shared" si="174"/>
        <v>385344.15985799988</v>
      </c>
      <c r="AGM22" s="165">
        <f t="shared" si="174"/>
        <v>297167.19366652565</v>
      </c>
      <c r="AGN22" s="166">
        <f t="shared" si="99"/>
        <v>-88176.966191474232</v>
      </c>
      <c r="AGO22" s="165">
        <f t="shared" si="100"/>
        <v>-88176.966191474232</v>
      </c>
      <c r="AGP22" s="167">
        <f t="shared" si="101"/>
        <v>0</v>
      </c>
      <c r="AGQ22" s="202">
        <f t="shared" si="175"/>
        <v>4.7619047619047623E-2</v>
      </c>
      <c r="AGR22" s="263"/>
      <c r="AGS22" s="263">
        <v>0.05</v>
      </c>
      <c r="AGT22" s="229"/>
      <c r="AGU22" s="264"/>
      <c r="AGV22" s="22"/>
      <c r="AGW22" s="22"/>
      <c r="AGX22" s="22"/>
      <c r="AGY22" s="22"/>
      <c r="AGZ22" s="22"/>
      <c r="AHA22" s="22"/>
      <c r="AHB22" s="22"/>
      <c r="AHC22" s="22"/>
      <c r="AHD22" s="22"/>
      <c r="AHE22" s="22"/>
      <c r="AHF22" s="22"/>
      <c r="AHG22" s="22"/>
      <c r="AHH22" s="22"/>
    </row>
    <row r="23" spans="1:892" s="210" customFormat="1" ht="12.75" outlineLevel="1" x14ac:dyDescent="0.25">
      <c r="A23" s="1">
        <v>453</v>
      </c>
      <c r="B23" s="21">
        <v>3</v>
      </c>
      <c r="C23" s="230" t="s">
        <v>760</v>
      </c>
      <c r="D23" s="232">
        <v>5</v>
      </c>
      <c r="E23" s="227">
        <v>3772.9</v>
      </c>
      <c r="F23" s="131">
        <f t="shared" si="0"/>
        <v>51698.821000000011</v>
      </c>
      <c r="G23" s="113">
        <f t="shared" si="1"/>
        <v>34553.042654140969</v>
      </c>
      <c r="H23" s="131">
        <f t="shared" si="2"/>
        <v>-17145.778345859042</v>
      </c>
      <c r="I23" s="120">
        <f t="shared" si="3"/>
        <v>-17145.778345859042</v>
      </c>
      <c r="J23" s="120">
        <f t="shared" si="4"/>
        <v>0</v>
      </c>
      <c r="K23" s="18">
        <f t="shared" si="102"/>
        <v>16675.249000000003</v>
      </c>
      <c r="L23" s="218">
        <v>1636.069</v>
      </c>
      <c r="M23" s="218">
        <v>1671.02</v>
      </c>
      <c r="N23" s="218">
        <v>1671.02</v>
      </c>
      <c r="O23" s="218">
        <v>1671.02</v>
      </c>
      <c r="P23" s="218">
        <v>1671.02</v>
      </c>
      <c r="Q23" s="218">
        <v>1671.02</v>
      </c>
      <c r="R23" s="218">
        <v>1671.02</v>
      </c>
      <c r="S23" s="218">
        <v>1671.02</v>
      </c>
      <c r="T23" s="218">
        <v>1671.02</v>
      </c>
      <c r="U23" s="218">
        <v>1671.02</v>
      </c>
      <c r="V23" s="218"/>
      <c r="W23" s="218"/>
      <c r="X23" s="218">
        <f t="shared" si="103"/>
        <v>9191.9113571681282</v>
      </c>
      <c r="Y23" s="18">
        <v>0</v>
      </c>
      <c r="Z23" s="18">
        <v>0</v>
      </c>
      <c r="AA23" s="18">
        <v>0</v>
      </c>
      <c r="AB23" s="18">
        <v>0</v>
      </c>
      <c r="AC23" s="18">
        <v>9191.9113571681282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/>
      <c r="AJ23" s="18"/>
      <c r="AK23" s="218"/>
      <c r="AL23" s="218">
        <f t="shared" si="104"/>
        <v>0</v>
      </c>
      <c r="AM23" s="218">
        <f t="shared" si="5"/>
        <v>0</v>
      </c>
      <c r="AN23" s="18">
        <f t="shared" si="105"/>
        <v>3520.6089999999995</v>
      </c>
      <c r="AO23" s="218">
        <v>345.67899999999992</v>
      </c>
      <c r="AP23" s="218">
        <v>352.77</v>
      </c>
      <c r="AQ23" s="218">
        <v>352.77</v>
      </c>
      <c r="AR23" s="218">
        <v>352.77</v>
      </c>
      <c r="AS23" s="218">
        <v>352.77</v>
      </c>
      <c r="AT23" s="218">
        <v>352.77</v>
      </c>
      <c r="AU23" s="218">
        <v>352.77</v>
      </c>
      <c r="AV23" s="218">
        <v>352.77</v>
      </c>
      <c r="AW23" s="218">
        <v>352.77</v>
      </c>
      <c r="AX23" s="218">
        <v>352.77</v>
      </c>
      <c r="AY23" s="218"/>
      <c r="AZ23" s="218"/>
      <c r="BA23" s="20">
        <f t="shared" si="106"/>
        <v>2000.0366087105988</v>
      </c>
      <c r="BB23" s="18">
        <v>0</v>
      </c>
      <c r="BC23" s="18">
        <v>0</v>
      </c>
      <c r="BD23" s="18">
        <v>0</v>
      </c>
      <c r="BE23" s="18">
        <v>0</v>
      </c>
      <c r="BF23" s="18">
        <v>2000.0366087105988</v>
      </c>
      <c r="BG23" s="18">
        <v>0</v>
      </c>
      <c r="BH23" s="18">
        <v>0</v>
      </c>
      <c r="BI23" s="18">
        <v>0</v>
      </c>
      <c r="BJ23" s="18">
        <v>0</v>
      </c>
      <c r="BK23" s="18">
        <v>0</v>
      </c>
      <c r="BL23" s="18"/>
      <c r="BM23" s="18"/>
      <c r="BN23" s="218"/>
      <c r="BO23" s="20">
        <f t="shared" si="6"/>
        <v>0</v>
      </c>
      <c r="BP23" s="20">
        <f t="shared" si="7"/>
        <v>0</v>
      </c>
      <c r="BQ23" s="18">
        <f t="shared" si="107"/>
        <v>2146.5570000000002</v>
      </c>
      <c r="BR23" s="218">
        <v>214.43700000000001</v>
      </c>
      <c r="BS23" s="3">
        <v>214.68</v>
      </c>
      <c r="BT23" s="218">
        <v>214.68</v>
      </c>
      <c r="BU23" s="218">
        <v>214.68</v>
      </c>
      <c r="BV23" s="218">
        <v>214.68</v>
      </c>
      <c r="BW23" s="218">
        <v>214.68</v>
      </c>
      <c r="BX23" s="218">
        <v>214.68</v>
      </c>
      <c r="BY23" s="218">
        <v>214.68</v>
      </c>
      <c r="BZ23" s="218">
        <v>214.68</v>
      </c>
      <c r="CA23" s="218">
        <v>214.68</v>
      </c>
      <c r="CB23" s="218"/>
      <c r="CC23" s="218"/>
      <c r="CD23" s="18">
        <f t="shared" si="108"/>
        <v>2330.10606706816</v>
      </c>
      <c r="CE23" s="18">
        <v>216.39643446399998</v>
      </c>
      <c r="CF23" s="18">
        <v>215.84053663999998</v>
      </c>
      <c r="CG23" s="18">
        <v>237.13716050816001</v>
      </c>
      <c r="CH23" s="18">
        <v>242.06051231999999</v>
      </c>
      <c r="CI23" s="18">
        <v>236.77266729600001</v>
      </c>
      <c r="CJ23" s="18">
        <v>241.19519072</v>
      </c>
      <c r="CK23" s="18">
        <v>234.30611424</v>
      </c>
      <c r="CL23" s="18">
        <v>235.33934687999999</v>
      </c>
      <c r="CM23" s="18">
        <v>233.36993504</v>
      </c>
      <c r="CN23" s="18">
        <v>237.68816895999998</v>
      </c>
      <c r="CO23" s="18"/>
      <c r="CP23" s="18"/>
      <c r="CQ23" s="218"/>
      <c r="CR23" s="20">
        <f t="shared" si="8"/>
        <v>0</v>
      </c>
      <c r="CS23" s="20">
        <f t="shared" si="9"/>
        <v>0</v>
      </c>
      <c r="CT23" s="18">
        <f t="shared" si="109"/>
        <v>433.85699999999991</v>
      </c>
      <c r="CU23" s="18">
        <v>43.346999999999994</v>
      </c>
      <c r="CV23" s="218">
        <v>43.39</v>
      </c>
      <c r="CW23" s="218">
        <v>43.39</v>
      </c>
      <c r="CX23" s="218">
        <v>43.39</v>
      </c>
      <c r="CY23" s="218">
        <v>43.39</v>
      </c>
      <c r="CZ23" s="218">
        <v>43.39</v>
      </c>
      <c r="DA23" s="218">
        <v>43.39</v>
      </c>
      <c r="DB23" s="218">
        <v>43.39</v>
      </c>
      <c r="DC23" s="218">
        <v>43.39</v>
      </c>
      <c r="DD23" s="218">
        <v>43.39</v>
      </c>
      <c r="DE23" s="218"/>
      <c r="DF23" s="218"/>
      <c r="DG23" s="18">
        <f t="shared" si="110"/>
        <v>471.61309929288001</v>
      </c>
      <c r="DH23" s="18">
        <v>43.795567130000002</v>
      </c>
      <c r="DI23" s="18">
        <v>43.683061300000006</v>
      </c>
      <c r="DJ23" s="18">
        <v>47.997303444880004</v>
      </c>
      <c r="DK23" s="18">
        <v>48.993805260000002</v>
      </c>
      <c r="DL23" s="18">
        <v>47.923528877999999</v>
      </c>
      <c r="DM23" s="18">
        <v>48.818487619999999</v>
      </c>
      <c r="DN23" s="18">
        <v>47.424290820000003</v>
      </c>
      <c r="DO23" s="18">
        <v>47.633420340000001</v>
      </c>
      <c r="DP23" s="18">
        <v>47.234805219999998</v>
      </c>
      <c r="DQ23" s="18">
        <v>48.108829280000002</v>
      </c>
      <c r="DR23" s="18"/>
      <c r="DS23" s="18"/>
      <c r="DT23" s="218">
        <f t="shared" si="111"/>
        <v>37.756099292880094</v>
      </c>
      <c r="DU23" s="20">
        <f t="shared" si="10"/>
        <v>0</v>
      </c>
      <c r="DV23" s="20">
        <f t="shared" si="112"/>
        <v>37.756099292880094</v>
      </c>
      <c r="DW23" s="18">
        <f t="shared" si="11"/>
        <v>1024.127</v>
      </c>
      <c r="DX23" s="18">
        <v>100.547</v>
      </c>
      <c r="DY23" s="218">
        <v>102.62</v>
      </c>
      <c r="DZ23" s="218">
        <v>102.62</v>
      </c>
      <c r="EA23" s="218">
        <v>102.62</v>
      </c>
      <c r="EB23" s="218">
        <v>102.62</v>
      </c>
      <c r="EC23" s="218">
        <v>102.62</v>
      </c>
      <c r="ED23" s="218">
        <v>102.62</v>
      </c>
      <c r="EE23" s="218">
        <v>102.62</v>
      </c>
      <c r="EF23" s="218">
        <v>102.62</v>
      </c>
      <c r="EG23" s="218">
        <v>102.62</v>
      </c>
      <c r="EH23" s="218"/>
      <c r="EI23" s="218"/>
      <c r="EJ23" s="218"/>
      <c r="EK23" s="18">
        <f t="shared" si="113"/>
        <v>579.31547642631506</v>
      </c>
      <c r="EL23" s="18">
        <v>0</v>
      </c>
      <c r="EM23" s="18">
        <v>0</v>
      </c>
      <c r="EN23" s="18">
        <v>0</v>
      </c>
      <c r="EO23" s="18">
        <v>0</v>
      </c>
      <c r="EP23" s="18">
        <v>579.31547642631506</v>
      </c>
      <c r="EQ23" s="18">
        <v>0</v>
      </c>
      <c r="ER23" s="18">
        <v>0</v>
      </c>
      <c r="ES23" s="18">
        <v>0</v>
      </c>
      <c r="ET23" s="18">
        <v>0</v>
      </c>
      <c r="EU23" s="18">
        <v>0</v>
      </c>
      <c r="EV23" s="18"/>
      <c r="EW23" s="18"/>
      <c r="EX23" s="20">
        <f t="shared" si="12"/>
        <v>-444.81152357368489</v>
      </c>
      <c r="EY23" s="20">
        <f t="shared" si="114"/>
        <v>-444.81152357368489</v>
      </c>
      <c r="EZ23" s="20">
        <f t="shared" si="115"/>
        <v>0</v>
      </c>
      <c r="FA23" s="18">
        <f t="shared" si="116"/>
        <v>11706.296999999999</v>
      </c>
      <c r="FB23" s="18">
        <v>1149.3869999999999</v>
      </c>
      <c r="FC23" s="218">
        <v>1172.99</v>
      </c>
      <c r="FD23" s="218">
        <v>1172.99</v>
      </c>
      <c r="FE23" s="218">
        <v>1172.99</v>
      </c>
      <c r="FF23" s="218">
        <v>1172.99</v>
      </c>
      <c r="FG23" s="218">
        <v>1172.99</v>
      </c>
      <c r="FH23" s="218">
        <v>1172.99</v>
      </c>
      <c r="FI23" s="218">
        <v>1172.99</v>
      </c>
      <c r="FJ23" s="218">
        <v>1172.99</v>
      </c>
      <c r="FK23" s="218">
        <v>1172.99</v>
      </c>
      <c r="FL23" s="218"/>
      <c r="FM23" s="218"/>
      <c r="FN23" s="20">
        <f t="shared" si="117"/>
        <v>6846.6696842766778</v>
      </c>
      <c r="FO23" s="18">
        <v>0</v>
      </c>
      <c r="FP23" s="18">
        <v>0</v>
      </c>
      <c r="FQ23" s="18">
        <v>0</v>
      </c>
      <c r="FR23" s="18">
        <v>0</v>
      </c>
      <c r="FS23" s="18">
        <v>6846.6696842766778</v>
      </c>
      <c r="FT23" s="18">
        <v>0</v>
      </c>
      <c r="FU23" s="18">
        <v>0</v>
      </c>
      <c r="FV23" s="18">
        <v>0</v>
      </c>
      <c r="FW23" s="18">
        <v>0</v>
      </c>
      <c r="FX23" s="18">
        <v>0</v>
      </c>
      <c r="FY23" s="18"/>
      <c r="FZ23" s="18"/>
      <c r="GA23" s="218">
        <f t="shared" si="118"/>
        <v>-4859.6273157233209</v>
      </c>
      <c r="GB23" s="20">
        <f t="shared" si="119"/>
        <v>-4859.6273157233209</v>
      </c>
      <c r="GC23" s="20">
        <f t="shared" si="120"/>
        <v>0</v>
      </c>
      <c r="GD23" s="18">
        <f t="shared" si="121"/>
        <v>8.8699999999999992</v>
      </c>
      <c r="GE23" s="218">
        <v>8.8699999999999992</v>
      </c>
      <c r="GF23" s="218">
        <v>0</v>
      </c>
      <c r="GG23" s="218">
        <v>0</v>
      </c>
      <c r="GH23" s="218">
        <v>0</v>
      </c>
      <c r="GI23" s="218">
        <v>0</v>
      </c>
      <c r="GJ23" s="218">
        <v>0</v>
      </c>
      <c r="GK23" s="218"/>
      <c r="GL23" s="218"/>
      <c r="GM23" s="218"/>
      <c r="GN23" s="218"/>
      <c r="GO23" s="218"/>
      <c r="GP23" s="218"/>
      <c r="GQ23" s="20">
        <f t="shared" si="122"/>
        <v>0</v>
      </c>
      <c r="GR23" s="18">
        <v>0</v>
      </c>
      <c r="GS23" s="18">
        <v>0</v>
      </c>
      <c r="GT23" s="18">
        <v>0</v>
      </c>
      <c r="GU23" s="18">
        <v>0</v>
      </c>
      <c r="GV23" s="218">
        <f t="shared" si="123"/>
        <v>-8.8699999999999992</v>
      </c>
      <c r="GW23" s="20">
        <f t="shared" si="13"/>
        <v>-8.8699999999999992</v>
      </c>
      <c r="GX23" s="20">
        <f t="shared" si="14"/>
        <v>0</v>
      </c>
      <c r="GY23" s="18">
        <f t="shared" si="124"/>
        <v>16183.255000000003</v>
      </c>
      <c r="GZ23" s="18">
        <v>1582.105</v>
      </c>
      <c r="HA23" s="218">
        <v>1622.35</v>
      </c>
      <c r="HB23" s="218">
        <v>1622.35</v>
      </c>
      <c r="HC23" s="218">
        <v>1622.35</v>
      </c>
      <c r="HD23" s="218">
        <v>1622.35</v>
      </c>
      <c r="HE23" s="218">
        <v>1622.35</v>
      </c>
      <c r="HF23" s="218">
        <v>1622.35</v>
      </c>
      <c r="HG23" s="218">
        <v>1622.35</v>
      </c>
      <c r="HH23" s="218">
        <v>1622.35</v>
      </c>
      <c r="HI23" s="218">
        <v>1622.35</v>
      </c>
      <c r="HJ23" s="218"/>
      <c r="HK23" s="218"/>
      <c r="HL23" s="20">
        <f t="shared" si="125"/>
        <v>13133.390361198213</v>
      </c>
      <c r="HM23" s="18">
        <v>1254.3107421812456</v>
      </c>
      <c r="HN23" s="18">
        <v>1153.1778711435109</v>
      </c>
      <c r="HO23" s="18">
        <v>1325.4107294905236</v>
      </c>
      <c r="HP23" s="18">
        <v>1428.6867506863123</v>
      </c>
      <c r="HQ23" s="18">
        <v>1494.5623064312676</v>
      </c>
      <c r="HR23" s="18">
        <v>1296.4459535164031</v>
      </c>
      <c r="HS23" s="18">
        <v>1178.487189127138</v>
      </c>
      <c r="HT23" s="18">
        <v>1558.898096536228</v>
      </c>
      <c r="HU23" s="18">
        <v>1177.9143766407656</v>
      </c>
      <c r="HV23" s="18">
        <v>1265.4963454448191</v>
      </c>
      <c r="HW23" s="18"/>
      <c r="HX23" s="18"/>
      <c r="HY23" s="20">
        <f t="shared" si="15"/>
        <v>-3049.8646388017896</v>
      </c>
      <c r="HZ23" s="20">
        <f t="shared" si="16"/>
        <v>-3049.8646388017896</v>
      </c>
      <c r="IA23" s="20">
        <f t="shared" si="17"/>
        <v>0</v>
      </c>
      <c r="IB23" s="119">
        <f t="shared" si="126"/>
        <v>0</v>
      </c>
      <c r="IC23" s="119">
        <v>0</v>
      </c>
      <c r="ID23" s="228">
        <v>0</v>
      </c>
      <c r="IE23" s="228">
        <v>0</v>
      </c>
      <c r="IF23" s="119">
        <v>0</v>
      </c>
      <c r="IG23" s="119">
        <v>0</v>
      </c>
      <c r="IH23" s="119">
        <v>0</v>
      </c>
      <c r="II23" s="119">
        <v>0</v>
      </c>
      <c r="IJ23" s="119">
        <v>0</v>
      </c>
      <c r="IK23" s="119">
        <v>0</v>
      </c>
      <c r="IL23" s="119">
        <v>0</v>
      </c>
      <c r="IM23" s="119"/>
      <c r="IN23" s="119"/>
      <c r="IO23" s="120">
        <f t="shared" si="127"/>
        <v>0</v>
      </c>
      <c r="IP23" s="18">
        <v>0</v>
      </c>
      <c r="IQ23" s="18">
        <v>0</v>
      </c>
      <c r="IR23" s="18">
        <v>0</v>
      </c>
      <c r="IS23" s="18">
        <v>0</v>
      </c>
      <c r="IT23" s="18">
        <v>0</v>
      </c>
      <c r="IU23" s="18">
        <v>0</v>
      </c>
      <c r="IV23" s="18">
        <v>0</v>
      </c>
      <c r="IW23" s="18">
        <v>0</v>
      </c>
      <c r="IX23" s="18">
        <v>0</v>
      </c>
      <c r="IY23" s="18">
        <v>0</v>
      </c>
      <c r="IZ23" s="18"/>
      <c r="JA23" s="18"/>
      <c r="JB23" s="228">
        <f t="shared" si="18"/>
        <v>0</v>
      </c>
      <c r="JC23" s="120">
        <f t="shared" si="19"/>
        <v>0</v>
      </c>
      <c r="JD23" s="120">
        <f t="shared" si="20"/>
        <v>0</v>
      </c>
      <c r="JE23" s="119">
        <f t="shared" si="128"/>
        <v>0</v>
      </c>
      <c r="JF23" s="119">
        <v>0</v>
      </c>
      <c r="JG23" s="228">
        <v>0</v>
      </c>
      <c r="JH23" s="228">
        <v>0</v>
      </c>
      <c r="JI23" s="228">
        <v>0</v>
      </c>
      <c r="JJ23" s="228">
        <v>0</v>
      </c>
      <c r="JK23" s="228">
        <v>0</v>
      </c>
      <c r="JL23" s="228">
        <v>0</v>
      </c>
      <c r="JM23" s="228">
        <v>0</v>
      </c>
      <c r="JN23" s="228">
        <v>0</v>
      </c>
      <c r="JO23" s="228">
        <v>0</v>
      </c>
      <c r="JP23" s="228"/>
      <c r="JQ23" s="228"/>
      <c r="JR23" s="119">
        <f t="shared" si="129"/>
        <v>0</v>
      </c>
      <c r="JS23" s="18">
        <v>0</v>
      </c>
      <c r="JT23" s="18">
        <v>0</v>
      </c>
      <c r="JU23" s="18">
        <v>0</v>
      </c>
      <c r="JV23" s="18">
        <v>0</v>
      </c>
      <c r="JW23" s="18">
        <v>0</v>
      </c>
      <c r="JX23" s="18">
        <v>0</v>
      </c>
      <c r="JY23" s="18">
        <v>0</v>
      </c>
      <c r="JZ23" s="18">
        <v>0</v>
      </c>
      <c r="KA23" s="18">
        <v>0</v>
      </c>
      <c r="KB23" s="18">
        <v>0</v>
      </c>
      <c r="KC23" s="18"/>
      <c r="KD23" s="18"/>
      <c r="KE23" s="228">
        <f t="shared" si="21"/>
        <v>0</v>
      </c>
      <c r="KF23" s="120">
        <f t="shared" si="22"/>
        <v>0</v>
      </c>
      <c r="KG23" s="120">
        <f t="shared" si="23"/>
        <v>0</v>
      </c>
      <c r="KH23" s="119">
        <f t="shared" si="130"/>
        <v>4040.1129999999994</v>
      </c>
      <c r="KI23" s="119">
        <v>396.64299999999997</v>
      </c>
      <c r="KJ23" s="228">
        <v>404.83</v>
      </c>
      <c r="KK23" s="228">
        <v>404.83</v>
      </c>
      <c r="KL23" s="228">
        <v>404.83</v>
      </c>
      <c r="KM23" s="228">
        <v>404.83</v>
      </c>
      <c r="KN23" s="228">
        <v>404.83</v>
      </c>
      <c r="KO23" s="228">
        <v>404.83</v>
      </c>
      <c r="KP23" s="228">
        <v>404.83</v>
      </c>
      <c r="KQ23" s="228">
        <v>404.83</v>
      </c>
      <c r="KR23" s="228">
        <v>404.83</v>
      </c>
      <c r="KS23" s="228"/>
      <c r="KT23" s="228"/>
      <c r="KU23" s="120">
        <f t="shared" si="131"/>
        <v>3373.3867572123704</v>
      </c>
      <c r="KV23" s="18">
        <v>469.59865630563536</v>
      </c>
      <c r="KW23" s="18">
        <v>355.95585924990024</v>
      </c>
      <c r="KX23" s="18">
        <v>524.75427012022806</v>
      </c>
      <c r="KY23" s="18">
        <v>465.38504328358471</v>
      </c>
      <c r="KZ23" s="18">
        <v>501.22065451789877</v>
      </c>
      <c r="LA23" s="18">
        <v>99.308299709661739</v>
      </c>
      <c r="LB23" s="18">
        <v>5.5026402697802412</v>
      </c>
      <c r="LC23" s="18"/>
      <c r="LD23" s="18">
        <v>554.4233982277608</v>
      </c>
      <c r="LE23" s="18">
        <v>397.23793552792029</v>
      </c>
      <c r="LF23" s="18"/>
      <c r="LG23" s="18"/>
      <c r="LH23" s="228">
        <f t="shared" si="132"/>
        <v>-666.72624278762896</v>
      </c>
      <c r="LI23" s="120">
        <f t="shared" si="24"/>
        <v>-666.72624278762896</v>
      </c>
      <c r="LJ23" s="120">
        <f t="shared" si="25"/>
        <v>0</v>
      </c>
      <c r="LK23" s="120">
        <f t="shared" si="133"/>
        <v>0</v>
      </c>
      <c r="LL23" s="228"/>
      <c r="LM23" s="228"/>
      <c r="LN23" s="228"/>
      <c r="LO23" s="228"/>
      <c r="LP23" s="228"/>
      <c r="LQ23" s="228"/>
      <c r="LR23" s="228"/>
      <c r="LS23" s="228"/>
      <c r="LT23" s="228"/>
      <c r="LU23" s="228"/>
      <c r="LV23" s="228"/>
      <c r="LW23" s="228"/>
      <c r="LX23" s="120">
        <f t="shared" si="26"/>
        <v>0</v>
      </c>
      <c r="LY23" s="228"/>
      <c r="LZ23" s="228"/>
      <c r="MA23" s="228"/>
      <c r="MB23" s="228"/>
      <c r="MC23" s="228"/>
      <c r="MD23" s="228"/>
      <c r="ME23" s="228"/>
      <c r="MF23" s="228"/>
      <c r="MG23" s="228"/>
      <c r="MH23" s="228"/>
      <c r="MI23" s="228"/>
      <c r="MJ23" s="119">
        <v>0</v>
      </c>
      <c r="MK23" s="228"/>
      <c r="ML23" s="120">
        <f t="shared" si="27"/>
        <v>0</v>
      </c>
      <c r="MM23" s="120">
        <f t="shared" si="28"/>
        <v>0</v>
      </c>
      <c r="MN23" s="120">
        <f t="shared" si="134"/>
        <v>55005.137999999999</v>
      </c>
      <c r="MO23" s="120">
        <v>5357.8979999999992</v>
      </c>
      <c r="MP23" s="228">
        <v>5516.36</v>
      </c>
      <c r="MQ23" s="228">
        <v>5516.36</v>
      </c>
      <c r="MR23" s="228">
        <v>5516.36</v>
      </c>
      <c r="MS23" s="228">
        <v>5516.36</v>
      </c>
      <c r="MT23" s="228">
        <v>5516.36</v>
      </c>
      <c r="MU23" s="228">
        <v>5516.36</v>
      </c>
      <c r="MV23" s="228">
        <v>5516.36</v>
      </c>
      <c r="MW23" s="228">
        <v>5516.36</v>
      </c>
      <c r="MX23" s="228">
        <v>5516.36</v>
      </c>
      <c r="MY23" s="228"/>
      <c r="MZ23" s="228"/>
      <c r="NA23" s="120">
        <f t="shared" si="135"/>
        <v>10965.908627155184</v>
      </c>
      <c r="NB23" s="20">
        <v>1308.377935378252</v>
      </c>
      <c r="NC23" s="20">
        <v>7583.9032639769739</v>
      </c>
      <c r="ND23" s="20">
        <v>0</v>
      </c>
      <c r="NE23" s="20">
        <v>0</v>
      </c>
      <c r="NF23" s="20">
        <v>0</v>
      </c>
      <c r="NG23" s="20">
        <v>0</v>
      </c>
      <c r="NH23" s="20">
        <v>0</v>
      </c>
      <c r="NI23" s="20">
        <v>619.32303834709955</v>
      </c>
      <c r="NJ23" s="20">
        <v>0</v>
      </c>
      <c r="NK23" s="20">
        <v>1454.3043894528585</v>
      </c>
      <c r="NL23" s="20"/>
      <c r="NM23" s="20"/>
      <c r="NN23" s="228">
        <f t="shared" si="136"/>
        <v>-44039.229372844813</v>
      </c>
      <c r="NO23" s="120">
        <f t="shared" si="29"/>
        <v>-44039.229372844813</v>
      </c>
      <c r="NP23" s="120">
        <f t="shared" si="30"/>
        <v>0</v>
      </c>
      <c r="NQ23" s="114">
        <f t="shared" si="31"/>
        <v>27755.631000000001</v>
      </c>
      <c r="NR23" s="113">
        <f t="shared" si="32"/>
        <v>13901.720000000001</v>
      </c>
      <c r="NS23" s="131">
        <f t="shared" si="33"/>
        <v>-13853.911</v>
      </c>
      <c r="NT23" s="120">
        <f t="shared" si="34"/>
        <v>-13853.911</v>
      </c>
      <c r="NU23" s="120">
        <f t="shared" si="35"/>
        <v>0</v>
      </c>
      <c r="NV23" s="18">
        <f t="shared" si="137"/>
        <v>5229.5569999999998</v>
      </c>
      <c r="NW23" s="18">
        <v>509.68699999999995</v>
      </c>
      <c r="NX23" s="218">
        <v>524.42999999999995</v>
      </c>
      <c r="NY23" s="218">
        <v>524.42999999999995</v>
      </c>
      <c r="NZ23" s="18">
        <v>524.42999999999995</v>
      </c>
      <c r="OA23" s="18">
        <v>524.42999999999995</v>
      </c>
      <c r="OB23" s="18">
        <v>524.42999999999995</v>
      </c>
      <c r="OC23" s="18">
        <v>524.42999999999995</v>
      </c>
      <c r="OD23" s="18">
        <v>524.42999999999995</v>
      </c>
      <c r="OE23" s="18">
        <v>524.42999999999995</v>
      </c>
      <c r="OF23" s="18">
        <v>524.42999999999995</v>
      </c>
      <c r="OG23" s="18"/>
      <c r="OH23" s="18"/>
      <c r="OI23" s="20">
        <f t="shared" si="138"/>
        <v>0</v>
      </c>
      <c r="OJ23" s="20">
        <v>0</v>
      </c>
      <c r="OK23" s="20">
        <v>0</v>
      </c>
      <c r="OL23" s="20">
        <v>0</v>
      </c>
      <c r="OM23" s="20">
        <v>0</v>
      </c>
      <c r="ON23" s="20">
        <v>0</v>
      </c>
      <c r="OO23" s="20">
        <v>0</v>
      </c>
      <c r="OP23" s="20">
        <v>0</v>
      </c>
      <c r="OQ23" s="20">
        <v>0</v>
      </c>
      <c r="OR23" s="20">
        <v>0</v>
      </c>
      <c r="OS23" s="20">
        <f>VLOOKUP(C23,'[3]Фін.рез.(витрати)'!$C$8:$AD$94,28,0)</f>
        <v>0</v>
      </c>
      <c r="OT23" s="20"/>
      <c r="OU23" s="20"/>
      <c r="OV23" s="218">
        <f t="shared" si="139"/>
        <v>-5229.5569999999998</v>
      </c>
      <c r="OW23" s="20">
        <f t="shared" si="36"/>
        <v>-5229.5569999999998</v>
      </c>
      <c r="OX23" s="20">
        <f t="shared" si="37"/>
        <v>0</v>
      </c>
      <c r="OY23" s="18">
        <f t="shared" si="140"/>
        <v>9062.6009999999987</v>
      </c>
      <c r="OZ23" s="18">
        <v>855.41099999999994</v>
      </c>
      <c r="PA23" s="218">
        <v>911.91</v>
      </c>
      <c r="PB23" s="218">
        <v>911.91</v>
      </c>
      <c r="PC23" s="218">
        <v>911.91</v>
      </c>
      <c r="PD23" s="218">
        <v>911.91</v>
      </c>
      <c r="PE23" s="218">
        <v>911.91</v>
      </c>
      <c r="PF23" s="218">
        <v>911.91</v>
      </c>
      <c r="PG23" s="218">
        <v>911.91</v>
      </c>
      <c r="PH23" s="218">
        <v>911.91</v>
      </c>
      <c r="PI23" s="218">
        <v>911.91</v>
      </c>
      <c r="PJ23" s="218"/>
      <c r="PK23" s="218"/>
      <c r="PL23" s="20">
        <f t="shared" si="141"/>
        <v>6299.52</v>
      </c>
      <c r="PM23" s="18">
        <v>0</v>
      </c>
      <c r="PN23" s="18">
        <v>0</v>
      </c>
      <c r="PO23" s="18">
        <v>6299.52</v>
      </c>
      <c r="PP23" s="18">
        <v>0</v>
      </c>
      <c r="PQ23" s="18">
        <v>0</v>
      </c>
      <c r="PR23" s="18">
        <v>0</v>
      </c>
      <c r="PS23" s="18">
        <v>0</v>
      </c>
      <c r="PT23" s="18">
        <v>0</v>
      </c>
      <c r="PU23" s="18">
        <v>0</v>
      </c>
      <c r="PV23" s="18">
        <f>VLOOKUP(C23,'[3]Фін.рез.(витрати)'!$C$8:$AE$94,29,0)</f>
        <v>0</v>
      </c>
      <c r="PW23" s="18"/>
      <c r="PX23" s="18"/>
      <c r="PY23" s="218">
        <f t="shared" si="142"/>
        <v>-2763.0809999999983</v>
      </c>
      <c r="PZ23" s="20">
        <f t="shared" si="38"/>
        <v>-2763.0809999999983</v>
      </c>
      <c r="QA23" s="20">
        <f t="shared" si="39"/>
        <v>0</v>
      </c>
      <c r="QB23" s="18">
        <f t="shared" si="143"/>
        <v>1189.45</v>
      </c>
      <c r="QC23" s="18">
        <v>116.46999999999998</v>
      </c>
      <c r="QD23" s="218">
        <v>119.22</v>
      </c>
      <c r="QE23" s="218">
        <v>119.22</v>
      </c>
      <c r="QF23" s="218">
        <v>119.22</v>
      </c>
      <c r="QG23" s="218">
        <v>119.22</v>
      </c>
      <c r="QH23" s="218">
        <v>119.22</v>
      </c>
      <c r="QI23" s="218">
        <v>119.22</v>
      </c>
      <c r="QJ23" s="218">
        <v>119.22</v>
      </c>
      <c r="QK23" s="218">
        <v>119.22</v>
      </c>
      <c r="QL23" s="218">
        <v>119.22</v>
      </c>
      <c r="QM23" s="218"/>
      <c r="QN23" s="218"/>
      <c r="QO23" s="20">
        <f t="shared" si="144"/>
        <v>0</v>
      </c>
      <c r="QP23" s="18">
        <v>0</v>
      </c>
      <c r="QQ23" s="18">
        <v>0</v>
      </c>
      <c r="QR23" s="18"/>
      <c r="QS23" s="18">
        <v>0</v>
      </c>
      <c r="QT23" s="18">
        <v>0</v>
      </c>
      <c r="QU23" s="18">
        <v>0</v>
      </c>
      <c r="QV23" s="18"/>
      <c r="QW23" s="18">
        <v>0</v>
      </c>
      <c r="QX23" s="18"/>
      <c r="QY23" s="18"/>
      <c r="QZ23" s="18"/>
      <c r="RA23" s="18"/>
      <c r="RB23" s="218">
        <f t="shared" si="145"/>
        <v>-1189.45</v>
      </c>
      <c r="RC23" s="20">
        <f t="shared" si="40"/>
        <v>-1189.45</v>
      </c>
      <c r="RD23" s="20">
        <f t="shared" si="41"/>
        <v>0</v>
      </c>
      <c r="RE23" s="18">
        <f t="shared" si="146"/>
        <v>5293.5960000000005</v>
      </c>
      <c r="RF23" s="20">
        <v>515.94600000000003</v>
      </c>
      <c r="RG23" s="218">
        <v>530.85</v>
      </c>
      <c r="RH23" s="218">
        <v>530.85</v>
      </c>
      <c r="RI23" s="218">
        <v>530.85</v>
      </c>
      <c r="RJ23" s="218">
        <v>530.85</v>
      </c>
      <c r="RK23" s="218">
        <v>530.85</v>
      </c>
      <c r="RL23" s="218">
        <v>530.85</v>
      </c>
      <c r="RM23" s="218">
        <v>530.85</v>
      </c>
      <c r="RN23" s="218">
        <v>530.85</v>
      </c>
      <c r="RO23" s="218">
        <v>530.85</v>
      </c>
      <c r="RP23" s="218"/>
      <c r="RQ23" s="218"/>
      <c r="RR23" s="20">
        <f t="shared" si="147"/>
        <v>7602.2</v>
      </c>
      <c r="RS23" s="18">
        <v>2792.84</v>
      </c>
      <c r="RT23" s="18">
        <v>0</v>
      </c>
      <c r="RU23" s="18"/>
      <c r="RV23" s="18">
        <v>0</v>
      </c>
      <c r="RW23" s="18"/>
      <c r="RX23" s="18"/>
      <c r="RY23" s="18">
        <v>0</v>
      </c>
      <c r="RZ23" s="18">
        <v>4809.3599999999997</v>
      </c>
      <c r="SA23" s="18"/>
      <c r="SB23" s="18"/>
      <c r="SC23" s="18"/>
      <c r="SD23" s="18"/>
      <c r="SE23" s="20">
        <f t="shared" si="42"/>
        <v>2308.6039999999994</v>
      </c>
      <c r="SF23" s="20">
        <f t="shared" si="43"/>
        <v>0</v>
      </c>
      <c r="SG23" s="20">
        <f t="shared" si="44"/>
        <v>2308.6039999999994</v>
      </c>
      <c r="SH23" s="18">
        <f t="shared" si="148"/>
        <v>3753.8260000000005</v>
      </c>
      <c r="SI23" s="18">
        <v>354.79600000000005</v>
      </c>
      <c r="SJ23" s="218">
        <v>377.67</v>
      </c>
      <c r="SK23" s="218">
        <v>377.67</v>
      </c>
      <c r="SL23" s="218">
        <v>377.67</v>
      </c>
      <c r="SM23" s="218">
        <v>377.67</v>
      </c>
      <c r="SN23" s="218">
        <v>377.67</v>
      </c>
      <c r="SO23" s="218">
        <v>377.67</v>
      </c>
      <c r="SP23" s="218">
        <v>377.67</v>
      </c>
      <c r="SQ23" s="218">
        <v>377.67</v>
      </c>
      <c r="SR23" s="218">
        <v>377.67</v>
      </c>
      <c r="SS23" s="218"/>
      <c r="ST23" s="218"/>
      <c r="SU23" s="20">
        <f t="shared" si="149"/>
        <v>0</v>
      </c>
      <c r="SV23" s="18">
        <v>0</v>
      </c>
      <c r="SW23" s="18">
        <v>0</v>
      </c>
      <c r="SX23" s="18">
        <v>0</v>
      </c>
      <c r="SY23" s="18">
        <v>0</v>
      </c>
      <c r="SZ23" s="18">
        <v>0</v>
      </c>
      <c r="TA23" s="18">
        <v>0</v>
      </c>
      <c r="TB23" s="18">
        <v>0</v>
      </c>
      <c r="TC23" s="18">
        <v>0</v>
      </c>
      <c r="TD23" s="18">
        <v>0</v>
      </c>
      <c r="TE23" s="18"/>
      <c r="TF23" s="18"/>
      <c r="TG23" s="18"/>
      <c r="TH23" s="20">
        <f t="shared" si="45"/>
        <v>-3753.8260000000005</v>
      </c>
      <c r="TI23" s="20">
        <f t="shared" si="46"/>
        <v>-3753.8260000000005</v>
      </c>
      <c r="TJ23" s="20">
        <f t="shared" si="47"/>
        <v>0</v>
      </c>
      <c r="TK23" s="18">
        <f t="shared" si="150"/>
        <v>3147.5650000000001</v>
      </c>
      <c r="TL23" s="18">
        <v>308.875</v>
      </c>
      <c r="TM23" s="218">
        <v>315.41000000000003</v>
      </c>
      <c r="TN23" s="218">
        <v>315.41000000000003</v>
      </c>
      <c r="TO23" s="218">
        <v>315.41000000000003</v>
      </c>
      <c r="TP23" s="218">
        <v>315.41000000000003</v>
      </c>
      <c r="TQ23" s="218">
        <v>315.41000000000003</v>
      </c>
      <c r="TR23" s="218">
        <v>315.41000000000003</v>
      </c>
      <c r="TS23" s="218">
        <v>315.41000000000003</v>
      </c>
      <c r="TT23" s="218">
        <v>315.41000000000003</v>
      </c>
      <c r="TU23" s="218">
        <v>315.41000000000003</v>
      </c>
      <c r="TV23" s="218"/>
      <c r="TW23" s="218"/>
      <c r="TX23" s="20">
        <f t="shared" si="151"/>
        <v>0</v>
      </c>
      <c r="TY23" s="18">
        <v>0</v>
      </c>
      <c r="TZ23" s="18">
        <v>0</v>
      </c>
      <c r="UA23" s="18">
        <v>0</v>
      </c>
      <c r="UB23" s="18">
        <v>0</v>
      </c>
      <c r="UC23" s="18">
        <v>0</v>
      </c>
      <c r="UD23" s="18">
        <v>0</v>
      </c>
      <c r="UE23" s="18">
        <v>0</v>
      </c>
      <c r="UF23" s="18">
        <v>0</v>
      </c>
      <c r="UG23" s="18">
        <v>0</v>
      </c>
      <c r="UH23" s="18">
        <f>VLOOKUP(C23,'[3]Фін.рез.(витрати)'!$C$8:$AI$94,33,0)</f>
        <v>0</v>
      </c>
      <c r="UI23" s="18"/>
      <c r="UJ23" s="18"/>
      <c r="UK23" s="20">
        <f t="shared" si="48"/>
        <v>-3147.5650000000001</v>
      </c>
      <c r="UL23" s="20">
        <f t="shared" si="49"/>
        <v>-3147.5650000000001</v>
      </c>
      <c r="UM23" s="20">
        <f t="shared" si="50"/>
        <v>0</v>
      </c>
      <c r="UN23" s="18">
        <f t="shared" si="152"/>
        <v>79.036000000000001</v>
      </c>
      <c r="UO23" s="18">
        <v>7.7560000000000002</v>
      </c>
      <c r="UP23" s="218">
        <v>7.92</v>
      </c>
      <c r="UQ23" s="218">
        <v>7.92</v>
      </c>
      <c r="UR23" s="218">
        <v>7.92</v>
      </c>
      <c r="US23" s="218">
        <v>7.92</v>
      </c>
      <c r="UT23" s="218">
        <v>7.92</v>
      </c>
      <c r="UU23" s="218">
        <v>7.92</v>
      </c>
      <c r="UV23" s="218">
        <v>7.92</v>
      </c>
      <c r="UW23" s="218">
        <v>7.92</v>
      </c>
      <c r="UX23" s="218">
        <v>7.92</v>
      </c>
      <c r="UY23" s="218"/>
      <c r="UZ23" s="218"/>
      <c r="VA23" s="20">
        <f t="shared" si="51"/>
        <v>0</v>
      </c>
      <c r="VB23" s="218"/>
      <c r="VC23" s="218"/>
      <c r="VD23" s="218"/>
      <c r="VE23" s="218"/>
      <c r="VF23" s="218"/>
      <c r="VG23" s="218"/>
      <c r="VH23" s="218"/>
      <c r="VI23" s="218"/>
      <c r="VJ23" s="218"/>
      <c r="VK23" s="218"/>
      <c r="VL23" s="218"/>
      <c r="VM23" s="218"/>
      <c r="VN23" s="20">
        <f t="shared" si="52"/>
        <v>-79.036000000000001</v>
      </c>
      <c r="VO23" s="20">
        <f t="shared" si="53"/>
        <v>-79.036000000000001</v>
      </c>
      <c r="VP23" s="20">
        <f t="shared" si="54"/>
        <v>0</v>
      </c>
      <c r="VQ23" s="120">
        <f t="shared" si="55"/>
        <v>0</v>
      </c>
      <c r="VR23" s="228"/>
      <c r="VS23" s="228"/>
      <c r="VT23" s="228"/>
      <c r="VU23" s="228"/>
      <c r="VV23" s="228"/>
      <c r="VW23" s="228"/>
      <c r="VX23" s="228"/>
      <c r="VY23" s="228"/>
      <c r="VZ23" s="228"/>
      <c r="WA23" s="228"/>
      <c r="WB23" s="228"/>
      <c r="WC23" s="228"/>
      <c r="WD23" s="120">
        <f t="shared" si="56"/>
        <v>0</v>
      </c>
      <c r="WE23" s="218"/>
      <c r="WF23" s="218"/>
      <c r="WG23" s="218"/>
      <c r="WH23" s="218"/>
      <c r="WI23" s="218"/>
      <c r="WJ23" s="218"/>
      <c r="WK23" s="218"/>
      <c r="WL23" s="218"/>
      <c r="WM23" s="218"/>
      <c r="WN23" s="218"/>
      <c r="WO23" s="218"/>
      <c r="WP23" s="218"/>
      <c r="WQ23" s="120">
        <f t="shared" si="57"/>
        <v>0</v>
      </c>
      <c r="WR23" s="120">
        <f t="shared" si="58"/>
        <v>0</v>
      </c>
      <c r="WS23" s="120">
        <f t="shared" si="59"/>
        <v>0</v>
      </c>
      <c r="WT23" s="119">
        <f t="shared" si="153"/>
        <v>50492.653999999995</v>
      </c>
      <c r="WU23" s="119">
        <v>4940.5039999999999</v>
      </c>
      <c r="WV23" s="228">
        <v>5061.3500000000004</v>
      </c>
      <c r="WW23" s="228">
        <v>5061.3500000000004</v>
      </c>
      <c r="WX23" s="228">
        <v>5061.3500000000004</v>
      </c>
      <c r="WY23" s="228">
        <v>5061.3500000000004</v>
      </c>
      <c r="WZ23" s="228">
        <v>5061.3500000000004</v>
      </c>
      <c r="XA23" s="228">
        <v>5061.3500000000004</v>
      </c>
      <c r="XB23" s="228">
        <v>5061.3500000000004</v>
      </c>
      <c r="XC23" s="228">
        <v>5061.3500000000004</v>
      </c>
      <c r="XD23" s="228">
        <v>5061.3500000000004</v>
      </c>
      <c r="XE23" s="228"/>
      <c r="XF23" s="228"/>
      <c r="XG23" s="119">
        <f t="shared" si="154"/>
        <v>55642.32060407431</v>
      </c>
      <c r="XH23" s="18">
        <v>6291.3230776625214</v>
      </c>
      <c r="XI23" s="18">
        <v>4673.9690872594829</v>
      </c>
      <c r="XJ23" s="18">
        <v>2639.9471099294287</v>
      </c>
      <c r="XK23" s="18">
        <v>2233.5381783858124</v>
      </c>
      <c r="XL23" s="18">
        <v>6259.176800336033</v>
      </c>
      <c r="XM23" s="18">
        <v>6008.9104139510855</v>
      </c>
      <c r="XN23" s="18">
        <v>5331.0975583379768</v>
      </c>
      <c r="XO23" s="18">
        <v>8805.0088395015373</v>
      </c>
      <c r="XP23" s="18">
        <v>7659.293562374457</v>
      </c>
      <c r="XQ23" s="18">
        <v>5740.055976335977</v>
      </c>
      <c r="XR23" s="18"/>
      <c r="XS23" s="18"/>
      <c r="XT23" s="120">
        <f t="shared" si="60"/>
        <v>5149.6666040743148</v>
      </c>
      <c r="XU23" s="120">
        <f t="shared" si="61"/>
        <v>0</v>
      </c>
      <c r="XV23" s="120">
        <f t="shared" si="62"/>
        <v>5149.6666040743148</v>
      </c>
      <c r="XW23" s="119">
        <f t="shared" si="155"/>
        <v>32557.851000000002</v>
      </c>
      <c r="XX23" s="119">
        <v>3189.2310000000002</v>
      </c>
      <c r="XY23" s="228">
        <v>3263.18</v>
      </c>
      <c r="XZ23" s="228">
        <v>3263.18</v>
      </c>
      <c r="YA23" s="228">
        <v>3263.18</v>
      </c>
      <c r="YB23" s="228">
        <v>3263.18</v>
      </c>
      <c r="YC23" s="228">
        <v>3263.18</v>
      </c>
      <c r="YD23" s="228">
        <v>3263.18</v>
      </c>
      <c r="YE23" s="228">
        <v>3263.18</v>
      </c>
      <c r="YF23" s="228">
        <v>3263.18</v>
      </c>
      <c r="YG23" s="228">
        <v>3263.18</v>
      </c>
      <c r="YH23" s="228"/>
      <c r="YI23" s="228"/>
      <c r="YJ23" s="120">
        <f t="shared" si="156"/>
        <v>26862.929857715837</v>
      </c>
      <c r="YK23" s="18">
        <v>2543.2825760429037</v>
      </c>
      <c r="YL23" s="18">
        <v>1818.0074062287442</v>
      </c>
      <c r="YM23" s="18">
        <v>2554.6638849793549</v>
      </c>
      <c r="YN23" s="18">
        <v>2729.1910000530588</v>
      </c>
      <c r="YO23" s="18">
        <v>3740.3617631742941</v>
      </c>
      <c r="YP23" s="18">
        <v>2604.4888843678373</v>
      </c>
      <c r="YQ23" s="18">
        <v>2486.9175206976142</v>
      </c>
      <c r="YR23" s="18">
        <v>2764.5267250227625</v>
      </c>
      <c r="YS23" s="18">
        <v>2897.7455338686095</v>
      </c>
      <c r="YT23" s="18">
        <v>2723.7445632806589</v>
      </c>
      <c r="YU23" s="18"/>
      <c r="YV23" s="18"/>
      <c r="YW23" s="218">
        <f t="shared" si="157"/>
        <v>-5694.9211422841654</v>
      </c>
      <c r="YX23" s="120">
        <f t="shared" si="63"/>
        <v>-5694.9211422841654</v>
      </c>
      <c r="YY23" s="120">
        <f t="shared" si="64"/>
        <v>0</v>
      </c>
      <c r="YZ23" s="119">
        <f t="shared" si="158"/>
        <v>10930.315999999999</v>
      </c>
      <c r="ZA23" s="119">
        <v>1069.4660000000001</v>
      </c>
      <c r="ZB23" s="228">
        <v>1095.6500000000001</v>
      </c>
      <c r="ZC23" s="228">
        <v>1095.6500000000001</v>
      </c>
      <c r="ZD23" s="228">
        <v>1095.6500000000001</v>
      </c>
      <c r="ZE23" s="228">
        <v>1095.6500000000001</v>
      </c>
      <c r="ZF23" s="228">
        <v>1095.6500000000001</v>
      </c>
      <c r="ZG23" s="228">
        <v>1095.6500000000001</v>
      </c>
      <c r="ZH23" s="228">
        <v>1095.6500000000001</v>
      </c>
      <c r="ZI23" s="228">
        <v>1095.6500000000001</v>
      </c>
      <c r="ZJ23" s="228">
        <v>1095.6500000000001</v>
      </c>
      <c r="ZK23" s="228"/>
      <c r="ZL23" s="228"/>
      <c r="ZM23" s="120">
        <f t="shared" si="159"/>
        <v>8155.333806352035</v>
      </c>
      <c r="ZN23" s="119"/>
      <c r="ZO23" s="18"/>
      <c r="ZP23" s="18">
        <v>3894.1543095205452</v>
      </c>
      <c r="ZQ23" s="18">
        <v>4261.1794968314898</v>
      </c>
      <c r="ZR23" s="18"/>
      <c r="ZS23" s="18"/>
      <c r="ZT23" s="18"/>
      <c r="ZU23" s="18"/>
      <c r="ZV23" s="18"/>
      <c r="ZW23" s="18"/>
      <c r="ZX23" s="18"/>
      <c r="ZY23" s="18"/>
      <c r="ZZ23" s="120">
        <f t="shared" si="65"/>
        <v>-2774.9821936479639</v>
      </c>
      <c r="AAA23" s="120">
        <f t="shared" si="66"/>
        <v>-2774.9821936479639</v>
      </c>
      <c r="AAB23" s="120">
        <f t="shared" si="67"/>
        <v>0</v>
      </c>
      <c r="AAC23" s="119">
        <f t="shared" si="160"/>
        <v>1478.7730000000001</v>
      </c>
      <c r="AAD23" s="119">
        <v>147.673</v>
      </c>
      <c r="AAE23" s="228">
        <v>147.9</v>
      </c>
      <c r="AAF23" s="228">
        <v>147.9</v>
      </c>
      <c r="AAG23" s="228">
        <v>147.9</v>
      </c>
      <c r="AAH23" s="228">
        <v>147.9</v>
      </c>
      <c r="AAI23" s="228">
        <v>147.9</v>
      </c>
      <c r="AAJ23" s="228">
        <v>147.9</v>
      </c>
      <c r="AAK23" s="228">
        <v>147.9</v>
      </c>
      <c r="AAL23" s="228">
        <v>147.9</v>
      </c>
      <c r="AAM23" s="228">
        <v>147.9</v>
      </c>
      <c r="AAN23" s="228"/>
      <c r="AAO23" s="228"/>
      <c r="AAP23" s="120">
        <f t="shared" si="161"/>
        <v>1858.8862708720001</v>
      </c>
      <c r="AAQ23" s="18">
        <v>157.66404166799998</v>
      </c>
      <c r="AAR23" s="18">
        <v>157.25902067999999</v>
      </c>
      <c r="AAS23" s="18">
        <v>192.91694136000001</v>
      </c>
      <c r="AAT23" s="18">
        <v>196.92217908000001</v>
      </c>
      <c r="AAU23" s="18">
        <v>192.62038712400002</v>
      </c>
      <c r="AAV23" s="18">
        <v>196.21821868000001</v>
      </c>
      <c r="AAW23" s="18">
        <v>190.61378556</v>
      </c>
      <c r="AAX23" s="18">
        <v>191.45434571999999</v>
      </c>
      <c r="AAY23" s="18">
        <v>189.85218076000001</v>
      </c>
      <c r="AAZ23" s="18">
        <v>193.36517024</v>
      </c>
      <c r="ABA23" s="18"/>
      <c r="ABB23" s="18"/>
      <c r="ABC23" s="120">
        <f t="shared" si="68"/>
        <v>380.11327087199993</v>
      </c>
      <c r="ABD23" s="120">
        <f t="shared" si="69"/>
        <v>0</v>
      </c>
      <c r="ABE23" s="120">
        <f t="shared" si="70"/>
        <v>380.11327087199993</v>
      </c>
      <c r="ABF23" s="119">
        <f t="shared" si="162"/>
        <v>327.37100000000004</v>
      </c>
      <c r="ABG23" s="119">
        <v>32.711000000000006</v>
      </c>
      <c r="ABH23" s="228">
        <v>32.74</v>
      </c>
      <c r="ABI23" s="228">
        <v>32.74</v>
      </c>
      <c r="ABJ23" s="228">
        <v>32.74</v>
      </c>
      <c r="ABK23" s="228">
        <v>32.74</v>
      </c>
      <c r="ABL23" s="228">
        <v>32.74</v>
      </c>
      <c r="ABM23" s="228">
        <v>32.74</v>
      </c>
      <c r="ABN23" s="228">
        <v>32.74</v>
      </c>
      <c r="ABO23" s="228">
        <v>32.74</v>
      </c>
      <c r="ABP23" s="228">
        <v>32.74</v>
      </c>
      <c r="ABQ23" s="228"/>
      <c r="ABR23" s="228"/>
      <c r="ABS23" s="120">
        <f t="shared" si="163"/>
        <v>3320.904</v>
      </c>
      <c r="ABT23" s="18">
        <v>0</v>
      </c>
      <c r="ABU23" s="18"/>
      <c r="ABV23" s="18"/>
      <c r="ABW23" s="18"/>
      <c r="ABX23" s="18"/>
      <c r="ABY23" s="18"/>
      <c r="ABZ23" s="18"/>
      <c r="ACA23" s="18">
        <v>0</v>
      </c>
      <c r="ACB23" s="18">
        <v>0</v>
      </c>
      <c r="ACC23" s="18">
        <v>3320.904</v>
      </c>
      <c r="ACD23" s="18"/>
      <c r="ACE23" s="18"/>
      <c r="ACF23" s="120">
        <f t="shared" si="71"/>
        <v>2993.5329999999999</v>
      </c>
      <c r="ACG23" s="120">
        <f t="shared" si="72"/>
        <v>0</v>
      </c>
      <c r="ACH23" s="120">
        <f t="shared" si="73"/>
        <v>2993.5329999999999</v>
      </c>
      <c r="ACI23" s="114">
        <f t="shared" si="74"/>
        <v>10369.068000000003</v>
      </c>
      <c r="ACJ23" s="120">
        <f t="shared" si="75"/>
        <v>6026.2747471439998</v>
      </c>
      <c r="ACK23" s="131">
        <f t="shared" si="76"/>
        <v>-4342.7932528560032</v>
      </c>
      <c r="ACL23" s="120">
        <f t="shared" si="77"/>
        <v>-4342.7932528560032</v>
      </c>
      <c r="ACM23" s="120">
        <f t="shared" si="78"/>
        <v>0</v>
      </c>
      <c r="ACN23" s="18">
        <f t="shared" si="164"/>
        <v>10369.068000000003</v>
      </c>
      <c r="ACO23" s="18">
        <v>1000.6079999999999</v>
      </c>
      <c r="ACP23" s="218">
        <v>1040.94</v>
      </c>
      <c r="ACQ23" s="218">
        <v>1040.94</v>
      </c>
      <c r="ACR23" s="218">
        <v>1040.94</v>
      </c>
      <c r="ACS23" s="218">
        <v>1040.94</v>
      </c>
      <c r="ACT23" s="218">
        <v>1040.94</v>
      </c>
      <c r="ACU23" s="218">
        <v>1040.94</v>
      </c>
      <c r="ACV23" s="218">
        <v>1040.94</v>
      </c>
      <c r="ACW23" s="218">
        <v>1040.94</v>
      </c>
      <c r="ACX23" s="218">
        <v>1040.94</v>
      </c>
      <c r="ACY23" s="218"/>
      <c r="ACZ23" s="218"/>
      <c r="ADA23" s="20">
        <f t="shared" si="165"/>
        <v>6026.2747471439998</v>
      </c>
      <c r="ADB23" s="18">
        <v>567.90826092000009</v>
      </c>
      <c r="ADC23" s="18">
        <v>831.84872399999995</v>
      </c>
      <c r="ADD23" s="18">
        <v>524.81174486400005</v>
      </c>
      <c r="ADE23" s="18">
        <v>698.04335520000006</v>
      </c>
      <c r="ADF23" s="18">
        <v>682.79450256000007</v>
      </c>
      <c r="ADG23" s="18">
        <v>501.44156640000006</v>
      </c>
      <c r="ADH23" s="18">
        <v>428.19355080000003</v>
      </c>
      <c r="ADI23" s="18">
        <v>315.65635200000003</v>
      </c>
      <c r="ADJ23" s="18">
        <v>586.90278000000001</v>
      </c>
      <c r="ADK23" s="18">
        <v>888.67391040000007</v>
      </c>
      <c r="ADL23" s="18"/>
      <c r="ADM23" s="18"/>
      <c r="ADN23" s="20">
        <f t="shared" si="79"/>
        <v>-4342.7932528560032</v>
      </c>
      <c r="ADO23" s="20">
        <f t="shared" si="80"/>
        <v>-4342.7932528560032</v>
      </c>
      <c r="ADP23" s="20">
        <f t="shared" si="81"/>
        <v>0</v>
      </c>
      <c r="ADQ23" s="18">
        <f t="shared" si="166"/>
        <v>0</v>
      </c>
      <c r="ADR23" s="18">
        <v>0</v>
      </c>
      <c r="ADS23" s="218">
        <v>0</v>
      </c>
      <c r="ADT23" s="218">
        <v>0</v>
      </c>
      <c r="ADU23" s="218">
        <v>0</v>
      </c>
      <c r="ADV23" s="218">
        <v>0</v>
      </c>
      <c r="ADW23" s="218">
        <v>0</v>
      </c>
      <c r="ADX23" s="218">
        <v>0</v>
      </c>
      <c r="ADY23" s="218">
        <v>0</v>
      </c>
      <c r="ADZ23" s="218">
        <v>0</v>
      </c>
      <c r="AEA23" s="218">
        <v>0</v>
      </c>
      <c r="AEB23" s="218"/>
      <c r="AEC23" s="218"/>
      <c r="AED23" s="20">
        <f t="shared" si="167"/>
        <v>0</v>
      </c>
      <c r="AEE23" s="18">
        <v>0</v>
      </c>
      <c r="AEF23" s="18">
        <v>0</v>
      </c>
      <c r="AEG23" s="18">
        <v>0</v>
      </c>
      <c r="AEH23" s="18">
        <v>0</v>
      </c>
      <c r="AEI23" s="18">
        <v>0</v>
      </c>
      <c r="AEJ23" s="18">
        <v>0</v>
      </c>
      <c r="AEK23" s="18">
        <v>0</v>
      </c>
      <c r="AEL23" s="18">
        <v>0</v>
      </c>
      <c r="AEM23" s="18">
        <v>0</v>
      </c>
      <c r="AEN23" s="18">
        <v>0</v>
      </c>
      <c r="AEO23" s="18"/>
      <c r="AEP23" s="18"/>
      <c r="AEQ23" s="20">
        <f t="shared" si="82"/>
        <v>0</v>
      </c>
      <c r="AER23" s="20">
        <f t="shared" si="83"/>
        <v>0</v>
      </c>
      <c r="AES23" s="20">
        <f t="shared" si="84"/>
        <v>0</v>
      </c>
      <c r="AET23" s="18">
        <f t="shared" si="168"/>
        <v>0</v>
      </c>
      <c r="AEU23" s="18">
        <v>0</v>
      </c>
      <c r="AEV23" s="218">
        <v>0</v>
      </c>
      <c r="AEW23" s="218">
        <v>0</v>
      </c>
      <c r="AEX23" s="218">
        <v>0</v>
      </c>
      <c r="AEY23" s="218">
        <v>0</v>
      </c>
      <c r="AEZ23" s="218"/>
      <c r="AFA23" s="218"/>
      <c r="AFB23" s="218"/>
      <c r="AFC23" s="218"/>
      <c r="AFD23" s="218"/>
      <c r="AFE23" s="218"/>
      <c r="AFF23" s="218"/>
      <c r="AFG23" s="20">
        <f t="shared" si="169"/>
        <v>0</v>
      </c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20">
        <f t="shared" si="85"/>
        <v>0</v>
      </c>
      <c r="AFU23" s="20">
        <f t="shared" si="86"/>
        <v>0</v>
      </c>
      <c r="AFV23" s="135">
        <f t="shared" si="87"/>
        <v>0</v>
      </c>
      <c r="AFW23" s="140">
        <f t="shared" si="88"/>
        <v>244655.736</v>
      </c>
      <c r="AFX23" s="110">
        <f t="shared" si="89"/>
        <v>164660.7073246667</v>
      </c>
      <c r="AFY23" s="125">
        <f t="shared" si="90"/>
        <v>-79995.028675333306</v>
      </c>
      <c r="AFZ23" s="20">
        <f t="shared" si="170"/>
        <v>-79995.028675333306</v>
      </c>
      <c r="AGA23" s="139">
        <f t="shared" si="171"/>
        <v>0</v>
      </c>
      <c r="AGB23" s="200">
        <f t="shared" si="91"/>
        <v>293586.88319999998</v>
      </c>
      <c r="AGC23" s="125">
        <f t="shared" si="91"/>
        <v>197592.84878960004</v>
      </c>
      <c r="AGD23" s="125">
        <f t="shared" si="92"/>
        <v>-95994.034410399938</v>
      </c>
      <c r="AGE23" s="20">
        <f t="shared" si="93"/>
        <v>-95994.034410399938</v>
      </c>
      <c r="AGF23" s="135">
        <f t="shared" si="94"/>
        <v>0</v>
      </c>
      <c r="AGG23" s="164">
        <f t="shared" si="172"/>
        <v>14679.344160000001</v>
      </c>
      <c r="AGH23" s="205">
        <f t="shared" si="173"/>
        <v>9879.6424394800033</v>
      </c>
      <c r="AGI23" s="125">
        <f t="shared" si="95"/>
        <v>-4799.7017205199973</v>
      </c>
      <c r="AGJ23" s="20">
        <f t="shared" si="96"/>
        <v>-4799.7017205199973</v>
      </c>
      <c r="AGK23" s="139">
        <f t="shared" si="97"/>
        <v>0</v>
      </c>
      <c r="AGL23" s="165">
        <f t="shared" si="174"/>
        <v>308266.22735999996</v>
      </c>
      <c r="AGM23" s="165">
        <f t="shared" si="174"/>
        <v>207472.49122908004</v>
      </c>
      <c r="AGN23" s="166">
        <f t="shared" si="99"/>
        <v>-100793.73613091992</v>
      </c>
      <c r="AGO23" s="165">
        <f t="shared" si="100"/>
        <v>-100793.73613091992</v>
      </c>
      <c r="AGP23" s="167">
        <f t="shared" si="101"/>
        <v>0</v>
      </c>
      <c r="AGQ23" s="202">
        <f t="shared" si="175"/>
        <v>4.7619047619047623E-2</v>
      </c>
      <c r="AGR23" s="263"/>
      <c r="AGS23" s="263">
        <v>0.05</v>
      </c>
      <c r="AGT23" s="229"/>
      <c r="AGU23" s="264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</row>
    <row r="24" spans="1:892" s="210" customFormat="1" ht="12.75" outlineLevel="1" x14ac:dyDescent="0.25">
      <c r="A24" s="1">
        <v>454</v>
      </c>
      <c r="B24" s="21">
        <v>3</v>
      </c>
      <c r="C24" s="230" t="s">
        <v>761</v>
      </c>
      <c r="D24" s="232">
        <v>5</v>
      </c>
      <c r="E24" s="227">
        <v>2687.81</v>
      </c>
      <c r="F24" s="131">
        <f t="shared" si="0"/>
        <v>34586.565000000002</v>
      </c>
      <c r="G24" s="113">
        <f t="shared" si="1"/>
        <v>28788.744298980382</v>
      </c>
      <c r="H24" s="131">
        <f t="shared" si="2"/>
        <v>-5797.8207010196202</v>
      </c>
      <c r="I24" s="120">
        <f t="shared" si="3"/>
        <v>-5797.8207010196202</v>
      </c>
      <c r="J24" s="120">
        <f t="shared" si="4"/>
        <v>0</v>
      </c>
      <c r="K24" s="18">
        <f t="shared" si="102"/>
        <v>11793.447999999999</v>
      </c>
      <c r="L24" s="218">
        <v>1156.9779999999998</v>
      </c>
      <c r="M24" s="218">
        <v>1181.83</v>
      </c>
      <c r="N24" s="218">
        <v>1181.83</v>
      </c>
      <c r="O24" s="218">
        <v>1181.83</v>
      </c>
      <c r="P24" s="218">
        <v>1181.83</v>
      </c>
      <c r="Q24" s="218">
        <v>1181.83</v>
      </c>
      <c r="R24" s="218">
        <v>1181.83</v>
      </c>
      <c r="S24" s="218">
        <v>1181.83</v>
      </c>
      <c r="T24" s="218">
        <v>1181.83</v>
      </c>
      <c r="U24" s="218">
        <v>1181.83</v>
      </c>
      <c r="V24" s="218"/>
      <c r="W24" s="218"/>
      <c r="X24" s="218">
        <f t="shared" si="103"/>
        <v>12419.061255636581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6133.1190463557432</v>
      </c>
      <c r="AE24" s="18">
        <v>6285.9422092808391</v>
      </c>
      <c r="AF24" s="18">
        <v>0</v>
      </c>
      <c r="AG24" s="18">
        <v>0</v>
      </c>
      <c r="AH24" s="18">
        <v>0</v>
      </c>
      <c r="AI24" s="18"/>
      <c r="AJ24" s="18"/>
      <c r="AK24" s="218"/>
      <c r="AL24" s="218">
        <f t="shared" si="104"/>
        <v>0</v>
      </c>
      <c r="AM24" s="218">
        <f t="shared" si="5"/>
        <v>0</v>
      </c>
      <c r="AN24" s="18">
        <f t="shared" si="105"/>
        <v>2199.5750000000003</v>
      </c>
      <c r="AO24" s="218">
        <v>215.97500000000002</v>
      </c>
      <c r="AP24" s="218">
        <v>220.4</v>
      </c>
      <c r="AQ24" s="218">
        <v>220.4</v>
      </c>
      <c r="AR24" s="218">
        <v>220.4</v>
      </c>
      <c r="AS24" s="218">
        <v>220.4</v>
      </c>
      <c r="AT24" s="218">
        <v>220.4</v>
      </c>
      <c r="AU24" s="218">
        <v>220.4</v>
      </c>
      <c r="AV24" s="218">
        <v>220.4</v>
      </c>
      <c r="AW24" s="218">
        <v>220.4</v>
      </c>
      <c r="AX24" s="218">
        <v>220.4</v>
      </c>
      <c r="AY24" s="218"/>
      <c r="AZ24" s="218"/>
      <c r="BA24" s="20">
        <f t="shared" si="106"/>
        <v>1185.5788959977885</v>
      </c>
      <c r="BB24" s="18">
        <v>0</v>
      </c>
      <c r="BC24" s="18">
        <v>0</v>
      </c>
      <c r="BD24" s="18">
        <v>0</v>
      </c>
      <c r="BE24" s="18">
        <v>0</v>
      </c>
      <c r="BF24" s="18">
        <v>0</v>
      </c>
      <c r="BG24" s="18">
        <v>1185.5788959977885</v>
      </c>
      <c r="BH24" s="18">
        <v>0</v>
      </c>
      <c r="BI24" s="18">
        <v>0</v>
      </c>
      <c r="BJ24" s="18">
        <v>0</v>
      </c>
      <c r="BK24" s="18">
        <v>0</v>
      </c>
      <c r="BL24" s="18"/>
      <c r="BM24" s="18"/>
      <c r="BN24" s="218"/>
      <c r="BO24" s="20">
        <f t="shared" si="6"/>
        <v>0</v>
      </c>
      <c r="BP24" s="20">
        <f t="shared" si="7"/>
        <v>0</v>
      </c>
      <c r="BQ24" s="18">
        <f t="shared" si="107"/>
        <v>1470.038</v>
      </c>
      <c r="BR24" s="218">
        <v>146.858</v>
      </c>
      <c r="BS24" s="3">
        <v>147.02000000000001</v>
      </c>
      <c r="BT24" s="218">
        <v>147.02000000000001</v>
      </c>
      <c r="BU24" s="218">
        <v>147.02000000000001</v>
      </c>
      <c r="BV24" s="218">
        <v>147.02000000000001</v>
      </c>
      <c r="BW24" s="218">
        <v>147.02000000000001</v>
      </c>
      <c r="BX24" s="218">
        <v>147.02000000000001</v>
      </c>
      <c r="BY24" s="218">
        <v>147.02000000000001</v>
      </c>
      <c r="BZ24" s="218">
        <v>147.02000000000001</v>
      </c>
      <c r="CA24" s="218">
        <v>147.02000000000001</v>
      </c>
      <c r="CB24" s="218"/>
      <c r="CC24" s="218"/>
      <c r="CD24" s="18">
        <f t="shared" si="108"/>
        <v>1596.20567615952</v>
      </c>
      <c r="CE24" s="18">
        <v>148.24303050199998</v>
      </c>
      <c r="CF24" s="18">
        <v>147.86221101999999</v>
      </c>
      <c r="CG24" s="18">
        <v>162.44646488052001</v>
      </c>
      <c r="CH24" s="18">
        <v>165.81911679000001</v>
      </c>
      <c r="CI24" s="18">
        <v>162.196775487</v>
      </c>
      <c r="CJ24" s="18">
        <v>165.22634409</v>
      </c>
      <c r="CK24" s="18">
        <v>160.50710853000001</v>
      </c>
      <c r="CL24" s="18">
        <v>161.21490561000002</v>
      </c>
      <c r="CM24" s="18">
        <v>159.86579613000001</v>
      </c>
      <c r="CN24" s="18">
        <v>162.82392312000002</v>
      </c>
      <c r="CO24" s="18"/>
      <c r="CP24" s="18"/>
      <c r="CQ24" s="218"/>
      <c r="CR24" s="20">
        <f t="shared" si="8"/>
        <v>0</v>
      </c>
      <c r="CS24" s="20">
        <f t="shared" si="9"/>
        <v>0</v>
      </c>
      <c r="CT24" s="18">
        <f t="shared" si="109"/>
        <v>303.66200000000003</v>
      </c>
      <c r="CU24" s="18">
        <v>30.331999999999997</v>
      </c>
      <c r="CV24" s="218">
        <v>30.37</v>
      </c>
      <c r="CW24" s="218">
        <v>30.37</v>
      </c>
      <c r="CX24" s="218">
        <v>30.37</v>
      </c>
      <c r="CY24" s="218">
        <v>30.37</v>
      </c>
      <c r="CZ24" s="218">
        <v>30.37</v>
      </c>
      <c r="DA24" s="218">
        <v>30.37</v>
      </c>
      <c r="DB24" s="218">
        <v>30.37</v>
      </c>
      <c r="DC24" s="218">
        <v>30.37</v>
      </c>
      <c r="DD24" s="218">
        <v>30.37</v>
      </c>
      <c r="DE24" s="218"/>
      <c r="DF24" s="218"/>
      <c r="DG24" s="18">
        <f t="shared" si="110"/>
        <v>329.25014305152001</v>
      </c>
      <c r="DH24" s="18">
        <v>30.579675588000001</v>
      </c>
      <c r="DI24" s="18">
        <v>30.501119879999997</v>
      </c>
      <c r="DJ24" s="18">
        <v>33.507551461520002</v>
      </c>
      <c r="DK24" s="18">
        <v>34.203222539999999</v>
      </c>
      <c r="DL24" s="18">
        <v>33.456048461999998</v>
      </c>
      <c r="DM24" s="18">
        <v>34.080830980000002</v>
      </c>
      <c r="DN24" s="18">
        <v>33.107523780000001</v>
      </c>
      <c r="DO24" s="18">
        <v>33.253519859999997</v>
      </c>
      <c r="DP24" s="18">
        <v>32.97524138</v>
      </c>
      <c r="DQ24" s="18">
        <v>33.585409120000001</v>
      </c>
      <c r="DR24" s="18"/>
      <c r="DS24" s="18"/>
      <c r="DT24" s="218">
        <f t="shared" si="111"/>
        <v>25.588143051519978</v>
      </c>
      <c r="DU24" s="20">
        <f t="shared" si="10"/>
        <v>0</v>
      </c>
      <c r="DV24" s="20">
        <f t="shared" si="112"/>
        <v>25.588143051519978</v>
      </c>
      <c r="DW24" s="18">
        <f t="shared" si="11"/>
        <v>681.3309999999999</v>
      </c>
      <c r="DX24" s="18">
        <v>66.900999999999996</v>
      </c>
      <c r="DY24" s="218">
        <v>68.27</v>
      </c>
      <c r="DZ24" s="218">
        <v>68.27</v>
      </c>
      <c r="EA24" s="218">
        <v>68.27</v>
      </c>
      <c r="EB24" s="218">
        <v>68.27</v>
      </c>
      <c r="EC24" s="218">
        <v>68.27</v>
      </c>
      <c r="ED24" s="218">
        <v>68.27</v>
      </c>
      <c r="EE24" s="218">
        <v>68.27</v>
      </c>
      <c r="EF24" s="218">
        <v>68.27</v>
      </c>
      <c r="EG24" s="218">
        <v>68.27</v>
      </c>
      <c r="EH24" s="218"/>
      <c r="EI24" s="218"/>
      <c r="EJ24" s="218"/>
      <c r="EK24" s="18">
        <f t="shared" si="113"/>
        <v>366.30975622523601</v>
      </c>
      <c r="EL24" s="18">
        <v>0</v>
      </c>
      <c r="EM24" s="18">
        <v>0</v>
      </c>
      <c r="EN24" s="18">
        <v>0</v>
      </c>
      <c r="EO24" s="18">
        <v>0</v>
      </c>
      <c r="EP24" s="18">
        <v>0</v>
      </c>
      <c r="EQ24" s="18">
        <v>366.30975622523601</v>
      </c>
      <c r="ER24" s="18">
        <v>0</v>
      </c>
      <c r="ES24" s="18">
        <v>0</v>
      </c>
      <c r="ET24" s="18">
        <v>0</v>
      </c>
      <c r="EU24" s="18">
        <v>0</v>
      </c>
      <c r="EV24" s="18"/>
      <c r="EW24" s="18"/>
      <c r="EX24" s="20">
        <f t="shared" si="12"/>
        <v>-315.02124377476389</v>
      </c>
      <c r="EY24" s="20">
        <f t="shared" si="114"/>
        <v>-315.02124377476389</v>
      </c>
      <c r="EZ24" s="20">
        <f t="shared" si="115"/>
        <v>0</v>
      </c>
      <c r="FA24" s="18">
        <f t="shared" si="116"/>
        <v>6601.389000000001</v>
      </c>
      <c r="FB24" s="18">
        <v>648.15899999999999</v>
      </c>
      <c r="FC24" s="218">
        <v>661.47</v>
      </c>
      <c r="FD24" s="218">
        <v>661.47</v>
      </c>
      <c r="FE24" s="218">
        <v>661.47</v>
      </c>
      <c r="FF24" s="218">
        <v>661.47</v>
      </c>
      <c r="FG24" s="218">
        <v>661.47</v>
      </c>
      <c r="FH24" s="218">
        <v>661.47</v>
      </c>
      <c r="FI24" s="218">
        <v>661.47</v>
      </c>
      <c r="FJ24" s="218">
        <v>661.47</v>
      </c>
      <c r="FK24" s="218">
        <v>661.47</v>
      </c>
      <c r="FL24" s="218"/>
      <c r="FM24" s="218"/>
      <c r="FN24" s="20">
        <f t="shared" si="117"/>
        <v>3536.1250632738938</v>
      </c>
      <c r="FO24" s="18">
        <v>0</v>
      </c>
      <c r="FP24" s="18">
        <v>0</v>
      </c>
      <c r="FQ24" s="18">
        <v>0</v>
      </c>
      <c r="FR24" s="18">
        <v>0</v>
      </c>
      <c r="FS24" s="18">
        <v>0</v>
      </c>
      <c r="FT24" s="18">
        <v>3536.1250632738938</v>
      </c>
      <c r="FU24" s="18">
        <v>0</v>
      </c>
      <c r="FV24" s="18">
        <v>0</v>
      </c>
      <c r="FW24" s="18">
        <v>0</v>
      </c>
      <c r="FX24" s="18">
        <v>0</v>
      </c>
      <c r="FY24" s="18"/>
      <c r="FZ24" s="18"/>
      <c r="GA24" s="218">
        <f t="shared" si="118"/>
        <v>-3065.2639367261072</v>
      </c>
      <c r="GB24" s="20">
        <f t="shared" si="119"/>
        <v>-3065.2639367261072</v>
      </c>
      <c r="GC24" s="20">
        <f t="shared" si="120"/>
        <v>0</v>
      </c>
      <c r="GD24" s="18">
        <f t="shared" si="121"/>
        <v>8.1920000000000002</v>
      </c>
      <c r="GE24" s="218">
        <v>8.1920000000000002</v>
      </c>
      <c r="GF24" s="218">
        <v>0</v>
      </c>
      <c r="GG24" s="218">
        <v>0</v>
      </c>
      <c r="GH24" s="218">
        <v>0</v>
      </c>
      <c r="GI24" s="218">
        <v>0</v>
      </c>
      <c r="GJ24" s="218">
        <v>0</v>
      </c>
      <c r="GK24" s="218"/>
      <c r="GL24" s="218"/>
      <c r="GM24" s="218"/>
      <c r="GN24" s="218"/>
      <c r="GO24" s="218"/>
      <c r="GP24" s="218"/>
      <c r="GQ24" s="20">
        <f t="shared" si="122"/>
        <v>0</v>
      </c>
      <c r="GR24" s="18">
        <v>0</v>
      </c>
      <c r="GS24" s="18">
        <v>0</v>
      </c>
      <c r="GT24" s="18">
        <v>0</v>
      </c>
      <c r="GU24" s="18">
        <v>0</v>
      </c>
      <c r="GV24" s="218">
        <f t="shared" si="123"/>
        <v>-8.1920000000000002</v>
      </c>
      <c r="GW24" s="20">
        <f t="shared" si="13"/>
        <v>-8.1920000000000002</v>
      </c>
      <c r="GX24" s="20">
        <f t="shared" si="14"/>
        <v>0</v>
      </c>
      <c r="GY24" s="18">
        <f t="shared" si="124"/>
        <v>11528.93</v>
      </c>
      <c r="GZ24" s="18">
        <v>1127.0899999999999</v>
      </c>
      <c r="HA24" s="218">
        <v>1155.76</v>
      </c>
      <c r="HB24" s="218">
        <v>1155.76</v>
      </c>
      <c r="HC24" s="218">
        <v>1155.76</v>
      </c>
      <c r="HD24" s="218">
        <v>1155.76</v>
      </c>
      <c r="HE24" s="218">
        <v>1155.76</v>
      </c>
      <c r="HF24" s="218">
        <v>1155.76</v>
      </c>
      <c r="HG24" s="218">
        <v>1155.76</v>
      </c>
      <c r="HH24" s="218">
        <v>1155.76</v>
      </c>
      <c r="HI24" s="218">
        <v>1155.76</v>
      </c>
      <c r="HJ24" s="218"/>
      <c r="HK24" s="218"/>
      <c r="HL24" s="20">
        <f t="shared" si="125"/>
        <v>9356.2135086358412</v>
      </c>
      <c r="HM24" s="18">
        <v>893.56965621727954</v>
      </c>
      <c r="HN24" s="18">
        <v>821.52270503809802</v>
      </c>
      <c r="HO24" s="18">
        <v>944.22121255053787</v>
      </c>
      <c r="HP24" s="18">
        <v>1017.7949416528868</v>
      </c>
      <c r="HQ24" s="18">
        <v>1064.7246184232356</v>
      </c>
      <c r="HR24" s="18">
        <v>923.58673654772804</v>
      </c>
      <c r="HS24" s="18">
        <v>839.55303660521406</v>
      </c>
      <c r="HT24" s="18">
        <v>1110.5573677677751</v>
      </c>
      <c r="HU24" s="18">
        <v>839.14496559114104</v>
      </c>
      <c r="HV24" s="18">
        <v>901.5382682419463</v>
      </c>
      <c r="HW24" s="18"/>
      <c r="HX24" s="18"/>
      <c r="HY24" s="20">
        <f t="shared" si="15"/>
        <v>-2172.7164913641591</v>
      </c>
      <c r="HZ24" s="20">
        <f t="shared" si="16"/>
        <v>-2172.7164913641591</v>
      </c>
      <c r="IA24" s="20">
        <f t="shared" si="17"/>
        <v>0</v>
      </c>
      <c r="IB24" s="119">
        <f t="shared" si="126"/>
        <v>0</v>
      </c>
      <c r="IC24" s="119">
        <v>0</v>
      </c>
      <c r="ID24" s="228">
        <v>0</v>
      </c>
      <c r="IE24" s="228">
        <v>0</v>
      </c>
      <c r="IF24" s="119">
        <v>0</v>
      </c>
      <c r="IG24" s="119">
        <v>0</v>
      </c>
      <c r="IH24" s="119">
        <v>0</v>
      </c>
      <c r="II24" s="119">
        <v>0</v>
      </c>
      <c r="IJ24" s="119">
        <v>0</v>
      </c>
      <c r="IK24" s="119">
        <v>0</v>
      </c>
      <c r="IL24" s="119">
        <v>0</v>
      </c>
      <c r="IM24" s="119"/>
      <c r="IN24" s="119"/>
      <c r="IO24" s="120">
        <f t="shared" si="127"/>
        <v>0</v>
      </c>
      <c r="IP24" s="18">
        <v>0</v>
      </c>
      <c r="IQ24" s="18">
        <v>0</v>
      </c>
      <c r="IR24" s="18">
        <v>0</v>
      </c>
      <c r="IS24" s="18">
        <v>0</v>
      </c>
      <c r="IT24" s="18">
        <v>0</v>
      </c>
      <c r="IU24" s="18">
        <v>0</v>
      </c>
      <c r="IV24" s="18">
        <v>0</v>
      </c>
      <c r="IW24" s="18">
        <v>0</v>
      </c>
      <c r="IX24" s="18">
        <v>0</v>
      </c>
      <c r="IY24" s="18">
        <v>0</v>
      </c>
      <c r="IZ24" s="18"/>
      <c r="JA24" s="18"/>
      <c r="JB24" s="228">
        <f t="shared" si="18"/>
        <v>0</v>
      </c>
      <c r="JC24" s="120">
        <f t="shared" si="19"/>
        <v>0</v>
      </c>
      <c r="JD24" s="120">
        <f t="shared" si="20"/>
        <v>0</v>
      </c>
      <c r="JE24" s="119">
        <f t="shared" si="128"/>
        <v>0</v>
      </c>
      <c r="JF24" s="119">
        <v>0</v>
      </c>
      <c r="JG24" s="228">
        <v>0</v>
      </c>
      <c r="JH24" s="228">
        <v>0</v>
      </c>
      <c r="JI24" s="228">
        <v>0</v>
      </c>
      <c r="JJ24" s="228">
        <v>0</v>
      </c>
      <c r="JK24" s="228">
        <v>0</v>
      </c>
      <c r="JL24" s="228">
        <v>0</v>
      </c>
      <c r="JM24" s="228">
        <v>0</v>
      </c>
      <c r="JN24" s="228">
        <v>0</v>
      </c>
      <c r="JO24" s="228">
        <v>0</v>
      </c>
      <c r="JP24" s="228"/>
      <c r="JQ24" s="228"/>
      <c r="JR24" s="119">
        <f t="shared" si="129"/>
        <v>0</v>
      </c>
      <c r="JS24" s="18">
        <v>0</v>
      </c>
      <c r="JT24" s="18">
        <v>0</v>
      </c>
      <c r="JU24" s="18">
        <v>0</v>
      </c>
      <c r="JV24" s="18">
        <v>0</v>
      </c>
      <c r="JW24" s="18">
        <v>0</v>
      </c>
      <c r="JX24" s="18">
        <v>0</v>
      </c>
      <c r="JY24" s="18">
        <v>0</v>
      </c>
      <c r="JZ24" s="18">
        <v>0</v>
      </c>
      <c r="KA24" s="18">
        <v>0</v>
      </c>
      <c r="KB24" s="18">
        <v>0</v>
      </c>
      <c r="KC24" s="18"/>
      <c r="KD24" s="18"/>
      <c r="KE24" s="228">
        <f t="shared" si="21"/>
        <v>0</v>
      </c>
      <c r="KF24" s="120">
        <f t="shared" si="22"/>
        <v>0</v>
      </c>
      <c r="KG24" s="120">
        <f t="shared" si="23"/>
        <v>0</v>
      </c>
      <c r="KH24" s="119">
        <f t="shared" si="130"/>
        <v>2886.2580000000003</v>
      </c>
      <c r="KI24" s="119">
        <v>283.36799999999999</v>
      </c>
      <c r="KJ24" s="228">
        <v>289.20999999999998</v>
      </c>
      <c r="KK24" s="228">
        <v>289.20999999999998</v>
      </c>
      <c r="KL24" s="228">
        <v>289.20999999999998</v>
      </c>
      <c r="KM24" s="228">
        <v>289.20999999999998</v>
      </c>
      <c r="KN24" s="228">
        <v>289.20999999999998</v>
      </c>
      <c r="KO24" s="228">
        <v>289.20999999999998</v>
      </c>
      <c r="KP24" s="228">
        <v>289.20999999999998</v>
      </c>
      <c r="KQ24" s="228">
        <v>289.20999999999998</v>
      </c>
      <c r="KR24" s="228">
        <v>289.20999999999998</v>
      </c>
      <c r="KS24" s="228"/>
      <c r="KT24" s="228"/>
      <c r="KU24" s="120">
        <f t="shared" si="131"/>
        <v>2409.4411634082726</v>
      </c>
      <c r="KV24" s="18">
        <v>335.45055157381762</v>
      </c>
      <c r="KW24" s="18">
        <v>254.23656432824237</v>
      </c>
      <c r="KX24" s="18">
        <v>374.79850179479411</v>
      </c>
      <c r="KY24" s="18">
        <v>332.39485014658345</v>
      </c>
      <c r="KZ24" s="18">
        <v>357.98994134697392</v>
      </c>
      <c r="LA24" s="18">
        <v>70.929583742961981</v>
      </c>
      <c r="LB24" s="18">
        <v>3.9301849388606547</v>
      </c>
      <c r="LC24" s="18"/>
      <c r="LD24" s="18">
        <v>395.98926744918958</v>
      </c>
      <c r="LE24" s="18">
        <v>283.72171808684902</v>
      </c>
      <c r="LF24" s="18"/>
      <c r="LG24" s="18"/>
      <c r="LH24" s="228">
        <f t="shared" si="132"/>
        <v>-476.81683659172768</v>
      </c>
      <c r="LI24" s="120">
        <f t="shared" si="24"/>
        <v>-476.81683659172768</v>
      </c>
      <c r="LJ24" s="120">
        <f t="shared" si="25"/>
        <v>0</v>
      </c>
      <c r="LK24" s="120">
        <f t="shared" si="133"/>
        <v>0</v>
      </c>
      <c r="LL24" s="228"/>
      <c r="LM24" s="228"/>
      <c r="LN24" s="228"/>
      <c r="LO24" s="228"/>
      <c r="LP24" s="228"/>
      <c r="LQ24" s="228"/>
      <c r="LR24" s="228"/>
      <c r="LS24" s="228"/>
      <c r="LT24" s="228"/>
      <c r="LU24" s="228"/>
      <c r="LV24" s="228"/>
      <c r="LW24" s="228"/>
      <c r="LX24" s="120">
        <f t="shared" si="26"/>
        <v>0</v>
      </c>
      <c r="LY24" s="228"/>
      <c r="LZ24" s="228"/>
      <c r="MA24" s="228"/>
      <c r="MB24" s="228"/>
      <c r="MC24" s="228"/>
      <c r="MD24" s="228"/>
      <c r="ME24" s="228"/>
      <c r="MF24" s="228"/>
      <c r="MG24" s="228"/>
      <c r="MH24" s="228"/>
      <c r="MI24" s="228"/>
      <c r="MJ24" s="119">
        <v>0</v>
      </c>
      <c r="MK24" s="228"/>
      <c r="ML24" s="120">
        <f t="shared" si="27"/>
        <v>0</v>
      </c>
      <c r="MM24" s="120">
        <f t="shared" si="28"/>
        <v>0</v>
      </c>
      <c r="MN24" s="120">
        <f t="shared" si="134"/>
        <v>33888.737000000001</v>
      </c>
      <c r="MO24" s="120">
        <v>3258.9469999999997</v>
      </c>
      <c r="MP24" s="228">
        <v>3403.31</v>
      </c>
      <c r="MQ24" s="228">
        <v>3403.31</v>
      </c>
      <c r="MR24" s="228">
        <v>3403.31</v>
      </c>
      <c r="MS24" s="228">
        <v>3403.31</v>
      </c>
      <c r="MT24" s="228">
        <v>3403.31</v>
      </c>
      <c r="MU24" s="228">
        <v>3403.31</v>
      </c>
      <c r="MV24" s="228">
        <v>3403.31</v>
      </c>
      <c r="MW24" s="228">
        <v>3403.31</v>
      </c>
      <c r="MX24" s="228">
        <v>3403.31</v>
      </c>
      <c r="MY24" s="228"/>
      <c r="MZ24" s="228"/>
      <c r="NA24" s="120">
        <f t="shared" si="135"/>
        <v>9190.2881565611151</v>
      </c>
      <c r="NB24" s="20">
        <v>155.65187103333477</v>
      </c>
      <c r="NC24" s="20">
        <v>202.6888543270947</v>
      </c>
      <c r="ND24" s="20">
        <v>0</v>
      </c>
      <c r="NE24" s="20">
        <v>0</v>
      </c>
      <c r="NF24" s="20">
        <v>0</v>
      </c>
      <c r="NG24" s="20">
        <v>0</v>
      </c>
      <c r="NH24" s="20">
        <v>8322.142300386633</v>
      </c>
      <c r="NI24" s="20">
        <v>0</v>
      </c>
      <c r="NJ24" s="20">
        <v>0</v>
      </c>
      <c r="NK24" s="20">
        <v>509.80513081405371</v>
      </c>
      <c r="NL24" s="20"/>
      <c r="NM24" s="20"/>
      <c r="NN24" s="228">
        <f t="shared" si="136"/>
        <v>-24698.448843438884</v>
      </c>
      <c r="NO24" s="120">
        <f t="shared" si="29"/>
        <v>-24698.448843438884</v>
      </c>
      <c r="NP24" s="120">
        <f t="shared" si="30"/>
        <v>0</v>
      </c>
      <c r="NQ24" s="114">
        <f t="shared" si="31"/>
        <v>18341.960999999999</v>
      </c>
      <c r="NR24" s="113">
        <f t="shared" si="32"/>
        <v>15544.589999999998</v>
      </c>
      <c r="NS24" s="131">
        <f t="shared" si="33"/>
        <v>-2797.371000000001</v>
      </c>
      <c r="NT24" s="120">
        <f t="shared" si="34"/>
        <v>-2797.371000000001</v>
      </c>
      <c r="NU24" s="120">
        <f t="shared" si="35"/>
        <v>0</v>
      </c>
      <c r="NV24" s="18">
        <f t="shared" si="137"/>
        <v>3768.4869999999996</v>
      </c>
      <c r="NW24" s="18">
        <v>367.29700000000003</v>
      </c>
      <c r="NX24" s="218">
        <v>377.91</v>
      </c>
      <c r="NY24" s="218">
        <v>377.91</v>
      </c>
      <c r="NZ24" s="18">
        <v>377.91</v>
      </c>
      <c r="OA24" s="18">
        <v>377.91</v>
      </c>
      <c r="OB24" s="18">
        <v>377.91</v>
      </c>
      <c r="OC24" s="18">
        <v>377.91</v>
      </c>
      <c r="OD24" s="18">
        <v>377.91</v>
      </c>
      <c r="OE24" s="18">
        <v>377.91</v>
      </c>
      <c r="OF24" s="18">
        <v>377.91</v>
      </c>
      <c r="OG24" s="18"/>
      <c r="OH24" s="18"/>
      <c r="OI24" s="20">
        <f t="shared" si="138"/>
        <v>4388.7</v>
      </c>
      <c r="OJ24" s="20">
        <v>0</v>
      </c>
      <c r="OK24" s="20">
        <v>1755.01</v>
      </c>
      <c r="OL24" s="20">
        <v>1499.58</v>
      </c>
      <c r="OM24" s="20">
        <v>0</v>
      </c>
      <c r="ON24" s="20">
        <v>0</v>
      </c>
      <c r="OO24" s="20">
        <v>0</v>
      </c>
      <c r="OP24" s="20">
        <v>0</v>
      </c>
      <c r="OQ24" s="20">
        <v>0</v>
      </c>
      <c r="OR24" s="20">
        <v>1134.1099999999999</v>
      </c>
      <c r="OS24" s="20">
        <f>VLOOKUP(C24,'[3]Фін.рез.(витрати)'!$C$8:$AD$94,28,0)</f>
        <v>0</v>
      </c>
      <c r="OT24" s="20"/>
      <c r="OU24" s="20"/>
      <c r="OV24" s="218">
        <f t="shared" si="139"/>
        <v>620.21300000000019</v>
      </c>
      <c r="OW24" s="20">
        <f t="shared" si="36"/>
        <v>0</v>
      </c>
      <c r="OX24" s="20">
        <f t="shared" si="37"/>
        <v>620.21300000000019</v>
      </c>
      <c r="OY24" s="18">
        <f t="shared" si="140"/>
        <v>5665.4690000000001</v>
      </c>
      <c r="OZ24" s="18">
        <v>534.74900000000002</v>
      </c>
      <c r="PA24" s="218">
        <v>570.08000000000004</v>
      </c>
      <c r="PB24" s="218">
        <v>570.08000000000004</v>
      </c>
      <c r="PC24" s="218">
        <v>570.08000000000004</v>
      </c>
      <c r="PD24" s="218">
        <v>570.08000000000004</v>
      </c>
      <c r="PE24" s="218">
        <v>570.08000000000004</v>
      </c>
      <c r="PF24" s="218">
        <v>570.08000000000004</v>
      </c>
      <c r="PG24" s="218">
        <v>570.08000000000004</v>
      </c>
      <c r="PH24" s="218">
        <v>570.08000000000004</v>
      </c>
      <c r="PI24" s="218">
        <v>570.08000000000004</v>
      </c>
      <c r="PJ24" s="218"/>
      <c r="PK24" s="218"/>
      <c r="PL24" s="20">
        <f t="shared" si="141"/>
        <v>8198.56</v>
      </c>
      <c r="PM24" s="18">
        <v>4467.57</v>
      </c>
      <c r="PN24" s="18">
        <v>3730.99</v>
      </c>
      <c r="PO24" s="18">
        <v>0</v>
      </c>
      <c r="PP24" s="18">
        <v>0</v>
      </c>
      <c r="PQ24" s="18">
        <v>0</v>
      </c>
      <c r="PR24" s="18">
        <v>0</v>
      </c>
      <c r="PS24" s="18">
        <v>0</v>
      </c>
      <c r="PT24" s="18">
        <v>0</v>
      </c>
      <c r="PU24" s="18">
        <v>0</v>
      </c>
      <c r="PV24" s="18">
        <f>VLOOKUP(C24,'[3]Фін.рез.(витрати)'!$C$8:$AE$94,29,0)</f>
        <v>0</v>
      </c>
      <c r="PW24" s="18"/>
      <c r="PX24" s="18"/>
      <c r="PY24" s="218">
        <f t="shared" si="142"/>
        <v>2533.0909999999994</v>
      </c>
      <c r="PZ24" s="20">
        <f t="shared" si="38"/>
        <v>0</v>
      </c>
      <c r="QA24" s="20">
        <f t="shared" si="39"/>
        <v>2533.0909999999994</v>
      </c>
      <c r="QB24" s="18">
        <f t="shared" si="143"/>
        <v>842.00299999999993</v>
      </c>
      <c r="QC24" s="18">
        <v>82.403000000000006</v>
      </c>
      <c r="QD24" s="218">
        <v>84.4</v>
      </c>
      <c r="QE24" s="218">
        <v>84.4</v>
      </c>
      <c r="QF24" s="218">
        <v>84.4</v>
      </c>
      <c r="QG24" s="218">
        <v>84.4</v>
      </c>
      <c r="QH24" s="218">
        <v>84.4</v>
      </c>
      <c r="QI24" s="218">
        <v>84.4</v>
      </c>
      <c r="QJ24" s="218">
        <v>84.4</v>
      </c>
      <c r="QK24" s="218">
        <v>84.4</v>
      </c>
      <c r="QL24" s="218">
        <v>84.4</v>
      </c>
      <c r="QM24" s="218"/>
      <c r="QN24" s="218"/>
      <c r="QO24" s="20">
        <f t="shared" si="144"/>
        <v>0</v>
      </c>
      <c r="QP24" s="18">
        <v>0</v>
      </c>
      <c r="QQ24" s="18">
        <v>0</v>
      </c>
      <c r="QR24" s="18"/>
      <c r="QS24" s="18">
        <v>0</v>
      </c>
      <c r="QT24" s="18">
        <v>0</v>
      </c>
      <c r="QU24" s="18">
        <v>0</v>
      </c>
      <c r="QV24" s="18"/>
      <c r="QW24" s="18">
        <v>0</v>
      </c>
      <c r="QX24" s="18"/>
      <c r="QY24" s="18"/>
      <c r="QZ24" s="18"/>
      <c r="RA24" s="18"/>
      <c r="RB24" s="218">
        <f t="shared" si="145"/>
        <v>-842.00299999999993</v>
      </c>
      <c r="RC24" s="20">
        <f t="shared" si="40"/>
        <v>-842.00299999999993</v>
      </c>
      <c r="RD24" s="20">
        <f t="shared" si="41"/>
        <v>0</v>
      </c>
      <c r="RE24" s="18">
        <f t="shared" si="146"/>
        <v>3958.7729999999992</v>
      </c>
      <c r="RF24" s="20">
        <v>385.863</v>
      </c>
      <c r="RG24" s="218">
        <v>396.99</v>
      </c>
      <c r="RH24" s="218">
        <v>396.99</v>
      </c>
      <c r="RI24" s="218">
        <v>396.99</v>
      </c>
      <c r="RJ24" s="218">
        <v>396.99</v>
      </c>
      <c r="RK24" s="218">
        <v>396.99</v>
      </c>
      <c r="RL24" s="218">
        <v>396.99</v>
      </c>
      <c r="RM24" s="218">
        <v>396.99</v>
      </c>
      <c r="RN24" s="218">
        <v>396.99</v>
      </c>
      <c r="RO24" s="218">
        <v>396.99</v>
      </c>
      <c r="RP24" s="218"/>
      <c r="RQ24" s="218"/>
      <c r="RR24" s="20">
        <f t="shared" si="147"/>
        <v>0</v>
      </c>
      <c r="RS24" s="18">
        <v>0</v>
      </c>
      <c r="RT24" s="18">
        <v>0</v>
      </c>
      <c r="RU24" s="18"/>
      <c r="RV24" s="18">
        <v>0</v>
      </c>
      <c r="RW24" s="18"/>
      <c r="RX24" s="18"/>
      <c r="RY24" s="18">
        <v>0</v>
      </c>
      <c r="RZ24" s="18">
        <v>0</v>
      </c>
      <c r="SA24" s="18"/>
      <c r="SB24" s="18"/>
      <c r="SC24" s="18"/>
      <c r="SD24" s="18"/>
      <c r="SE24" s="20">
        <f t="shared" si="42"/>
        <v>-3958.7729999999992</v>
      </c>
      <c r="SF24" s="20">
        <f t="shared" si="43"/>
        <v>-3958.7729999999992</v>
      </c>
      <c r="SG24" s="20">
        <f t="shared" si="44"/>
        <v>0</v>
      </c>
      <c r="SH24" s="18">
        <f t="shared" si="148"/>
        <v>2500.5699999999997</v>
      </c>
      <c r="SI24" s="18">
        <v>236.35000000000002</v>
      </c>
      <c r="SJ24" s="218">
        <v>251.58</v>
      </c>
      <c r="SK24" s="218">
        <v>251.58</v>
      </c>
      <c r="SL24" s="218">
        <v>251.58</v>
      </c>
      <c r="SM24" s="218">
        <v>251.58</v>
      </c>
      <c r="SN24" s="218">
        <v>251.58</v>
      </c>
      <c r="SO24" s="218">
        <v>251.58</v>
      </c>
      <c r="SP24" s="218">
        <v>251.58</v>
      </c>
      <c r="SQ24" s="218">
        <v>251.58</v>
      </c>
      <c r="SR24" s="218">
        <v>251.58</v>
      </c>
      <c r="SS24" s="218"/>
      <c r="ST24" s="218"/>
      <c r="SU24" s="20">
        <f t="shared" si="149"/>
        <v>0</v>
      </c>
      <c r="SV24" s="18">
        <v>0</v>
      </c>
      <c r="SW24" s="18">
        <v>0</v>
      </c>
      <c r="SX24" s="18">
        <v>0</v>
      </c>
      <c r="SY24" s="18">
        <v>0</v>
      </c>
      <c r="SZ24" s="18">
        <v>0</v>
      </c>
      <c r="TA24" s="18">
        <v>0</v>
      </c>
      <c r="TB24" s="18">
        <v>0</v>
      </c>
      <c r="TC24" s="18">
        <v>0</v>
      </c>
      <c r="TD24" s="18">
        <v>0</v>
      </c>
      <c r="TE24" s="18"/>
      <c r="TF24" s="18"/>
      <c r="TG24" s="18"/>
      <c r="TH24" s="20">
        <f t="shared" si="45"/>
        <v>-2500.5699999999997</v>
      </c>
      <c r="TI24" s="20">
        <f t="shared" si="46"/>
        <v>-2500.5699999999997</v>
      </c>
      <c r="TJ24" s="20">
        <f t="shared" si="47"/>
        <v>0</v>
      </c>
      <c r="TK24" s="18">
        <f t="shared" si="150"/>
        <v>1563.7450000000001</v>
      </c>
      <c r="TL24" s="18">
        <v>153.44499999999996</v>
      </c>
      <c r="TM24" s="218">
        <v>156.69999999999999</v>
      </c>
      <c r="TN24" s="218">
        <v>156.69999999999999</v>
      </c>
      <c r="TO24" s="218">
        <v>156.69999999999999</v>
      </c>
      <c r="TP24" s="218">
        <v>156.69999999999999</v>
      </c>
      <c r="TQ24" s="218">
        <v>156.69999999999999</v>
      </c>
      <c r="TR24" s="218">
        <v>156.69999999999999</v>
      </c>
      <c r="TS24" s="218">
        <v>156.69999999999999</v>
      </c>
      <c r="TT24" s="218">
        <v>156.69999999999999</v>
      </c>
      <c r="TU24" s="218">
        <v>156.69999999999999</v>
      </c>
      <c r="TV24" s="218"/>
      <c r="TW24" s="218"/>
      <c r="TX24" s="20">
        <f t="shared" si="151"/>
        <v>2957.33</v>
      </c>
      <c r="TY24" s="18">
        <v>205.02</v>
      </c>
      <c r="TZ24" s="18">
        <v>0</v>
      </c>
      <c r="UA24" s="18">
        <v>0</v>
      </c>
      <c r="UB24" s="18">
        <v>2752.31</v>
      </c>
      <c r="UC24" s="18">
        <v>0</v>
      </c>
      <c r="UD24" s="18">
        <v>0</v>
      </c>
      <c r="UE24" s="18">
        <v>0</v>
      </c>
      <c r="UF24" s="18">
        <v>0</v>
      </c>
      <c r="UG24" s="18">
        <v>0</v>
      </c>
      <c r="UH24" s="18">
        <f>VLOOKUP(C24,'[3]Фін.рез.(витрати)'!$C$8:$AI$94,33,0)</f>
        <v>0</v>
      </c>
      <c r="UI24" s="18"/>
      <c r="UJ24" s="18"/>
      <c r="UK24" s="20">
        <f t="shared" si="48"/>
        <v>1393.5849999999998</v>
      </c>
      <c r="UL24" s="20">
        <f t="shared" si="49"/>
        <v>0</v>
      </c>
      <c r="UM24" s="20">
        <f t="shared" si="50"/>
        <v>1393.5849999999998</v>
      </c>
      <c r="UN24" s="18">
        <f t="shared" si="152"/>
        <v>42.913999999999994</v>
      </c>
      <c r="UO24" s="18">
        <v>4.2140000000000004</v>
      </c>
      <c r="UP24" s="218">
        <v>4.3</v>
      </c>
      <c r="UQ24" s="218">
        <v>4.3</v>
      </c>
      <c r="UR24" s="218">
        <v>4.3</v>
      </c>
      <c r="US24" s="218">
        <v>4.3</v>
      </c>
      <c r="UT24" s="218">
        <v>4.3</v>
      </c>
      <c r="UU24" s="218">
        <v>4.3</v>
      </c>
      <c r="UV24" s="218">
        <v>4.3</v>
      </c>
      <c r="UW24" s="218">
        <v>4.3</v>
      </c>
      <c r="UX24" s="218">
        <v>4.3</v>
      </c>
      <c r="UY24" s="218"/>
      <c r="UZ24" s="218"/>
      <c r="VA24" s="20">
        <f t="shared" si="51"/>
        <v>0</v>
      </c>
      <c r="VB24" s="218"/>
      <c r="VC24" s="218"/>
      <c r="VD24" s="218"/>
      <c r="VE24" s="218"/>
      <c r="VF24" s="218"/>
      <c r="VG24" s="218"/>
      <c r="VH24" s="218"/>
      <c r="VI24" s="218"/>
      <c r="VJ24" s="218"/>
      <c r="VK24" s="218"/>
      <c r="VL24" s="218"/>
      <c r="VM24" s="218"/>
      <c r="VN24" s="20">
        <f t="shared" si="52"/>
        <v>-42.913999999999994</v>
      </c>
      <c r="VO24" s="20">
        <f t="shared" si="53"/>
        <v>-42.913999999999994</v>
      </c>
      <c r="VP24" s="20">
        <f t="shared" si="54"/>
        <v>0</v>
      </c>
      <c r="VQ24" s="120">
        <f t="shared" si="55"/>
        <v>0</v>
      </c>
      <c r="VR24" s="228"/>
      <c r="VS24" s="228"/>
      <c r="VT24" s="228"/>
      <c r="VU24" s="228"/>
      <c r="VV24" s="228"/>
      <c r="VW24" s="228"/>
      <c r="VX24" s="228"/>
      <c r="VY24" s="228"/>
      <c r="VZ24" s="228"/>
      <c r="WA24" s="228"/>
      <c r="WB24" s="228"/>
      <c r="WC24" s="228"/>
      <c r="WD24" s="120">
        <f t="shared" si="56"/>
        <v>0</v>
      </c>
      <c r="WE24" s="218"/>
      <c r="WF24" s="218"/>
      <c r="WG24" s="218"/>
      <c r="WH24" s="218"/>
      <c r="WI24" s="218"/>
      <c r="WJ24" s="218"/>
      <c r="WK24" s="218"/>
      <c r="WL24" s="218"/>
      <c r="WM24" s="218"/>
      <c r="WN24" s="218"/>
      <c r="WO24" s="218"/>
      <c r="WP24" s="218"/>
      <c r="WQ24" s="120">
        <f t="shared" si="57"/>
        <v>0</v>
      </c>
      <c r="WR24" s="120">
        <f t="shared" si="58"/>
        <v>0</v>
      </c>
      <c r="WS24" s="120">
        <f t="shared" si="59"/>
        <v>0</v>
      </c>
      <c r="WT24" s="119">
        <f t="shared" si="153"/>
        <v>35319.555000000008</v>
      </c>
      <c r="WU24" s="119">
        <v>3456.1350000000002</v>
      </c>
      <c r="WV24" s="228">
        <v>3540.38</v>
      </c>
      <c r="WW24" s="228">
        <v>3540.38</v>
      </c>
      <c r="WX24" s="228">
        <v>3540.38</v>
      </c>
      <c r="WY24" s="228">
        <v>3540.38</v>
      </c>
      <c r="WZ24" s="228">
        <v>3540.38</v>
      </c>
      <c r="XA24" s="228">
        <v>3540.38</v>
      </c>
      <c r="XB24" s="228">
        <v>3540.38</v>
      </c>
      <c r="XC24" s="228">
        <v>3540.38</v>
      </c>
      <c r="XD24" s="228">
        <v>3540.38</v>
      </c>
      <c r="XE24" s="228"/>
      <c r="XF24" s="228"/>
      <c r="XG24" s="119">
        <f t="shared" si="154"/>
        <v>44919.636943053993</v>
      </c>
      <c r="XH24" s="18">
        <v>4964.2553554967553</v>
      </c>
      <c r="XI24" s="18">
        <v>3529.6363497358593</v>
      </c>
      <c r="XJ24" s="18">
        <v>2017.2009282940651</v>
      </c>
      <c r="XK24" s="18">
        <v>1748.9216111240908</v>
      </c>
      <c r="XL24" s="18">
        <v>4744.2993974513292</v>
      </c>
      <c r="XM24" s="18">
        <v>4556.133962779164</v>
      </c>
      <c r="XN24" s="18">
        <v>3956.9457439052198</v>
      </c>
      <c r="XO24" s="18">
        <v>8022.5198023801413</v>
      </c>
      <c r="XP24" s="18">
        <v>7014.5236331377218</v>
      </c>
      <c r="XQ24" s="18">
        <v>4365.2001587496388</v>
      </c>
      <c r="XR24" s="18"/>
      <c r="XS24" s="18"/>
      <c r="XT24" s="120">
        <f t="shared" si="60"/>
        <v>9600.081943053985</v>
      </c>
      <c r="XU24" s="120">
        <f t="shared" si="61"/>
        <v>0</v>
      </c>
      <c r="XV24" s="120">
        <f t="shared" si="62"/>
        <v>9600.081943053985</v>
      </c>
      <c r="XW24" s="119">
        <f t="shared" si="155"/>
        <v>20230.871999999999</v>
      </c>
      <c r="XX24" s="119">
        <v>1981.7519999999997</v>
      </c>
      <c r="XY24" s="228">
        <v>2027.68</v>
      </c>
      <c r="XZ24" s="228">
        <v>2027.68</v>
      </c>
      <c r="YA24" s="228">
        <v>2027.68</v>
      </c>
      <c r="YB24" s="228">
        <v>2027.68</v>
      </c>
      <c r="YC24" s="228">
        <v>2027.68</v>
      </c>
      <c r="YD24" s="228">
        <v>2027.68</v>
      </c>
      <c r="YE24" s="228">
        <v>2027.68</v>
      </c>
      <c r="YF24" s="228">
        <v>2027.68</v>
      </c>
      <c r="YG24" s="228">
        <v>2027.68</v>
      </c>
      <c r="YH24" s="228"/>
      <c r="YI24" s="228"/>
      <c r="YJ24" s="120">
        <f t="shared" si="156"/>
        <v>17105.247468550897</v>
      </c>
      <c r="YK24" s="18">
        <v>1578.2121076391422</v>
      </c>
      <c r="YL24" s="18">
        <v>1128.1488448491752</v>
      </c>
      <c r="YM24" s="18">
        <v>1585.2746809188425</v>
      </c>
      <c r="YN24" s="18">
        <v>1693.5759796873058</v>
      </c>
      <c r="YO24" s="18">
        <v>2321.0747526583477</v>
      </c>
      <c r="YP24" s="18">
        <v>1616.2148985134993</v>
      </c>
      <c r="YQ24" s="18">
        <v>1543.2352577870533</v>
      </c>
      <c r="YR24" s="18">
        <v>2159.3707879964645</v>
      </c>
      <c r="YS24" s="18">
        <v>1789.9365094474424</v>
      </c>
      <c r="YT24" s="18">
        <v>1690.2036490536213</v>
      </c>
      <c r="YU24" s="18"/>
      <c r="YV24" s="18"/>
      <c r="YW24" s="218">
        <f t="shared" si="157"/>
        <v>-3125.6245314491025</v>
      </c>
      <c r="YX24" s="120">
        <f t="shared" si="63"/>
        <v>-3125.6245314491025</v>
      </c>
      <c r="YY24" s="120">
        <f t="shared" si="64"/>
        <v>0</v>
      </c>
      <c r="YZ24" s="119">
        <f t="shared" si="158"/>
        <v>8121.9170000000013</v>
      </c>
      <c r="ZA24" s="119">
        <v>794.65700000000004</v>
      </c>
      <c r="ZB24" s="228">
        <v>814.14</v>
      </c>
      <c r="ZC24" s="228">
        <v>814.14</v>
      </c>
      <c r="ZD24" s="228">
        <v>814.14</v>
      </c>
      <c r="ZE24" s="228">
        <v>814.14</v>
      </c>
      <c r="ZF24" s="228">
        <v>814.14</v>
      </c>
      <c r="ZG24" s="228">
        <v>814.14</v>
      </c>
      <c r="ZH24" s="228">
        <v>814.14</v>
      </c>
      <c r="ZI24" s="228">
        <v>814.14</v>
      </c>
      <c r="ZJ24" s="228">
        <v>814.14</v>
      </c>
      <c r="ZK24" s="228"/>
      <c r="ZL24" s="228"/>
      <c r="ZM24" s="120">
        <f t="shared" si="159"/>
        <v>5914.4174475568689</v>
      </c>
      <c r="ZN24" s="119"/>
      <c r="ZO24" s="18"/>
      <c r="ZP24" s="18">
        <v>2907.3003694876934</v>
      </c>
      <c r="ZQ24" s="18">
        <v>3007.1170780691759</v>
      </c>
      <c r="ZR24" s="18"/>
      <c r="ZS24" s="18"/>
      <c r="ZT24" s="18"/>
      <c r="ZU24" s="18"/>
      <c r="ZV24" s="18"/>
      <c r="ZW24" s="18"/>
      <c r="ZX24" s="18"/>
      <c r="ZY24" s="18"/>
      <c r="ZZ24" s="120">
        <f t="shared" si="65"/>
        <v>-2207.4995524431324</v>
      </c>
      <c r="AAA24" s="120">
        <f t="shared" si="66"/>
        <v>-2207.4995524431324</v>
      </c>
      <c r="AAB24" s="120">
        <f t="shared" si="67"/>
        <v>0</v>
      </c>
      <c r="AAC24" s="119">
        <f t="shared" si="160"/>
        <v>1066.942</v>
      </c>
      <c r="AAD24" s="119">
        <v>106.55200000000001</v>
      </c>
      <c r="AAE24" s="228">
        <v>106.71</v>
      </c>
      <c r="AAF24" s="228">
        <v>106.71</v>
      </c>
      <c r="AAG24" s="228">
        <v>106.71</v>
      </c>
      <c r="AAH24" s="228">
        <v>106.71</v>
      </c>
      <c r="AAI24" s="228">
        <v>106.71</v>
      </c>
      <c r="AAJ24" s="228">
        <v>106.71</v>
      </c>
      <c r="AAK24" s="228">
        <v>106.71</v>
      </c>
      <c r="AAL24" s="228">
        <v>106.71</v>
      </c>
      <c r="AAM24" s="228">
        <v>106.71</v>
      </c>
      <c r="AAN24" s="228"/>
      <c r="AAO24" s="228"/>
      <c r="AAP24" s="120">
        <f t="shared" si="161"/>
        <v>1374.2647871560002</v>
      </c>
      <c r="AAQ24" s="18">
        <v>116.56019201399999</v>
      </c>
      <c r="AAR24" s="18">
        <v>116.26076214</v>
      </c>
      <c r="AAS24" s="18">
        <v>142.62247428000001</v>
      </c>
      <c r="AAT24" s="18">
        <v>145.58352534000002</v>
      </c>
      <c r="AAU24" s="18">
        <v>142.40323330200002</v>
      </c>
      <c r="AAV24" s="18">
        <v>145.06309114000001</v>
      </c>
      <c r="AAW24" s="18">
        <v>140.91976338000001</v>
      </c>
      <c r="AAX24" s="18">
        <v>141.54118506</v>
      </c>
      <c r="AAY24" s="18">
        <v>140.35671298000003</v>
      </c>
      <c r="AAZ24" s="18">
        <v>142.95384752000001</v>
      </c>
      <c r="ABA24" s="18"/>
      <c r="ABB24" s="18"/>
      <c r="ABC24" s="120">
        <f t="shared" si="68"/>
        <v>307.32278715600023</v>
      </c>
      <c r="ABD24" s="120">
        <f t="shared" si="69"/>
        <v>0</v>
      </c>
      <c r="ABE24" s="120">
        <f t="shared" si="70"/>
        <v>307.32278715600023</v>
      </c>
      <c r="ABF24" s="119">
        <f t="shared" si="162"/>
        <v>236.56799999999998</v>
      </c>
      <c r="ABG24" s="119">
        <v>23.628</v>
      </c>
      <c r="ABH24" s="228">
        <v>23.66</v>
      </c>
      <c r="ABI24" s="228">
        <v>23.66</v>
      </c>
      <c r="ABJ24" s="228">
        <v>23.66</v>
      </c>
      <c r="ABK24" s="228">
        <v>23.66</v>
      </c>
      <c r="ABL24" s="228">
        <v>23.66</v>
      </c>
      <c r="ABM24" s="228">
        <v>23.66</v>
      </c>
      <c r="ABN24" s="228">
        <v>23.66</v>
      </c>
      <c r="ABO24" s="228">
        <v>23.66</v>
      </c>
      <c r="ABP24" s="228">
        <v>23.66</v>
      </c>
      <c r="ABQ24" s="228"/>
      <c r="ABR24" s="228"/>
      <c r="ABS24" s="120">
        <f t="shared" si="163"/>
        <v>0</v>
      </c>
      <c r="ABT24" s="18">
        <v>0</v>
      </c>
      <c r="ABU24" s="18"/>
      <c r="ABV24" s="18"/>
      <c r="ABW24" s="18"/>
      <c r="ABX24" s="18"/>
      <c r="ABY24" s="18"/>
      <c r="ABZ24" s="18"/>
      <c r="ACA24" s="18">
        <v>0</v>
      </c>
      <c r="ACB24" s="18">
        <v>0</v>
      </c>
      <c r="ACC24" s="18">
        <v>0</v>
      </c>
      <c r="ACD24" s="18"/>
      <c r="ACE24" s="18"/>
      <c r="ACF24" s="120">
        <f t="shared" si="71"/>
        <v>-236.56799999999998</v>
      </c>
      <c r="ACG24" s="120">
        <f t="shared" si="72"/>
        <v>-236.56799999999998</v>
      </c>
      <c r="ACH24" s="120">
        <f t="shared" si="73"/>
        <v>0</v>
      </c>
      <c r="ACI24" s="114">
        <f t="shared" si="74"/>
        <v>4333.7769999999991</v>
      </c>
      <c r="ACJ24" s="120">
        <f t="shared" si="75"/>
        <v>9625.1717152799993</v>
      </c>
      <c r="ACK24" s="131">
        <f t="shared" si="76"/>
        <v>5291.3947152800001</v>
      </c>
      <c r="ACL24" s="120">
        <f t="shared" si="77"/>
        <v>0</v>
      </c>
      <c r="ACM24" s="120">
        <f t="shared" si="78"/>
        <v>5291.3947152800001</v>
      </c>
      <c r="ACN24" s="18">
        <f t="shared" si="164"/>
        <v>4333.7769999999991</v>
      </c>
      <c r="ACO24" s="18">
        <v>451.26700000000005</v>
      </c>
      <c r="ACP24" s="218">
        <v>431.39</v>
      </c>
      <c r="ACQ24" s="218">
        <v>431.39</v>
      </c>
      <c r="ACR24" s="218">
        <v>431.39</v>
      </c>
      <c r="ACS24" s="218">
        <v>431.39</v>
      </c>
      <c r="ACT24" s="218">
        <v>431.39</v>
      </c>
      <c r="ACU24" s="218">
        <v>431.39</v>
      </c>
      <c r="ACV24" s="218">
        <v>431.39</v>
      </c>
      <c r="ACW24" s="218">
        <v>431.39</v>
      </c>
      <c r="ACX24" s="218">
        <v>431.39</v>
      </c>
      <c r="ACY24" s="218"/>
      <c r="ACZ24" s="218"/>
      <c r="ADA24" s="20">
        <f t="shared" si="165"/>
        <v>9625.1717152799993</v>
      </c>
      <c r="ADB24" s="18">
        <v>857.81947104000005</v>
      </c>
      <c r="ADC24" s="18">
        <v>0</v>
      </c>
      <c r="ADD24" s="18">
        <v>0</v>
      </c>
      <c r="ADE24" s="18">
        <v>3469.924818</v>
      </c>
      <c r="ADF24" s="18">
        <v>1063.8891086400001</v>
      </c>
      <c r="ADG24" s="18">
        <v>990.75148200000001</v>
      </c>
      <c r="ADH24" s="18">
        <v>942.81148800000005</v>
      </c>
      <c r="ADI24" s="18">
        <v>465.59311919999999</v>
      </c>
      <c r="ADJ24" s="18">
        <v>794.2750956000001</v>
      </c>
      <c r="ADK24" s="18">
        <v>1040.1071328</v>
      </c>
      <c r="ADL24" s="18"/>
      <c r="ADM24" s="18"/>
      <c r="ADN24" s="20">
        <f t="shared" si="79"/>
        <v>5291.3947152800001</v>
      </c>
      <c r="ADO24" s="20">
        <f t="shared" si="80"/>
        <v>0</v>
      </c>
      <c r="ADP24" s="20">
        <f t="shared" si="81"/>
        <v>5291.3947152800001</v>
      </c>
      <c r="ADQ24" s="18">
        <f t="shared" si="166"/>
        <v>0</v>
      </c>
      <c r="ADR24" s="18">
        <v>0</v>
      </c>
      <c r="ADS24" s="218">
        <v>0</v>
      </c>
      <c r="ADT24" s="218">
        <v>0</v>
      </c>
      <c r="ADU24" s="218">
        <v>0</v>
      </c>
      <c r="ADV24" s="218">
        <v>0</v>
      </c>
      <c r="ADW24" s="218">
        <v>0</v>
      </c>
      <c r="ADX24" s="218">
        <v>0</v>
      </c>
      <c r="ADY24" s="218">
        <v>0</v>
      </c>
      <c r="ADZ24" s="218">
        <v>0</v>
      </c>
      <c r="AEA24" s="218">
        <v>0</v>
      </c>
      <c r="AEB24" s="218"/>
      <c r="AEC24" s="218"/>
      <c r="AED24" s="20">
        <f t="shared" si="167"/>
        <v>0</v>
      </c>
      <c r="AEE24" s="18">
        <v>0</v>
      </c>
      <c r="AEF24" s="18">
        <v>0</v>
      </c>
      <c r="AEG24" s="18">
        <v>0</v>
      </c>
      <c r="AEH24" s="18">
        <v>0</v>
      </c>
      <c r="AEI24" s="18">
        <v>0</v>
      </c>
      <c r="AEJ24" s="18">
        <v>0</v>
      </c>
      <c r="AEK24" s="18">
        <v>0</v>
      </c>
      <c r="AEL24" s="18">
        <v>0</v>
      </c>
      <c r="AEM24" s="18">
        <v>0</v>
      </c>
      <c r="AEN24" s="18">
        <v>0</v>
      </c>
      <c r="AEO24" s="18"/>
      <c r="AEP24" s="18"/>
      <c r="AEQ24" s="20">
        <f t="shared" si="82"/>
        <v>0</v>
      </c>
      <c r="AER24" s="20">
        <f t="shared" si="83"/>
        <v>0</v>
      </c>
      <c r="AES24" s="20">
        <f t="shared" si="84"/>
        <v>0</v>
      </c>
      <c r="AET24" s="18">
        <f t="shared" si="168"/>
        <v>0</v>
      </c>
      <c r="AEU24" s="18">
        <v>0</v>
      </c>
      <c r="AEV24" s="218">
        <v>0</v>
      </c>
      <c r="AEW24" s="218">
        <v>0</v>
      </c>
      <c r="AEX24" s="218">
        <v>0</v>
      </c>
      <c r="AEY24" s="218">
        <v>0</v>
      </c>
      <c r="AEZ24" s="218"/>
      <c r="AFA24" s="218"/>
      <c r="AFB24" s="218"/>
      <c r="AFC24" s="218"/>
      <c r="AFD24" s="218"/>
      <c r="AFE24" s="218"/>
      <c r="AFF24" s="218"/>
      <c r="AFG24" s="20">
        <f t="shared" si="169"/>
        <v>0</v>
      </c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20">
        <f t="shared" si="85"/>
        <v>0</v>
      </c>
      <c r="AFU24" s="20">
        <f t="shared" si="86"/>
        <v>0</v>
      </c>
      <c r="AFV24" s="135">
        <f t="shared" si="87"/>
        <v>0</v>
      </c>
      <c r="AFW24" s="140">
        <f t="shared" si="88"/>
        <v>159013.152</v>
      </c>
      <c r="AFX24" s="110">
        <f t="shared" si="89"/>
        <v>134871.80198054755</v>
      </c>
      <c r="AFY24" s="125">
        <f t="shared" si="90"/>
        <v>-24141.350019452453</v>
      </c>
      <c r="AFZ24" s="20">
        <f t="shared" si="170"/>
        <v>-24141.350019452453</v>
      </c>
      <c r="AGA24" s="139">
        <f t="shared" si="171"/>
        <v>0</v>
      </c>
      <c r="AGB24" s="200">
        <f t="shared" si="91"/>
        <v>190815.7824</v>
      </c>
      <c r="AGC24" s="125">
        <f t="shared" si="91"/>
        <v>161846.16237665704</v>
      </c>
      <c r="AGD24" s="125">
        <f t="shared" si="92"/>
        <v>-28969.620023342955</v>
      </c>
      <c r="AGE24" s="20">
        <f t="shared" si="93"/>
        <v>-28969.620023342955</v>
      </c>
      <c r="AGF24" s="135">
        <f t="shared" si="94"/>
        <v>0</v>
      </c>
      <c r="AGG24" s="164">
        <f t="shared" si="172"/>
        <v>9540.7891199999995</v>
      </c>
      <c r="AGH24" s="205">
        <f t="shared" si="173"/>
        <v>8092.3081188328524</v>
      </c>
      <c r="AGI24" s="125">
        <f t="shared" si="95"/>
        <v>-1448.481001167147</v>
      </c>
      <c r="AGJ24" s="20">
        <f t="shared" si="96"/>
        <v>-1448.481001167147</v>
      </c>
      <c r="AGK24" s="139">
        <f t="shared" si="97"/>
        <v>0</v>
      </c>
      <c r="AGL24" s="165">
        <f t="shared" si="174"/>
        <v>200356.57152</v>
      </c>
      <c r="AGM24" s="165">
        <f t="shared" si="174"/>
        <v>169938.47049548989</v>
      </c>
      <c r="AGN24" s="166">
        <f t="shared" si="99"/>
        <v>-30418.101024510106</v>
      </c>
      <c r="AGO24" s="165">
        <f t="shared" si="100"/>
        <v>-30418.101024510106</v>
      </c>
      <c r="AGP24" s="167">
        <f t="shared" si="101"/>
        <v>0</v>
      </c>
      <c r="AGQ24" s="202">
        <f t="shared" si="175"/>
        <v>4.761904761904763E-2</v>
      </c>
      <c r="AGR24" s="263"/>
      <c r="AGS24" s="263">
        <v>0.05</v>
      </c>
      <c r="AGT24" s="229"/>
      <c r="AGU24" s="264"/>
      <c r="AGV24" s="22"/>
      <c r="AGW24" s="22"/>
      <c r="AGX24" s="22"/>
      <c r="AGY24" s="22"/>
      <c r="AGZ24" s="22"/>
      <c r="AHA24" s="22"/>
      <c r="AHB24" s="22"/>
      <c r="AHC24" s="22"/>
      <c r="AHD24" s="22"/>
      <c r="AHE24" s="22"/>
      <c r="AHF24" s="22"/>
      <c r="AHG24" s="22"/>
      <c r="AHH24" s="22"/>
    </row>
    <row r="25" spans="1:892" s="210" customFormat="1" ht="12.75" outlineLevel="1" x14ac:dyDescent="0.25">
      <c r="A25" s="22">
        <v>455</v>
      </c>
      <c r="B25" s="21">
        <v>3</v>
      </c>
      <c r="C25" s="230" t="s">
        <v>762</v>
      </c>
      <c r="D25" s="231">
        <v>5</v>
      </c>
      <c r="E25" s="227">
        <v>2806.4</v>
      </c>
      <c r="F25" s="131">
        <f t="shared" si="0"/>
        <v>35494.701000000001</v>
      </c>
      <c r="G25" s="113">
        <f t="shared" si="1"/>
        <v>29548.217424947488</v>
      </c>
      <c r="H25" s="131">
        <f t="shared" si="2"/>
        <v>-5946.4835750525126</v>
      </c>
      <c r="I25" s="120">
        <f t="shared" si="3"/>
        <v>-5946.4835750525126</v>
      </c>
      <c r="J25" s="120">
        <f t="shared" si="4"/>
        <v>0</v>
      </c>
      <c r="K25" s="18">
        <f t="shared" si="102"/>
        <v>11862.895</v>
      </c>
      <c r="L25" s="218">
        <v>1163.7850000000001</v>
      </c>
      <c r="M25" s="218">
        <v>1188.79</v>
      </c>
      <c r="N25" s="218">
        <v>1188.79</v>
      </c>
      <c r="O25" s="218">
        <v>1188.79</v>
      </c>
      <c r="P25" s="218">
        <v>1188.79</v>
      </c>
      <c r="Q25" s="218">
        <v>1188.79</v>
      </c>
      <c r="R25" s="218">
        <v>1188.79</v>
      </c>
      <c r="S25" s="218">
        <v>1188.79</v>
      </c>
      <c r="T25" s="218">
        <v>1188.79</v>
      </c>
      <c r="U25" s="218">
        <v>1188.79</v>
      </c>
      <c r="V25" s="218"/>
      <c r="W25" s="218"/>
      <c r="X25" s="218">
        <f t="shared" si="103"/>
        <v>6302.7180172184471</v>
      </c>
      <c r="Y25" s="18">
        <v>6302.7180172184471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v>0</v>
      </c>
      <c r="AI25" s="18"/>
      <c r="AJ25" s="18"/>
      <c r="AK25" s="218"/>
      <c r="AL25" s="218">
        <f t="shared" si="104"/>
        <v>0</v>
      </c>
      <c r="AM25" s="218">
        <f t="shared" si="5"/>
        <v>0</v>
      </c>
      <c r="AN25" s="18">
        <f t="shared" si="105"/>
        <v>2288.1980000000003</v>
      </c>
      <c r="AO25" s="218">
        <v>224.678</v>
      </c>
      <c r="AP25" s="218">
        <v>229.28</v>
      </c>
      <c r="AQ25" s="218">
        <v>229.28</v>
      </c>
      <c r="AR25" s="218">
        <v>229.28</v>
      </c>
      <c r="AS25" s="218">
        <v>229.28</v>
      </c>
      <c r="AT25" s="218">
        <v>229.28</v>
      </c>
      <c r="AU25" s="218">
        <v>229.28</v>
      </c>
      <c r="AV25" s="218">
        <v>229.28</v>
      </c>
      <c r="AW25" s="218">
        <v>229.28</v>
      </c>
      <c r="AX25" s="218">
        <v>229.28</v>
      </c>
      <c r="AY25" s="218"/>
      <c r="AZ25" s="218"/>
      <c r="BA25" s="20">
        <f t="shared" si="106"/>
        <v>2517.3381272418746</v>
      </c>
      <c r="BB25" s="18">
        <v>1260.3395916392872</v>
      </c>
      <c r="BC25" s="18">
        <v>0</v>
      </c>
      <c r="BD25" s="18">
        <v>0</v>
      </c>
      <c r="BE25" s="18">
        <v>0</v>
      </c>
      <c r="BF25" s="18">
        <v>0</v>
      </c>
      <c r="BG25" s="18">
        <v>0</v>
      </c>
      <c r="BH25" s="18">
        <v>1256.9985356025877</v>
      </c>
      <c r="BI25" s="18">
        <v>0</v>
      </c>
      <c r="BJ25" s="18">
        <v>0</v>
      </c>
      <c r="BK25" s="18">
        <v>0</v>
      </c>
      <c r="BL25" s="18"/>
      <c r="BM25" s="18"/>
      <c r="BN25" s="218"/>
      <c r="BO25" s="20">
        <f t="shared" si="6"/>
        <v>0</v>
      </c>
      <c r="BP25" s="20">
        <f t="shared" si="7"/>
        <v>0</v>
      </c>
      <c r="BQ25" s="18">
        <f t="shared" si="107"/>
        <v>1520.9310000000005</v>
      </c>
      <c r="BR25" s="218">
        <v>151.94100000000003</v>
      </c>
      <c r="BS25" s="3">
        <v>152.11000000000001</v>
      </c>
      <c r="BT25" s="218">
        <v>152.11000000000001</v>
      </c>
      <c r="BU25" s="218">
        <v>152.11000000000001</v>
      </c>
      <c r="BV25" s="218">
        <v>152.11000000000001</v>
      </c>
      <c r="BW25" s="218">
        <v>152.11000000000001</v>
      </c>
      <c r="BX25" s="218">
        <v>152.11000000000001</v>
      </c>
      <c r="BY25" s="218">
        <v>152.11000000000001</v>
      </c>
      <c r="BZ25" s="218">
        <v>152.11000000000001</v>
      </c>
      <c r="CA25" s="218">
        <v>152.11000000000001</v>
      </c>
      <c r="CB25" s="218"/>
      <c r="CC25" s="218"/>
      <c r="CD25" s="18">
        <f t="shared" si="108"/>
        <v>1651.8611090781601</v>
      </c>
      <c r="CE25" s="18">
        <v>153.405832874</v>
      </c>
      <c r="CF25" s="18">
        <v>153.01175074</v>
      </c>
      <c r="CG25" s="18">
        <v>168.11204625816001</v>
      </c>
      <c r="CH25" s="18">
        <v>171.60232482000001</v>
      </c>
      <c r="CI25" s="18">
        <v>167.85364854599999</v>
      </c>
      <c r="CJ25" s="18">
        <v>170.98887822</v>
      </c>
      <c r="CK25" s="18">
        <v>166.10505173999999</v>
      </c>
      <c r="CL25" s="18">
        <v>166.83753437999999</v>
      </c>
      <c r="CM25" s="18">
        <v>165.44137254</v>
      </c>
      <c r="CN25" s="18">
        <v>168.50266895999999</v>
      </c>
      <c r="CO25" s="18"/>
      <c r="CP25" s="18"/>
      <c r="CQ25" s="218"/>
      <c r="CR25" s="20">
        <f t="shared" si="8"/>
        <v>0</v>
      </c>
      <c r="CS25" s="20">
        <f t="shared" si="9"/>
        <v>0</v>
      </c>
      <c r="CT25" s="18">
        <f t="shared" si="109"/>
        <v>317.04399999999998</v>
      </c>
      <c r="CU25" s="18">
        <v>31.653999999999996</v>
      </c>
      <c r="CV25" s="218">
        <v>31.71</v>
      </c>
      <c r="CW25" s="218">
        <v>31.71</v>
      </c>
      <c r="CX25" s="218">
        <v>31.71</v>
      </c>
      <c r="CY25" s="218">
        <v>31.71</v>
      </c>
      <c r="CZ25" s="218">
        <v>31.71</v>
      </c>
      <c r="DA25" s="218">
        <v>31.71</v>
      </c>
      <c r="DB25" s="218">
        <v>31.71</v>
      </c>
      <c r="DC25" s="218">
        <v>31.71</v>
      </c>
      <c r="DD25" s="218">
        <v>31.71</v>
      </c>
      <c r="DE25" s="218"/>
      <c r="DF25" s="218"/>
      <c r="DG25" s="18">
        <f t="shared" si="110"/>
        <v>343.56155610048006</v>
      </c>
      <c r="DH25" s="18">
        <v>31.903471068000002</v>
      </c>
      <c r="DI25" s="18">
        <v>31.82151468</v>
      </c>
      <c r="DJ25" s="18">
        <v>34.965361874480003</v>
      </c>
      <c r="DK25" s="18">
        <v>35.691299459999996</v>
      </c>
      <c r="DL25" s="18">
        <v>34.911618138000001</v>
      </c>
      <c r="DM25" s="18">
        <v>35.563583020000003</v>
      </c>
      <c r="DN25" s="18">
        <v>34.547930219999998</v>
      </c>
      <c r="DO25" s="18">
        <v>34.700278140000002</v>
      </c>
      <c r="DP25" s="18">
        <v>34.409892620000001</v>
      </c>
      <c r="DQ25" s="18">
        <v>35.046606879999999</v>
      </c>
      <c r="DR25" s="18"/>
      <c r="DS25" s="18"/>
      <c r="DT25" s="218">
        <f t="shared" si="111"/>
        <v>26.517556100480078</v>
      </c>
      <c r="DU25" s="20">
        <f t="shared" si="10"/>
        <v>0</v>
      </c>
      <c r="DV25" s="20">
        <f t="shared" si="112"/>
        <v>26.517556100480078</v>
      </c>
      <c r="DW25" s="18">
        <f t="shared" si="11"/>
        <v>680.62400000000002</v>
      </c>
      <c r="DX25" s="18">
        <v>66.823999999999998</v>
      </c>
      <c r="DY25" s="218">
        <v>68.2</v>
      </c>
      <c r="DZ25" s="218">
        <v>68.2</v>
      </c>
      <c r="EA25" s="218">
        <v>68.2</v>
      </c>
      <c r="EB25" s="218">
        <v>68.2</v>
      </c>
      <c r="EC25" s="218">
        <v>68.2</v>
      </c>
      <c r="ED25" s="218">
        <v>68.2</v>
      </c>
      <c r="EE25" s="218">
        <v>68.2</v>
      </c>
      <c r="EF25" s="218">
        <v>68.2</v>
      </c>
      <c r="EG25" s="218">
        <v>68.2</v>
      </c>
      <c r="EH25" s="218"/>
      <c r="EI25" s="218"/>
      <c r="EJ25" s="218"/>
      <c r="EK25" s="18">
        <f t="shared" si="113"/>
        <v>747.86674794570672</v>
      </c>
      <c r="EL25" s="18">
        <v>374.42966501254944</v>
      </c>
      <c r="EM25" s="18">
        <v>0</v>
      </c>
      <c r="EN25" s="18">
        <v>0</v>
      </c>
      <c r="EO25" s="18">
        <v>0</v>
      </c>
      <c r="EP25" s="18">
        <v>0</v>
      </c>
      <c r="EQ25" s="18">
        <v>0</v>
      </c>
      <c r="ER25" s="18">
        <v>373.43708293315723</v>
      </c>
      <c r="ES25" s="18">
        <v>0</v>
      </c>
      <c r="ET25" s="18">
        <v>0</v>
      </c>
      <c r="EU25" s="18">
        <v>0</v>
      </c>
      <c r="EV25" s="18"/>
      <c r="EW25" s="18"/>
      <c r="EX25" s="20">
        <f t="shared" si="12"/>
        <v>67.242747945706697</v>
      </c>
      <c r="EY25" s="20">
        <f t="shared" si="114"/>
        <v>0</v>
      </c>
      <c r="EZ25" s="20">
        <f t="shared" si="115"/>
        <v>67.242747945706697</v>
      </c>
      <c r="FA25" s="18">
        <f t="shared" si="116"/>
        <v>6780.6050000000005</v>
      </c>
      <c r="FB25" s="18">
        <v>665.73500000000001</v>
      </c>
      <c r="FC25" s="218">
        <v>679.43</v>
      </c>
      <c r="FD25" s="218">
        <v>679.43</v>
      </c>
      <c r="FE25" s="218">
        <v>679.43</v>
      </c>
      <c r="FF25" s="218">
        <v>679.43</v>
      </c>
      <c r="FG25" s="218">
        <v>679.43</v>
      </c>
      <c r="FH25" s="218">
        <v>679.43</v>
      </c>
      <c r="FI25" s="218">
        <v>679.43</v>
      </c>
      <c r="FJ25" s="218">
        <v>679.43</v>
      </c>
      <c r="FK25" s="218">
        <v>679.43</v>
      </c>
      <c r="FL25" s="218"/>
      <c r="FM25" s="218"/>
      <c r="FN25" s="20">
        <f t="shared" si="117"/>
        <v>7450.8451743846854</v>
      </c>
      <c r="FO25" s="18">
        <v>3745.4371234218129</v>
      </c>
      <c r="FP25" s="18">
        <v>0</v>
      </c>
      <c r="FQ25" s="18">
        <v>0</v>
      </c>
      <c r="FR25" s="18">
        <v>0</v>
      </c>
      <c r="FS25" s="18">
        <v>0</v>
      </c>
      <c r="FT25" s="18">
        <v>0</v>
      </c>
      <c r="FU25" s="18">
        <v>3705.4080509628725</v>
      </c>
      <c r="FV25" s="18">
        <v>0</v>
      </c>
      <c r="FW25" s="18">
        <v>0</v>
      </c>
      <c r="FX25" s="18">
        <v>0</v>
      </c>
      <c r="FY25" s="18"/>
      <c r="FZ25" s="18"/>
      <c r="GA25" s="218">
        <f t="shared" si="118"/>
        <v>670.24017438468491</v>
      </c>
      <c r="GB25" s="20">
        <f t="shared" si="119"/>
        <v>0</v>
      </c>
      <c r="GC25" s="20">
        <f t="shared" si="120"/>
        <v>670.24017438468491</v>
      </c>
      <c r="GD25" s="18">
        <f t="shared" si="121"/>
        <v>6.8479999999999999</v>
      </c>
      <c r="GE25" s="218">
        <v>6.8479999999999999</v>
      </c>
      <c r="GF25" s="218">
        <v>0</v>
      </c>
      <c r="GG25" s="218">
        <v>0</v>
      </c>
      <c r="GH25" s="218">
        <v>0</v>
      </c>
      <c r="GI25" s="218">
        <v>0</v>
      </c>
      <c r="GJ25" s="218">
        <v>0</v>
      </c>
      <c r="GK25" s="218"/>
      <c r="GL25" s="218"/>
      <c r="GM25" s="218"/>
      <c r="GN25" s="218"/>
      <c r="GO25" s="218"/>
      <c r="GP25" s="218"/>
      <c r="GQ25" s="20">
        <f t="shared" si="122"/>
        <v>0</v>
      </c>
      <c r="GR25" s="18">
        <v>0</v>
      </c>
      <c r="GS25" s="18">
        <v>0</v>
      </c>
      <c r="GT25" s="18">
        <v>0</v>
      </c>
      <c r="GU25" s="18">
        <v>0</v>
      </c>
      <c r="GV25" s="218">
        <f t="shared" si="123"/>
        <v>-6.8479999999999999</v>
      </c>
      <c r="GW25" s="20">
        <f t="shared" si="13"/>
        <v>-6.8479999999999999</v>
      </c>
      <c r="GX25" s="20">
        <f t="shared" si="14"/>
        <v>0</v>
      </c>
      <c r="GY25" s="18">
        <f t="shared" si="124"/>
        <v>12037.556</v>
      </c>
      <c r="GZ25" s="18">
        <v>1176.806</v>
      </c>
      <c r="HA25" s="218">
        <v>1206.75</v>
      </c>
      <c r="HB25" s="218">
        <v>1206.75</v>
      </c>
      <c r="HC25" s="218">
        <v>1206.75</v>
      </c>
      <c r="HD25" s="218">
        <v>1206.75</v>
      </c>
      <c r="HE25" s="218">
        <v>1206.75</v>
      </c>
      <c r="HF25" s="218">
        <v>1206.75</v>
      </c>
      <c r="HG25" s="218">
        <v>1206.75</v>
      </c>
      <c r="HH25" s="218">
        <v>1206.75</v>
      </c>
      <c r="HI25" s="218">
        <v>1206.75</v>
      </c>
      <c r="HJ25" s="218"/>
      <c r="HK25" s="218"/>
      <c r="HL25" s="20">
        <f t="shared" si="125"/>
        <v>10534.026692978132</v>
      </c>
      <c r="HM25" s="18">
        <v>932.99522034971733</v>
      </c>
      <c r="HN25" s="18">
        <v>1622.7731924640659</v>
      </c>
      <c r="HO25" s="18">
        <v>985.88159538874754</v>
      </c>
      <c r="HP25" s="18">
        <v>1062.7015020610318</v>
      </c>
      <c r="HQ25" s="18">
        <v>1111.7017829173076</v>
      </c>
      <c r="HR25" s="18">
        <v>964.3366969568325</v>
      </c>
      <c r="HS25" s="18">
        <v>876.5953106539796</v>
      </c>
      <c r="HT25" s="18">
        <v>1159.5567383496168</v>
      </c>
      <c r="HU25" s="18">
        <v>876.1692349663773</v>
      </c>
      <c r="HV25" s="18">
        <v>941.31541887045523</v>
      </c>
      <c r="HW25" s="18"/>
      <c r="HX25" s="18"/>
      <c r="HY25" s="20">
        <f t="shared" si="15"/>
        <v>-1503.5293070218686</v>
      </c>
      <c r="HZ25" s="20">
        <f t="shared" si="16"/>
        <v>-1503.5293070218686</v>
      </c>
      <c r="IA25" s="20">
        <f t="shared" si="17"/>
        <v>0</v>
      </c>
      <c r="IB25" s="119">
        <f t="shared" si="126"/>
        <v>0</v>
      </c>
      <c r="IC25" s="119">
        <v>0</v>
      </c>
      <c r="ID25" s="228">
        <v>0</v>
      </c>
      <c r="IE25" s="228">
        <v>0</v>
      </c>
      <c r="IF25" s="119">
        <v>0</v>
      </c>
      <c r="IG25" s="119">
        <v>0</v>
      </c>
      <c r="IH25" s="119">
        <v>0</v>
      </c>
      <c r="II25" s="119">
        <v>0</v>
      </c>
      <c r="IJ25" s="119">
        <v>0</v>
      </c>
      <c r="IK25" s="119">
        <v>0</v>
      </c>
      <c r="IL25" s="119">
        <v>0</v>
      </c>
      <c r="IM25" s="119"/>
      <c r="IN25" s="119"/>
      <c r="IO25" s="120">
        <f t="shared" si="127"/>
        <v>0</v>
      </c>
      <c r="IP25" s="18">
        <v>0</v>
      </c>
      <c r="IQ25" s="18">
        <v>0</v>
      </c>
      <c r="IR25" s="18">
        <v>0</v>
      </c>
      <c r="IS25" s="18">
        <v>0</v>
      </c>
      <c r="IT25" s="18">
        <v>0</v>
      </c>
      <c r="IU25" s="18">
        <v>0</v>
      </c>
      <c r="IV25" s="18">
        <v>0</v>
      </c>
      <c r="IW25" s="18">
        <v>0</v>
      </c>
      <c r="IX25" s="18">
        <v>0</v>
      </c>
      <c r="IY25" s="18">
        <v>0</v>
      </c>
      <c r="IZ25" s="18"/>
      <c r="JA25" s="18"/>
      <c r="JB25" s="228">
        <f t="shared" si="18"/>
        <v>0</v>
      </c>
      <c r="JC25" s="120">
        <f t="shared" si="19"/>
        <v>0</v>
      </c>
      <c r="JD25" s="120">
        <f t="shared" si="20"/>
        <v>0</v>
      </c>
      <c r="JE25" s="119">
        <f t="shared" si="128"/>
        <v>0</v>
      </c>
      <c r="JF25" s="119">
        <v>0</v>
      </c>
      <c r="JG25" s="228">
        <v>0</v>
      </c>
      <c r="JH25" s="228">
        <v>0</v>
      </c>
      <c r="JI25" s="228">
        <v>0</v>
      </c>
      <c r="JJ25" s="228">
        <v>0</v>
      </c>
      <c r="JK25" s="228">
        <v>0</v>
      </c>
      <c r="JL25" s="228">
        <v>0</v>
      </c>
      <c r="JM25" s="228">
        <v>0</v>
      </c>
      <c r="JN25" s="228">
        <v>0</v>
      </c>
      <c r="JO25" s="228">
        <v>0</v>
      </c>
      <c r="JP25" s="228"/>
      <c r="JQ25" s="228"/>
      <c r="JR25" s="119">
        <f t="shared" si="129"/>
        <v>0</v>
      </c>
      <c r="JS25" s="18">
        <v>0</v>
      </c>
      <c r="JT25" s="18">
        <v>0</v>
      </c>
      <c r="JU25" s="18">
        <v>0</v>
      </c>
      <c r="JV25" s="18">
        <v>0</v>
      </c>
      <c r="JW25" s="18">
        <v>0</v>
      </c>
      <c r="JX25" s="18">
        <v>0</v>
      </c>
      <c r="JY25" s="18">
        <v>0</v>
      </c>
      <c r="JZ25" s="18">
        <v>0</v>
      </c>
      <c r="KA25" s="18">
        <v>0</v>
      </c>
      <c r="KB25" s="18">
        <v>0</v>
      </c>
      <c r="KC25" s="18"/>
      <c r="KD25" s="18"/>
      <c r="KE25" s="228">
        <f t="shared" si="21"/>
        <v>0</v>
      </c>
      <c r="KF25" s="120">
        <f t="shared" si="22"/>
        <v>0</v>
      </c>
      <c r="KG25" s="120">
        <f t="shared" si="23"/>
        <v>0</v>
      </c>
      <c r="KH25" s="119">
        <f t="shared" si="130"/>
        <v>2884.7629999999999</v>
      </c>
      <c r="KI25" s="119">
        <v>283.22300000000001</v>
      </c>
      <c r="KJ25" s="228">
        <v>289.06</v>
      </c>
      <c r="KK25" s="228">
        <v>289.06</v>
      </c>
      <c r="KL25" s="228">
        <v>289.06</v>
      </c>
      <c r="KM25" s="228">
        <v>289.06</v>
      </c>
      <c r="KN25" s="228">
        <v>289.06</v>
      </c>
      <c r="KO25" s="228">
        <v>289.06</v>
      </c>
      <c r="KP25" s="228">
        <v>289.06</v>
      </c>
      <c r="KQ25" s="228">
        <v>289.06</v>
      </c>
      <c r="KR25" s="228">
        <v>289.06</v>
      </c>
      <c r="KS25" s="228"/>
      <c r="KT25" s="228"/>
      <c r="KU25" s="120">
        <f t="shared" si="131"/>
        <v>2409.4411634082726</v>
      </c>
      <c r="KV25" s="18">
        <v>335.45055157381762</v>
      </c>
      <c r="KW25" s="18">
        <v>254.23656432824237</v>
      </c>
      <c r="KX25" s="18">
        <v>374.79850179479411</v>
      </c>
      <c r="KY25" s="18">
        <v>332.39485014658345</v>
      </c>
      <c r="KZ25" s="18">
        <v>357.98994134697392</v>
      </c>
      <c r="LA25" s="18">
        <v>70.929583742961981</v>
      </c>
      <c r="LB25" s="18">
        <v>3.9301849388606547</v>
      </c>
      <c r="LC25" s="18"/>
      <c r="LD25" s="18">
        <v>395.98926744918958</v>
      </c>
      <c r="LE25" s="18">
        <v>283.72171808684902</v>
      </c>
      <c r="LF25" s="18"/>
      <c r="LG25" s="18"/>
      <c r="LH25" s="228">
        <f t="shared" si="132"/>
        <v>-475.32183659172733</v>
      </c>
      <c r="LI25" s="120">
        <f t="shared" si="24"/>
        <v>-475.32183659172733</v>
      </c>
      <c r="LJ25" s="120">
        <f t="shared" si="25"/>
        <v>0</v>
      </c>
      <c r="LK25" s="120">
        <f t="shared" si="133"/>
        <v>0</v>
      </c>
      <c r="LL25" s="228"/>
      <c r="LM25" s="228"/>
      <c r="LN25" s="228"/>
      <c r="LO25" s="228"/>
      <c r="LP25" s="228"/>
      <c r="LQ25" s="228"/>
      <c r="LR25" s="228"/>
      <c r="LS25" s="228"/>
      <c r="LT25" s="228"/>
      <c r="LU25" s="228"/>
      <c r="LV25" s="228"/>
      <c r="LW25" s="228"/>
      <c r="LX25" s="120">
        <f t="shared" si="26"/>
        <v>0</v>
      </c>
      <c r="LY25" s="228"/>
      <c r="LZ25" s="228"/>
      <c r="MA25" s="228"/>
      <c r="MB25" s="228"/>
      <c r="MC25" s="228"/>
      <c r="MD25" s="228"/>
      <c r="ME25" s="228"/>
      <c r="MF25" s="228"/>
      <c r="MG25" s="228"/>
      <c r="MH25" s="228"/>
      <c r="MI25" s="228"/>
      <c r="MJ25" s="119">
        <v>0</v>
      </c>
      <c r="MK25" s="228"/>
      <c r="ML25" s="120">
        <f t="shared" si="27"/>
        <v>0</v>
      </c>
      <c r="MM25" s="120">
        <f t="shared" si="28"/>
        <v>0</v>
      </c>
      <c r="MN25" s="120">
        <f t="shared" si="134"/>
        <v>35168.123</v>
      </c>
      <c r="MO25" s="120">
        <v>3371.3030000000003</v>
      </c>
      <c r="MP25" s="228">
        <v>3532.98</v>
      </c>
      <c r="MQ25" s="228">
        <v>3532.98</v>
      </c>
      <c r="MR25" s="228">
        <v>3532.98</v>
      </c>
      <c r="MS25" s="228">
        <v>3532.98</v>
      </c>
      <c r="MT25" s="228">
        <v>3532.98</v>
      </c>
      <c r="MU25" s="228">
        <v>3532.98</v>
      </c>
      <c r="MV25" s="228">
        <v>3532.98</v>
      </c>
      <c r="MW25" s="228">
        <v>3532.98</v>
      </c>
      <c r="MX25" s="228">
        <v>3532.98</v>
      </c>
      <c r="MY25" s="228"/>
      <c r="MZ25" s="228"/>
      <c r="NA25" s="120">
        <f t="shared" si="135"/>
        <v>13168.769966566306</v>
      </c>
      <c r="NB25" s="20">
        <v>9185.4630850088179</v>
      </c>
      <c r="NC25" s="20">
        <v>1313.4583244705118</v>
      </c>
      <c r="ND25" s="20">
        <v>0</v>
      </c>
      <c r="NE25" s="20">
        <v>0</v>
      </c>
      <c r="NF25" s="20">
        <v>0</v>
      </c>
      <c r="NG25" s="20">
        <v>0</v>
      </c>
      <c r="NH25" s="20">
        <v>303.22914276446465</v>
      </c>
      <c r="NI25" s="20">
        <v>0</v>
      </c>
      <c r="NJ25" s="20">
        <v>0</v>
      </c>
      <c r="NK25" s="20">
        <v>2366.6194143225107</v>
      </c>
      <c r="NL25" s="20"/>
      <c r="NM25" s="20"/>
      <c r="NN25" s="228">
        <f t="shared" si="136"/>
        <v>-21999.353033433694</v>
      </c>
      <c r="NO25" s="120">
        <f t="shared" si="29"/>
        <v>-21999.353033433694</v>
      </c>
      <c r="NP25" s="120">
        <f t="shared" si="30"/>
        <v>0</v>
      </c>
      <c r="NQ25" s="114">
        <f t="shared" si="31"/>
        <v>18877.259999999998</v>
      </c>
      <c r="NR25" s="113">
        <f t="shared" si="32"/>
        <v>7336.8700000000008</v>
      </c>
      <c r="NS25" s="131">
        <f t="shared" si="33"/>
        <v>-11540.389999999998</v>
      </c>
      <c r="NT25" s="120">
        <f t="shared" si="34"/>
        <v>-11540.389999999998</v>
      </c>
      <c r="NU25" s="120">
        <f t="shared" si="35"/>
        <v>0</v>
      </c>
      <c r="NV25" s="18">
        <f t="shared" si="137"/>
        <v>3803.2079999999992</v>
      </c>
      <c r="NW25" s="18">
        <v>370.69799999999998</v>
      </c>
      <c r="NX25" s="218">
        <v>381.39</v>
      </c>
      <c r="NY25" s="218">
        <v>381.39</v>
      </c>
      <c r="NZ25" s="18">
        <v>381.39</v>
      </c>
      <c r="OA25" s="18">
        <v>381.39</v>
      </c>
      <c r="OB25" s="18">
        <v>381.39</v>
      </c>
      <c r="OC25" s="18">
        <v>381.39</v>
      </c>
      <c r="OD25" s="18">
        <v>381.39</v>
      </c>
      <c r="OE25" s="18">
        <v>381.39</v>
      </c>
      <c r="OF25" s="18">
        <v>381.39</v>
      </c>
      <c r="OG25" s="18"/>
      <c r="OH25" s="18"/>
      <c r="OI25" s="20">
        <f t="shared" si="138"/>
        <v>4565.72</v>
      </c>
      <c r="OJ25" s="20">
        <v>0</v>
      </c>
      <c r="OK25" s="20">
        <v>0</v>
      </c>
      <c r="OL25" s="20">
        <v>0</v>
      </c>
      <c r="OM25" s="20">
        <v>0</v>
      </c>
      <c r="ON25" s="20">
        <v>0</v>
      </c>
      <c r="OO25" s="20">
        <v>0</v>
      </c>
      <c r="OP25" s="20">
        <v>3431.61</v>
      </c>
      <c r="OQ25" s="20">
        <v>0</v>
      </c>
      <c r="OR25" s="20">
        <v>1134.1099999999999</v>
      </c>
      <c r="OS25" s="20">
        <f>VLOOKUP(C25,'[3]Фін.рез.(витрати)'!$C$8:$AD$94,28,0)</f>
        <v>0</v>
      </c>
      <c r="OT25" s="20"/>
      <c r="OU25" s="20"/>
      <c r="OV25" s="218">
        <f t="shared" si="139"/>
        <v>762.51200000000108</v>
      </c>
      <c r="OW25" s="20">
        <f t="shared" si="36"/>
        <v>0</v>
      </c>
      <c r="OX25" s="20">
        <f t="shared" si="37"/>
        <v>762.51200000000108</v>
      </c>
      <c r="OY25" s="18">
        <f t="shared" si="140"/>
        <v>5890.3640000000005</v>
      </c>
      <c r="OZ25" s="18">
        <v>555.97400000000005</v>
      </c>
      <c r="PA25" s="218">
        <v>592.71</v>
      </c>
      <c r="PB25" s="218">
        <v>592.71</v>
      </c>
      <c r="PC25" s="218">
        <v>592.71</v>
      </c>
      <c r="PD25" s="218">
        <v>592.71</v>
      </c>
      <c r="PE25" s="218">
        <v>592.71</v>
      </c>
      <c r="PF25" s="218">
        <v>592.71</v>
      </c>
      <c r="PG25" s="218">
        <v>592.71</v>
      </c>
      <c r="PH25" s="218">
        <v>592.71</v>
      </c>
      <c r="PI25" s="218">
        <v>592.71</v>
      </c>
      <c r="PJ25" s="218"/>
      <c r="PK25" s="218"/>
      <c r="PL25" s="20">
        <f t="shared" si="141"/>
        <v>2610.9699999999998</v>
      </c>
      <c r="PM25" s="18">
        <v>0</v>
      </c>
      <c r="PN25" s="18">
        <v>0</v>
      </c>
      <c r="PO25" s="18">
        <v>0</v>
      </c>
      <c r="PP25" s="18">
        <v>0</v>
      </c>
      <c r="PQ25" s="18">
        <v>0</v>
      </c>
      <c r="PR25" s="18">
        <v>2610.9699999999998</v>
      </c>
      <c r="PS25" s="18">
        <v>0</v>
      </c>
      <c r="PT25" s="18">
        <v>0</v>
      </c>
      <c r="PU25" s="18">
        <v>0</v>
      </c>
      <c r="PV25" s="18">
        <f>VLOOKUP(C25,'[3]Фін.рез.(витрати)'!$C$8:$AE$94,29,0)</f>
        <v>0</v>
      </c>
      <c r="PW25" s="18"/>
      <c r="PX25" s="18"/>
      <c r="PY25" s="218">
        <f t="shared" si="142"/>
        <v>-3279.3940000000007</v>
      </c>
      <c r="PZ25" s="20">
        <f t="shared" si="38"/>
        <v>-3279.3940000000007</v>
      </c>
      <c r="QA25" s="20">
        <f t="shared" si="39"/>
        <v>0</v>
      </c>
      <c r="QB25" s="18">
        <f t="shared" si="143"/>
        <v>887.49500000000012</v>
      </c>
      <c r="QC25" s="18">
        <v>86.85499999999999</v>
      </c>
      <c r="QD25" s="218">
        <v>88.96</v>
      </c>
      <c r="QE25" s="218">
        <v>88.96</v>
      </c>
      <c r="QF25" s="218">
        <v>88.96</v>
      </c>
      <c r="QG25" s="218">
        <v>88.96</v>
      </c>
      <c r="QH25" s="218">
        <v>88.96</v>
      </c>
      <c r="QI25" s="218">
        <v>88.96</v>
      </c>
      <c r="QJ25" s="218">
        <v>88.96</v>
      </c>
      <c r="QK25" s="218">
        <v>88.96</v>
      </c>
      <c r="QL25" s="218">
        <v>88.96</v>
      </c>
      <c r="QM25" s="218"/>
      <c r="QN25" s="218"/>
      <c r="QO25" s="20">
        <f t="shared" si="144"/>
        <v>0</v>
      </c>
      <c r="QP25" s="18">
        <v>0</v>
      </c>
      <c r="QQ25" s="18">
        <v>0</v>
      </c>
      <c r="QR25" s="18"/>
      <c r="QS25" s="18">
        <v>0</v>
      </c>
      <c r="QT25" s="18">
        <v>0</v>
      </c>
      <c r="QU25" s="18">
        <v>0</v>
      </c>
      <c r="QV25" s="18"/>
      <c r="QW25" s="18">
        <v>0</v>
      </c>
      <c r="QX25" s="18"/>
      <c r="QY25" s="18"/>
      <c r="QZ25" s="18"/>
      <c r="RA25" s="18"/>
      <c r="RB25" s="218">
        <f t="shared" si="145"/>
        <v>-887.49500000000012</v>
      </c>
      <c r="RC25" s="20">
        <f t="shared" si="40"/>
        <v>-887.49500000000012</v>
      </c>
      <c r="RD25" s="20">
        <f t="shared" si="41"/>
        <v>0</v>
      </c>
      <c r="RE25" s="18">
        <f t="shared" si="146"/>
        <v>4122.2100000000009</v>
      </c>
      <c r="RF25" s="20">
        <v>401.79</v>
      </c>
      <c r="RG25" s="218">
        <v>413.38</v>
      </c>
      <c r="RH25" s="218">
        <v>413.38</v>
      </c>
      <c r="RI25" s="218">
        <v>413.38</v>
      </c>
      <c r="RJ25" s="218">
        <v>413.38</v>
      </c>
      <c r="RK25" s="218">
        <v>413.38</v>
      </c>
      <c r="RL25" s="218">
        <v>413.38</v>
      </c>
      <c r="RM25" s="218">
        <v>413.38</v>
      </c>
      <c r="RN25" s="218">
        <v>413.38</v>
      </c>
      <c r="RO25" s="218">
        <v>413.38</v>
      </c>
      <c r="RP25" s="218"/>
      <c r="RQ25" s="218"/>
      <c r="RR25" s="20">
        <f t="shared" si="147"/>
        <v>0</v>
      </c>
      <c r="RS25" s="18">
        <v>0</v>
      </c>
      <c r="RT25" s="18">
        <v>0</v>
      </c>
      <c r="RU25" s="18"/>
      <c r="RV25" s="18">
        <v>0</v>
      </c>
      <c r="RW25" s="18"/>
      <c r="RX25" s="18"/>
      <c r="RY25" s="18">
        <v>0</v>
      </c>
      <c r="RZ25" s="18">
        <v>0</v>
      </c>
      <c r="SA25" s="18"/>
      <c r="SB25" s="18"/>
      <c r="SC25" s="18"/>
      <c r="SD25" s="18"/>
      <c r="SE25" s="20">
        <f t="shared" si="42"/>
        <v>-4122.2100000000009</v>
      </c>
      <c r="SF25" s="20">
        <f t="shared" si="43"/>
        <v>-4122.2100000000009</v>
      </c>
      <c r="SG25" s="20">
        <f t="shared" si="44"/>
        <v>0</v>
      </c>
      <c r="SH25" s="18">
        <f t="shared" si="148"/>
        <v>2502.0619999999999</v>
      </c>
      <c r="SI25" s="18">
        <v>236.49199999999999</v>
      </c>
      <c r="SJ25" s="218">
        <v>251.73</v>
      </c>
      <c r="SK25" s="218">
        <v>251.73</v>
      </c>
      <c r="SL25" s="218">
        <v>251.73</v>
      </c>
      <c r="SM25" s="218">
        <v>251.73</v>
      </c>
      <c r="SN25" s="218">
        <v>251.73</v>
      </c>
      <c r="SO25" s="218">
        <v>251.73</v>
      </c>
      <c r="SP25" s="218">
        <v>251.73</v>
      </c>
      <c r="SQ25" s="218">
        <v>251.73</v>
      </c>
      <c r="SR25" s="218">
        <v>251.73</v>
      </c>
      <c r="SS25" s="218"/>
      <c r="ST25" s="218"/>
      <c r="SU25" s="20">
        <f t="shared" si="149"/>
        <v>0</v>
      </c>
      <c r="SV25" s="18">
        <v>0</v>
      </c>
      <c r="SW25" s="18">
        <v>0</v>
      </c>
      <c r="SX25" s="18">
        <v>0</v>
      </c>
      <c r="SY25" s="18">
        <v>0</v>
      </c>
      <c r="SZ25" s="18">
        <v>0</v>
      </c>
      <c r="TA25" s="18">
        <v>0</v>
      </c>
      <c r="TB25" s="18">
        <v>0</v>
      </c>
      <c r="TC25" s="18">
        <v>0</v>
      </c>
      <c r="TD25" s="18">
        <v>0</v>
      </c>
      <c r="TE25" s="18"/>
      <c r="TF25" s="18"/>
      <c r="TG25" s="18"/>
      <c r="TH25" s="20">
        <f t="shared" si="45"/>
        <v>-2502.0619999999999</v>
      </c>
      <c r="TI25" s="20">
        <f t="shared" si="46"/>
        <v>-2502.0619999999999</v>
      </c>
      <c r="TJ25" s="20">
        <f t="shared" si="47"/>
        <v>0</v>
      </c>
      <c r="TK25" s="18">
        <f t="shared" si="150"/>
        <v>1629.905</v>
      </c>
      <c r="TL25" s="18">
        <v>159.935</v>
      </c>
      <c r="TM25" s="218">
        <v>163.33000000000001</v>
      </c>
      <c r="TN25" s="218">
        <v>163.33000000000001</v>
      </c>
      <c r="TO25" s="218">
        <v>163.33000000000001</v>
      </c>
      <c r="TP25" s="218">
        <v>163.33000000000001</v>
      </c>
      <c r="TQ25" s="218">
        <v>163.33000000000001</v>
      </c>
      <c r="TR25" s="218">
        <v>163.33000000000001</v>
      </c>
      <c r="TS25" s="218">
        <v>163.33000000000001</v>
      </c>
      <c r="TT25" s="218">
        <v>163.33000000000001</v>
      </c>
      <c r="TU25" s="218">
        <v>163.33000000000001</v>
      </c>
      <c r="TV25" s="218"/>
      <c r="TW25" s="218"/>
      <c r="TX25" s="20">
        <f t="shared" si="151"/>
        <v>160.18</v>
      </c>
      <c r="TY25" s="18">
        <v>0</v>
      </c>
      <c r="TZ25" s="18">
        <v>160.18</v>
      </c>
      <c r="UA25" s="18">
        <v>0</v>
      </c>
      <c r="UB25" s="18">
        <v>0</v>
      </c>
      <c r="UC25" s="18">
        <v>0</v>
      </c>
      <c r="UD25" s="18">
        <v>0</v>
      </c>
      <c r="UE25" s="18">
        <v>0</v>
      </c>
      <c r="UF25" s="18">
        <v>0</v>
      </c>
      <c r="UG25" s="18">
        <v>0</v>
      </c>
      <c r="UH25" s="18">
        <f>VLOOKUP(C25,'[3]Фін.рез.(витрати)'!$C$8:$AI$94,33,0)</f>
        <v>0</v>
      </c>
      <c r="UI25" s="18"/>
      <c r="UJ25" s="18"/>
      <c r="UK25" s="20">
        <f t="shared" si="48"/>
        <v>-1469.7249999999999</v>
      </c>
      <c r="UL25" s="20">
        <f t="shared" si="49"/>
        <v>-1469.7249999999999</v>
      </c>
      <c r="UM25" s="20">
        <f t="shared" si="50"/>
        <v>0</v>
      </c>
      <c r="UN25" s="18">
        <f t="shared" si="152"/>
        <v>42.016000000000005</v>
      </c>
      <c r="UO25" s="18">
        <v>4.1260000000000003</v>
      </c>
      <c r="UP25" s="218">
        <v>4.21</v>
      </c>
      <c r="UQ25" s="218">
        <v>4.21</v>
      </c>
      <c r="UR25" s="218">
        <v>4.21</v>
      </c>
      <c r="US25" s="218">
        <v>4.21</v>
      </c>
      <c r="UT25" s="218">
        <v>4.21</v>
      </c>
      <c r="UU25" s="218">
        <v>4.21</v>
      </c>
      <c r="UV25" s="218">
        <v>4.21</v>
      </c>
      <c r="UW25" s="218">
        <v>4.21</v>
      </c>
      <c r="UX25" s="218">
        <v>4.21</v>
      </c>
      <c r="UY25" s="218"/>
      <c r="UZ25" s="218"/>
      <c r="VA25" s="20">
        <f t="shared" si="51"/>
        <v>0</v>
      </c>
      <c r="VB25" s="218"/>
      <c r="VC25" s="218"/>
      <c r="VD25" s="218"/>
      <c r="VE25" s="218"/>
      <c r="VF25" s="218"/>
      <c r="VG25" s="218"/>
      <c r="VH25" s="218"/>
      <c r="VI25" s="218"/>
      <c r="VJ25" s="218"/>
      <c r="VK25" s="218"/>
      <c r="VL25" s="218"/>
      <c r="VM25" s="218"/>
      <c r="VN25" s="20">
        <f t="shared" si="52"/>
        <v>-42.016000000000005</v>
      </c>
      <c r="VO25" s="20">
        <f t="shared" si="53"/>
        <v>-42.016000000000005</v>
      </c>
      <c r="VP25" s="20">
        <f t="shared" si="54"/>
        <v>0</v>
      </c>
      <c r="VQ25" s="120">
        <f t="shared" si="55"/>
        <v>0</v>
      </c>
      <c r="VR25" s="228"/>
      <c r="VS25" s="228"/>
      <c r="VT25" s="228"/>
      <c r="VU25" s="228"/>
      <c r="VV25" s="228"/>
      <c r="VW25" s="228"/>
      <c r="VX25" s="228"/>
      <c r="VY25" s="228"/>
      <c r="VZ25" s="228"/>
      <c r="WA25" s="228"/>
      <c r="WB25" s="228"/>
      <c r="WC25" s="228"/>
      <c r="WD25" s="120">
        <f t="shared" si="56"/>
        <v>0</v>
      </c>
      <c r="WE25" s="218"/>
      <c r="WF25" s="218"/>
      <c r="WG25" s="218"/>
      <c r="WH25" s="218"/>
      <c r="WI25" s="218"/>
      <c r="WJ25" s="218"/>
      <c r="WK25" s="218"/>
      <c r="WL25" s="218"/>
      <c r="WM25" s="218"/>
      <c r="WN25" s="218"/>
      <c r="WO25" s="218"/>
      <c r="WP25" s="218"/>
      <c r="WQ25" s="120">
        <f t="shared" si="57"/>
        <v>0</v>
      </c>
      <c r="WR25" s="120">
        <f t="shared" si="58"/>
        <v>0</v>
      </c>
      <c r="WS25" s="120">
        <f t="shared" si="59"/>
        <v>0</v>
      </c>
      <c r="WT25" s="119">
        <f t="shared" si="153"/>
        <v>44162.706999999995</v>
      </c>
      <c r="WU25" s="119">
        <v>4321.3270000000002</v>
      </c>
      <c r="WV25" s="228">
        <v>4426.82</v>
      </c>
      <c r="WW25" s="228">
        <v>4426.82</v>
      </c>
      <c r="WX25" s="228">
        <v>4426.82</v>
      </c>
      <c r="WY25" s="228">
        <v>4426.82</v>
      </c>
      <c r="WZ25" s="228">
        <v>4426.82</v>
      </c>
      <c r="XA25" s="228">
        <v>4426.82</v>
      </c>
      <c r="XB25" s="228">
        <v>4426.82</v>
      </c>
      <c r="XC25" s="228">
        <v>4426.82</v>
      </c>
      <c r="XD25" s="228">
        <v>4426.82</v>
      </c>
      <c r="XE25" s="228"/>
      <c r="XF25" s="228"/>
      <c r="XG25" s="119">
        <f t="shared" si="154"/>
        <v>49087.12615119019</v>
      </c>
      <c r="XH25" s="18">
        <v>5799.7876680399177</v>
      </c>
      <c r="XI25" s="18">
        <v>3886.7010495157606</v>
      </c>
      <c r="XJ25" s="18">
        <v>2243.8742093216306</v>
      </c>
      <c r="XK25" s="18">
        <v>1970.9614775547977</v>
      </c>
      <c r="XL25" s="18">
        <v>5249.2157077504862</v>
      </c>
      <c r="XM25" s="18">
        <v>5042.1408456175686</v>
      </c>
      <c r="XN25" s="18">
        <v>4390.282099732126</v>
      </c>
      <c r="XO25" s="18">
        <v>8372.8473429295445</v>
      </c>
      <c r="XP25" s="18">
        <v>7288.2099265337001</v>
      </c>
      <c r="XQ25" s="18">
        <v>4843.105824194653</v>
      </c>
      <c r="XR25" s="18"/>
      <c r="XS25" s="18"/>
      <c r="XT25" s="120">
        <f t="shared" si="60"/>
        <v>4924.4191511901954</v>
      </c>
      <c r="XU25" s="120">
        <f t="shared" si="61"/>
        <v>0</v>
      </c>
      <c r="XV25" s="120">
        <f t="shared" si="62"/>
        <v>4924.4191511901954</v>
      </c>
      <c r="XW25" s="119">
        <f t="shared" si="155"/>
        <v>21764.68</v>
      </c>
      <c r="XX25" s="119">
        <v>2131.9899999999998</v>
      </c>
      <c r="XY25" s="228">
        <v>2181.41</v>
      </c>
      <c r="XZ25" s="228">
        <v>2181.41</v>
      </c>
      <c r="YA25" s="228">
        <v>2181.41</v>
      </c>
      <c r="YB25" s="228">
        <v>2181.41</v>
      </c>
      <c r="YC25" s="228">
        <v>2181.41</v>
      </c>
      <c r="YD25" s="228">
        <v>2181.41</v>
      </c>
      <c r="YE25" s="228">
        <v>2181.41</v>
      </c>
      <c r="YF25" s="228">
        <v>2181.41</v>
      </c>
      <c r="YG25" s="228">
        <v>2181.41</v>
      </c>
      <c r="YH25" s="228"/>
      <c r="YI25" s="228"/>
      <c r="YJ25" s="120">
        <f t="shared" si="156"/>
        <v>18479.039722628258</v>
      </c>
      <c r="YK25" s="18">
        <v>1710.2494014068641</v>
      </c>
      <c r="YL25" s="18">
        <v>1222.5326857283928</v>
      </c>
      <c r="YM25" s="18">
        <v>1717.9028477754066</v>
      </c>
      <c r="YN25" s="18">
        <v>1835.2649124141233</v>
      </c>
      <c r="YO25" s="18">
        <v>2515.2418201275141</v>
      </c>
      <c r="YP25" s="18">
        <v>1751.4262761282137</v>
      </c>
      <c r="YQ25" s="18">
        <v>1672.3462981211367</v>
      </c>
      <c r="YR25" s="18">
        <v>2302.8955264879492</v>
      </c>
      <c r="YS25" s="18">
        <v>1919.5642587534103</v>
      </c>
      <c r="YT25" s="18">
        <v>1831.6156956852456</v>
      </c>
      <c r="YU25" s="18"/>
      <c r="YV25" s="18"/>
      <c r="YW25" s="218">
        <f t="shared" si="157"/>
        <v>-3285.6402773717418</v>
      </c>
      <c r="YX25" s="120">
        <f t="shared" si="63"/>
        <v>-3285.6402773717418</v>
      </c>
      <c r="YY25" s="120">
        <f t="shared" si="64"/>
        <v>0</v>
      </c>
      <c r="YZ25" s="119">
        <f t="shared" si="158"/>
        <v>7942.7440000000006</v>
      </c>
      <c r="ZA25" s="119">
        <v>777.12399999999991</v>
      </c>
      <c r="ZB25" s="228">
        <v>796.18</v>
      </c>
      <c r="ZC25" s="228">
        <v>796.18</v>
      </c>
      <c r="ZD25" s="228">
        <v>796.18</v>
      </c>
      <c r="ZE25" s="228">
        <v>796.18</v>
      </c>
      <c r="ZF25" s="228">
        <v>796.18</v>
      </c>
      <c r="ZG25" s="228">
        <v>796.18</v>
      </c>
      <c r="ZH25" s="228">
        <v>796.18</v>
      </c>
      <c r="ZI25" s="228">
        <v>796.18</v>
      </c>
      <c r="ZJ25" s="228">
        <v>796.18</v>
      </c>
      <c r="ZK25" s="228"/>
      <c r="ZL25" s="228"/>
      <c r="ZM25" s="120">
        <f t="shared" si="159"/>
        <v>6466.5413851497524</v>
      </c>
      <c r="ZN25" s="119"/>
      <c r="ZO25" s="18"/>
      <c r="ZP25" s="18">
        <v>3177.782166330066</v>
      </c>
      <c r="ZQ25" s="18">
        <v>3288.7592188196868</v>
      </c>
      <c r="ZR25" s="18"/>
      <c r="ZS25" s="18"/>
      <c r="ZT25" s="18"/>
      <c r="ZU25" s="18"/>
      <c r="ZV25" s="18"/>
      <c r="ZW25" s="18"/>
      <c r="ZX25" s="18"/>
      <c r="ZY25" s="18"/>
      <c r="ZZ25" s="120">
        <f t="shared" si="65"/>
        <v>-1476.2026148502482</v>
      </c>
      <c r="AAA25" s="120">
        <f t="shared" si="66"/>
        <v>-1476.2026148502482</v>
      </c>
      <c r="AAB25" s="120">
        <f t="shared" si="67"/>
        <v>0</v>
      </c>
      <c r="AAC25" s="119">
        <f t="shared" si="160"/>
        <v>1509.548</v>
      </c>
      <c r="AAD25" s="119">
        <v>150.72800000000001</v>
      </c>
      <c r="AAE25" s="228">
        <v>150.97999999999999</v>
      </c>
      <c r="AAF25" s="228">
        <v>150.97999999999999</v>
      </c>
      <c r="AAG25" s="228">
        <v>150.97999999999999</v>
      </c>
      <c r="AAH25" s="228">
        <v>150.97999999999999</v>
      </c>
      <c r="AAI25" s="228">
        <v>150.97999999999999</v>
      </c>
      <c r="AAJ25" s="228">
        <v>150.97999999999999</v>
      </c>
      <c r="AAK25" s="228">
        <v>150.97999999999999</v>
      </c>
      <c r="AAL25" s="228">
        <v>150.97999999999999</v>
      </c>
      <c r="AAM25" s="228">
        <v>150.97999999999999</v>
      </c>
      <c r="AAN25" s="228"/>
      <c r="AAO25" s="228"/>
      <c r="AAP25" s="120">
        <f t="shared" si="161"/>
        <v>936.46663520000004</v>
      </c>
      <c r="AAQ25" s="18">
        <v>79.427728799999997</v>
      </c>
      <c r="AAR25" s="18">
        <v>79.223687999999996</v>
      </c>
      <c r="AAS25" s="18">
        <v>97.187376</v>
      </c>
      <c r="AAT25" s="18">
        <v>99.205128000000002</v>
      </c>
      <c r="AAU25" s="18">
        <v>97.0379784</v>
      </c>
      <c r="AAV25" s="18">
        <v>98.850487999999999</v>
      </c>
      <c r="AAW25" s="18">
        <v>96.027096</v>
      </c>
      <c r="AAX25" s="18">
        <v>96.450552000000002</v>
      </c>
      <c r="AAY25" s="18">
        <v>95.643416000000002</v>
      </c>
      <c r="AAZ25" s="18">
        <v>97.413184000000001</v>
      </c>
      <c r="ABA25" s="18"/>
      <c r="ABB25" s="18"/>
      <c r="ABC25" s="120">
        <f t="shared" si="68"/>
        <v>-573.08136479999996</v>
      </c>
      <c r="ABD25" s="120">
        <f t="shared" si="69"/>
        <v>-573.08136479999996</v>
      </c>
      <c r="ABE25" s="120">
        <f t="shared" si="70"/>
        <v>0</v>
      </c>
      <c r="ABF25" s="119">
        <f t="shared" si="162"/>
        <v>334.14100000000008</v>
      </c>
      <c r="ABG25" s="119">
        <v>33.361000000000004</v>
      </c>
      <c r="ABH25" s="228">
        <v>33.42</v>
      </c>
      <c r="ABI25" s="228">
        <v>33.42</v>
      </c>
      <c r="ABJ25" s="228">
        <v>33.42</v>
      </c>
      <c r="ABK25" s="228">
        <v>33.42</v>
      </c>
      <c r="ABL25" s="228">
        <v>33.42</v>
      </c>
      <c r="ABM25" s="228">
        <v>33.42</v>
      </c>
      <c r="ABN25" s="228">
        <v>33.42</v>
      </c>
      <c r="ABO25" s="228">
        <v>33.42</v>
      </c>
      <c r="ABP25" s="228">
        <v>33.42</v>
      </c>
      <c r="ABQ25" s="228"/>
      <c r="ABR25" s="228"/>
      <c r="ABS25" s="120">
        <f t="shared" si="163"/>
        <v>1956.3425999999999</v>
      </c>
      <c r="ABT25" s="18">
        <v>0</v>
      </c>
      <c r="ABU25" s="18"/>
      <c r="ABV25" s="18"/>
      <c r="ABW25" s="18"/>
      <c r="ABX25" s="18"/>
      <c r="ABY25" s="18"/>
      <c r="ABZ25" s="18"/>
      <c r="ACA25" s="18">
        <v>0</v>
      </c>
      <c r="ACB25" s="18">
        <v>1956.3425999999999</v>
      </c>
      <c r="ACC25" s="18">
        <v>0</v>
      </c>
      <c r="ACD25" s="18"/>
      <c r="ACE25" s="18"/>
      <c r="ACF25" s="120">
        <f t="shared" si="71"/>
        <v>1622.2015999999999</v>
      </c>
      <c r="ACG25" s="120">
        <f t="shared" si="72"/>
        <v>0</v>
      </c>
      <c r="ACH25" s="120">
        <f t="shared" si="73"/>
        <v>1622.2015999999999</v>
      </c>
      <c r="ACI25" s="114">
        <f t="shared" si="74"/>
        <v>9975.1910000000007</v>
      </c>
      <c r="ACJ25" s="120">
        <f t="shared" si="75"/>
        <v>4394.9991635280003</v>
      </c>
      <c r="ACK25" s="131">
        <f t="shared" si="76"/>
        <v>-5580.1918364720004</v>
      </c>
      <c r="ACL25" s="120">
        <f t="shared" si="77"/>
        <v>-5580.1918364720004</v>
      </c>
      <c r="ACM25" s="120">
        <f t="shared" si="78"/>
        <v>0</v>
      </c>
      <c r="ACN25" s="18">
        <f t="shared" si="164"/>
        <v>9975.1910000000007</v>
      </c>
      <c r="ACO25" s="18">
        <v>998.68099999999993</v>
      </c>
      <c r="ACP25" s="218">
        <v>997.39</v>
      </c>
      <c r="ACQ25" s="218">
        <v>997.39</v>
      </c>
      <c r="ACR25" s="218">
        <v>997.39</v>
      </c>
      <c r="ACS25" s="218">
        <v>997.39</v>
      </c>
      <c r="ACT25" s="218">
        <v>997.39</v>
      </c>
      <c r="ACU25" s="218">
        <v>997.39</v>
      </c>
      <c r="ACV25" s="218">
        <v>997.39</v>
      </c>
      <c r="ACW25" s="218">
        <v>997.39</v>
      </c>
      <c r="ACX25" s="218">
        <v>997.39</v>
      </c>
      <c r="ACY25" s="218"/>
      <c r="ACZ25" s="218"/>
      <c r="ADA25" s="20">
        <f t="shared" si="165"/>
        <v>4394.9991635280003</v>
      </c>
      <c r="ADB25" s="18">
        <v>504.36607787999998</v>
      </c>
      <c r="ADC25" s="18">
        <v>463.45857480000001</v>
      </c>
      <c r="ADD25" s="18">
        <v>652.03883452799994</v>
      </c>
      <c r="ADE25" s="18">
        <v>693.98496360000001</v>
      </c>
      <c r="ADF25" s="18">
        <v>373.15513512000007</v>
      </c>
      <c r="ADG25" s="18">
        <v>517.6171008</v>
      </c>
      <c r="ADH25" s="18">
        <v>408.55164480000002</v>
      </c>
      <c r="ADI25" s="18">
        <v>244.63367280000003</v>
      </c>
      <c r="ADJ25" s="18">
        <v>258.23722320000002</v>
      </c>
      <c r="ADK25" s="18">
        <v>278.95593600000001</v>
      </c>
      <c r="ADL25" s="18"/>
      <c r="ADM25" s="18"/>
      <c r="ADN25" s="20">
        <f t="shared" si="79"/>
        <v>-5580.1918364720004</v>
      </c>
      <c r="ADO25" s="20">
        <f t="shared" si="80"/>
        <v>-5580.1918364720004</v>
      </c>
      <c r="ADP25" s="20">
        <f t="shared" si="81"/>
        <v>0</v>
      </c>
      <c r="ADQ25" s="18">
        <f t="shared" si="166"/>
        <v>0</v>
      </c>
      <c r="ADR25" s="18">
        <v>0</v>
      </c>
      <c r="ADS25" s="218">
        <v>0</v>
      </c>
      <c r="ADT25" s="218">
        <v>0</v>
      </c>
      <c r="ADU25" s="218">
        <v>0</v>
      </c>
      <c r="ADV25" s="218">
        <v>0</v>
      </c>
      <c r="ADW25" s="218">
        <v>0</v>
      </c>
      <c r="ADX25" s="218">
        <v>0</v>
      </c>
      <c r="ADY25" s="218">
        <v>0</v>
      </c>
      <c r="ADZ25" s="218">
        <v>0</v>
      </c>
      <c r="AEA25" s="218">
        <v>0</v>
      </c>
      <c r="AEB25" s="218"/>
      <c r="AEC25" s="218"/>
      <c r="AED25" s="20">
        <f t="shared" si="167"/>
        <v>0</v>
      </c>
      <c r="AEE25" s="18">
        <v>0</v>
      </c>
      <c r="AEF25" s="18">
        <v>0</v>
      </c>
      <c r="AEG25" s="18">
        <v>0</v>
      </c>
      <c r="AEH25" s="18">
        <v>0</v>
      </c>
      <c r="AEI25" s="18">
        <v>0</v>
      </c>
      <c r="AEJ25" s="18">
        <v>0</v>
      </c>
      <c r="AEK25" s="18">
        <v>0</v>
      </c>
      <c r="AEL25" s="18">
        <v>0</v>
      </c>
      <c r="AEM25" s="18">
        <v>0</v>
      </c>
      <c r="AEN25" s="18">
        <v>0</v>
      </c>
      <c r="AEO25" s="18"/>
      <c r="AEP25" s="18"/>
      <c r="AEQ25" s="20">
        <f t="shared" si="82"/>
        <v>0</v>
      </c>
      <c r="AER25" s="20">
        <f t="shared" si="83"/>
        <v>0</v>
      </c>
      <c r="AES25" s="20">
        <f t="shared" si="84"/>
        <v>0</v>
      </c>
      <c r="AET25" s="18">
        <f t="shared" si="168"/>
        <v>0</v>
      </c>
      <c r="AEU25" s="18">
        <v>0</v>
      </c>
      <c r="AEV25" s="218">
        <v>0</v>
      </c>
      <c r="AEW25" s="218">
        <v>0</v>
      </c>
      <c r="AEX25" s="218">
        <v>0</v>
      </c>
      <c r="AEY25" s="218">
        <v>0</v>
      </c>
      <c r="AEZ25" s="218"/>
      <c r="AFA25" s="218"/>
      <c r="AFB25" s="218"/>
      <c r="AFC25" s="218"/>
      <c r="AFD25" s="218"/>
      <c r="AFE25" s="218"/>
      <c r="AFF25" s="218"/>
      <c r="AFG25" s="20">
        <f t="shared" si="169"/>
        <v>0</v>
      </c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20">
        <f t="shared" si="85"/>
        <v>0</v>
      </c>
      <c r="AFU25" s="20">
        <f t="shared" si="86"/>
        <v>0</v>
      </c>
      <c r="AFV25" s="135">
        <f t="shared" si="87"/>
        <v>0</v>
      </c>
      <c r="AFW25" s="140">
        <f t="shared" si="88"/>
        <v>178113.85800000001</v>
      </c>
      <c r="AFX25" s="110">
        <f t="shared" si="89"/>
        <v>133783.81421261828</v>
      </c>
      <c r="AFY25" s="125">
        <f t="shared" si="90"/>
        <v>-44330.043787381728</v>
      </c>
      <c r="AFZ25" s="20">
        <f t="shared" si="170"/>
        <v>-44330.043787381728</v>
      </c>
      <c r="AGA25" s="139">
        <f t="shared" si="171"/>
        <v>0</v>
      </c>
      <c r="AGB25" s="200">
        <f t="shared" si="91"/>
        <v>213736.62960000001</v>
      </c>
      <c r="AGC25" s="125">
        <f t="shared" si="91"/>
        <v>160540.57705514194</v>
      </c>
      <c r="AGD25" s="125">
        <f t="shared" si="92"/>
        <v>-53196.052544858074</v>
      </c>
      <c r="AGE25" s="20">
        <f t="shared" si="93"/>
        <v>-53196.052544858074</v>
      </c>
      <c r="AGF25" s="135">
        <f t="shared" si="94"/>
        <v>0</v>
      </c>
      <c r="AGG25" s="164">
        <f t="shared" si="172"/>
        <v>10686.831480000001</v>
      </c>
      <c r="AGH25" s="205">
        <f t="shared" si="173"/>
        <v>8027.0288527570974</v>
      </c>
      <c r="AGI25" s="125">
        <f t="shared" si="95"/>
        <v>-2659.8026272429033</v>
      </c>
      <c r="AGJ25" s="20">
        <f t="shared" si="96"/>
        <v>-2659.8026272429033</v>
      </c>
      <c r="AGK25" s="139">
        <f t="shared" si="97"/>
        <v>0</v>
      </c>
      <c r="AGL25" s="165">
        <f t="shared" si="174"/>
        <v>224423.46108000001</v>
      </c>
      <c r="AGM25" s="165">
        <f t="shared" si="174"/>
        <v>168567.60590789904</v>
      </c>
      <c r="AGN25" s="166">
        <f t="shared" si="99"/>
        <v>-55855.855172100972</v>
      </c>
      <c r="AGO25" s="165">
        <f t="shared" si="100"/>
        <v>-55855.855172100972</v>
      </c>
      <c r="AGP25" s="167">
        <f t="shared" si="101"/>
        <v>0</v>
      </c>
      <c r="AGQ25" s="202">
        <f t="shared" si="175"/>
        <v>4.7619047619047616E-2</v>
      </c>
      <c r="AGR25" s="263"/>
      <c r="AGS25" s="263">
        <v>0.05</v>
      </c>
      <c r="AGT25" s="229"/>
      <c r="AGU25" s="264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</row>
    <row r="26" spans="1:892" s="210" customFormat="1" ht="12.75" outlineLevel="1" x14ac:dyDescent="0.25">
      <c r="A26" s="1">
        <v>456</v>
      </c>
      <c r="B26" s="21">
        <v>3</v>
      </c>
      <c r="C26" s="233" t="s">
        <v>763</v>
      </c>
      <c r="D26" s="232">
        <v>9</v>
      </c>
      <c r="E26" s="234">
        <v>6016.6</v>
      </c>
      <c r="F26" s="131">
        <f t="shared" si="0"/>
        <v>45776.207999999991</v>
      </c>
      <c r="G26" s="113">
        <f t="shared" si="1"/>
        <v>66721.48608084087</v>
      </c>
      <c r="H26" s="131">
        <f t="shared" si="2"/>
        <v>20945.278080840879</v>
      </c>
      <c r="I26" s="120">
        <f t="shared" si="3"/>
        <v>0</v>
      </c>
      <c r="J26" s="120">
        <f t="shared" si="4"/>
        <v>20945.278080840879</v>
      </c>
      <c r="K26" s="18">
        <f t="shared" si="102"/>
        <v>23720.625999999997</v>
      </c>
      <c r="L26" s="218">
        <v>2327.7159999999999</v>
      </c>
      <c r="M26" s="218">
        <v>2376.9899999999998</v>
      </c>
      <c r="N26" s="218">
        <v>2376.9899999999998</v>
      </c>
      <c r="O26" s="218">
        <v>2376.9899999999998</v>
      </c>
      <c r="P26" s="218">
        <v>2376.9899999999998</v>
      </c>
      <c r="Q26" s="218">
        <v>2376.9899999999998</v>
      </c>
      <c r="R26" s="218">
        <v>2376.9899999999998</v>
      </c>
      <c r="S26" s="218">
        <v>2376.9899999999998</v>
      </c>
      <c r="T26" s="218">
        <v>2376.9899999999998</v>
      </c>
      <c r="U26" s="218">
        <v>2376.9899999999998</v>
      </c>
      <c r="V26" s="218"/>
      <c r="W26" s="218"/>
      <c r="X26" s="218">
        <f t="shared" si="103"/>
        <v>22960.607856556606</v>
      </c>
      <c r="Y26" s="18">
        <v>0</v>
      </c>
      <c r="Z26" s="18">
        <v>9115.7608934377567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13844.846963118849</v>
      </c>
      <c r="AG26" s="18">
        <v>0</v>
      </c>
      <c r="AH26" s="18">
        <v>0</v>
      </c>
      <c r="AI26" s="18"/>
      <c r="AJ26" s="18"/>
      <c r="AK26" s="218"/>
      <c r="AL26" s="218">
        <f t="shared" si="104"/>
        <v>0</v>
      </c>
      <c r="AM26" s="218">
        <f t="shared" si="5"/>
        <v>0</v>
      </c>
      <c r="AN26" s="18">
        <f t="shared" si="105"/>
        <v>3778.4800000000009</v>
      </c>
      <c r="AO26" s="218">
        <v>370.98999999999995</v>
      </c>
      <c r="AP26" s="218">
        <v>378.61</v>
      </c>
      <c r="AQ26" s="218">
        <v>378.61</v>
      </c>
      <c r="AR26" s="218">
        <v>378.61</v>
      </c>
      <c r="AS26" s="218">
        <v>378.61</v>
      </c>
      <c r="AT26" s="218">
        <v>378.61</v>
      </c>
      <c r="AU26" s="218">
        <v>378.61</v>
      </c>
      <c r="AV26" s="218">
        <v>378.61</v>
      </c>
      <c r="AW26" s="218">
        <v>378.61</v>
      </c>
      <c r="AX26" s="218">
        <v>378.61</v>
      </c>
      <c r="AY26" s="218"/>
      <c r="AZ26" s="218"/>
      <c r="BA26" s="20">
        <f t="shared" si="106"/>
        <v>3743.8651621005856</v>
      </c>
      <c r="BB26" s="18">
        <v>0</v>
      </c>
      <c r="BC26" s="18">
        <v>1486.3796223598199</v>
      </c>
      <c r="BD26" s="18">
        <v>0</v>
      </c>
      <c r="BE26" s="18">
        <v>0</v>
      </c>
      <c r="BF26" s="18">
        <v>0</v>
      </c>
      <c r="BG26" s="18">
        <v>0</v>
      </c>
      <c r="BH26" s="18">
        <v>0</v>
      </c>
      <c r="BI26" s="18">
        <v>2257.4855397407659</v>
      </c>
      <c r="BJ26" s="18">
        <v>0</v>
      </c>
      <c r="BK26" s="18">
        <v>0</v>
      </c>
      <c r="BL26" s="18"/>
      <c r="BM26" s="18"/>
      <c r="BN26" s="218"/>
      <c r="BO26" s="20">
        <f t="shared" si="6"/>
        <v>0</v>
      </c>
      <c r="BP26" s="20">
        <f t="shared" si="7"/>
        <v>0</v>
      </c>
      <c r="BQ26" s="18">
        <f t="shared" si="107"/>
        <v>2389.444</v>
      </c>
      <c r="BR26" s="218">
        <v>238.714</v>
      </c>
      <c r="BS26" s="3">
        <v>238.97</v>
      </c>
      <c r="BT26" s="218">
        <v>238.97</v>
      </c>
      <c r="BU26" s="218">
        <v>238.97</v>
      </c>
      <c r="BV26" s="218">
        <v>238.97</v>
      </c>
      <c r="BW26" s="218">
        <v>238.97</v>
      </c>
      <c r="BX26" s="218">
        <v>238.97</v>
      </c>
      <c r="BY26" s="218">
        <v>238.97</v>
      </c>
      <c r="BZ26" s="218">
        <v>238.97</v>
      </c>
      <c r="CA26" s="218">
        <v>238.97</v>
      </c>
      <c r="CB26" s="218"/>
      <c r="CC26" s="218"/>
      <c r="CD26" s="18">
        <f t="shared" si="108"/>
        <v>2595.3305362834799</v>
      </c>
      <c r="CE26" s="18">
        <v>241.03006202100002</v>
      </c>
      <c r="CF26" s="18">
        <v>240.41088321000001</v>
      </c>
      <c r="CG26" s="18">
        <v>264.12874118448002</v>
      </c>
      <c r="CH26" s="18">
        <v>269.61248195999997</v>
      </c>
      <c r="CI26" s="18">
        <v>263.72276038799998</v>
      </c>
      <c r="CJ26" s="18">
        <v>268.64866716</v>
      </c>
      <c r="CK26" s="18">
        <v>260.97545772000001</v>
      </c>
      <c r="CL26" s="18">
        <v>262.12629564000002</v>
      </c>
      <c r="CM26" s="18">
        <v>259.93272012</v>
      </c>
      <c r="CN26" s="18">
        <v>264.74246687999999</v>
      </c>
      <c r="CO26" s="18"/>
      <c r="CP26" s="18"/>
      <c r="CQ26" s="218"/>
      <c r="CR26" s="20">
        <f t="shared" si="8"/>
        <v>0</v>
      </c>
      <c r="CS26" s="20">
        <f t="shared" si="9"/>
        <v>0</v>
      </c>
      <c r="CT26" s="18">
        <f t="shared" si="109"/>
        <v>757.79300000000023</v>
      </c>
      <c r="CU26" s="18">
        <v>75.233000000000004</v>
      </c>
      <c r="CV26" s="218">
        <v>75.84</v>
      </c>
      <c r="CW26" s="218">
        <v>75.84</v>
      </c>
      <c r="CX26" s="218">
        <v>75.84</v>
      </c>
      <c r="CY26" s="218">
        <v>75.84</v>
      </c>
      <c r="CZ26" s="218">
        <v>75.84</v>
      </c>
      <c r="DA26" s="218">
        <v>75.84</v>
      </c>
      <c r="DB26" s="218">
        <v>75.84</v>
      </c>
      <c r="DC26" s="218">
        <v>75.84</v>
      </c>
      <c r="DD26" s="218">
        <v>75.84</v>
      </c>
      <c r="DE26" s="218"/>
      <c r="DF26" s="218"/>
      <c r="DG26" s="18">
        <f t="shared" si="110"/>
        <v>814.27228769639999</v>
      </c>
      <c r="DH26" s="18">
        <v>71.131943792000001</v>
      </c>
      <c r="DI26" s="18">
        <v>70.949213920000005</v>
      </c>
      <c r="DJ26" s="18">
        <v>83.989759019399997</v>
      </c>
      <c r="DK26" s="18">
        <v>85.733522550000004</v>
      </c>
      <c r="DL26" s="18">
        <v>83.860662015000003</v>
      </c>
      <c r="DM26" s="18">
        <v>85.426736849999998</v>
      </c>
      <c r="DN26" s="18">
        <v>82.987052849999998</v>
      </c>
      <c r="DO26" s="18">
        <v>83.353005449999998</v>
      </c>
      <c r="DP26" s="18">
        <v>82.65547484999999</v>
      </c>
      <c r="DQ26" s="18">
        <v>84.184916399999992</v>
      </c>
      <c r="DR26" s="18"/>
      <c r="DS26" s="18"/>
      <c r="DT26" s="218">
        <f t="shared" si="111"/>
        <v>56.479287696399751</v>
      </c>
      <c r="DU26" s="20">
        <f t="shared" si="10"/>
        <v>0</v>
      </c>
      <c r="DV26" s="20">
        <f t="shared" si="112"/>
        <v>56.479287696399751</v>
      </c>
      <c r="DW26" s="18">
        <f t="shared" si="11"/>
        <v>2216.6280000000006</v>
      </c>
      <c r="DX26" s="18">
        <v>217.63800000000001</v>
      </c>
      <c r="DY26" s="218">
        <v>222.11</v>
      </c>
      <c r="DZ26" s="218">
        <v>222.11</v>
      </c>
      <c r="EA26" s="218">
        <v>222.11</v>
      </c>
      <c r="EB26" s="218">
        <v>222.11</v>
      </c>
      <c r="EC26" s="218">
        <v>222.11</v>
      </c>
      <c r="ED26" s="218">
        <v>222.11</v>
      </c>
      <c r="EE26" s="218">
        <v>222.11</v>
      </c>
      <c r="EF26" s="218">
        <v>222.11</v>
      </c>
      <c r="EG26" s="218">
        <v>222.11</v>
      </c>
      <c r="EH26" s="218"/>
      <c r="EI26" s="218"/>
      <c r="EJ26" s="218"/>
      <c r="EK26" s="18">
        <f t="shared" si="113"/>
        <v>2189.821051189957</v>
      </c>
      <c r="EL26" s="18">
        <v>0</v>
      </c>
      <c r="EM26" s="18">
        <v>869.39706591277707</v>
      </c>
      <c r="EN26" s="18">
        <v>0</v>
      </c>
      <c r="EO26" s="18">
        <v>0</v>
      </c>
      <c r="EP26" s="18">
        <v>0</v>
      </c>
      <c r="EQ26" s="18">
        <v>0</v>
      </c>
      <c r="ER26" s="18">
        <v>0</v>
      </c>
      <c r="ES26" s="18">
        <v>1320.42398527718</v>
      </c>
      <c r="ET26" s="18">
        <v>0</v>
      </c>
      <c r="EU26" s="18">
        <v>0</v>
      </c>
      <c r="EV26" s="18"/>
      <c r="EW26" s="18"/>
      <c r="EX26" s="20">
        <f t="shared" si="12"/>
        <v>-26.80694881004365</v>
      </c>
      <c r="EY26" s="20">
        <f t="shared" si="114"/>
        <v>-26.80694881004365</v>
      </c>
      <c r="EZ26" s="20">
        <f t="shared" si="115"/>
        <v>0</v>
      </c>
      <c r="FA26" s="18">
        <f t="shared" si="116"/>
        <v>11004.882999999998</v>
      </c>
      <c r="FB26" s="18">
        <v>1080.4929999999999</v>
      </c>
      <c r="FC26" s="218">
        <v>1102.71</v>
      </c>
      <c r="FD26" s="218">
        <v>1102.71</v>
      </c>
      <c r="FE26" s="218">
        <v>1102.71</v>
      </c>
      <c r="FF26" s="218">
        <v>1102.71</v>
      </c>
      <c r="FG26" s="218">
        <v>1102.71</v>
      </c>
      <c r="FH26" s="218">
        <v>1102.71</v>
      </c>
      <c r="FI26" s="218">
        <v>1102.71</v>
      </c>
      <c r="FJ26" s="218">
        <v>1102.71</v>
      </c>
      <c r="FK26" s="218">
        <v>1102.71</v>
      </c>
      <c r="FL26" s="218"/>
      <c r="FM26" s="218"/>
      <c r="FN26" s="20">
        <f t="shared" si="117"/>
        <v>11202.460504775634</v>
      </c>
      <c r="FO26" s="18">
        <v>0</v>
      </c>
      <c r="FP26" s="18">
        <v>4357.7462151731042</v>
      </c>
      <c r="FQ26" s="18">
        <v>0</v>
      </c>
      <c r="FR26" s="18">
        <v>0</v>
      </c>
      <c r="FS26" s="18">
        <v>0</v>
      </c>
      <c r="FT26" s="18">
        <v>252.23723955000003</v>
      </c>
      <c r="FU26" s="18">
        <v>0</v>
      </c>
      <c r="FV26" s="18">
        <v>6592.477050052531</v>
      </c>
      <c r="FW26" s="18">
        <v>0</v>
      </c>
      <c r="FX26" s="18">
        <v>0</v>
      </c>
      <c r="FY26" s="18"/>
      <c r="FZ26" s="18"/>
      <c r="GA26" s="218">
        <f t="shared" si="118"/>
        <v>197.57750477563604</v>
      </c>
      <c r="GB26" s="20">
        <f t="shared" si="119"/>
        <v>0</v>
      </c>
      <c r="GC26" s="20">
        <f t="shared" si="120"/>
        <v>197.57750477563604</v>
      </c>
      <c r="GD26" s="18">
        <f t="shared" si="121"/>
        <v>9.5480000000000018</v>
      </c>
      <c r="GE26" s="218">
        <v>9.5480000000000018</v>
      </c>
      <c r="GF26" s="218">
        <v>0</v>
      </c>
      <c r="GG26" s="218">
        <v>0</v>
      </c>
      <c r="GH26" s="218">
        <v>0</v>
      </c>
      <c r="GI26" s="218">
        <v>0</v>
      </c>
      <c r="GJ26" s="218">
        <v>0</v>
      </c>
      <c r="GK26" s="218"/>
      <c r="GL26" s="218"/>
      <c r="GM26" s="218"/>
      <c r="GN26" s="218"/>
      <c r="GO26" s="218"/>
      <c r="GP26" s="218"/>
      <c r="GQ26" s="20">
        <f t="shared" si="122"/>
        <v>0</v>
      </c>
      <c r="GR26" s="18">
        <v>0</v>
      </c>
      <c r="GS26" s="18">
        <v>0</v>
      </c>
      <c r="GT26" s="18">
        <v>0</v>
      </c>
      <c r="GU26" s="18">
        <v>0</v>
      </c>
      <c r="GV26" s="218">
        <f t="shared" si="123"/>
        <v>-9.5480000000000018</v>
      </c>
      <c r="GW26" s="20">
        <f t="shared" si="13"/>
        <v>-9.5480000000000018</v>
      </c>
      <c r="GX26" s="20">
        <f t="shared" si="14"/>
        <v>0</v>
      </c>
      <c r="GY26" s="18">
        <f t="shared" si="124"/>
        <v>1898.8059999999991</v>
      </c>
      <c r="GZ26" s="18">
        <v>349.54599999999999</v>
      </c>
      <c r="HA26" s="218">
        <v>172.14</v>
      </c>
      <c r="HB26" s="218">
        <v>172.14</v>
      </c>
      <c r="HC26" s="218">
        <v>172.14</v>
      </c>
      <c r="HD26" s="218">
        <v>172.14</v>
      </c>
      <c r="HE26" s="218">
        <v>172.14</v>
      </c>
      <c r="HF26" s="218">
        <v>172.14</v>
      </c>
      <c r="HG26" s="218">
        <v>172.14</v>
      </c>
      <c r="HH26" s="218">
        <v>172.14</v>
      </c>
      <c r="HI26" s="218">
        <v>172.14</v>
      </c>
      <c r="HJ26" s="218"/>
      <c r="HK26" s="218"/>
      <c r="HL26" s="20">
        <f t="shared" si="125"/>
        <v>23215.128682238206</v>
      </c>
      <c r="HM26" s="18">
        <v>2001.0992126314916</v>
      </c>
      <c r="HN26" s="18">
        <v>1839.7540994956189</v>
      </c>
      <c r="HO26" s="18">
        <v>2114.5305369740408</v>
      </c>
      <c r="HP26" s="18">
        <v>2279.2947837819847</v>
      </c>
      <c r="HQ26" s="18">
        <v>2384.3911672376917</v>
      </c>
      <c r="HR26" s="18">
        <v>2068.3207833247457</v>
      </c>
      <c r="HS26" s="18">
        <v>1880.1320174916029</v>
      </c>
      <c r="HT26" s="18">
        <v>2487.031043142109</v>
      </c>
      <c r="HU26" s="18">
        <v>4141.6305650741688</v>
      </c>
      <c r="HV26" s="18">
        <v>2018.9444730847504</v>
      </c>
      <c r="HW26" s="18"/>
      <c r="HX26" s="18"/>
      <c r="HY26" s="20">
        <f t="shared" si="15"/>
        <v>21316.322682238206</v>
      </c>
      <c r="HZ26" s="20">
        <f t="shared" si="16"/>
        <v>0</v>
      </c>
      <c r="IA26" s="20">
        <f t="shared" si="17"/>
        <v>21316.322682238206</v>
      </c>
      <c r="IB26" s="119">
        <f t="shared" si="126"/>
        <v>56243.474999999999</v>
      </c>
      <c r="IC26" s="119">
        <v>5418.2250000000004</v>
      </c>
      <c r="ID26" s="228">
        <v>5647.25</v>
      </c>
      <c r="IE26" s="228">
        <v>5647.25</v>
      </c>
      <c r="IF26" s="119">
        <v>5647.25</v>
      </c>
      <c r="IG26" s="119">
        <v>5647.25</v>
      </c>
      <c r="IH26" s="119">
        <v>5647.25</v>
      </c>
      <c r="II26" s="119">
        <v>5647.25</v>
      </c>
      <c r="IJ26" s="119">
        <v>5647.25</v>
      </c>
      <c r="IK26" s="119">
        <v>5647.25</v>
      </c>
      <c r="IL26" s="119">
        <v>5647.25</v>
      </c>
      <c r="IM26" s="119"/>
      <c r="IN26" s="119"/>
      <c r="IO26" s="120">
        <f t="shared" si="127"/>
        <v>55437.891474291602</v>
      </c>
      <c r="IP26" s="18">
        <v>3681.8460799587633</v>
      </c>
      <c r="IQ26" s="18">
        <v>4333.3421102105694</v>
      </c>
      <c r="IR26" s="18">
        <v>5815.1210132216456</v>
      </c>
      <c r="IS26" s="18">
        <v>5601.998710740585</v>
      </c>
      <c r="IT26" s="18">
        <v>6480.6584418215734</v>
      </c>
      <c r="IU26" s="18">
        <v>5341.313676320141</v>
      </c>
      <c r="IV26" s="18">
        <v>5254.5958348021686</v>
      </c>
      <c r="IW26" s="18">
        <v>5858.1964072698102</v>
      </c>
      <c r="IX26" s="18">
        <v>6694.4973163642571</v>
      </c>
      <c r="IY26" s="18">
        <v>6376.3218835820953</v>
      </c>
      <c r="IZ26" s="18"/>
      <c r="JA26" s="18"/>
      <c r="JB26" s="228">
        <f t="shared" si="18"/>
        <v>-805.58352570839634</v>
      </c>
      <c r="JC26" s="120">
        <f t="shared" si="19"/>
        <v>-805.58352570839634</v>
      </c>
      <c r="JD26" s="120">
        <f t="shared" si="20"/>
        <v>0</v>
      </c>
      <c r="JE26" s="119">
        <f t="shared" si="128"/>
        <v>0</v>
      </c>
      <c r="JF26" s="119">
        <v>0</v>
      </c>
      <c r="JG26" s="228">
        <v>0</v>
      </c>
      <c r="JH26" s="228">
        <v>0</v>
      </c>
      <c r="JI26" s="228">
        <v>0</v>
      </c>
      <c r="JJ26" s="228">
        <v>0</v>
      </c>
      <c r="JK26" s="228">
        <v>0</v>
      </c>
      <c r="JL26" s="228">
        <v>0</v>
      </c>
      <c r="JM26" s="228">
        <v>0</v>
      </c>
      <c r="JN26" s="228">
        <v>0</v>
      </c>
      <c r="JO26" s="228">
        <v>0</v>
      </c>
      <c r="JP26" s="228"/>
      <c r="JQ26" s="228"/>
      <c r="JR26" s="119">
        <f t="shared" si="129"/>
        <v>592.09888891487424</v>
      </c>
      <c r="JS26" s="18">
        <v>0</v>
      </c>
      <c r="JT26" s="18">
        <v>0</v>
      </c>
      <c r="JU26" s="18">
        <v>0</v>
      </c>
      <c r="JV26" s="18">
        <v>0</v>
      </c>
      <c r="JW26" s="18">
        <v>0</v>
      </c>
      <c r="JX26" s="18">
        <v>107.8775120928978</v>
      </c>
      <c r="JY26" s="18">
        <v>100.44806073792749</v>
      </c>
      <c r="JZ26" s="18">
        <v>115.60921176208733</v>
      </c>
      <c r="KA26" s="18">
        <v>137.3503362690571</v>
      </c>
      <c r="KB26" s="18">
        <v>130.81376805290449</v>
      </c>
      <c r="KC26" s="18"/>
      <c r="KD26" s="18"/>
      <c r="KE26" s="228">
        <f t="shared" si="21"/>
        <v>592.09888891487424</v>
      </c>
      <c r="KF26" s="120">
        <f t="shared" si="22"/>
        <v>0</v>
      </c>
      <c r="KG26" s="120">
        <f t="shared" si="23"/>
        <v>592.09888891487424</v>
      </c>
      <c r="KH26" s="119">
        <f t="shared" si="130"/>
        <v>7803.2289999999985</v>
      </c>
      <c r="KI26" s="119">
        <v>766.12900000000002</v>
      </c>
      <c r="KJ26" s="228">
        <v>781.9</v>
      </c>
      <c r="KK26" s="228">
        <v>781.9</v>
      </c>
      <c r="KL26" s="228">
        <v>781.9</v>
      </c>
      <c r="KM26" s="228">
        <v>781.9</v>
      </c>
      <c r="KN26" s="228">
        <v>781.9</v>
      </c>
      <c r="KO26" s="228">
        <v>781.9</v>
      </c>
      <c r="KP26" s="228">
        <v>781.9</v>
      </c>
      <c r="KQ26" s="228">
        <v>781.9</v>
      </c>
      <c r="KR26" s="228">
        <v>781.9</v>
      </c>
      <c r="KS26" s="228"/>
      <c r="KT26" s="228"/>
      <c r="KU26" s="120">
        <f t="shared" si="131"/>
        <v>6517.5273885539136</v>
      </c>
      <c r="KV26" s="18">
        <v>907.33834208362805</v>
      </c>
      <c r="KW26" s="18">
        <v>687.71535428743346</v>
      </c>
      <c r="KX26" s="18">
        <v>1013.837978534911</v>
      </c>
      <c r="KY26" s="18">
        <v>899.13519220131445</v>
      </c>
      <c r="KZ26" s="18">
        <v>968.37046234982756</v>
      </c>
      <c r="LA26" s="18">
        <v>191.86604390339667</v>
      </c>
      <c r="LB26" s="18">
        <v>10.631234475596786</v>
      </c>
      <c r="LC26" s="18"/>
      <c r="LD26" s="18">
        <v>1071.1594537056469</v>
      </c>
      <c r="LE26" s="18">
        <v>767.47332701215794</v>
      </c>
      <c r="LF26" s="18"/>
      <c r="LG26" s="18"/>
      <c r="LH26" s="228">
        <f t="shared" si="132"/>
        <v>-1285.7016114460848</v>
      </c>
      <c r="LI26" s="120">
        <f t="shared" si="24"/>
        <v>-1285.7016114460848</v>
      </c>
      <c r="LJ26" s="120">
        <f t="shared" si="25"/>
        <v>0</v>
      </c>
      <c r="LK26" s="120">
        <f t="shared" si="133"/>
        <v>0</v>
      </c>
      <c r="LL26" s="228"/>
      <c r="LM26" s="228"/>
      <c r="LN26" s="228"/>
      <c r="LO26" s="228"/>
      <c r="LP26" s="228"/>
      <c r="LQ26" s="228"/>
      <c r="LR26" s="228"/>
      <c r="LS26" s="228"/>
      <c r="LT26" s="228"/>
      <c r="LU26" s="228"/>
      <c r="LV26" s="228"/>
      <c r="LW26" s="228"/>
      <c r="LX26" s="120">
        <f t="shared" si="26"/>
        <v>0</v>
      </c>
      <c r="LY26" s="228"/>
      <c r="LZ26" s="228"/>
      <c r="MA26" s="228"/>
      <c r="MB26" s="228"/>
      <c r="MC26" s="228"/>
      <c r="MD26" s="228"/>
      <c r="ME26" s="228"/>
      <c r="MF26" s="228"/>
      <c r="MG26" s="228"/>
      <c r="MH26" s="228"/>
      <c r="MI26" s="228"/>
      <c r="MJ26" s="119">
        <v>0</v>
      </c>
      <c r="MK26" s="228"/>
      <c r="ML26" s="120">
        <f t="shared" si="27"/>
        <v>0</v>
      </c>
      <c r="MM26" s="120">
        <f t="shared" si="28"/>
        <v>0</v>
      </c>
      <c r="MN26" s="120">
        <f t="shared" si="134"/>
        <v>120388.693</v>
      </c>
      <c r="MO26" s="120">
        <v>11517.673000000001</v>
      </c>
      <c r="MP26" s="228">
        <v>12096.78</v>
      </c>
      <c r="MQ26" s="228">
        <v>12096.78</v>
      </c>
      <c r="MR26" s="228">
        <v>12096.78</v>
      </c>
      <c r="MS26" s="228">
        <v>12096.78</v>
      </c>
      <c r="MT26" s="228">
        <v>12096.78</v>
      </c>
      <c r="MU26" s="228">
        <v>12096.78</v>
      </c>
      <c r="MV26" s="228">
        <v>12096.78</v>
      </c>
      <c r="MW26" s="228">
        <v>12096.78</v>
      </c>
      <c r="MX26" s="228">
        <v>12096.78</v>
      </c>
      <c r="MY26" s="228"/>
      <c r="MZ26" s="228"/>
      <c r="NA26" s="120">
        <f t="shared" si="135"/>
        <v>250636.15077470933</v>
      </c>
      <c r="NB26" s="20">
        <v>5397.4309839696416</v>
      </c>
      <c r="NC26" s="20">
        <v>0</v>
      </c>
      <c r="ND26" s="20">
        <v>108346.84724549996</v>
      </c>
      <c r="NE26" s="20">
        <v>12078.169953385192</v>
      </c>
      <c r="NF26" s="20">
        <v>39786.844591368128</v>
      </c>
      <c r="NG26" s="20">
        <v>18101.533194591691</v>
      </c>
      <c r="NH26" s="20">
        <v>2171.0014214185271</v>
      </c>
      <c r="NI26" s="20">
        <v>2402.0622645683848</v>
      </c>
      <c r="NJ26" s="20">
        <v>55342.295074388363</v>
      </c>
      <c r="NK26" s="20">
        <v>7009.9660455194407</v>
      </c>
      <c r="NL26" s="20"/>
      <c r="NM26" s="20"/>
      <c r="NN26" s="228">
        <f t="shared" si="136"/>
        <v>130247.45777470933</v>
      </c>
      <c r="NO26" s="120">
        <f t="shared" si="29"/>
        <v>0</v>
      </c>
      <c r="NP26" s="120">
        <f t="shared" si="30"/>
        <v>130247.45777470933</v>
      </c>
      <c r="NQ26" s="114">
        <f t="shared" si="31"/>
        <v>37816.118000000002</v>
      </c>
      <c r="NR26" s="113">
        <f t="shared" si="32"/>
        <v>21343.910000000003</v>
      </c>
      <c r="NS26" s="131">
        <f t="shared" si="33"/>
        <v>-16472.207999999999</v>
      </c>
      <c r="NT26" s="120">
        <f t="shared" si="34"/>
        <v>-16472.207999999999</v>
      </c>
      <c r="NU26" s="120">
        <f t="shared" si="35"/>
        <v>0</v>
      </c>
      <c r="NV26" s="18">
        <f t="shared" si="137"/>
        <v>7487.6340000000009</v>
      </c>
      <c r="NW26" s="18">
        <v>721.43399999999997</v>
      </c>
      <c r="NX26" s="218">
        <v>751.8</v>
      </c>
      <c r="NY26" s="218">
        <v>751.8</v>
      </c>
      <c r="NZ26" s="18">
        <v>751.8</v>
      </c>
      <c r="OA26" s="18">
        <v>751.8</v>
      </c>
      <c r="OB26" s="18">
        <v>751.8</v>
      </c>
      <c r="OC26" s="18">
        <v>751.8</v>
      </c>
      <c r="OD26" s="18">
        <v>751.8</v>
      </c>
      <c r="OE26" s="18">
        <v>751.8</v>
      </c>
      <c r="OF26" s="18">
        <v>751.8</v>
      </c>
      <c r="OG26" s="18"/>
      <c r="OH26" s="18"/>
      <c r="OI26" s="20">
        <f t="shared" si="138"/>
        <v>19768.870000000003</v>
      </c>
      <c r="OJ26" s="20">
        <v>2106.7399999999998</v>
      </c>
      <c r="OK26" s="20">
        <v>4973.09</v>
      </c>
      <c r="OL26" s="20">
        <v>0</v>
      </c>
      <c r="OM26" s="20">
        <v>0</v>
      </c>
      <c r="ON26" s="20">
        <v>0</v>
      </c>
      <c r="OO26" s="20">
        <v>0</v>
      </c>
      <c r="OP26" s="20">
        <v>0</v>
      </c>
      <c r="OQ26" s="20">
        <v>1615.12</v>
      </c>
      <c r="OR26" s="20">
        <v>11073.92</v>
      </c>
      <c r="OS26" s="20">
        <f>VLOOKUP(C26,'[3]Фін.рез.(витрати)'!$C$8:$AD$94,28,0)</f>
        <v>0</v>
      </c>
      <c r="OT26" s="20"/>
      <c r="OU26" s="20"/>
      <c r="OV26" s="218">
        <f t="shared" si="139"/>
        <v>12281.236000000001</v>
      </c>
      <c r="OW26" s="20">
        <f t="shared" si="36"/>
        <v>0</v>
      </c>
      <c r="OX26" s="20">
        <f t="shared" si="37"/>
        <v>12281.236000000001</v>
      </c>
      <c r="OY26" s="18">
        <f t="shared" si="140"/>
        <v>9824.020999999997</v>
      </c>
      <c r="OZ26" s="18">
        <v>917.98099999999988</v>
      </c>
      <c r="PA26" s="218">
        <v>989.56</v>
      </c>
      <c r="PB26" s="218">
        <v>989.56</v>
      </c>
      <c r="PC26" s="218">
        <v>989.56</v>
      </c>
      <c r="PD26" s="218">
        <v>989.56</v>
      </c>
      <c r="PE26" s="218">
        <v>989.56</v>
      </c>
      <c r="PF26" s="218">
        <v>989.56</v>
      </c>
      <c r="PG26" s="218">
        <v>989.56</v>
      </c>
      <c r="PH26" s="218">
        <v>989.56</v>
      </c>
      <c r="PI26" s="218">
        <v>989.56</v>
      </c>
      <c r="PJ26" s="218"/>
      <c r="PK26" s="218"/>
      <c r="PL26" s="20">
        <f t="shared" si="141"/>
        <v>1414.86</v>
      </c>
      <c r="PM26" s="18">
        <v>0</v>
      </c>
      <c r="PN26" s="18">
        <v>0</v>
      </c>
      <c r="PO26" s="18">
        <v>0</v>
      </c>
      <c r="PP26" s="18">
        <v>1414.86</v>
      </c>
      <c r="PQ26" s="18">
        <v>0</v>
      </c>
      <c r="PR26" s="18">
        <v>0</v>
      </c>
      <c r="PS26" s="18">
        <v>0</v>
      </c>
      <c r="PT26" s="18">
        <v>0</v>
      </c>
      <c r="PU26" s="18">
        <v>0</v>
      </c>
      <c r="PV26" s="18">
        <f>VLOOKUP(C26,'[3]Фін.рез.(витрати)'!$C$8:$AE$94,29,0)</f>
        <v>0</v>
      </c>
      <c r="PW26" s="18"/>
      <c r="PX26" s="18"/>
      <c r="PY26" s="218">
        <f t="shared" si="142"/>
        <v>-8409.1609999999964</v>
      </c>
      <c r="PZ26" s="20">
        <f t="shared" si="38"/>
        <v>-8409.1609999999964</v>
      </c>
      <c r="QA26" s="20">
        <f t="shared" si="39"/>
        <v>0</v>
      </c>
      <c r="QB26" s="18">
        <f t="shared" si="143"/>
        <v>1657.2920000000004</v>
      </c>
      <c r="QC26" s="18">
        <v>162.12199999999999</v>
      </c>
      <c r="QD26" s="218">
        <v>166.13</v>
      </c>
      <c r="QE26" s="218">
        <v>166.13</v>
      </c>
      <c r="QF26" s="218">
        <v>166.13</v>
      </c>
      <c r="QG26" s="218">
        <v>166.13</v>
      </c>
      <c r="QH26" s="218">
        <v>166.13</v>
      </c>
      <c r="QI26" s="218">
        <v>166.13</v>
      </c>
      <c r="QJ26" s="218">
        <v>166.13</v>
      </c>
      <c r="QK26" s="218">
        <v>166.13</v>
      </c>
      <c r="QL26" s="218">
        <v>166.13</v>
      </c>
      <c r="QM26" s="218"/>
      <c r="QN26" s="218"/>
      <c r="QO26" s="20">
        <f t="shared" si="144"/>
        <v>0</v>
      </c>
      <c r="QP26" s="18">
        <v>0</v>
      </c>
      <c r="QQ26" s="18">
        <v>0</v>
      </c>
      <c r="QR26" s="18"/>
      <c r="QS26" s="18">
        <v>0</v>
      </c>
      <c r="QT26" s="18">
        <v>0</v>
      </c>
      <c r="QU26" s="18">
        <v>0</v>
      </c>
      <c r="QV26" s="18"/>
      <c r="QW26" s="18">
        <v>0</v>
      </c>
      <c r="QX26" s="18"/>
      <c r="QY26" s="18"/>
      <c r="QZ26" s="18"/>
      <c r="RA26" s="18"/>
      <c r="RB26" s="218">
        <f t="shared" si="145"/>
        <v>-1657.2920000000004</v>
      </c>
      <c r="RC26" s="20">
        <f t="shared" si="40"/>
        <v>-1657.2920000000004</v>
      </c>
      <c r="RD26" s="20">
        <f t="shared" si="41"/>
        <v>0</v>
      </c>
      <c r="RE26" s="18">
        <f t="shared" si="146"/>
        <v>8565.2919999999995</v>
      </c>
      <c r="RF26" s="20">
        <v>829.43200000000002</v>
      </c>
      <c r="RG26" s="218">
        <v>859.54</v>
      </c>
      <c r="RH26" s="218">
        <v>859.54</v>
      </c>
      <c r="RI26" s="218">
        <v>859.54</v>
      </c>
      <c r="RJ26" s="218">
        <v>859.54</v>
      </c>
      <c r="RK26" s="218">
        <v>859.54</v>
      </c>
      <c r="RL26" s="218">
        <v>859.54</v>
      </c>
      <c r="RM26" s="218">
        <v>859.54</v>
      </c>
      <c r="RN26" s="218">
        <v>859.54</v>
      </c>
      <c r="RO26" s="218">
        <v>859.54</v>
      </c>
      <c r="RP26" s="218"/>
      <c r="RQ26" s="218"/>
      <c r="RR26" s="20">
        <f t="shared" si="147"/>
        <v>0</v>
      </c>
      <c r="RS26" s="18">
        <v>0</v>
      </c>
      <c r="RT26" s="18">
        <v>0</v>
      </c>
      <c r="RU26" s="18"/>
      <c r="RV26" s="18">
        <v>0</v>
      </c>
      <c r="RW26" s="18"/>
      <c r="RX26" s="18"/>
      <c r="RY26" s="18">
        <v>0</v>
      </c>
      <c r="RZ26" s="18">
        <v>0</v>
      </c>
      <c r="SA26" s="18"/>
      <c r="SB26" s="18"/>
      <c r="SC26" s="18"/>
      <c r="SD26" s="18"/>
      <c r="SE26" s="20">
        <f t="shared" si="42"/>
        <v>-8565.2919999999995</v>
      </c>
      <c r="SF26" s="20">
        <f t="shared" si="43"/>
        <v>-8565.2919999999995</v>
      </c>
      <c r="SG26" s="20">
        <f t="shared" si="44"/>
        <v>0</v>
      </c>
      <c r="SH26" s="18">
        <f t="shared" si="148"/>
        <v>8125.536000000001</v>
      </c>
      <c r="SI26" s="18">
        <v>763.44599999999991</v>
      </c>
      <c r="SJ26" s="218">
        <v>818.01</v>
      </c>
      <c r="SK26" s="218">
        <v>818.01</v>
      </c>
      <c r="SL26" s="218">
        <v>818.01</v>
      </c>
      <c r="SM26" s="218">
        <v>818.01</v>
      </c>
      <c r="SN26" s="218">
        <v>818.01</v>
      </c>
      <c r="SO26" s="218">
        <v>818.01</v>
      </c>
      <c r="SP26" s="218">
        <v>818.01</v>
      </c>
      <c r="SQ26" s="218">
        <v>818.01</v>
      </c>
      <c r="SR26" s="218">
        <v>818.01</v>
      </c>
      <c r="SS26" s="218"/>
      <c r="ST26" s="218"/>
      <c r="SU26" s="20">
        <f t="shared" si="149"/>
        <v>0</v>
      </c>
      <c r="SV26" s="18">
        <v>0</v>
      </c>
      <c r="SW26" s="18">
        <v>0</v>
      </c>
      <c r="SX26" s="18">
        <v>0</v>
      </c>
      <c r="SY26" s="18">
        <v>0</v>
      </c>
      <c r="SZ26" s="18">
        <v>0</v>
      </c>
      <c r="TA26" s="18">
        <v>0</v>
      </c>
      <c r="TB26" s="18">
        <v>0</v>
      </c>
      <c r="TC26" s="18">
        <v>0</v>
      </c>
      <c r="TD26" s="18">
        <v>0</v>
      </c>
      <c r="TE26" s="18"/>
      <c r="TF26" s="18"/>
      <c r="TG26" s="18"/>
      <c r="TH26" s="20">
        <f t="shared" si="45"/>
        <v>-8125.536000000001</v>
      </c>
      <c r="TI26" s="20">
        <f t="shared" si="46"/>
        <v>-8125.536000000001</v>
      </c>
      <c r="TJ26" s="20">
        <f t="shared" si="47"/>
        <v>0</v>
      </c>
      <c r="TK26" s="18">
        <f t="shared" si="150"/>
        <v>2102.3340000000003</v>
      </c>
      <c r="TL26" s="18">
        <v>206.30399999999997</v>
      </c>
      <c r="TM26" s="218">
        <v>210.67</v>
      </c>
      <c r="TN26" s="218">
        <v>210.67</v>
      </c>
      <c r="TO26" s="218">
        <v>210.67</v>
      </c>
      <c r="TP26" s="218">
        <v>210.67</v>
      </c>
      <c r="TQ26" s="218">
        <v>210.67</v>
      </c>
      <c r="TR26" s="218">
        <v>210.67</v>
      </c>
      <c r="TS26" s="218">
        <v>210.67</v>
      </c>
      <c r="TT26" s="218">
        <v>210.67</v>
      </c>
      <c r="TU26" s="218">
        <v>210.67</v>
      </c>
      <c r="TV26" s="218"/>
      <c r="TW26" s="218"/>
      <c r="TX26" s="20">
        <f t="shared" si="151"/>
        <v>160.18</v>
      </c>
      <c r="TY26" s="18">
        <v>0</v>
      </c>
      <c r="TZ26" s="18">
        <v>160.18</v>
      </c>
      <c r="UA26" s="18">
        <v>0</v>
      </c>
      <c r="UB26" s="18">
        <v>0</v>
      </c>
      <c r="UC26" s="18">
        <v>0</v>
      </c>
      <c r="UD26" s="18">
        <v>0</v>
      </c>
      <c r="UE26" s="18">
        <v>0</v>
      </c>
      <c r="UF26" s="18">
        <v>0</v>
      </c>
      <c r="UG26" s="18">
        <v>0</v>
      </c>
      <c r="UH26" s="18">
        <f>VLOOKUP(C26,'[3]Фін.рез.(витрати)'!$C$8:$AI$94,33,0)</f>
        <v>0</v>
      </c>
      <c r="UI26" s="18"/>
      <c r="UJ26" s="18"/>
      <c r="UK26" s="20">
        <f t="shared" si="48"/>
        <v>-1942.1540000000002</v>
      </c>
      <c r="UL26" s="20">
        <f t="shared" si="49"/>
        <v>-1942.1540000000002</v>
      </c>
      <c r="UM26" s="20">
        <f t="shared" si="50"/>
        <v>0</v>
      </c>
      <c r="UN26" s="18">
        <f t="shared" si="152"/>
        <v>54.008999999999986</v>
      </c>
      <c r="UO26" s="18">
        <v>5.3190000000000008</v>
      </c>
      <c r="UP26" s="218">
        <v>5.41</v>
      </c>
      <c r="UQ26" s="218">
        <v>5.41</v>
      </c>
      <c r="UR26" s="218">
        <v>5.41</v>
      </c>
      <c r="US26" s="218">
        <v>5.41</v>
      </c>
      <c r="UT26" s="218">
        <v>5.41</v>
      </c>
      <c r="UU26" s="218">
        <v>5.41</v>
      </c>
      <c r="UV26" s="218">
        <v>5.41</v>
      </c>
      <c r="UW26" s="218">
        <v>5.41</v>
      </c>
      <c r="UX26" s="218">
        <v>5.41</v>
      </c>
      <c r="UY26" s="218"/>
      <c r="UZ26" s="218"/>
      <c r="VA26" s="20">
        <f t="shared" si="51"/>
        <v>0</v>
      </c>
      <c r="VB26" s="218"/>
      <c r="VC26" s="218"/>
      <c r="VD26" s="218"/>
      <c r="VE26" s="218"/>
      <c r="VF26" s="218"/>
      <c r="VG26" s="218"/>
      <c r="VH26" s="218"/>
      <c r="VI26" s="218"/>
      <c r="VJ26" s="218"/>
      <c r="VK26" s="218"/>
      <c r="VL26" s="218"/>
      <c r="VM26" s="218"/>
      <c r="VN26" s="20">
        <f t="shared" si="52"/>
        <v>-54.008999999999986</v>
      </c>
      <c r="VO26" s="20">
        <f t="shared" si="53"/>
        <v>-54.008999999999986</v>
      </c>
      <c r="VP26" s="20">
        <f t="shared" si="54"/>
        <v>0</v>
      </c>
      <c r="VQ26" s="120">
        <f t="shared" si="55"/>
        <v>0</v>
      </c>
      <c r="VR26" s="228"/>
      <c r="VS26" s="228"/>
      <c r="VT26" s="228"/>
      <c r="VU26" s="228"/>
      <c r="VV26" s="228"/>
      <c r="VW26" s="228"/>
      <c r="VX26" s="228"/>
      <c r="VY26" s="228"/>
      <c r="VZ26" s="228"/>
      <c r="WA26" s="228"/>
      <c r="WB26" s="228"/>
      <c r="WC26" s="228"/>
      <c r="WD26" s="120">
        <f t="shared" si="56"/>
        <v>0</v>
      </c>
      <c r="WE26" s="218"/>
      <c r="WF26" s="218"/>
      <c r="WG26" s="218"/>
      <c r="WH26" s="218"/>
      <c r="WI26" s="218"/>
      <c r="WJ26" s="218"/>
      <c r="WK26" s="218"/>
      <c r="WL26" s="218"/>
      <c r="WM26" s="218"/>
      <c r="WN26" s="218"/>
      <c r="WO26" s="218"/>
      <c r="WP26" s="218"/>
      <c r="WQ26" s="120">
        <f t="shared" si="57"/>
        <v>0</v>
      </c>
      <c r="WR26" s="120">
        <f t="shared" si="58"/>
        <v>0</v>
      </c>
      <c r="WS26" s="120">
        <f t="shared" si="59"/>
        <v>0</v>
      </c>
      <c r="WT26" s="119">
        <f t="shared" si="153"/>
        <v>98933.339000000007</v>
      </c>
      <c r="WU26" s="119">
        <v>9537.4189999999981</v>
      </c>
      <c r="WV26" s="228">
        <v>9932.8799999999992</v>
      </c>
      <c r="WW26" s="228">
        <v>9932.8799999999992</v>
      </c>
      <c r="WX26" s="228">
        <v>9932.8799999999992</v>
      </c>
      <c r="WY26" s="228">
        <v>9932.8799999999992</v>
      </c>
      <c r="WZ26" s="228">
        <v>9932.8799999999992</v>
      </c>
      <c r="XA26" s="228">
        <v>9932.8799999999992</v>
      </c>
      <c r="XB26" s="228">
        <v>9932.8799999999992</v>
      </c>
      <c r="XC26" s="228">
        <v>9932.8799999999992</v>
      </c>
      <c r="XD26" s="228">
        <v>9932.8799999999992</v>
      </c>
      <c r="XE26" s="228"/>
      <c r="XF26" s="228"/>
      <c r="XG26" s="119">
        <f t="shared" si="154"/>
        <v>82845.63834782716</v>
      </c>
      <c r="XH26" s="18">
        <v>8857.1906700036197</v>
      </c>
      <c r="XI26" s="18">
        <v>6561.2370622914978</v>
      </c>
      <c r="XJ26" s="18">
        <v>4282.9448442868961</v>
      </c>
      <c r="XK26" s="18">
        <v>4400.4733313183269</v>
      </c>
      <c r="XL26" s="18">
        <v>9043.0372498537981</v>
      </c>
      <c r="XM26" s="18">
        <v>8724.7267807731914</v>
      </c>
      <c r="XN26" s="18">
        <v>8224.2303805158153</v>
      </c>
      <c r="XO26" s="18">
        <v>12810.568839630128</v>
      </c>
      <c r="XP26" s="18">
        <v>11272.361494843113</v>
      </c>
      <c r="XQ26" s="18">
        <v>8668.867694310773</v>
      </c>
      <c r="XR26" s="18"/>
      <c r="XS26" s="18"/>
      <c r="XT26" s="120">
        <f t="shared" si="60"/>
        <v>-16087.700652172847</v>
      </c>
      <c r="XU26" s="120">
        <f t="shared" si="61"/>
        <v>-16087.700652172847</v>
      </c>
      <c r="XV26" s="120">
        <f t="shared" si="62"/>
        <v>0</v>
      </c>
      <c r="XW26" s="119">
        <f t="shared" si="155"/>
        <v>51413.106999999989</v>
      </c>
      <c r="XX26" s="119">
        <v>5035.8369999999995</v>
      </c>
      <c r="XY26" s="228">
        <v>5153.03</v>
      </c>
      <c r="XZ26" s="228">
        <v>5153.03</v>
      </c>
      <c r="YA26" s="228">
        <v>5153.03</v>
      </c>
      <c r="YB26" s="228">
        <v>5153.03</v>
      </c>
      <c r="YC26" s="228">
        <v>5153.03</v>
      </c>
      <c r="YD26" s="228">
        <v>5153.03</v>
      </c>
      <c r="YE26" s="228">
        <v>5153.03</v>
      </c>
      <c r="YF26" s="228">
        <v>5153.03</v>
      </c>
      <c r="YG26" s="228">
        <v>5153.03</v>
      </c>
      <c r="YH26" s="228"/>
      <c r="YI26" s="228"/>
      <c r="YJ26" s="120">
        <f t="shared" si="156"/>
        <v>50024.314181578004</v>
      </c>
      <c r="YK26" s="18">
        <v>4644.8276966718913</v>
      </c>
      <c r="YL26" s="18">
        <v>3320.2488912358467</v>
      </c>
      <c r="YM26" s="18">
        <v>5321.8600253584618</v>
      </c>
      <c r="YN26" s="18">
        <v>4984.3544975948671</v>
      </c>
      <c r="YO26" s="18">
        <v>6830.0134633703547</v>
      </c>
      <c r="YP26" s="18">
        <v>5097.2876364152626</v>
      </c>
      <c r="YQ26" s="18">
        <v>5021.0202920829624</v>
      </c>
      <c r="YR26" s="18">
        <v>5052.0960856030742</v>
      </c>
      <c r="YS26" s="18">
        <v>4720.87131551721</v>
      </c>
      <c r="YT26" s="18">
        <v>5031.7342777280764</v>
      </c>
      <c r="YU26" s="18"/>
      <c r="YV26" s="18"/>
      <c r="YW26" s="218">
        <f t="shared" si="157"/>
        <v>-1388.7928184219854</v>
      </c>
      <c r="YX26" s="120">
        <f t="shared" si="63"/>
        <v>-1388.7928184219854</v>
      </c>
      <c r="YY26" s="120">
        <f t="shared" si="64"/>
        <v>0</v>
      </c>
      <c r="YZ26" s="119">
        <f t="shared" si="158"/>
        <v>3194.5560000000005</v>
      </c>
      <c r="ZA26" s="119">
        <v>312.57600000000002</v>
      </c>
      <c r="ZB26" s="228">
        <v>320.22000000000003</v>
      </c>
      <c r="ZC26" s="228">
        <v>320.22000000000003</v>
      </c>
      <c r="ZD26" s="228">
        <v>320.22000000000003</v>
      </c>
      <c r="ZE26" s="228">
        <v>320.22000000000003</v>
      </c>
      <c r="ZF26" s="228">
        <v>320.22000000000003</v>
      </c>
      <c r="ZG26" s="228">
        <v>320.22000000000003</v>
      </c>
      <c r="ZH26" s="228">
        <v>320.22000000000003</v>
      </c>
      <c r="ZI26" s="228">
        <v>320.22000000000003</v>
      </c>
      <c r="ZJ26" s="228">
        <v>320.22000000000003</v>
      </c>
      <c r="ZK26" s="228"/>
      <c r="ZL26" s="228"/>
      <c r="ZM26" s="120">
        <f t="shared" si="159"/>
        <v>8679.4082135862591</v>
      </c>
      <c r="ZN26" s="119"/>
      <c r="ZO26" s="18"/>
      <c r="ZP26" s="18">
        <v>4284.3740178829739</v>
      </c>
      <c r="ZQ26" s="18">
        <v>4395.0341957032861</v>
      </c>
      <c r="ZR26" s="18"/>
      <c r="ZS26" s="18"/>
      <c r="ZT26" s="18"/>
      <c r="ZU26" s="18"/>
      <c r="ZV26" s="18"/>
      <c r="ZW26" s="18"/>
      <c r="ZX26" s="18"/>
      <c r="ZY26" s="18"/>
      <c r="ZZ26" s="120">
        <f t="shared" si="65"/>
        <v>5484.8522135862586</v>
      </c>
      <c r="AAA26" s="120">
        <f t="shared" si="66"/>
        <v>0</v>
      </c>
      <c r="AAB26" s="120">
        <f t="shared" si="67"/>
        <v>5484.8522135862586</v>
      </c>
      <c r="AAC26" s="119">
        <f t="shared" si="160"/>
        <v>1329.96</v>
      </c>
      <c r="AAD26" s="119">
        <v>132.78</v>
      </c>
      <c r="AAE26" s="228">
        <v>133.02000000000001</v>
      </c>
      <c r="AAF26" s="228">
        <v>133.02000000000001</v>
      </c>
      <c r="AAG26" s="228">
        <v>133.02000000000001</v>
      </c>
      <c r="AAH26" s="228">
        <v>133.02000000000001</v>
      </c>
      <c r="AAI26" s="228">
        <v>133.02000000000001</v>
      </c>
      <c r="AAJ26" s="228">
        <v>133.02000000000001</v>
      </c>
      <c r="AAK26" s="228">
        <v>133.02000000000001</v>
      </c>
      <c r="AAL26" s="228">
        <v>133.02000000000001</v>
      </c>
      <c r="AAM26" s="228">
        <v>133.02000000000001</v>
      </c>
      <c r="AAN26" s="228"/>
      <c r="AAO26" s="228"/>
      <c r="AAP26" s="120">
        <f t="shared" si="161"/>
        <v>1491.3231165560001</v>
      </c>
      <c r="AAQ26" s="18">
        <v>126.488658114</v>
      </c>
      <c r="AAR26" s="18">
        <v>126.16372314</v>
      </c>
      <c r="AAS26" s="18">
        <v>154.77089628000002</v>
      </c>
      <c r="AAT26" s="18">
        <v>157.98416634</v>
      </c>
      <c r="AAU26" s="18">
        <v>154.53298060200001</v>
      </c>
      <c r="AAV26" s="18">
        <v>157.41940214000002</v>
      </c>
      <c r="AAW26" s="18">
        <v>152.92315038000001</v>
      </c>
      <c r="AAX26" s="18">
        <v>153.59750406000001</v>
      </c>
      <c r="AAY26" s="18">
        <v>152.31213998000001</v>
      </c>
      <c r="AAZ26" s="18">
        <v>155.13049552000001</v>
      </c>
      <c r="ABA26" s="18"/>
      <c r="ABB26" s="18"/>
      <c r="ABC26" s="120">
        <f t="shared" si="68"/>
        <v>161.36311655600002</v>
      </c>
      <c r="ABD26" s="120">
        <f t="shared" si="69"/>
        <v>0</v>
      </c>
      <c r="ABE26" s="120">
        <f t="shared" si="70"/>
        <v>161.36311655600002</v>
      </c>
      <c r="ABF26" s="119">
        <f t="shared" si="162"/>
        <v>292.06800000000004</v>
      </c>
      <c r="ABG26" s="119">
        <v>29.178000000000001</v>
      </c>
      <c r="ABH26" s="228">
        <v>29.21</v>
      </c>
      <c r="ABI26" s="228">
        <v>29.21</v>
      </c>
      <c r="ABJ26" s="228">
        <v>29.21</v>
      </c>
      <c r="ABK26" s="228">
        <v>29.21</v>
      </c>
      <c r="ABL26" s="228">
        <v>29.21</v>
      </c>
      <c r="ABM26" s="228">
        <v>29.21</v>
      </c>
      <c r="ABN26" s="228">
        <v>29.21</v>
      </c>
      <c r="ABO26" s="228">
        <v>29.21</v>
      </c>
      <c r="ABP26" s="228">
        <v>29.21</v>
      </c>
      <c r="ABQ26" s="228"/>
      <c r="ABR26" s="228"/>
      <c r="ABS26" s="120">
        <f t="shared" si="163"/>
        <v>0</v>
      </c>
      <c r="ABT26" s="18">
        <v>0</v>
      </c>
      <c r="ABU26" s="18"/>
      <c r="ABV26" s="18"/>
      <c r="ABW26" s="18"/>
      <c r="ABX26" s="18"/>
      <c r="ABY26" s="18"/>
      <c r="ABZ26" s="18"/>
      <c r="ACA26" s="18">
        <v>0</v>
      </c>
      <c r="ACB26" s="18">
        <v>0</v>
      </c>
      <c r="ACC26" s="18">
        <v>0</v>
      </c>
      <c r="ACD26" s="18"/>
      <c r="ACE26" s="18"/>
      <c r="ACF26" s="120">
        <f t="shared" si="71"/>
        <v>-292.06800000000004</v>
      </c>
      <c r="ACG26" s="120">
        <f t="shared" si="72"/>
        <v>-292.06800000000004</v>
      </c>
      <c r="ACH26" s="120">
        <f t="shared" si="73"/>
        <v>0</v>
      </c>
      <c r="ACI26" s="114">
        <f t="shared" si="74"/>
        <v>49568.106999999996</v>
      </c>
      <c r="ACJ26" s="120">
        <f t="shared" si="75"/>
        <v>33226.180514928004</v>
      </c>
      <c r="ACK26" s="131">
        <f t="shared" si="76"/>
        <v>-16341.926485071992</v>
      </c>
      <c r="ACL26" s="120">
        <f t="shared" si="77"/>
        <v>-16341.926485071992</v>
      </c>
      <c r="ACM26" s="120">
        <f t="shared" si="78"/>
        <v>0</v>
      </c>
      <c r="ACN26" s="18">
        <f t="shared" si="164"/>
        <v>13358.196000000004</v>
      </c>
      <c r="ACO26" s="18">
        <v>1402.2360000000001</v>
      </c>
      <c r="ACP26" s="218">
        <v>1328.44</v>
      </c>
      <c r="ACQ26" s="218">
        <v>1328.44</v>
      </c>
      <c r="ACR26" s="218">
        <v>1328.44</v>
      </c>
      <c r="ACS26" s="218">
        <v>1328.44</v>
      </c>
      <c r="ACT26" s="218">
        <v>1328.44</v>
      </c>
      <c r="ACU26" s="218">
        <v>1328.44</v>
      </c>
      <c r="ACV26" s="218">
        <v>1328.44</v>
      </c>
      <c r="ACW26" s="218">
        <v>1328.44</v>
      </c>
      <c r="ACX26" s="218">
        <v>1328.44</v>
      </c>
      <c r="ACY26" s="218"/>
      <c r="ACZ26" s="218"/>
      <c r="ADA26" s="20">
        <f t="shared" si="165"/>
        <v>18206.430532416001</v>
      </c>
      <c r="ADB26" s="18">
        <v>1926.1224234000001</v>
      </c>
      <c r="ADC26" s="18">
        <v>2543.0803848000005</v>
      </c>
      <c r="ADD26" s="18">
        <v>2695.6239622560001</v>
      </c>
      <c r="ADE26" s="18">
        <v>2049.4877580000002</v>
      </c>
      <c r="ADF26" s="18">
        <v>1139.31408276</v>
      </c>
      <c r="ADG26" s="18">
        <v>1690.3433447999998</v>
      </c>
      <c r="ADH26" s="18">
        <v>1606.7079108</v>
      </c>
      <c r="ADI26" s="18">
        <v>1562.4989424</v>
      </c>
      <c r="ADJ26" s="18">
        <v>1267.7100048000002</v>
      </c>
      <c r="ADK26" s="18">
        <v>1725.5417184</v>
      </c>
      <c r="ADL26" s="18"/>
      <c r="ADM26" s="18"/>
      <c r="ADN26" s="20">
        <f t="shared" si="79"/>
        <v>4848.2345324159978</v>
      </c>
      <c r="ADO26" s="20">
        <f t="shared" si="80"/>
        <v>0</v>
      </c>
      <c r="ADP26" s="20">
        <f t="shared" si="81"/>
        <v>4848.2345324159978</v>
      </c>
      <c r="ADQ26" s="18">
        <f t="shared" si="166"/>
        <v>36209.910999999993</v>
      </c>
      <c r="ADR26" s="18">
        <v>3628.0209999999997</v>
      </c>
      <c r="ADS26" s="218">
        <v>3620.21</v>
      </c>
      <c r="ADT26" s="218">
        <v>3620.21</v>
      </c>
      <c r="ADU26" s="218">
        <v>3620.21</v>
      </c>
      <c r="ADV26" s="218">
        <v>3620.21</v>
      </c>
      <c r="ADW26" s="218">
        <v>3620.21</v>
      </c>
      <c r="ADX26" s="218">
        <v>3620.21</v>
      </c>
      <c r="ADY26" s="218">
        <v>3620.21</v>
      </c>
      <c r="ADZ26" s="218">
        <v>3620.21</v>
      </c>
      <c r="AEA26" s="218">
        <v>3620.21</v>
      </c>
      <c r="AEB26" s="218"/>
      <c r="AEC26" s="218"/>
      <c r="AED26" s="20">
        <f t="shared" si="167"/>
        <v>15019.749982512003</v>
      </c>
      <c r="AEE26" s="18">
        <v>1489.2699150000001</v>
      </c>
      <c r="AEF26" s="18">
        <v>1354.7250648000002</v>
      </c>
      <c r="AEG26" s="18">
        <v>1972.0198897920002</v>
      </c>
      <c r="AEH26" s="18">
        <v>1436.6706264000002</v>
      </c>
      <c r="AEI26" s="18">
        <v>1107.55619892</v>
      </c>
      <c r="AEJ26" s="18">
        <v>1629.6850907999999</v>
      </c>
      <c r="AEK26" s="18">
        <v>1437.7875192000001</v>
      </c>
      <c r="AEL26" s="18">
        <v>1491.4762631999999</v>
      </c>
      <c r="AEM26" s="18">
        <v>1283.3607456</v>
      </c>
      <c r="AEN26" s="18">
        <v>1817.1986688000002</v>
      </c>
      <c r="AEO26" s="18"/>
      <c r="AEP26" s="18"/>
      <c r="AEQ26" s="20">
        <f t="shared" si="82"/>
        <v>-21190.16101748799</v>
      </c>
      <c r="AER26" s="20">
        <f t="shared" si="83"/>
        <v>-21190.16101748799</v>
      </c>
      <c r="AES26" s="20">
        <f t="shared" si="84"/>
        <v>0</v>
      </c>
      <c r="AET26" s="18">
        <f t="shared" si="168"/>
        <v>0</v>
      </c>
      <c r="AEU26" s="18">
        <v>0</v>
      </c>
      <c r="AEV26" s="218">
        <v>0</v>
      </c>
      <c r="AEW26" s="218">
        <v>0</v>
      </c>
      <c r="AEX26" s="218">
        <v>0</v>
      </c>
      <c r="AEY26" s="218">
        <v>0</v>
      </c>
      <c r="AEZ26" s="218"/>
      <c r="AFA26" s="218"/>
      <c r="AFB26" s="218"/>
      <c r="AFC26" s="218"/>
      <c r="AFD26" s="218"/>
      <c r="AFE26" s="218"/>
      <c r="AFF26" s="218"/>
      <c r="AFG26" s="20">
        <f t="shared" si="169"/>
        <v>0</v>
      </c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20">
        <f t="shared" si="85"/>
        <v>0</v>
      </c>
      <c r="AFU26" s="20">
        <f t="shared" si="86"/>
        <v>0</v>
      </c>
      <c r="AFV26" s="135">
        <f t="shared" si="87"/>
        <v>0</v>
      </c>
      <c r="AFW26" s="140">
        <f t="shared" si="88"/>
        <v>472758.86000000004</v>
      </c>
      <c r="AFX26" s="110">
        <f t="shared" si="89"/>
        <v>577515.92898178601</v>
      </c>
      <c r="AFY26" s="125">
        <f t="shared" si="90"/>
        <v>104757.06898178597</v>
      </c>
      <c r="AFZ26" s="20">
        <f t="shared" si="170"/>
        <v>0</v>
      </c>
      <c r="AGA26" s="139">
        <f t="shared" si="171"/>
        <v>104757.06898178597</v>
      </c>
      <c r="AGB26" s="200">
        <f t="shared" si="91"/>
        <v>567310.63199999998</v>
      </c>
      <c r="AGC26" s="125">
        <f t="shared" si="91"/>
        <v>693019.11477814324</v>
      </c>
      <c r="AGD26" s="125">
        <f t="shared" si="92"/>
        <v>125708.48277814325</v>
      </c>
      <c r="AGE26" s="20">
        <f t="shared" si="93"/>
        <v>0</v>
      </c>
      <c r="AGF26" s="135">
        <f t="shared" si="94"/>
        <v>125708.48277814325</v>
      </c>
      <c r="AGG26" s="164">
        <f t="shared" si="172"/>
        <v>28365.531600000002</v>
      </c>
      <c r="AGH26" s="205">
        <f t="shared" si="173"/>
        <v>34650.955738907163</v>
      </c>
      <c r="AGI26" s="125">
        <f t="shared" si="95"/>
        <v>6285.4241389071613</v>
      </c>
      <c r="AGJ26" s="20">
        <f t="shared" si="96"/>
        <v>0</v>
      </c>
      <c r="AGK26" s="139">
        <f t="shared" si="97"/>
        <v>6285.4241389071613</v>
      </c>
      <c r="AGL26" s="165">
        <f t="shared" si="174"/>
        <v>595676.16359999997</v>
      </c>
      <c r="AGM26" s="165">
        <f t="shared" si="174"/>
        <v>727670.07051705045</v>
      </c>
      <c r="AGN26" s="166">
        <f t="shared" si="99"/>
        <v>131993.90691705048</v>
      </c>
      <c r="AGO26" s="165">
        <f t="shared" si="100"/>
        <v>0</v>
      </c>
      <c r="AGP26" s="167">
        <f t="shared" si="101"/>
        <v>131993.90691705048</v>
      </c>
      <c r="AGQ26" s="202">
        <f t="shared" si="175"/>
        <v>4.7619047619047623E-2</v>
      </c>
      <c r="AGR26" s="263"/>
      <c r="AGS26" s="263">
        <v>0.05</v>
      </c>
      <c r="AGT26" s="229"/>
      <c r="AGU26" s="264"/>
      <c r="AGV26" s="22"/>
      <c r="AGW26" s="22"/>
      <c r="AGX26" s="22"/>
      <c r="AGY26" s="22"/>
      <c r="AGZ26" s="22"/>
      <c r="AHA26" s="22"/>
      <c r="AHB26" s="22"/>
      <c r="AHC26" s="22"/>
      <c r="AHD26" s="22"/>
      <c r="AHE26" s="22"/>
      <c r="AHF26" s="22"/>
      <c r="AHG26" s="22"/>
      <c r="AHH26" s="22"/>
    </row>
    <row r="27" spans="1:892" s="210" customFormat="1" ht="12.75" outlineLevel="1" x14ac:dyDescent="0.25">
      <c r="A27" s="1">
        <v>457</v>
      </c>
      <c r="B27" s="21">
        <v>3</v>
      </c>
      <c r="C27" s="233" t="s">
        <v>764</v>
      </c>
      <c r="D27" s="231">
        <v>9</v>
      </c>
      <c r="E27" s="234">
        <v>8731.4700000000012</v>
      </c>
      <c r="F27" s="131">
        <f t="shared" si="0"/>
        <v>68909.898000000016</v>
      </c>
      <c r="G27" s="113">
        <f t="shared" si="1"/>
        <v>103322.09887293076</v>
      </c>
      <c r="H27" s="131">
        <f t="shared" si="2"/>
        <v>34412.200872930742</v>
      </c>
      <c r="I27" s="120">
        <f t="shared" si="3"/>
        <v>0</v>
      </c>
      <c r="J27" s="120">
        <f t="shared" si="4"/>
        <v>34412.200872930742</v>
      </c>
      <c r="K27" s="18">
        <f t="shared" si="102"/>
        <v>36219.659000000007</v>
      </c>
      <c r="L27" s="218">
        <v>3552.989</v>
      </c>
      <c r="M27" s="218">
        <v>3629.63</v>
      </c>
      <c r="N27" s="218">
        <v>3629.63</v>
      </c>
      <c r="O27" s="218">
        <v>3629.63</v>
      </c>
      <c r="P27" s="218">
        <v>3629.63</v>
      </c>
      <c r="Q27" s="218">
        <v>3629.63</v>
      </c>
      <c r="R27" s="218">
        <v>3629.63</v>
      </c>
      <c r="S27" s="218">
        <v>3629.63</v>
      </c>
      <c r="T27" s="218">
        <v>3629.63</v>
      </c>
      <c r="U27" s="218">
        <v>3629.63</v>
      </c>
      <c r="V27" s="218"/>
      <c r="W27" s="218"/>
      <c r="X27" s="218">
        <f t="shared" si="103"/>
        <v>38986.517888755538</v>
      </c>
      <c r="Y27" s="18">
        <v>0</v>
      </c>
      <c r="Z27" s="18">
        <v>0</v>
      </c>
      <c r="AA27" s="18">
        <v>19894.421408377508</v>
      </c>
      <c r="AB27" s="18">
        <v>0</v>
      </c>
      <c r="AC27" s="18">
        <v>0</v>
      </c>
      <c r="AD27" s="18">
        <v>0</v>
      </c>
      <c r="AE27" s="18">
        <v>0</v>
      </c>
      <c r="AF27" s="18">
        <v>0</v>
      </c>
      <c r="AG27" s="18">
        <v>19092.09648037803</v>
      </c>
      <c r="AH27" s="18">
        <v>0</v>
      </c>
      <c r="AI27" s="18"/>
      <c r="AJ27" s="18"/>
      <c r="AK27" s="218"/>
      <c r="AL27" s="218">
        <f t="shared" si="104"/>
        <v>0</v>
      </c>
      <c r="AM27" s="218">
        <f t="shared" si="5"/>
        <v>0</v>
      </c>
      <c r="AN27" s="18">
        <f t="shared" si="105"/>
        <v>6180.5750000000007</v>
      </c>
      <c r="AO27" s="218">
        <v>606.87499999999989</v>
      </c>
      <c r="AP27" s="218">
        <v>619.29999999999995</v>
      </c>
      <c r="AQ27" s="218">
        <v>619.29999999999995</v>
      </c>
      <c r="AR27" s="218">
        <v>619.29999999999995</v>
      </c>
      <c r="AS27" s="218">
        <v>619.29999999999995</v>
      </c>
      <c r="AT27" s="218">
        <v>619.29999999999995</v>
      </c>
      <c r="AU27" s="218">
        <v>619.29999999999995</v>
      </c>
      <c r="AV27" s="218">
        <v>619.29999999999995</v>
      </c>
      <c r="AW27" s="218">
        <v>619.29999999999995</v>
      </c>
      <c r="AX27" s="218">
        <v>619.29999999999995</v>
      </c>
      <c r="AY27" s="218"/>
      <c r="AZ27" s="218"/>
      <c r="BA27" s="20">
        <f t="shared" si="106"/>
        <v>6728.1565665393009</v>
      </c>
      <c r="BB27" s="18">
        <v>0</v>
      </c>
      <c r="BC27" s="18">
        <v>0</v>
      </c>
      <c r="BD27" s="18">
        <v>3439.8328431207933</v>
      </c>
      <c r="BE27" s="18">
        <v>0</v>
      </c>
      <c r="BF27" s="18">
        <v>0</v>
      </c>
      <c r="BG27" s="18">
        <v>0</v>
      </c>
      <c r="BH27" s="18">
        <v>0</v>
      </c>
      <c r="BI27" s="18">
        <v>0</v>
      </c>
      <c r="BJ27" s="18">
        <v>3288.3237234185071</v>
      </c>
      <c r="BK27" s="18">
        <v>0</v>
      </c>
      <c r="BL27" s="18"/>
      <c r="BM27" s="18"/>
      <c r="BN27" s="218"/>
      <c r="BO27" s="20">
        <f t="shared" si="6"/>
        <v>0</v>
      </c>
      <c r="BP27" s="20">
        <f t="shared" si="7"/>
        <v>0</v>
      </c>
      <c r="BQ27" s="18">
        <f t="shared" si="107"/>
        <v>3634.55</v>
      </c>
      <c r="BR27" s="218">
        <v>363.05</v>
      </c>
      <c r="BS27" s="3">
        <v>363.5</v>
      </c>
      <c r="BT27" s="218">
        <v>363.5</v>
      </c>
      <c r="BU27" s="218">
        <v>363.5</v>
      </c>
      <c r="BV27" s="218">
        <v>363.5</v>
      </c>
      <c r="BW27" s="218">
        <v>363.5</v>
      </c>
      <c r="BX27" s="218">
        <v>363.5</v>
      </c>
      <c r="BY27" s="218">
        <v>363.5</v>
      </c>
      <c r="BZ27" s="218">
        <v>363.5</v>
      </c>
      <c r="CA27" s="218">
        <v>363.5</v>
      </c>
      <c r="CB27" s="218"/>
      <c r="CC27" s="218"/>
      <c r="CD27" s="18">
        <f t="shared" si="108"/>
        <v>3941.1752766080399</v>
      </c>
      <c r="CE27" s="18">
        <v>366.018418591</v>
      </c>
      <c r="CF27" s="18">
        <v>365.07815891000001</v>
      </c>
      <c r="CG27" s="18">
        <v>401.09665589304001</v>
      </c>
      <c r="CH27" s="18">
        <v>409.42407258000003</v>
      </c>
      <c r="CI27" s="18">
        <v>400.48014767400002</v>
      </c>
      <c r="CJ27" s="18">
        <v>407.96045717999999</v>
      </c>
      <c r="CK27" s="18">
        <v>396.30819006000002</v>
      </c>
      <c r="CL27" s="18">
        <v>398.05581222000001</v>
      </c>
      <c r="CM27" s="18">
        <v>394.72472526000001</v>
      </c>
      <c r="CN27" s="18">
        <v>402.02863824000002</v>
      </c>
      <c r="CO27" s="18"/>
      <c r="CP27" s="18"/>
      <c r="CQ27" s="218"/>
      <c r="CR27" s="20">
        <f t="shared" si="8"/>
        <v>0</v>
      </c>
      <c r="CS27" s="20">
        <f t="shared" si="9"/>
        <v>0</v>
      </c>
      <c r="CT27" s="18">
        <f t="shared" si="109"/>
        <v>1058.3439999999998</v>
      </c>
      <c r="CU27" s="18">
        <v>105.244</v>
      </c>
      <c r="CV27" s="218">
        <v>105.9</v>
      </c>
      <c r="CW27" s="218">
        <v>105.9</v>
      </c>
      <c r="CX27" s="218">
        <v>105.9</v>
      </c>
      <c r="CY27" s="218">
        <v>105.9</v>
      </c>
      <c r="CZ27" s="218">
        <v>105.9</v>
      </c>
      <c r="DA27" s="218">
        <v>105.9</v>
      </c>
      <c r="DB27" s="218">
        <v>105.9</v>
      </c>
      <c r="DC27" s="218">
        <v>105.9</v>
      </c>
      <c r="DD27" s="218">
        <v>105.9</v>
      </c>
      <c r="DE27" s="218"/>
      <c r="DF27" s="218"/>
      <c r="DG27" s="18">
        <f t="shared" si="110"/>
        <v>1138.95077075316</v>
      </c>
      <c r="DH27" s="18">
        <v>101.281385849</v>
      </c>
      <c r="DI27" s="18">
        <v>101.02120549</v>
      </c>
      <c r="DJ27" s="18">
        <v>117.03346171315999</v>
      </c>
      <c r="DK27" s="18">
        <v>119.46326607</v>
      </c>
      <c r="DL27" s="18">
        <v>116.853574671</v>
      </c>
      <c r="DM27" s="18">
        <v>119.03578309</v>
      </c>
      <c r="DN27" s="18">
        <v>115.63626549</v>
      </c>
      <c r="DO27" s="18">
        <v>116.14619313</v>
      </c>
      <c r="DP27" s="18">
        <v>115.17423629</v>
      </c>
      <c r="DQ27" s="18">
        <v>117.30539895999999</v>
      </c>
      <c r="DR27" s="18"/>
      <c r="DS27" s="18"/>
      <c r="DT27" s="218">
        <f t="shared" si="111"/>
        <v>80.606770753160163</v>
      </c>
      <c r="DU27" s="20">
        <f t="shared" si="10"/>
        <v>0</v>
      </c>
      <c r="DV27" s="20">
        <f t="shared" si="112"/>
        <v>80.606770753160163</v>
      </c>
      <c r="DW27" s="18">
        <f t="shared" si="11"/>
        <v>1495.9189999999994</v>
      </c>
      <c r="DX27" s="18">
        <v>146.90900000000002</v>
      </c>
      <c r="DY27" s="218">
        <v>149.88999999999999</v>
      </c>
      <c r="DZ27" s="218">
        <v>149.88999999999999</v>
      </c>
      <c r="EA27" s="218">
        <v>149.88999999999999</v>
      </c>
      <c r="EB27" s="218">
        <v>149.88999999999999</v>
      </c>
      <c r="EC27" s="218">
        <v>149.88999999999999</v>
      </c>
      <c r="ED27" s="218">
        <v>149.88999999999999</v>
      </c>
      <c r="EE27" s="218">
        <v>149.88999999999999</v>
      </c>
      <c r="EF27" s="218">
        <v>149.88999999999999</v>
      </c>
      <c r="EG27" s="218">
        <v>149.88999999999999</v>
      </c>
      <c r="EH27" s="218"/>
      <c r="EI27" s="218"/>
      <c r="EJ27" s="218"/>
      <c r="EK27" s="18">
        <f t="shared" si="113"/>
        <v>1627.2750765583423</v>
      </c>
      <c r="EL27" s="18">
        <v>0</v>
      </c>
      <c r="EM27" s="18">
        <v>0</v>
      </c>
      <c r="EN27" s="18">
        <v>831.95957135944775</v>
      </c>
      <c r="EO27" s="18">
        <v>0</v>
      </c>
      <c r="EP27" s="18">
        <v>0</v>
      </c>
      <c r="EQ27" s="18">
        <v>0</v>
      </c>
      <c r="ER27" s="18">
        <v>0</v>
      </c>
      <c r="ES27" s="18">
        <v>0</v>
      </c>
      <c r="ET27" s="18">
        <v>795.3155051988947</v>
      </c>
      <c r="EU27" s="18">
        <v>0</v>
      </c>
      <c r="EV27" s="18"/>
      <c r="EW27" s="18"/>
      <c r="EX27" s="20">
        <f t="shared" si="12"/>
        <v>131.35607655834292</v>
      </c>
      <c r="EY27" s="20">
        <f t="shared" si="114"/>
        <v>0</v>
      </c>
      <c r="EZ27" s="20">
        <f t="shared" si="115"/>
        <v>131.35607655834292</v>
      </c>
      <c r="FA27" s="18">
        <f t="shared" si="116"/>
        <v>17833.944</v>
      </c>
      <c r="FB27" s="18">
        <v>1751.0339999999999</v>
      </c>
      <c r="FC27" s="218">
        <v>1786.99</v>
      </c>
      <c r="FD27" s="218">
        <v>1786.99</v>
      </c>
      <c r="FE27" s="218">
        <v>1786.99</v>
      </c>
      <c r="FF27" s="218">
        <v>1786.99</v>
      </c>
      <c r="FG27" s="218">
        <v>1786.99</v>
      </c>
      <c r="FH27" s="218">
        <v>1786.99</v>
      </c>
      <c r="FI27" s="218">
        <v>1786.99</v>
      </c>
      <c r="FJ27" s="218">
        <v>1786.99</v>
      </c>
      <c r="FK27" s="218">
        <v>1786.99</v>
      </c>
      <c r="FL27" s="218"/>
      <c r="FM27" s="218"/>
      <c r="FN27" s="20">
        <f t="shared" si="117"/>
        <v>19657.007264036183</v>
      </c>
      <c r="FO27" s="18">
        <v>0</v>
      </c>
      <c r="FP27" s="18">
        <v>0</v>
      </c>
      <c r="FQ27" s="18">
        <v>10043.149149272718</v>
      </c>
      <c r="FR27" s="18">
        <v>0</v>
      </c>
      <c r="FS27" s="18">
        <v>0</v>
      </c>
      <c r="FT27" s="18">
        <v>0</v>
      </c>
      <c r="FU27" s="18">
        <v>0</v>
      </c>
      <c r="FV27" s="18">
        <v>0</v>
      </c>
      <c r="FW27" s="18">
        <v>9613.8581147634632</v>
      </c>
      <c r="FX27" s="18">
        <v>0</v>
      </c>
      <c r="FY27" s="18"/>
      <c r="FZ27" s="18"/>
      <c r="GA27" s="218">
        <f t="shared" si="118"/>
        <v>1823.0632640361837</v>
      </c>
      <c r="GB27" s="20">
        <f t="shared" si="119"/>
        <v>0</v>
      </c>
      <c r="GC27" s="20">
        <f t="shared" si="120"/>
        <v>1823.0632640361837</v>
      </c>
      <c r="GD27" s="18">
        <f t="shared" si="121"/>
        <v>10.898</v>
      </c>
      <c r="GE27" s="218">
        <v>10.898</v>
      </c>
      <c r="GF27" s="218">
        <v>0</v>
      </c>
      <c r="GG27" s="218">
        <v>0</v>
      </c>
      <c r="GH27" s="218">
        <v>0</v>
      </c>
      <c r="GI27" s="218">
        <v>0</v>
      </c>
      <c r="GJ27" s="218">
        <v>0</v>
      </c>
      <c r="GK27" s="218"/>
      <c r="GL27" s="218"/>
      <c r="GM27" s="218"/>
      <c r="GN27" s="218"/>
      <c r="GO27" s="218"/>
      <c r="GP27" s="218"/>
      <c r="GQ27" s="20">
        <f t="shared" si="122"/>
        <v>0</v>
      </c>
      <c r="GR27" s="18">
        <v>0</v>
      </c>
      <c r="GS27" s="18">
        <v>0</v>
      </c>
      <c r="GT27" s="18">
        <v>0</v>
      </c>
      <c r="GU27" s="18">
        <v>0</v>
      </c>
      <c r="GV27" s="218">
        <f t="shared" si="123"/>
        <v>-10.898</v>
      </c>
      <c r="GW27" s="20">
        <f t="shared" si="13"/>
        <v>-10.898</v>
      </c>
      <c r="GX27" s="20">
        <f t="shared" si="14"/>
        <v>0</v>
      </c>
      <c r="GY27" s="18">
        <f t="shared" si="124"/>
        <v>2476.009</v>
      </c>
      <c r="GZ27" s="18">
        <v>488.899</v>
      </c>
      <c r="HA27" s="218">
        <v>220.79</v>
      </c>
      <c r="HB27" s="218">
        <v>220.79</v>
      </c>
      <c r="HC27" s="218">
        <v>220.79</v>
      </c>
      <c r="HD27" s="218">
        <v>220.79</v>
      </c>
      <c r="HE27" s="218">
        <v>220.79</v>
      </c>
      <c r="HF27" s="218">
        <v>220.79</v>
      </c>
      <c r="HG27" s="218">
        <v>220.79</v>
      </c>
      <c r="HH27" s="218">
        <v>220.79</v>
      </c>
      <c r="HI27" s="218">
        <v>220.79</v>
      </c>
      <c r="HJ27" s="218"/>
      <c r="HK27" s="218"/>
      <c r="HL27" s="20">
        <f t="shared" si="125"/>
        <v>31243.016029680191</v>
      </c>
      <c r="HM27" s="18">
        <v>2983.8792228356024</v>
      </c>
      <c r="HN27" s="18">
        <v>2743.2942844411227</v>
      </c>
      <c r="HO27" s="18">
        <v>3153.0189485363439</v>
      </c>
      <c r="HP27" s="18">
        <v>3398.7022258136694</v>
      </c>
      <c r="HQ27" s="18">
        <v>3555.4135537723978</v>
      </c>
      <c r="HR27" s="18">
        <v>3084.1146568669847</v>
      </c>
      <c r="HS27" s="18">
        <v>2803.5026088505547</v>
      </c>
      <c r="HT27" s="18">
        <v>3708.4619339888236</v>
      </c>
      <c r="HU27" s="18">
        <v>2802.139945501523</v>
      </c>
      <c r="HV27" s="18">
        <v>3010.4886490731687</v>
      </c>
      <c r="HW27" s="18"/>
      <c r="HX27" s="18"/>
      <c r="HY27" s="20">
        <f t="shared" si="15"/>
        <v>28767.007029680193</v>
      </c>
      <c r="HZ27" s="20">
        <f t="shared" si="16"/>
        <v>0</v>
      </c>
      <c r="IA27" s="20">
        <f t="shared" si="17"/>
        <v>28767.007029680193</v>
      </c>
      <c r="IB27" s="119">
        <f t="shared" si="126"/>
        <v>112486.79900000001</v>
      </c>
      <c r="IC27" s="119">
        <v>10836.388999999999</v>
      </c>
      <c r="ID27" s="228">
        <v>11294.49</v>
      </c>
      <c r="IE27" s="228">
        <v>11294.49</v>
      </c>
      <c r="IF27" s="119">
        <v>11294.49</v>
      </c>
      <c r="IG27" s="119">
        <v>11294.49</v>
      </c>
      <c r="IH27" s="119">
        <v>11294.49</v>
      </c>
      <c r="II27" s="119">
        <v>11294.49</v>
      </c>
      <c r="IJ27" s="119">
        <v>11294.49</v>
      </c>
      <c r="IK27" s="119">
        <v>11294.49</v>
      </c>
      <c r="IL27" s="119">
        <v>11294.49</v>
      </c>
      <c r="IM27" s="119"/>
      <c r="IN27" s="119"/>
      <c r="IO27" s="120">
        <f t="shared" si="127"/>
        <v>110875.54528540403</v>
      </c>
      <c r="IP27" s="18">
        <v>7363.6507085915155</v>
      </c>
      <c r="IQ27" s="18">
        <v>8666.6765470542614</v>
      </c>
      <c r="IR27" s="18">
        <v>11630.231729181767</v>
      </c>
      <c r="IS27" s="18">
        <v>11203.987501610947</v>
      </c>
      <c r="IT27" s="18">
        <v>12961.305407865661</v>
      </c>
      <c r="IU27" s="18">
        <v>10682.598977922225</v>
      </c>
      <c r="IV27" s="18">
        <v>10509.163755558402</v>
      </c>
      <c r="IW27" s="18">
        <v>11716.361693979878</v>
      </c>
      <c r="IX27" s="18">
        <v>13388.959069478462</v>
      </c>
      <c r="IY27" s="18">
        <v>12752.609894160909</v>
      </c>
      <c r="IZ27" s="18"/>
      <c r="JA27" s="18"/>
      <c r="JB27" s="228">
        <f t="shared" si="18"/>
        <v>-1611.2537145959795</v>
      </c>
      <c r="JC27" s="120">
        <f t="shared" si="19"/>
        <v>-1611.2537145959795</v>
      </c>
      <c r="JD27" s="120">
        <f t="shared" si="20"/>
        <v>0</v>
      </c>
      <c r="JE27" s="119">
        <f t="shared" si="128"/>
        <v>0</v>
      </c>
      <c r="JF27" s="119">
        <v>0</v>
      </c>
      <c r="JG27" s="228">
        <v>0</v>
      </c>
      <c r="JH27" s="228">
        <v>0</v>
      </c>
      <c r="JI27" s="228">
        <v>0</v>
      </c>
      <c r="JJ27" s="228">
        <v>0</v>
      </c>
      <c r="JK27" s="228">
        <v>0</v>
      </c>
      <c r="JL27" s="228">
        <v>0</v>
      </c>
      <c r="JM27" s="228">
        <v>0</v>
      </c>
      <c r="JN27" s="228">
        <v>0</v>
      </c>
      <c r="JO27" s="228">
        <v>0</v>
      </c>
      <c r="JP27" s="228"/>
      <c r="JQ27" s="228"/>
      <c r="JR27" s="119">
        <f t="shared" si="129"/>
        <v>0</v>
      </c>
      <c r="JS27" s="18">
        <v>0</v>
      </c>
      <c r="JT27" s="18">
        <v>0</v>
      </c>
      <c r="JU27" s="18">
        <v>0</v>
      </c>
      <c r="JV27" s="18">
        <v>0</v>
      </c>
      <c r="JW27" s="18">
        <v>0</v>
      </c>
      <c r="JX27" s="18">
        <v>0</v>
      </c>
      <c r="JY27" s="18">
        <v>0</v>
      </c>
      <c r="JZ27" s="18">
        <v>0</v>
      </c>
      <c r="KA27" s="18">
        <v>0</v>
      </c>
      <c r="KB27" s="18">
        <v>0</v>
      </c>
      <c r="KC27" s="18"/>
      <c r="KD27" s="18"/>
      <c r="KE27" s="228">
        <f t="shared" si="21"/>
        <v>0</v>
      </c>
      <c r="KF27" s="120">
        <f t="shared" si="22"/>
        <v>0</v>
      </c>
      <c r="KG27" s="120">
        <f t="shared" si="23"/>
        <v>0</v>
      </c>
      <c r="KH27" s="119">
        <f t="shared" si="130"/>
        <v>8652.6970000000019</v>
      </c>
      <c r="KI27" s="119">
        <v>849.51699999999994</v>
      </c>
      <c r="KJ27" s="228">
        <v>867.02</v>
      </c>
      <c r="KK27" s="228">
        <v>867.02</v>
      </c>
      <c r="KL27" s="228">
        <v>867.02</v>
      </c>
      <c r="KM27" s="228">
        <v>867.02</v>
      </c>
      <c r="KN27" s="228">
        <v>867.02</v>
      </c>
      <c r="KO27" s="228">
        <v>867.02</v>
      </c>
      <c r="KP27" s="228">
        <v>867.02</v>
      </c>
      <c r="KQ27" s="228">
        <v>867.02</v>
      </c>
      <c r="KR27" s="228">
        <v>867.02</v>
      </c>
      <c r="KS27" s="228"/>
      <c r="KT27" s="228"/>
      <c r="KU27" s="120">
        <f t="shared" si="131"/>
        <v>7229.2262400973095</v>
      </c>
      <c r="KV27" s="18">
        <v>1006.4158865168715</v>
      </c>
      <c r="KW27" s="18">
        <v>762.81248127789775</v>
      </c>
      <c r="KX27" s="18">
        <v>1124.5470370823666</v>
      </c>
      <c r="KY27" s="18">
        <v>997.31893826628323</v>
      </c>
      <c r="KZ27" s="18">
        <v>1074.1145600081518</v>
      </c>
      <c r="LA27" s="18">
        <v>212.81742818519828</v>
      </c>
      <c r="LB27" s="18">
        <v>11.79214379731248</v>
      </c>
      <c r="LC27" s="18"/>
      <c r="LD27" s="18">
        <v>1188.1279015096327</v>
      </c>
      <c r="LE27" s="18">
        <v>851.27986345359568</v>
      </c>
      <c r="LF27" s="18"/>
      <c r="LG27" s="18"/>
      <c r="LH27" s="228">
        <f t="shared" si="132"/>
        <v>-1423.4707599026924</v>
      </c>
      <c r="LI27" s="120">
        <f t="shared" si="24"/>
        <v>-1423.4707599026924</v>
      </c>
      <c r="LJ27" s="120">
        <f t="shared" si="25"/>
        <v>0</v>
      </c>
      <c r="LK27" s="120">
        <f t="shared" si="133"/>
        <v>0</v>
      </c>
      <c r="LL27" s="228"/>
      <c r="LM27" s="228"/>
      <c r="LN27" s="228"/>
      <c r="LO27" s="228"/>
      <c r="LP27" s="228"/>
      <c r="LQ27" s="228"/>
      <c r="LR27" s="228"/>
      <c r="LS27" s="228"/>
      <c r="LT27" s="228"/>
      <c r="LU27" s="228"/>
      <c r="LV27" s="228"/>
      <c r="LW27" s="228"/>
      <c r="LX27" s="120">
        <f t="shared" si="26"/>
        <v>0</v>
      </c>
      <c r="LY27" s="228"/>
      <c r="LZ27" s="228"/>
      <c r="MA27" s="228"/>
      <c r="MB27" s="228"/>
      <c r="MC27" s="228"/>
      <c r="MD27" s="228"/>
      <c r="ME27" s="228"/>
      <c r="MF27" s="228"/>
      <c r="MG27" s="228"/>
      <c r="MH27" s="228"/>
      <c r="MI27" s="228"/>
      <c r="MJ27" s="119">
        <v>0</v>
      </c>
      <c r="MK27" s="228"/>
      <c r="ML27" s="120">
        <f t="shared" si="27"/>
        <v>0</v>
      </c>
      <c r="MM27" s="120">
        <f t="shared" si="28"/>
        <v>0</v>
      </c>
      <c r="MN27" s="120">
        <f t="shared" si="134"/>
        <v>135284.40728500005</v>
      </c>
      <c r="MO27" s="120">
        <v>13172.047285000001</v>
      </c>
      <c r="MP27" s="228">
        <v>13568.04</v>
      </c>
      <c r="MQ27" s="228">
        <v>13568.04</v>
      </c>
      <c r="MR27" s="228">
        <v>13568.04</v>
      </c>
      <c r="MS27" s="228">
        <v>13568.04</v>
      </c>
      <c r="MT27" s="228">
        <v>13568.04</v>
      </c>
      <c r="MU27" s="228">
        <v>13568.04</v>
      </c>
      <c r="MV27" s="228">
        <v>13568.04</v>
      </c>
      <c r="MW27" s="228">
        <v>13568.04</v>
      </c>
      <c r="MX27" s="228">
        <v>13568.04</v>
      </c>
      <c r="MY27" s="228"/>
      <c r="MZ27" s="228"/>
      <c r="NA27" s="120">
        <f t="shared" si="135"/>
        <v>31854.786924920227</v>
      </c>
      <c r="NB27" s="20">
        <v>2707.2332685209926</v>
      </c>
      <c r="NC27" s="20">
        <v>0</v>
      </c>
      <c r="ND27" s="20">
        <v>500.4528660043581</v>
      </c>
      <c r="NE27" s="20">
        <v>1561.9875687955919</v>
      </c>
      <c r="NF27" s="20">
        <v>0</v>
      </c>
      <c r="NG27" s="20">
        <v>19669.544303193532</v>
      </c>
      <c r="NH27" s="20">
        <v>0</v>
      </c>
      <c r="NI27" s="20">
        <v>3181.4143523256407</v>
      </c>
      <c r="NJ27" s="20">
        <v>0</v>
      </c>
      <c r="NK27" s="20">
        <v>4234.1545660801112</v>
      </c>
      <c r="NL27" s="20"/>
      <c r="NM27" s="20"/>
      <c r="NN27" s="228">
        <f t="shared" si="136"/>
        <v>-103429.62036007983</v>
      </c>
      <c r="NO27" s="120">
        <f t="shared" si="29"/>
        <v>-103429.62036007983</v>
      </c>
      <c r="NP27" s="120">
        <f t="shared" si="30"/>
        <v>0</v>
      </c>
      <c r="NQ27" s="114">
        <f t="shared" si="31"/>
        <v>51216.888000000006</v>
      </c>
      <c r="NR27" s="113">
        <f t="shared" si="32"/>
        <v>8495.86</v>
      </c>
      <c r="NS27" s="131">
        <f t="shared" si="33"/>
        <v>-42721.028000000006</v>
      </c>
      <c r="NT27" s="120">
        <f t="shared" si="34"/>
        <v>-42721.028000000006</v>
      </c>
      <c r="NU27" s="120">
        <f t="shared" si="35"/>
        <v>0</v>
      </c>
      <c r="NV27" s="18">
        <f t="shared" si="137"/>
        <v>10342.672</v>
      </c>
      <c r="NW27" s="18">
        <v>996.62200000000007</v>
      </c>
      <c r="NX27" s="218">
        <v>1038.45</v>
      </c>
      <c r="NY27" s="218">
        <v>1038.45</v>
      </c>
      <c r="NZ27" s="18">
        <v>1038.45</v>
      </c>
      <c r="OA27" s="18">
        <v>1038.45</v>
      </c>
      <c r="OB27" s="18">
        <v>1038.45</v>
      </c>
      <c r="OC27" s="18">
        <v>1038.45</v>
      </c>
      <c r="OD27" s="18">
        <v>1038.45</v>
      </c>
      <c r="OE27" s="18">
        <v>1038.45</v>
      </c>
      <c r="OF27" s="18">
        <v>1038.45</v>
      </c>
      <c r="OG27" s="18"/>
      <c r="OH27" s="18"/>
      <c r="OI27" s="20">
        <f t="shared" si="138"/>
        <v>8495.86</v>
      </c>
      <c r="OJ27" s="20">
        <v>0</v>
      </c>
      <c r="OK27" s="20">
        <v>6724.73</v>
      </c>
      <c r="OL27" s="20">
        <v>0</v>
      </c>
      <c r="OM27" s="20">
        <v>0</v>
      </c>
      <c r="ON27" s="20">
        <v>0</v>
      </c>
      <c r="OO27" s="20">
        <v>0</v>
      </c>
      <c r="OP27" s="20">
        <v>0</v>
      </c>
      <c r="OQ27" s="20">
        <v>0</v>
      </c>
      <c r="OR27" s="20">
        <v>1771.13</v>
      </c>
      <c r="OS27" s="20">
        <f>VLOOKUP(C27,'[3]Фін.рез.(витрати)'!$C$8:$AD$94,28,0)</f>
        <v>0</v>
      </c>
      <c r="OT27" s="20"/>
      <c r="OU27" s="20"/>
      <c r="OV27" s="218">
        <f t="shared" si="139"/>
        <v>-1846.8119999999999</v>
      </c>
      <c r="OW27" s="20">
        <f t="shared" si="36"/>
        <v>-1846.8119999999999</v>
      </c>
      <c r="OX27" s="20">
        <f t="shared" si="37"/>
        <v>0</v>
      </c>
      <c r="OY27" s="18">
        <f t="shared" si="140"/>
        <v>16136.626000000002</v>
      </c>
      <c r="OZ27" s="18">
        <v>1507.7560000000001</v>
      </c>
      <c r="PA27" s="218">
        <v>1625.43</v>
      </c>
      <c r="PB27" s="218">
        <v>1625.43</v>
      </c>
      <c r="PC27" s="218">
        <v>1625.43</v>
      </c>
      <c r="PD27" s="218">
        <v>1625.43</v>
      </c>
      <c r="PE27" s="218">
        <v>1625.43</v>
      </c>
      <c r="PF27" s="218">
        <v>1625.43</v>
      </c>
      <c r="PG27" s="218">
        <v>1625.43</v>
      </c>
      <c r="PH27" s="218">
        <v>1625.43</v>
      </c>
      <c r="PI27" s="218">
        <v>1625.43</v>
      </c>
      <c r="PJ27" s="218"/>
      <c r="PK27" s="218"/>
      <c r="PL27" s="20">
        <f t="shared" si="141"/>
        <v>0</v>
      </c>
      <c r="PM27" s="18">
        <v>0</v>
      </c>
      <c r="PN27" s="18">
        <v>0</v>
      </c>
      <c r="PO27" s="18">
        <v>0</v>
      </c>
      <c r="PP27" s="18">
        <v>0</v>
      </c>
      <c r="PQ27" s="18">
        <v>0</v>
      </c>
      <c r="PR27" s="18">
        <v>0</v>
      </c>
      <c r="PS27" s="18">
        <v>0</v>
      </c>
      <c r="PT27" s="18">
        <v>0</v>
      </c>
      <c r="PU27" s="18">
        <v>0</v>
      </c>
      <c r="PV27" s="18">
        <f>VLOOKUP(C27,'[3]Фін.рез.(витрати)'!$C$8:$AE$94,29,0)</f>
        <v>0</v>
      </c>
      <c r="PW27" s="18"/>
      <c r="PX27" s="18"/>
      <c r="PY27" s="218">
        <f t="shared" si="142"/>
        <v>-16136.626000000002</v>
      </c>
      <c r="PZ27" s="20">
        <f t="shared" si="38"/>
        <v>-16136.626000000002</v>
      </c>
      <c r="QA27" s="20">
        <f t="shared" si="39"/>
        <v>0</v>
      </c>
      <c r="QB27" s="18">
        <f t="shared" si="143"/>
        <v>2928.1679999999997</v>
      </c>
      <c r="QC27" s="18">
        <v>286.75799999999998</v>
      </c>
      <c r="QD27" s="218">
        <v>293.49</v>
      </c>
      <c r="QE27" s="218">
        <v>293.49</v>
      </c>
      <c r="QF27" s="218">
        <v>293.49</v>
      </c>
      <c r="QG27" s="218">
        <v>293.49</v>
      </c>
      <c r="QH27" s="218">
        <v>293.49</v>
      </c>
      <c r="QI27" s="218">
        <v>293.49</v>
      </c>
      <c r="QJ27" s="218">
        <v>293.49</v>
      </c>
      <c r="QK27" s="218">
        <v>293.49</v>
      </c>
      <c r="QL27" s="218">
        <v>293.49</v>
      </c>
      <c r="QM27" s="218"/>
      <c r="QN27" s="218"/>
      <c r="QO27" s="20">
        <f t="shared" si="144"/>
        <v>0</v>
      </c>
      <c r="QP27" s="18">
        <v>0</v>
      </c>
      <c r="QQ27" s="18">
        <v>0</v>
      </c>
      <c r="QR27" s="18"/>
      <c r="QS27" s="18">
        <v>0</v>
      </c>
      <c r="QT27" s="18">
        <v>0</v>
      </c>
      <c r="QU27" s="18">
        <v>0</v>
      </c>
      <c r="QV27" s="18"/>
      <c r="QW27" s="18">
        <v>0</v>
      </c>
      <c r="QX27" s="18"/>
      <c r="QY27" s="18"/>
      <c r="QZ27" s="18"/>
      <c r="RA27" s="18"/>
      <c r="RB27" s="218">
        <f t="shared" si="145"/>
        <v>-2928.1679999999997</v>
      </c>
      <c r="RC27" s="20">
        <f t="shared" si="40"/>
        <v>-2928.1679999999997</v>
      </c>
      <c r="RD27" s="20">
        <f t="shared" si="41"/>
        <v>0</v>
      </c>
      <c r="RE27" s="18">
        <f t="shared" si="146"/>
        <v>12736.740000000002</v>
      </c>
      <c r="RF27" s="20">
        <v>1241.94</v>
      </c>
      <c r="RG27" s="218">
        <v>1277.2</v>
      </c>
      <c r="RH27" s="218">
        <v>1277.2</v>
      </c>
      <c r="RI27" s="218">
        <v>1277.2</v>
      </c>
      <c r="RJ27" s="218">
        <v>1277.2</v>
      </c>
      <c r="RK27" s="218">
        <v>1277.2</v>
      </c>
      <c r="RL27" s="218">
        <v>1277.2</v>
      </c>
      <c r="RM27" s="218">
        <v>1277.2</v>
      </c>
      <c r="RN27" s="218">
        <v>1277.2</v>
      </c>
      <c r="RO27" s="218">
        <v>1277.2</v>
      </c>
      <c r="RP27" s="218"/>
      <c r="RQ27" s="218"/>
      <c r="RR27" s="20">
        <f t="shared" si="147"/>
        <v>0</v>
      </c>
      <c r="RS27" s="18">
        <v>0</v>
      </c>
      <c r="RT27" s="18">
        <v>0</v>
      </c>
      <c r="RU27" s="18"/>
      <c r="RV27" s="18">
        <v>0</v>
      </c>
      <c r="RW27" s="18"/>
      <c r="RX27" s="18"/>
      <c r="RY27" s="18">
        <v>0</v>
      </c>
      <c r="RZ27" s="18">
        <v>0</v>
      </c>
      <c r="SA27" s="18"/>
      <c r="SB27" s="18"/>
      <c r="SC27" s="18"/>
      <c r="SD27" s="18"/>
      <c r="SE27" s="20">
        <f t="shared" si="42"/>
        <v>-12736.740000000002</v>
      </c>
      <c r="SF27" s="20">
        <f t="shared" si="43"/>
        <v>-12736.740000000002</v>
      </c>
      <c r="SG27" s="20">
        <f t="shared" si="44"/>
        <v>0</v>
      </c>
      <c r="SH27" s="18">
        <f t="shared" si="148"/>
        <v>5498.8159999999989</v>
      </c>
      <c r="SI27" s="18">
        <v>514.79599999999994</v>
      </c>
      <c r="SJ27" s="218">
        <v>553.78</v>
      </c>
      <c r="SK27" s="218">
        <v>553.78</v>
      </c>
      <c r="SL27" s="218">
        <v>553.78</v>
      </c>
      <c r="SM27" s="218">
        <v>553.78</v>
      </c>
      <c r="SN27" s="218">
        <v>553.78</v>
      </c>
      <c r="SO27" s="218">
        <v>553.78</v>
      </c>
      <c r="SP27" s="218">
        <v>553.78</v>
      </c>
      <c r="SQ27" s="218">
        <v>553.78</v>
      </c>
      <c r="SR27" s="218">
        <v>553.78</v>
      </c>
      <c r="SS27" s="218"/>
      <c r="ST27" s="218"/>
      <c r="SU27" s="20">
        <f t="shared" si="149"/>
        <v>0</v>
      </c>
      <c r="SV27" s="18">
        <v>0</v>
      </c>
      <c r="SW27" s="18">
        <v>0</v>
      </c>
      <c r="SX27" s="18">
        <v>0</v>
      </c>
      <c r="SY27" s="18">
        <v>0</v>
      </c>
      <c r="SZ27" s="18">
        <v>0</v>
      </c>
      <c r="TA27" s="18">
        <v>0</v>
      </c>
      <c r="TB27" s="18">
        <v>0</v>
      </c>
      <c r="TC27" s="18">
        <v>0</v>
      </c>
      <c r="TD27" s="18">
        <v>0</v>
      </c>
      <c r="TE27" s="18"/>
      <c r="TF27" s="18"/>
      <c r="TG27" s="18"/>
      <c r="TH27" s="20">
        <f t="shared" si="45"/>
        <v>-5498.8159999999989</v>
      </c>
      <c r="TI27" s="20">
        <f t="shared" si="46"/>
        <v>-5498.8159999999989</v>
      </c>
      <c r="TJ27" s="20">
        <f t="shared" si="47"/>
        <v>0</v>
      </c>
      <c r="TK27" s="18">
        <f t="shared" si="150"/>
        <v>3439.5019999999995</v>
      </c>
      <c r="TL27" s="18">
        <v>337.56200000000001</v>
      </c>
      <c r="TM27" s="218">
        <v>344.66</v>
      </c>
      <c r="TN27" s="218">
        <v>344.66</v>
      </c>
      <c r="TO27" s="218">
        <v>344.66</v>
      </c>
      <c r="TP27" s="218">
        <v>344.66</v>
      </c>
      <c r="TQ27" s="218">
        <v>344.66</v>
      </c>
      <c r="TR27" s="218">
        <v>344.66</v>
      </c>
      <c r="TS27" s="218">
        <v>344.66</v>
      </c>
      <c r="TT27" s="218">
        <v>344.66</v>
      </c>
      <c r="TU27" s="218">
        <v>344.66</v>
      </c>
      <c r="TV27" s="218"/>
      <c r="TW27" s="218"/>
      <c r="TX27" s="20">
        <f t="shared" si="151"/>
        <v>0</v>
      </c>
      <c r="TY27" s="18">
        <v>0</v>
      </c>
      <c r="TZ27" s="18">
        <v>0</v>
      </c>
      <c r="UA27" s="18">
        <v>0</v>
      </c>
      <c r="UB27" s="18">
        <v>0</v>
      </c>
      <c r="UC27" s="18">
        <v>0</v>
      </c>
      <c r="UD27" s="18">
        <v>0</v>
      </c>
      <c r="UE27" s="18">
        <v>0</v>
      </c>
      <c r="UF27" s="18">
        <v>0</v>
      </c>
      <c r="UG27" s="18">
        <v>0</v>
      </c>
      <c r="UH27" s="18">
        <f>VLOOKUP(C27,'[3]Фін.рез.(витрати)'!$C$8:$AI$94,33,0)</f>
        <v>0</v>
      </c>
      <c r="UI27" s="18"/>
      <c r="UJ27" s="18"/>
      <c r="UK27" s="20">
        <f t="shared" si="48"/>
        <v>-3439.5019999999995</v>
      </c>
      <c r="UL27" s="20">
        <f t="shared" si="49"/>
        <v>-3439.5019999999995</v>
      </c>
      <c r="UM27" s="20">
        <f t="shared" si="50"/>
        <v>0</v>
      </c>
      <c r="UN27" s="18">
        <f t="shared" si="152"/>
        <v>134.36400000000003</v>
      </c>
      <c r="UO27" s="18">
        <v>13.224</v>
      </c>
      <c r="UP27" s="218">
        <v>13.46</v>
      </c>
      <c r="UQ27" s="218">
        <v>13.46</v>
      </c>
      <c r="UR27" s="218">
        <v>13.46</v>
      </c>
      <c r="US27" s="218">
        <v>13.46</v>
      </c>
      <c r="UT27" s="218">
        <v>13.46</v>
      </c>
      <c r="UU27" s="218">
        <v>13.46</v>
      </c>
      <c r="UV27" s="218">
        <v>13.46</v>
      </c>
      <c r="UW27" s="218">
        <v>13.46</v>
      </c>
      <c r="UX27" s="218">
        <v>13.46</v>
      </c>
      <c r="UY27" s="218"/>
      <c r="UZ27" s="218"/>
      <c r="VA27" s="20">
        <f t="shared" si="51"/>
        <v>0</v>
      </c>
      <c r="VB27" s="218"/>
      <c r="VC27" s="218"/>
      <c r="VD27" s="218"/>
      <c r="VE27" s="218"/>
      <c r="VF27" s="218"/>
      <c r="VG27" s="218"/>
      <c r="VH27" s="218"/>
      <c r="VI27" s="218"/>
      <c r="VJ27" s="218"/>
      <c r="VK27" s="218"/>
      <c r="VL27" s="218"/>
      <c r="VM27" s="218"/>
      <c r="VN27" s="20">
        <f t="shared" si="52"/>
        <v>-134.36400000000003</v>
      </c>
      <c r="VO27" s="20">
        <f t="shared" si="53"/>
        <v>-134.36400000000003</v>
      </c>
      <c r="VP27" s="20">
        <f t="shared" si="54"/>
        <v>0</v>
      </c>
      <c r="VQ27" s="120">
        <f t="shared" si="55"/>
        <v>0</v>
      </c>
      <c r="VR27" s="228"/>
      <c r="VS27" s="228"/>
      <c r="VT27" s="228"/>
      <c r="VU27" s="228"/>
      <c r="VV27" s="228"/>
      <c r="VW27" s="228"/>
      <c r="VX27" s="228"/>
      <c r="VY27" s="228"/>
      <c r="VZ27" s="228"/>
      <c r="WA27" s="228"/>
      <c r="WB27" s="228"/>
      <c r="WC27" s="228"/>
      <c r="WD27" s="120">
        <f t="shared" si="56"/>
        <v>0</v>
      </c>
      <c r="WE27" s="218"/>
      <c r="WF27" s="218"/>
      <c r="WG27" s="218"/>
      <c r="WH27" s="218"/>
      <c r="WI27" s="218"/>
      <c r="WJ27" s="218"/>
      <c r="WK27" s="218"/>
      <c r="WL27" s="218"/>
      <c r="WM27" s="218"/>
      <c r="WN27" s="218"/>
      <c r="WO27" s="218"/>
      <c r="WP27" s="218"/>
      <c r="WQ27" s="120">
        <f t="shared" si="57"/>
        <v>0</v>
      </c>
      <c r="WR27" s="120">
        <f t="shared" si="58"/>
        <v>0</v>
      </c>
      <c r="WS27" s="120">
        <f t="shared" si="59"/>
        <v>0</v>
      </c>
      <c r="WT27" s="119">
        <f t="shared" si="153"/>
        <v>111193.93200000002</v>
      </c>
      <c r="WU27" s="119">
        <v>10843.212</v>
      </c>
      <c r="WV27" s="228">
        <v>11150.08</v>
      </c>
      <c r="WW27" s="228">
        <v>11150.08</v>
      </c>
      <c r="WX27" s="228">
        <v>11150.08</v>
      </c>
      <c r="WY27" s="228">
        <v>11150.08</v>
      </c>
      <c r="WZ27" s="228">
        <v>11150.08</v>
      </c>
      <c r="XA27" s="228">
        <v>11150.08</v>
      </c>
      <c r="XB27" s="228">
        <v>11150.08</v>
      </c>
      <c r="XC27" s="228">
        <v>11150.08</v>
      </c>
      <c r="XD27" s="228">
        <v>11150.08</v>
      </c>
      <c r="XE27" s="228"/>
      <c r="XF27" s="228"/>
      <c r="XG27" s="119">
        <f t="shared" si="154"/>
        <v>113972.59674951663</v>
      </c>
      <c r="XH27" s="18">
        <v>12763.787991932937</v>
      </c>
      <c r="XI27" s="18">
        <v>9089.1866185541821</v>
      </c>
      <c r="XJ27" s="18">
        <v>5998.8857623626573</v>
      </c>
      <c r="XK27" s="18">
        <v>6187.0577817933618</v>
      </c>
      <c r="XL27" s="18">
        <v>12669.273944520117</v>
      </c>
      <c r="XM27" s="18">
        <v>12223.166395078448</v>
      </c>
      <c r="XN27" s="18">
        <v>11521.894107922984</v>
      </c>
      <c r="XO27" s="18">
        <v>16759.985408892957</v>
      </c>
      <c r="XP27" s="18">
        <v>14614.428258294036</v>
      </c>
      <c r="XQ27" s="18">
        <v>12144.930480164941</v>
      </c>
      <c r="XR27" s="18"/>
      <c r="XS27" s="18"/>
      <c r="XT27" s="120">
        <f t="shared" si="60"/>
        <v>2778.6647495166108</v>
      </c>
      <c r="XU27" s="120">
        <f t="shared" si="61"/>
        <v>0</v>
      </c>
      <c r="XV27" s="120">
        <f t="shared" si="62"/>
        <v>2778.6647495166108</v>
      </c>
      <c r="XW27" s="119">
        <f t="shared" si="155"/>
        <v>90204.73000000001</v>
      </c>
      <c r="XX27" s="119">
        <v>8688.76</v>
      </c>
      <c r="XY27" s="228">
        <v>9057.33</v>
      </c>
      <c r="XZ27" s="228">
        <v>9057.33</v>
      </c>
      <c r="YA27" s="228">
        <v>9057.33</v>
      </c>
      <c r="YB27" s="228">
        <v>9057.33</v>
      </c>
      <c r="YC27" s="228">
        <v>9057.33</v>
      </c>
      <c r="YD27" s="228">
        <v>9057.33</v>
      </c>
      <c r="YE27" s="228">
        <v>9057.33</v>
      </c>
      <c r="YF27" s="228">
        <v>9057.33</v>
      </c>
      <c r="YG27" s="228">
        <v>9057.33</v>
      </c>
      <c r="YH27" s="228"/>
      <c r="YI27" s="228"/>
      <c r="YJ27" s="120">
        <f t="shared" si="156"/>
        <v>59418.812555327691</v>
      </c>
      <c r="YK27" s="18">
        <v>5596.2174727874735</v>
      </c>
      <c r="YL27" s="18">
        <v>4000.3281224943621</v>
      </c>
      <c r="YM27" s="18">
        <v>5621.2608087240014</v>
      </c>
      <c r="YN27" s="18">
        <v>6005.2887968252244</v>
      </c>
      <c r="YO27" s="18">
        <v>8228.9734933762538</v>
      </c>
      <c r="YP27" s="18">
        <v>5737.8241043638682</v>
      </c>
      <c r="YQ27" s="18">
        <v>6111.0359843201895</v>
      </c>
      <c r="YR27" s="18">
        <v>6086.9157728023829</v>
      </c>
      <c r="YS27" s="18">
        <v>5968.6097835063692</v>
      </c>
      <c r="YT27" s="18">
        <v>6062.3582161275608</v>
      </c>
      <c r="YU27" s="18"/>
      <c r="YV27" s="18"/>
      <c r="YW27" s="218">
        <f t="shared" si="157"/>
        <v>-30785.917444672319</v>
      </c>
      <c r="YX27" s="120">
        <f t="shared" si="63"/>
        <v>-30785.917444672319</v>
      </c>
      <c r="YY27" s="120">
        <f t="shared" si="64"/>
        <v>0</v>
      </c>
      <c r="YZ27" s="119">
        <f t="shared" si="158"/>
        <v>771.89200000000028</v>
      </c>
      <c r="ZA27" s="119">
        <v>109.58200000000001</v>
      </c>
      <c r="ZB27" s="228">
        <v>73.59</v>
      </c>
      <c r="ZC27" s="228">
        <v>73.59</v>
      </c>
      <c r="ZD27" s="228">
        <v>73.59</v>
      </c>
      <c r="ZE27" s="228">
        <v>73.59</v>
      </c>
      <c r="ZF27" s="228">
        <v>73.59</v>
      </c>
      <c r="ZG27" s="228">
        <v>73.59</v>
      </c>
      <c r="ZH27" s="228">
        <v>73.59</v>
      </c>
      <c r="ZI27" s="228">
        <v>73.59</v>
      </c>
      <c r="ZJ27" s="228">
        <v>73.59</v>
      </c>
      <c r="ZK27" s="228"/>
      <c r="ZL27" s="228"/>
      <c r="ZM27" s="120">
        <f t="shared" si="159"/>
        <v>12186.188813040135</v>
      </c>
      <c r="ZN27" s="119"/>
      <c r="ZO27" s="18"/>
      <c r="ZP27" s="18">
        <v>6003.7759615186205</v>
      </c>
      <c r="ZQ27" s="18">
        <v>6182.4128515215143</v>
      </c>
      <c r="ZR27" s="18"/>
      <c r="ZS27" s="18"/>
      <c r="ZT27" s="18"/>
      <c r="ZU27" s="18"/>
      <c r="ZV27" s="18"/>
      <c r="ZW27" s="18"/>
      <c r="ZX27" s="18"/>
      <c r="ZY27" s="18"/>
      <c r="ZZ27" s="120">
        <f t="shared" si="65"/>
        <v>11414.296813040135</v>
      </c>
      <c r="AAA27" s="120">
        <f t="shared" si="66"/>
        <v>0</v>
      </c>
      <c r="AAB27" s="120">
        <f t="shared" si="67"/>
        <v>11414.296813040135</v>
      </c>
      <c r="AAC27" s="119">
        <f t="shared" si="160"/>
        <v>2198.6410000000005</v>
      </c>
      <c r="AAD27" s="119">
        <v>219.541</v>
      </c>
      <c r="AAE27" s="228">
        <v>219.9</v>
      </c>
      <c r="AAF27" s="228">
        <v>219.9</v>
      </c>
      <c r="AAG27" s="228">
        <v>219.9</v>
      </c>
      <c r="AAH27" s="228">
        <v>219.9</v>
      </c>
      <c r="AAI27" s="228">
        <v>219.9</v>
      </c>
      <c r="AAJ27" s="228">
        <v>219.9</v>
      </c>
      <c r="AAK27" s="228">
        <v>219.9</v>
      </c>
      <c r="AAL27" s="228">
        <v>219.9</v>
      </c>
      <c r="AAM27" s="228">
        <v>219.9</v>
      </c>
      <c r="AAN27" s="228"/>
      <c r="AAO27" s="228"/>
      <c r="AAP27" s="120">
        <f t="shared" si="161"/>
        <v>2460.5660839879997</v>
      </c>
      <c r="AAQ27" s="18">
        <v>208.69635742200001</v>
      </c>
      <c r="AAR27" s="18">
        <v>208.16024022000002</v>
      </c>
      <c r="AAS27" s="18">
        <v>255.35983044</v>
      </c>
      <c r="AAT27" s="18">
        <v>260.66147381999997</v>
      </c>
      <c r="AAU27" s="18">
        <v>254.96728824600001</v>
      </c>
      <c r="AAV27" s="18">
        <v>259.72965721999998</v>
      </c>
      <c r="AAW27" s="18">
        <v>252.31119473999999</v>
      </c>
      <c r="AAX27" s="18">
        <v>253.42382538000001</v>
      </c>
      <c r="AAY27" s="18">
        <v>251.30307554000001</v>
      </c>
      <c r="AAZ27" s="18">
        <v>255.95314095999998</v>
      </c>
      <c r="ABA27" s="18"/>
      <c r="ABB27" s="18"/>
      <c r="ABC27" s="120">
        <f t="shared" si="68"/>
        <v>261.92508398799919</v>
      </c>
      <c r="ABD27" s="120">
        <f t="shared" si="69"/>
        <v>0</v>
      </c>
      <c r="ABE27" s="120">
        <f t="shared" si="70"/>
        <v>261.92508398799919</v>
      </c>
      <c r="ABF27" s="119">
        <f t="shared" si="162"/>
        <v>481.83799999999997</v>
      </c>
      <c r="ABG27" s="119">
        <v>48.127999999999993</v>
      </c>
      <c r="ABH27" s="228">
        <v>48.19</v>
      </c>
      <c r="ABI27" s="228">
        <v>48.19</v>
      </c>
      <c r="ABJ27" s="228">
        <v>48.19</v>
      </c>
      <c r="ABK27" s="228">
        <v>48.19</v>
      </c>
      <c r="ABL27" s="228">
        <v>48.19</v>
      </c>
      <c r="ABM27" s="228">
        <v>48.19</v>
      </c>
      <c r="ABN27" s="228">
        <v>48.19</v>
      </c>
      <c r="ABO27" s="228">
        <v>48.19</v>
      </c>
      <c r="ABP27" s="228">
        <v>48.19</v>
      </c>
      <c r="ABQ27" s="228"/>
      <c r="ABR27" s="228"/>
      <c r="ABS27" s="120">
        <f t="shared" si="163"/>
        <v>0</v>
      </c>
      <c r="ABT27" s="18">
        <v>0</v>
      </c>
      <c r="ABU27" s="18"/>
      <c r="ABV27" s="18"/>
      <c r="ABW27" s="18"/>
      <c r="ABX27" s="18"/>
      <c r="ABY27" s="18"/>
      <c r="ABZ27" s="18"/>
      <c r="ACA27" s="18">
        <v>0</v>
      </c>
      <c r="ACB27" s="18">
        <v>0</v>
      </c>
      <c r="ACC27" s="18">
        <v>0</v>
      </c>
      <c r="ACD27" s="18"/>
      <c r="ACE27" s="18"/>
      <c r="ACF27" s="120">
        <f t="shared" si="71"/>
        <v>-481.83799999999997</v>
      </c>
      <c r="ACG27" s="120">
        <f t="shared" si="72"/>
        <v>-481.83799999999997</v>
      </c>
      <c r="ACH27" s="120">
        <f t="shared" si="73"/>
        <v>0</v>
      </c>
      <c r="ACI27" s="114">
        <f t="shared" si="74"/>
        <v>98923.853999999992</v>
      </c>
      <c r="ACJ27" s="120">
        <f t="shared" si="75"/>
        <v>77653.081445184012</v>
      </c>
      <c r="ACK27" s="131">
        <f t="shared" si="76"/>
        <v>-21270.77255481598</v>
      </c>
      <c r="ACL27" s="120">
        <f t="shared" si="77"/>
        <v>-21270.77255481598</v>
      </c>
      <c r="ACM27" s="120">
        <f t="shared" si="78"/>
        <v>0</v>
      </c>
      <c r="ACN27" s="18">
        <f t="shared" si="164"/>
        <v>60349.823000000004</v>
      </c>
      <c r="ACO27" s="18">
        <v>5774.4530000000004</v>
      </c>
      <c r="ACP27" s="218">
        <v>6063.93</v>
      </c>
      <c r="ACQ27" s="218">
        <v>6063.93</v>
      </c>
      <c r="ACR27" s="218">
        <v>6063.93</v>
      </c>
      <c r="ACS27" s="218">
        <v>6063.93</v>
      </c>
      <c r="ACT27" s="218">
        <v>6063.93</v>
      </c>
      <c r="ACU27" s="218">
        <v>6063.93</v>
      </c>
      <c r="ACV27" s="218">
        <v>6063.93</v>
      </c>
      <c r="ACW27" s="218">
        <v>6063.93</v>
      </c>
      <c r="ACX27" s="218">
        <v>6063.93</v>
      </c>
      <c r="ACY27" s="218"/>
      <c r="ACZ27" s="218"/>
      <c r="ADA27" s="20">
        <f t="shared" si="165"/>
        <v>47876.170928400003</v>
      </c>
      <c r="ADB27" s="18">
        <v>4579.0085653200003</v>
      </c>
      <c r="ADC27" s="18">
        <v>4832.6449679999996</v>
      </c>
      <c r="ADD27" s="18">
        <v>6739.0599056399997</v>
      </c>
      <c r="ADE27" s="18">
        <v>4918.7706191999996</v>
      </c>
      <c r="ADF27" s="18">
        <v>3485.4277514400001</v>
      </c>
      <c r="ADG27" s="18">
        <v>5495.6378124000003</v>
      </c>
      <c r="ADH27" s="18">
        <v>4113.0151163999999</v>
      </c>
      <c r="ADI27" s="18">
        <v>4375.7861795999997</v>
      </c>
      <c r="ADJ27" s="18">
        <v>3889.2090888000002</v>
      </c>
      <c r="ADK27" s="18">
        <v>5447.6109215999995</v>
      </c>
      <c r="ADL27" s="18"/>
      <c r="ADM27" s="18"/>
      <c r="ADN27" s="20">
        <f t="shared" si="79"/>
        <v>-12473.652071600001</v>
      </c>
      <c r="ADO27" s="20">
        <f t="shared" si="80"/>
        <v>-12473.652071600001</v>
      </c>
      <c r="ADP27" s="20">
        <f t="shared" si="81"/>
        <v>0</v>
      </c>
      <c r="ADQ27" s="18">
        <f t="shared" si="166"/>
        <v>38574.030999999995</v>
      </c>
      <c r="ADR27" s="18">
        <v>3634.1410000000005</v>
      </c>
      <c r="ADS27" s="218">
        <v>3882.21</v>
      </c>
      <c r="ADT27" s="218">
        <v>3882.21</v>
      </c>
      <c r="ADU27" s="218">
        <v>3882.21</v>
      </c>
      <c r="ADV27" s="218">
        <v>3882.21</v>
      </c>
      <c r="ADW27" s="218">
        <v>3882.21</v>
      </c>
      <c r="ADX27" s="218">
        <v>3882.21</v>
      </c>
      <c r="ADY27" s="218">
        <v>3882.21</v>
      </c>
      <c r="ADZ27" s="218">
        <v>3882.21</v>
      </c>
      <c r="AEA27" s="218">
        <v>3882.21</v>
      </c>
      <c r="AEB27" s="218"/>
      <c r="AEC27" s="218"/>
      <c r="AED27" s="20">
        <f t="shared" si="167"/>
        <v>29776.910516784003</v>
      </c>
      <c r="AEE27" s="18">
        <v>2772.0277351200002</v>
      </c>
      <c r="AEF27" s="18">
        <v>2638.1488104</v>
      </c>
      <c r="AEG27" s="18">
        <v>3864.5228485440002</v>
      </c>
      <c r="AEH27" s="18">
        <v>2743.4727216000001</v>
      </c>
      <c r="AEI27" s="18">
        <v>2080.1413915200001</v>
      </c>
      <c r="AEJ27" s="18">
        <v>3263.4140652000001</v>
      </c>
      <c r="AEK27" s="18">
        <v>2961.9994248000003</v>
      </c>
      <c r="AEL27" s="18">
        <v>3061.8666143999999</v>
      </c>
      <c r="AEM27" s="18">
        <v>2625.4117692</v>
      </c>
      <c r="AEN27" s="18">
        <v>3765.9051359999999</v>
      </c>
      <c r="AEO27" s="18"/>
      <c r="AEP27" s="18"/>
      <c r="AEQ27" s="20">
        <f t="shared" si="82"/>
        <v>-8797.1204832159929</v>
      </c>
      <c r="AER27" s="20">
        <f t="shared" si="83"/>
        <v>-8797.1204832159929</v>
      </c>
      <c r="AES27" s="20">
        <f t="shared" si="84"/>
        <v>0</v>
      </c>
      <c r="AET27" s="18">
        <f t="shared" si="168"/>
        <v>0</v>
      </c>
      <c r="AEU27" s="18">
        <v>0</v>
      </c>
      <c r="AEV27" s="218">
        <v>0</v>
      </c>
      <c r="AEW27" s="218">
        <v>0</v>
      </c>
      <c r="AEX27" s="218">
        <v>0</v>
      </c>
      <c r="AEY27" s="218">
        <v>0</v>
      </c>
      <c r="AEZ27" s="218"/>
      <c r="AFA27" s="218"/>
      <c r="AFB27" s="218"/>
      <c r="AFC27" s="218"/>
      <c r="AFD27" s="218"/>
      <c r="AFE27" s="218"/>
      <c r="AFF27" s="218"/>
      <c r="AFG27" s="20">
        <f t="shared" si="169"/>
        <v>0</v>
      </c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20">
        <f t="shared" si="85"/>
        <v>0</v>
      </c>
      <c r="AFU27" s="20">
        <f t="shared" si="86"/>
        <v>0</v>
      </c>
      <c r="AFV27" s="135">
        <f t="shared" si="87"/>
        <v>0</v>
      </c>
      <c r="AFW27" s="140">
        <f t="shared" si="88"/>
        <v>680325.57628499996</v>
      </c>
      <c r="AFX27" s="110">
        <f t="shared" si="89"/>
        <v>527468.76297040877</v>
      </c>
      <c r="AFY27" s="125">
        <f t="shared" si="90"/>
        <v>-152856.81331459119</v>
      </c>
      <c r="AFZ27" s="20">
        <f t="shared" si="170"/>
        <v>-152856.81331459119</v>
      </c>
      <c r="AGA27" s="139">
        <f t="shared" si="171"/>
        <v>0</v>
      </c>
      <c r="AGB27" s="200">
        <f t="shared" si="91"/>
        <v>816390.69154199993</v>
      </c>
      <c r="AGC27" s="125">
        <f t="shared" si="91"/>
        <v>632962.51556449046</v>
      </c>
      <c r="AGD27" s="125">
        <f t="shared" si="92"/>
        <v>-183428.17597750947</v>
      </c>
      <c r="AGE27" s="20">
        <f t="shared" si="93"/>
        <v>-183428.17597750947</v>
      </c>
      <c r="AGF27" s="135">
        <f t="shared" si="94"/>
        <v>0</v>
      </c>
      <c r="AGG27" s="164">
        <f t="shared" si="172"/>
        <v>40819.534577099999</v>
      </c>
      <c r="AGH27" s="205">
        <f t="shared" si="173"/>
        <v>31648.125778224523</v>
      </c>
      <c r="AGI27" s="125">
        <f t="shared" si="95"/>
        <v>-9171.4087988754764</v>
      </c>
      <c r="AGJ27" s="20">
        <f t="shared" si="96"/>
        <v>-9171.4087988754764</v>
      </c>
      <c r="AGK27" s="139">
        <f t="shared" si="97"/>
        <v>0</v>
      </c>
      <c r="AGL27" s="165">
        <f t="shared" si="174"/>
        <v>857210.22611909988</v>
      </c>
      <c r="AGM27" s="165">
        <f t="shared" si="174"/>
        <v>664610.64134271501</v>
      </c>
      <c r="AGN27" s="166">
        <f t="shared" si="99"/>
        <v>-192599.58477638487</v>
      </c>
      <c r="AGO27" s="165">
        <f t="shared" si="100"/>
        <v>-192599.58477638487</v>
      </c>
      <c r="AGP27" s="167">
        <f t="shared" si="101"/>
        <v>0</v>
      </c>
      <c r="AGQ27" s="202">
        <f t="shared" si="175"/>
        <v>4.7619047619047623E-2</v>
      </c>
      <c r="AGR27" s="263"/>
      <c r="AGS27" s="263">
        <v>0.05</v>
      </c>
      <c r="AGT27" s="229"/>
      <c r="AGU27" s="264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</row>
    <row r="28" spans="1:892" s="210" customFormat="1" ht="12.75" outlineLevel="1" x14ac:dyDescent="0.25">
      <c r="A28" s="22">
        <v>458</v>
      </c>
      <c r="B28" s="21">
        <v>3</v>
      </c>
      <c r="C28" s="233" t="s">
        <v>765</v>
      </c>
      <c r="D28" s="232">
        <v>9</v>
      </c>
      <c r="E28" s="234">
        <v>6535.2</v>
      </c>
      <c r="F28" s="131">
        <f t="shared" si="0"/>
        <v>53670.072</v>
      </c>
      <c r="G28" s="113">
        <f t="shared" si="1"/>
        <v>79515.515306692148</v>
      </c>
      <c r="H28" s="131">
        <f t="shared" si="2"/>
        <v>25845.443306692148</v>
      </c>
      <c r="I28" s="120">
        <f t="shared" si="3"/>
        <v>0</v>
      </c>
      <c r="J28" s="120">
        <f t="shared" si="4"/>
        <v>25845.443306692148</v>
      </c>
      <c r="K28" s="18">
        <f t="shared" si="102"/>
        <v>29798.483999999997</v>
      </c>
      <c r="L28" s="218">
        <v>2924.2139999999999</v>
      </c>
      <c r="M28" s="218">
        <v>2986.03</v>
      </c>
      <c r="N28" s="218">
        <v>2986.03</v>
      </c>
      <c r="O28" s="218">
        <v>2986.03</v>
      </c>
      <c r="P28" s="218">
        <v>2986.03</v>
      </c>
      <c r="Q28" s="218">
        <v>2986.03</v>
      </c>
      <c r="R28" s="218">
        <v>2986.03</v>
      </c>
      <c r="S28" s="218">
        <v>2986.03</v>
      </c>
      <c r="T28" s="218">
        <v>2986.03</v>
      </c>
      <c r="U28" s="218">
        <v>2986.03</v>
      </c>
      <c r="V28" s="218"/>
      <c r="W28" s="218"/>
      <c r="X28" s="218">
        <f t="shared" si="103"/>
        <v>32985.483103908795</v>
      </c>
      <c r="Y28" s="18">
        <v>0</v>
      </c>
      <c r="Z28" s="18">
        <v>0</v>
      </c>
      <c r="AA28" s="18">
        <v>0</v>
      </c>
      <c r="AB28" s="18">
        <v>16580.716669668833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16404.766434239962</v>
      </c>
      <c r="AI28" s="18"/>
      <c r="AJ28" s="18"/>
      <c r="AK28" s="218"/>
      <c r="AL28" s="218">
        <f t="shared" si="104"/>
        <v>0</v>
      </c>
      <c r="AM28" s="218">
        <f t="shared" si="5"/>
        <v>0</v>
      </c>
      <c r="AN28" s="18">
        <f t="shared" si="105"/>
        <v>4650.4030000000002</v>
      </c>
      <c r="AO28" s="218">
        <v>456.58299999999997</v>
      </c>
      <c r="AP28" s="218">
        <v>465.98</v>
      </c>
      <c r="AQ28" s="218">
        <v>465.98</v>
      </c>
      <c r="AR28" s="218">
        <v>465.98</v>
      </c>
      <c r="AS28" s="218">
        <v>465.98</v>
      </c>
      <c r="AT28" s="218">
        <v>465.98</v>
      </c>
      <c r="AU28" s="218">
        <v>465.98</v>
      </c>
      <c r="AV28" s="218">
        <v>465.98</v>
      </c>
      <c r="AW28" s="218">
        <v>465.98</v>
      </c>
      <c r="AX28" s="218">
        <v>465.98</v>
      </c>
      <c r="AY28" s="218"/>
      <c r="AZ28" s="218"/>
      <c r="BA28" s="20">
        <f t="shared" si="106"/>
        <v>5231.0457112691201</v>
      </c>
      <c r="BB28" s="18">
        <v>0</v>
      </c>
      <c r="BC28" s="18">
        <v>0</v>
      </c>
      <c r="BD28" s="18">
        <v>0</v>
      </c>
      <c r="BE28" s="18">
        <v>2641.0077223086823</v>
      </c>
      <c r="BF28" s="18">
        <v>0</v>
      </c>
      <c r="BG28" s="18">
        <v>0</v>
      </c>
      <c r="BH28" s="18">
        <v>0</v>
      </c>
      <c r="BI28" s="18">
        <v>0</v>
      </c>
      <c r="BJ28" s="18">
        <v>0</v>
      </c>
      <c r="BK28" s="18">
        <v>2590.0379889604383</v>
      </c>
      <c r="BL28" s="18"/>
      <c r="BM28" s="18"/>
      <c r="BN28" s="218"/>
      <c r="BO28" s="20">
        <f t="shared" si="6"/>
        <v>0</v>
      </c>
      <c r="BP28" s="20">
        <f t="shared" si="7"/>
        <v>0</v>
      </c>
      <c r="BQ28" s="18">
        <f t="shared" si="107"/>
        <v>2653.114</v>
      </c>
      <c r="BR28" s="218">
        <v>265.05399999999997</v>
      </c>
      <c r="BS28" s="3">
        <v>265.33999999999997</v>
      </c>
      <c r="BT28" s="218">
        <v>265.33999999999997</v>
      </c>
      <c r="BU28" s="218">
        <v>265.33999999999997</v>
      </c>
      <c r="BV28" s="218">
        <v>265.33999999999997</v>
      </c>
      <c r="BW28" s="218">
        <v>265.33999999999997</v>
      </c>
      <c r="BX28" s="218">
        <v>265.33999999999997</v>
      </c>
      <c r="BY28" s="218">
        <v>265.33999999999997</v>
      </c>
      <c r="BZ28" s="218">
        <v>265.33999999999997</v>
      </c>
      <c r="CA28" s="218">
        <v>265.33999999999997</v>
      </c>
      <c r="CB28" s="218"/>
      <c r="CC28" s="218"/>
      <c r="CD28" s="18">
        <f t="shared" si="108"/>
        <v>2881.6024758701201</v>
      </c>
      <c r="CE28" s="18">
        <v>267.61628791100003</v>
      </c>
      <c r="CF28" s="18">
        <v>266.92881211000002</v>
      </c>
      <c r="CG28" s="18">
        <v>293.26286140712</v>
      </c>
      <c r="CH28" s="18">
        <v>299.35147374000002</v>
      </c>
      <c r="CI28" s="18">
        <v>292.81209982200005</v>
      </c>
      <c r="CJ28" s="18">
        <v>298.28134754000001</v>
      </c>
      <c r="CK28" s="18">
        <v>289.76176218000001</v>
      </c>
      <c r="CL28" s="18">
        <v>291.03954066</v>
      </c>
      <c r="CM28" s="18">
        <v>288.60400778000002</v>
      </c>
      <c r="CN28" s="18">
        <v>293.94428272000005</v>
      </c>
      <c r="CO28" s="18"/>
      <c r="CP28" s="18"/>
      <c r="CQ28" s="218"/>
      <c r="CR28" s="20">
        <f t="shared" si="8"/>
        <v>0</v>
      </c>
      <c r="CS28" s="20">
        <f t="shared" si="9"/>
        <v>0</v>
      </c>
      <c r="CT28" s="18">
        <f t="shared" si="109"/>
        <v>748.2360000000001</v>
      </c>
      <c r="CU28" s="18">
        <v>74.765999999999991</v>
      </c>
      <c r="CV28" s="218">
        <v>74.83</v>
      </c>
      <c r="CW28" s="218">
        <v>74.83</v>
      </c>
      <c r="CX28" s="218">
        <v>74.83</v>
      </c>
      <c r="CY28" s="218">
        <v>74.83</v>
      </c>
      <c r="CZ28" s="218">
        <v>74.83</v>
      </c>
      <c r="DA28" s="218">
        <v>74.83</v>
      </c>
      <c r="DB28" s="218">
        <v>74.83</v>
      </c>
      <c r="DC28" s="218">
        <v>74.83</v>
      </c>
      <c r="DD28" s="218">
        <v>74.83</v>
      </c>
      <c r="DE28" s="218"/>
      <c r="DF28" s="218"/>
      <c r="DG28" s="18">
        <f t="shared" si="110"/>
        <v>814.53415249067984</v>
      </c>
      <c r="DH28" s="18">
        <v>75.64388005299999</v>
      </c>
      <c r="DI28" s="18">
        <v>75.449559529999988</v>
      </c>
      <c r="DJ28" s="18">
        <v>82.896401209680008</v>
      </c>
      <c r="DK28" s="18">
        <v>84.617464859999998</v>
      </c>
      <c r="DL28" s="18">
        <v>82.768984758000002</v>
      </c>
      <c r="DM28" s="18">
        <v>84.314672819999998</v>
      </c>
      <c r="DN28" s="18">
        <v>81.906748020000009</v>
      </c>
      <c r="DO28" s="18">
        <v>82.267936739999996</v>
      </c>
      <c r="DP28" s="18">
        <v>81.579486420000009</v>
      </c>
      <c r="DQ28" s="18">
        <v>83.089018080000002</v>
      </c>
      <c r="DR28" s="18"/>
      <c r="DS28" s="18"/>
      <c r="DT28" s="218">
        <f t="shared" si="111"/>
        <v>66.29815249067974</v>
      </c>
      <c r="DU28" s="20">
        <f t="shared" si="10"/>
        <v>0</v>
      </c>
      <c r="DV28" s="20">
        <f t="shared" si="112"/>
        <v>66.29815249067974</v>
      </c>
      <c r="DW28" s="18">
        <f t="shared" si="11"/>
        <v>1121.7669999999998</v>
      </c>
      <c r="DX28" s="18">
        <v>110.16700000000002</v>
      </c>
      <c r="DY28" s="218">
        <v>112.4</v>
      </c>
      <c r="DZ28" s="218">
        <v>112.4</v>
      </c>
      <c r="EA28" s="218">
        <v>112.4</v>
      </c>
      <c r="EB28" s="218">
        <v>112.4</v>
      </c>
      <c r="EC28" s="218">
        <v>112.4</v>
      </c>
      <c r="ED28" s="218">
        <v>112.4</v>
      </c>
      <c r="EE28" s="218">
        <v>112.4</v>
      </c>
      <c r="EF28" s="218">
        <v>112.4</v>
      </c>
      <c r="EG28" s="218">
        <v>112.4</v>
      </c>
      <c r="EH28" s="218"/>
      <c r="EI28" s="218"/>
      <c r="EJ28" s="218"/>
      <c r="EK28" s="18">
        <f t="shared" si="113"/>
        <v>1258.5813719876696</v>
      </c>
      <c r="EL28" s="18">
        <v>0</v>
      </c>
      <c r="EM28" s="18">
        <v>0</v>
      </c>
      <c r="EN28" s="18">
        <v>0</v>
      </c>
      <c r="EO28" s="18">
        <v>635.42230483909577</v>
      </c>
      <c r="EP28" s="18">
        <v>0</v>
      </c>
      <c r="EQ28" s="18">
        <v>0</v>
      </c>
      <c r="ER28" s="18">
        <v>0</v>
      </c>
      <c r="ES28" s="18">
        <v>0</v>
      </c>
      <c r="ET28" s="18">
        <v>0</v>
      </c>
      <c r="EU28" s="18">
        <v>623.15906714857374</v>
      </c>
      <c r="EV28" s="18"/>
      <c r="EW28" s="18"/>
      <c r="EX28" s="20">
        <f t="shared" si="12"/>
        <v>136.8143719876698</v>
      </c>
      <c r="EY28" s="20">
        <f t="shared" si="114"/>
        <v>0</v>
      </c>
      <c r="EZ28" s="20">
        <f t="shared" si="115"/>
        <v>136.8143719876698</v>
      </c>
      <c r="FA28" s="18">
        <f t="shared" si="116"/>
        <v>12007.461000000001</v>
      </c>
      <c r="FB28" s="18">
        <v>1178.931</v>
      </c>
      <c r="FC28" s="218">
        <v>1203.17</v>
      </c>
      <c r="FD28" s="218">
        <v>1203.17</v>
      </c>
      <c r="FE28" s="218">
        <v>1203.17</v>
      </c>
      <c r="FF28" s="218">
        <v>1203.17</v>
      </c>
      <c r="FG28" s="218">
        <v>1203.17</v>
      </c>
      <c r="FH28" s="218">
        <v>1203.17</v>
      </c>
      <c r="FI28" s="218">
        <v>1203.17</v>
      </c>
      <c r="FJ28" s="218">
        <v>1203.17</v>
      </c>
      <c r="FK28" s="218">
        <v>1203.17</v>
      </c>
      <c r="FL28" s="218"/>
      <c r="FM28" s="218"/>
      <c r="FN28" s="20">
        <f t="shared" si="117"/>
        <v>13594.67020693485</v>
      </c>
      <c r="FO28" s="18">
        <v>0</v>
      </c>
      <c r="FP28" s="18">
        <v>0</v>
      </c>
      <c r="FQ28" s="18">
        <v>0</v>
      </c>
      <c r="FR28" s="18">
        <v>6858.073880969333</v>
      </c>
      <c r="FS28" s="18">
        <v>0</v>
      </c>
      <c r="FT28" s="18">
        <v>0</v>
      </c>
      <c r="FU28" s="18">
        <v>0</v>
      </c>
      <c r="FV28" s="18">
        <v>0</v>
      </c>
      <c r="FW28" s="18">
        <v>0</v>
      </c>
      <c r="FX28" s="18">
        <v>6736.5963259655164</v>
      </c>
      <c r="FY28" s="18"/>
      <c r="FZ28" s="18"/>
      <c r="GA28" s="218">
        <f t="shared" si="118"/>
        <v>1587.2092069348491</v>
      </c>
      <c r="GB28" s="20">
        <f t="shared" si="119"/>
        <v>0</v>
      </c>
      <c r="GC28" s="20">
        <f t="shared" si="120"/>
        <v>1587.2092069348491</v>
      </c>
      <c r="GD28" s="18">
        <f t="shared" si="121"/>
        <v>8.1920000000000002</v>
      </c>
      <c r="GE28" s="218">
        <v>8.1920000000000002</v>
      </c>
      <c r="GF28" s="218">
        <v>0</v>
      </c>
      <c r="GG28" s="218">
        <v>0</v>
      </c>
      <c r="GH28" s="218">
        <v>0</v>
      </c>
      <c r="GI28" s="218">
        <v>0</v>
      </c>
      <c r="GJ28" s="218">
        <v>0</v>
      </c>
      <c r="GK28" s="218"/>
      <c r="GL28" s="218"/>
      <c r="GM28" s="218"/>
      <c r="GN28" s="218"/>
      <c r="GO28" s="218"/>
      <c r="GP28" s="218"/>
      <c r="GQ28" s="20">
        <f t="shared" si="122"/>
        <v>0</v>
      </c>
      <c r="GR28" s="18">
        <v>0</v>
      </c>
      <c r="GS28" s="18">
        <v>0</v>
      </c>
      <c r="GT28" s="18">
        <v>0</v>
      </c>
      <c r="GU28" s="18">
        <v>0</v>
      </c>
      <c r="GV28" s="218">
        <f t="shared" si="123"/>
        <v>-8.1920000000000002</v>
      </c>
      <c r="GW28" s="20">
        <f t="shared" si="13"/>
        <v>-8.1920000000000002</v>
      </c>
      <c r="GX28" s="20">
        <f t="shared" si="14"/>
        <v>0</v>
      </c>
      <c r="GY28" s="18">
        <f t="shared" si="124"/>
        <v>2682.415</v>
      </c>
      <c r="GZ28" s="18">
        <v>435.47500000000002</v>
      </c>
      <c r="HA28" s="218">
        <v>249.66</v>
      </c>
      <c r="HB28" s="218">
        <v>249.66</v>
      </c>
      <c r="HC28" s="218">
        <v>249.66</v>
      </c>
      <c r="HD28" s="218">
        <v>249.66</v>
      </c>
      <c r="HE28" s="218">
        <v>249.66</v>
      </c>
      <c r="HF28" s="218">
        <v>249.66</v>
      </c>
      <c r="HG28" s="218">
        <v>249.66</v>
      </c>
      <c r="HH28" s="218">
        <v>249.66</v>
      </c>
      <c r="HI28" s="218">
        <v>249.66</v>
      </c>
      <c r="HJ28" s="218"/>
      <c r="HK28" s="218"/>
      <c r="HL28" s="20">
        <f t="shared" si="125"/>
        <v>22749.598284230913</v>
      </c>
      <c r="HM28" s="18">
        <v>2172.7112895786568</v>
      </c>
      <c r="HN28" s="18">
        <v>1997.5293962393125</v>
      </c>
      <c r="HO28" s="18">
        <v>2295.870360071131</v>
      </c>
      <c r="HP28" s="18">
        <v>2474.7646082417573</v>
      </c>
      <c r="HQ28" s="18">
        <v>2588.8739424450441</v>
      </c>
      <c r="HR28" s="18">
        <v>2245.6977085560443</v>
      </c>
      <c r="HS28" s="18">
        <v>2041.3700802622643</v>
      </c>
      <c r="HT28" s="18">
        <v>2700.3161016997174</v>
      </c>
      <c r="HU28" s="18">
        <v>2040.377857112052</v>
      </c>
      <c r="HV28" s="18">
        <v>2192.0869400249335</v>
      </c>
      <c r="HW28" s="18"/>
      <c r="HX28" s="18"/>
      <c r="HY28" s="20">
        <f t="shared" si="15"/>
        <v>20067.183284230912</v>
      </c>
      <c r="HZ28" s="20">
        <f t="shared" si="16"/>
        <v>0</v>
      </c>
      <c r="IA28" s="20">
        <f t="shared" si="17"/>
        <v>20067.183284230912</v>
      </c>
      <c r="IB28" s="119">
        <f t="shared" si="126"/>
        <v>75404.463999999993</v>
      </c>
      <c r="IC28" s="119">
        <v>7287.4240000000009</v>
      </c>
      <c r="ID28" s="228">
        <v>7568.56</v>
      </c>
      <c r="IE28" s="228">
        <v>7568.56</v>
      </c>
      <c r="IF28" s="119">
        <v>7568.56</v>
      </c>
      <c r="IG28" s="119">
        <v>7568.56</v>
      </c>
      <c r="IH28" s="119">
        <v>7568.56</v>
      </c>
      <c r="II28" s="119">
        <v>7568.56</v>
      </c>
      <c r="IJ28" s="119">
        <v>7568.56</v>
      </c>
      <c r="IK28" s="119">
        <v>7568.56</v>
      </c>
      <c r="IL28" s="119">
        <v>7568.56</v>
      </c>
      <c r="IM28" s="119"/>
      <c r="IN28" s="119"/>
      <c r="IO28" s="120">
        <f t="shared" si="127"/>
        <v>74316.463717742954</v>
      </c>
      <c r="IP28" s="18">
        <v>4952.022754204082</v>
      </c>
      <c r="IQ28" s="18">
        <v>5807.6337618584812</v>
      </c>
      <c r="IR28" s="18">
        <v>7793.5441667765399</v>
      </c>
      <c r="IS28" s="18">
        <v>7507.9132962349395</v>
      </c>
      <c r="IT28" s="18">
        <v>8685.5110463381461</v>
      </c>
      <c r="IU28" s="18">
        <v>7158.525203027586</v>
      </c>
      <c r="IV28" s="18">
        <v>7042.3043832673357</v>
      </c>
      <c r="IW28" s="18">
        <v>7851.260788454224</v>
      </c>
      <c r="IX28" s="18">
        <v>8972.0863938869243</v>
      </c>
      <c r="IY28" s="18">
        <v>8545.6619236946954</v>
      </c>
      <c r="IZ28" s="18"/>
      <c r="JA28" s="18"/>
      <c r="JB28" s="228">
        <f t="shared" si="18"/>
        <v>-1088.0002822570386</v>
      </c>
      <c r="JC28" s="120">
        <f t="shared" si="19"/>
        <v>-1088.0002822570386</v>
      </c>
      <c r="JD28" s="120">
        <f t="shared" si="20"/>
        <v>0</v>
      </c>
      <c r="JE28" s="119">
        <f t="shared" si="128"/>
        <v>1467.4069999999997</v>
      </c>
      <c r="JF28" s="119">
        <v>168.25700000000001</v>
      </c>
      <c r="JG28" s="228">
        <v>144.35</v>
      </c>
      <c r="JH28" s="228">
        <v>144.35</v>
      </c>
      <c r="JI28" s="228">
        <v>144.35</v>
      </c>
      <c r="JJ28" s="228">
        <v>144.35</v>
      </c>
      <c r="JK28" s="228">
        <v>144.35</v>
      </c>
      <c r="JL28" s="228">
        <v>144.35</v>
      </c>
      <c r="JM28" s="228">
        <v>144.35</v>
      </c>
      <c r="JN28" s="228">
        <v>144.35</v>
      </c>
      <c r="JO28" s="228">
        <v>144.35</v>
      </c>
      <c r="JP28" s="228"/>
      <c r="JQ28" s="228"/>
      <c r="JR28" s="119">
        <f t="shared" si="129"/>
        <v>1285.1852875648378</v>
      </c>
      <c r="JS28" s="18">
        <v>137.15083488025019</v>
      </c>
      <c r="JT28" s="18">
        <v>127.5773978908434</v>
      </c>
      <c r="JU28" s="18">
        <v>134.7880693520116</v>
      </c>
      <c r="JV28" s="18">
        <v>137.56373905203719</v>
      </c>
      <c r="JW28" s="18">
        <v>156.00635747482121</v>
      </c>
      <c r="JX28" s="18">
        <v>107.8775120928978</v>
      </c>
      <c r="JY28" s="18">
        <v>100.44806073792749</v>
      </c>
      <c r="JZ28" s="18">
        <v>115.60921176208733</v>
      </c>
      <c r="KA28" s="18">
        <v>137.3503362690571</v>
      </c>
      <c r="KB28" s="18">
        <v>130.81376805290449</v>
      </c>
      <c r="KC28" s="18"/>
      <c r="KD28" s="18"/>
      <c r="KE28" s="228">
        <f t="shared" si="21"/>
        <v>-182.22171243516186</v>
      </c>
      <c r="KF28" s="120">
        <f t="shared" si="22"/>
        <v>-182.22171243516186</v>
      </c>
      <c r="KG28" s="120">
        <f t="shared" si="23"/>
        <v>0</v>
      </c>
      <c r="KH28" s="119">
        <f t="shared" si="130"/>
        <v>6254.7879999999986</v>
      </c>
      <c r="KI28" s="119">
        <v>614.12799999999993</v>
      </c>
      <c r="KJ28" s="228">
        <v>626.74</v>
      </c>
      <c r="KK28" s="228">
        <v>626.74</v>
      </c>
      <c r="KL28" s="228">
        <v>626.74</v>
      </c>
      <c r="KM28" s="228">
        <v>626.74</v>
      </c>
      <c r="KN28" s="228">
        <v>626.74</v>
      </c>
      <c r="KO28" s="228">
        <v>626.74</v>
      </c>
      <c r="KP28" s="228">
        <v>626.74</v>
      </c>
      <c r="KQ28" s="228">
        <v>626.74</v>
      </c>
      <c r="KR28" s="228">
        <v>626.74</v>
      </c>
      <c r="KS28" s="228"/>
      <c r="KT28" s="228"/>
      <c r="KU28" s="120">
        <f t="shared" si="131"/>
        <v>5224.8685254116144</v>
      </c>
      <c r="KV28" s="18">
        <v>727.39296721832432</v>
      </c>
      <c r="KW28" s="18">
        <v>551.3152892500043</v>
      </c>
      <c r="KX28" s="18">
        <v>812.75541530951637</v>
      </c>
      <c r="KY28" s="18">
        <v>720.80254639209784</v>
      </c>
      <c r="KZ28" s="18">
        <v>776.30583383546104</v>
      </c>
      <c r="LA28" s="18">
        <v>153.81172287691069</v>
      </c>
      <c r="LB28" s="18">
        <v>8.5226570462007771</v>
      </c>
      <c r="LC28" s="18"/>
      <c r="LD28" s="18">
        <v>858.70786564666992</v>
      </c>
      <c r="LE28" s="18">
        <v>615.25422783642875</v>
      </c>
      <c r="LF28" s="18"/>
      <c r="LG28" s="18"/>
      <c r="LH28" s="228">
        <f t="shared" si="132"/>
        <v>-1029.9194745883842</v>
      </c>
      <c r="LI28" s="120">
        <f t="shared" si="24"/>
        <v>-1029.9194745883842</v>
      </c>
      <c r="LJ28" s="120">
        <f t="shared" si="25"/>
        <v>0</v>
      </c>
      <c r="LK28" s="120">
        <f t="shared" si="133"/>
        <v>0</v>
      </c>
      <c r="LL28" s="228"/>
      <c r="LM28" s="228"/>
      <c r="LN28" s="228"/>
      <c r="LO28" s="228"/>
      <c r="LP28" s="228"/>
      <c r="LQ28" s="228"/>
      <c r="LR28" s="228"/>
      <c r="LS28" s="228"/>
      <c r="LT28" s="228"/>
      <c r="LU28" s="228"/>
      <c r="LV28" s="228"/>
      <c r="LW28" s="228"/>
      <c r="LX28" s="120">
        <f t="shared" si="26"/>
        <v>0</v>
      </c>
      <c r="LY28" s="228"/>
      <c r="LZ28" s="228"/>
      <c r="MA28" s="228"/>
      <c r="MB28" s="228"/>
      <c r="MC28" s="228"/>
      <c r="MD28" s="228"/>
      <c r="ME28" s="228"/>
      <c r="MF28" s="228"/>
      <c r="MG28" s="228"/>
      <c r="MH28" s="228"/>
      <c r="MI28" s="228"/>
      <c r="MJ28" s="119">
        <v>0</v>
      </c>
      <c r="MK28" s="228"/>
      <c r="ML28" s="120">
        <f t="shared" si="27"/>
        <v>0</v>
      </c>
      <c r="MM28" s="120">
        <f t="shared" si="28"/>
        <v>0</v>
      </c>
      <c r="MN28" s="120">
        <f t="shared" si="134"/>
        <v>98577.014466000008</v>
      </c>
      <c r="MO28" s="120">
        <v>9631.5444660000012</v>
      </c>
      <c r="MP28" s="228">
        <v>9882.83</v>
      </c>
      <c r="MQ28" s="228">
        <v>9882.83</v>
      </c>
      <c r="MR28" s="228">
        <v>9882.83</v>
      </c>
      <c r="MS28" s="228">
        <v>9882.83</v>
      </c>
      <c r="MT28" s="228">
        <v>9882.83</v>
      </c>
      <c r="MU28" s="228">
        <v>9882.83</v>
      </c>
      <c r="MV28" s="228">
        <v>9882.83</v>
      </c>
      <c r="MW28" s="228">
        <v>9882.83</v>
      </c>
      <c r="MX28" s="228">
        <v>9882.83</v>
      </c>
      <c r="MY28" s="228"/>
      <c r="MZ28" s="228"/>
      <c r="NA28" s="120">
        <f t="shared" si="135"/>
        <v>31088.025577206387</v>
      </c>
      <c r="NB28" s="20">
        <v>5183.2969370083956</v>
      </c>
      <c r="NC28" s="20">
        <v>0</v>
      </c>
      <c r="ND28" s="20">
        <v>0</v>
      </c>
      <c r="NE28" s="20">
        <v>9517.3622554316844</v>
      </c>
      <c r="NF28" s="20">
        <v>0</v>
      </c>
      <c r="NG28" s="20">
        <v>0</v>
      </c>
      <c r="NH28" s="20">
        <v>0</v>
      </c>
      <c r="NI28" s="20">
        <v>2831.6571068818271</v>
      </c>
      <c r="NJ28" s="20">
        <v>4311.8118686968355</v>
      </c>
      <c r="NK28" s="20">
        <v>9243.8974091876407</v>
      </c>
      <c r="NL28" s="20"/>
      <c r="NM28" s="20"/>
      <c r="NN28" s="228">
        <f t="shared" si="136"/>
        <v>-67488.988888793625</v>
      </c>
      <c r="NO28" s="120">
        <f t="shared" si="29"/>
        <v>-67488.988888793625</v>
      </c>
      <c r="NP28" s="120">
        <f t="shared" si="30"/>
        <v>0</v>
      </c>
      <c r="NQ28" s="114">
        <f t="shared" si="31"/>
        <v>39001.380999999994</v>
      </c>
      <c r="NR28" s="113">
        <f t="shared" si="32"/>
        <v>4079.0299999999997</v>
      </c>
      <c r="NS28" s="131">
        <f t="shared" si="33"/>
        <v>-34922.350999999995</v>
      </c>
      <c r="NT28" s="120">
        <f t="shared" si="34"/>
        <v>-34922.350999999995</v>
      </c>
      <c r="NU28" s="120">
        <f t="shared" si="35"/>
        <v>0</v>
      </c>
      <c r="NV28" s="18">
        <f t="shared" si="137"/>
        <v>9299.0259999999998</v>
      </c>
      <c r="NW28" s="18">
        <v>899.77600000000007</v>
      </c>
      <c r="NX28" s="218">
        <v>933.25</v>
      </c>
      <c r="NY28" s="218">
        <v>933.25</v>
      </c>
      <c r="NZ28" s="18">
        <v>933.25</v>
      </c>
      <c r="OA28" s="18">
        <v>933.25</v>
      </c>
      <c r="OB28" s="18">
        <v>933.25</v>
      </c>
      <c r="OC28" s="18">
        <v>933.25</v>
      </c>
      <c r="OD28" s="18">
        <v>933.25</v>
      </c>
      <c r="OE28" s="18">
        <v>933.25</v>
      </c>
      <c r="OF28" s="18">
        <v>933.25</v>
      </c>
      <c r="OG28" s="18"/>
      <c r="OH28" s="18"/>
      <c r="OI28" s="20">
        <f t="shared" si="138"/>
        <v>1056.5899999999999</v>
      </c>
      <c r="OJ28" s="20">
        <v>0</v>
      </c>
      <c r="OK28" s="20">
        <v>0</v>
      </c>
      <c r="OL28" s="20">
        <v>0</v>
      </c>
      <c r="OM28" s="20">
        <v>0</v>
      </c>
      <c r="ON28" s="20">
        <v>0</v>
      </c>
      <c r="OO28" s="20">
        <v>0</v>
      </c>
      <c r="OP28" s="20">
        <v>0</v>
      </c>
      <c r="OQ28" s="20">
        <v>0</v>
      </c>
      <c r="OR28" s="20">
        <v>0</v>
      </c>
      <c r="OS28" s="20">
        <f>VLOOKUP(C28,'[3]Фін.рез.(витрати)'!$C$8:$AD$94,28,0)</f>
        <v>1056.5899999999999</v>
      </c>
      <c r="OT28" s="20"/>
      <c r="OU28" s="20"/>
      <c r="OV28" s="218">
        <f t="shared" si="139"/>
        <v>-8242.4359999999997</v>
      </c>
      <c r="OW28" s="20">
        <f t="shared" si="36"/>
        <v>-8242.4359999999997</v>
      </c>
      <c r="OX28" s="20">
        <f t="shared" si="37"/>
        <v>0</v>
      </c>
      <c r="OY28" s="18">
        <f t="shared" si="140"/>
        <v>12138.883999999998</v>
      </c>
      <c r="OZ28" s="18">
        <v>1145.654</v>
      </c>
      <c r="PA28" s="218">
        <v>1221.47</v>
      </c>
      <c r="PB28" s="218">
        <v>1221.47</v>
      </c>
      <c r="PC28" s="218">
        <v>1221.47</v>
      </c>
      <c r="PD28" s="218">
        <v>1221.47</v>
      </c>
      <c r="PE28" s="218">
        <v>1221.47</v>
      </c>
      <c r="PF28" s="218">
        <v>1221.47</v>
      </c>
      <c r="PG28" s="218">
        <v>1221.47</v>
      </c>
      <c r="PH28" s="218">
        <v>1221.47</v>
      </c>
      <c r="PI28" s="218">
        <v>1221.47</v>
      </c>
      <c r="PJ28" s="218"/>
      <c r="PK28" s="218"/>
      <c r="PL28" s="20">
        <f t="shared" si="141"/>
        <v>0</v>
      </c>
      <c r="PM28" s="18">
        <v>0</v>
      </c>
      <c r="PN28" s="18">
        <v>0</v>
      </c>
      <c r="PO28" s="18">
        <v>0</v>
      </c>
      <c r="PP28" s="18">
        <v>0</v>
      </c>
      <c r="PQ28" s="18">
        <v>0</v>
      </c>
      <c r="PR28" s="18">
        <v>0</v>
      </c>
      <c r="PS28" s="18">
        <v>0</v>
      </c>
      <c r="PT28" s="18">
        <v>0</v>
      </c>
      <c r="PU28" s="18">
        <v>0</v>
      </c>
      <c r="PV28" s="18">
        <f>VLOOKUP(C28,'[3]Фін.рез.(витрати)'!$C$8:$AE$94,29,0)</f>
        <v>0</v>
      </c>
      <c r="PW28" s="18"/>
      <c r="PX28" s="18"/>
      <c r="PY28" s="218">
        <f t="shared" si="142"/>
        <v>-12138.883999999998</v>
      </c>
      <c r="PZ28" s="20">
        <f t="shared" si="38"/>
        <v>-12138.883999999998</v>
      </c>
      <c r="QA28" s="20">
        <f t="shared" si="39"/>
        <v>0</v>
      </c>
      <c r="QB28" s="18">
        <f t="shared" si="143"/>
        <v>1832.2069999999994</v>
      </c>
      <c r="QC28" s="18">
        <v>179.447</v>
      </c>
      <c r="QD28" s="218">
        <v>183.64</v>
      </c>
      <c r="QE28" s="218">
        <v>183.64</v>
      </c>
      <c r="QF28" s="218">
        <v>183.64</v>
      </c>
      <c r="QG28" s="218">
        <v>183.64</v>
      </c>
      <c r="QH28" s="218">
        <v>183.64</v>
      </c>
      <c r="QI28" s="218">
        <v>183.64</v>
      </c>
      <c r="QJ28" s="218">
        <v>183.64</v>
      </c>
      <c r="QK28" s="218">
        <v>183.64</v>
      </c>
      <c r="QL28" s="218">
        <v>183.64</v>
      </c>
      <c r="QM28" s="218"/>
      <c r="QN28" s="218"/>
      <c r="QO28" s="20">
        <f t="shared" si="144"/>
        <v>1872.14</v>
      </c>
      <c r="QP28" s="18">
        <v>1872.14</v>
      </c>
      <c r="QQ28" s="18">
        <v>0</v>
      </c>
      <c r="QR28" s="18"/>
      <c r="QS28" s="18">
        <v>0</v>
      </c>
      <c r="QT28" s="18">
        <v>0</v>
      </c>
      <c r="QU28" s="18">
        <v>0</v>
      </c>
      <c r="QV28" s="18"/>
      <c r="QW28" s="18">
        <v>0</v>
      </c>
      <c r="QX28" s="18"/>
      <c r="QY28" s="18"/>
      <c r="QZ28" s="18"/>
      <c r="RA28" s="18"/>
      <c r="RB28" s="218">
        <f t="shared" si="145"/>
        <v>39.933000000000675</v>
      </c>
      <c r="RC28" s="20">
        <f t="shared" si="40"/>
        <v>0</v>
      </c>
      <c r="RD28" s="20">
        <f t="shared" si="41"/>
        <v>39.933000000000675</v>
      </c>
      <c r="RE28" s="18">
        <f t="shared" si="146"/>
        <v>9352.360999999999</v>
      </c>
      <c r="RF28" s="20">
        <v>906.04100000000005</v>
      </c>
      <c r="RG28" s="218">
        <v>938.48</v>
      </c>
      <c r="RH28" s="218">
        <v>938.48</v>
      </c>
      <c r="RI28" s="218">
        <v>938.48</v>
      </c>
      <c r="RJ28" s="218">
        <v>938.48</v>
      </c>
      <c r="RK28" s="218">
        <v>938.48</v>
      </c>
      <c r="RL28" s="218">
        <v>938.48</v>
      </c>
      <c r="RM28" s="218">
        <v>938.48</v>
      </c>
      <c r="RN28" s="218">
        <v>938.48</v>
      </c>
      <c r="RO28" s="218">
        <v>938.48</v>
      </c>
      <c r="RP28" s="218"/>
      <c r="RQ28" s="218"/>
      <c r="RR28" s="20">
        <f t="shared" si="147"/>
        <v>0</v>
      </c>
      <c r="RS28" s="18">
        <v>0</v>
      </c>
      <c r="RT28" s="18">
        <v>0</v>
      </c>
      <c r="RU28" s="18"/>
      <c r="RV28" s="18">
        <v>0</v>
      </c>
      <c r="RW28" s="18"/>
      <c r="RX28" s="18"/>
      <c r="RY28" s="18">
        <v>0</v>
      </c>
      <c r="RZ28" s="18">
        <v>0</v>
      </c>
      <c r="SA28" s="18"/>
      <c r="SB28" s="18"/>
      <c r="SC28" s="18"/>
      <c r="SD28" s="18"/>
      <c r="SE28" s="20">
        <f t="shared" si="42"/>
        <v>-9352.360999999999</v>
      </c>
      <c r="SF28" s="20">
        <f t="shared" si="43"/>
        <v>-9352.360999999999</v>
      </c>
      <c r="SG28" s="20">
        <f t="shared" si="44"/>
        <v>0</v>
      </c>
      <c r="SH28" s="18">
        <f t="shared" si="148"/>
        <v>4122.2309999999989</v>
      </c>
      <c r="SI28" s="18">
        <v>387.32099999999997</v>
      </c>
      <c r="SJ28" s="218">
        <v>414.99</v>
      </c>
      <c r="SK28" s="218">
        <v>414.99</v>
      </c>
      <c r="SL28" s="218">
        <v>414.99</v>
      </c>
      <c r="SM28" s="218">
        <v>414.99</v>
      </c>
      <c r="SN28" s="218">
        <v>414.99</v>
      </c>
      <c r="SO28" s="218">
        <v>414.99</v>
      </c>
      <c r="SP28" s="218">
        <v>414.99</v>
      </c>
      <c r="SQ28" s="218">
        <v>414.99</v>
      </c>
      <c r="SR28" s="218">
        <v>414.99</v>
      </c>
      <c r="SS28" s="218"/>
      <c r="ST28" s="218"/>
      <c r="SU28" s="20">
        <f t="shared" si="149"/>
        <v>1150.3</v>
      </c>
      <c r="SV28" s="18">
        <v>1150.3</v>
      </c>
      <c r="SW28" s="18">
        <v>0</v>
      </c>
      <c r="SX28" s="18">
        <v>0</v>
      </c>
      <c r="SY28" s="18">
        <v>0</v>
      </c>
      <c r="SZ28" s="18">
        <v>0</v>
      </c>
      <c r="TA28" s="18">
        <v>0</v>
      </c>
      <c r="TB28" s="18">
        <v>0</v>
      </c>
      <c r="TC28" s="18">
        <v>0</v>
      </c>
      <c r="TD28" s="18">
        <v>0</v>
      </c>
      <c r="TE28" s="18"/>
      <c r="TF28" s="18"/>
      <c r="TG28" s="18"/>
      <c r="TH28" s="20">
        <f t="shared" si="45"/>
        <v>-2971.9309999999987</v>
      </c>
      <c r="TI28" s="20">
        <f t="shared" si="46"/>
        <v>-2971.9309999999987</v>
      </c>
      <c r="TJ28" s="20">
        <f t="shared" si="47"/>
        <v>0</v>
      </c>
      <c r="TK28" s="18">
        <f t="shared" si="150"/>
        <v>2178.3179999999998</v>
      </c>
      <c r="TL28" s="18">
        <v>213.798</v>
      </c>
      <c r="TM28" s="218">
        <v>218.28</v>
      </c>
      <c r="TN28" s="218">
        <v>218.28</v>
      </c>
      <c r="TO28" s="218">
        <v>218.28</v>
      </c>
      <c r="TP28" s="218">
        <v>218.28</v>
      </c>
      <c r="TQ28" s="218">
        <v>218.28</v>
      </c>
      <c r="TR28" s="218">
        <v>218.28</v>
      </c>
      <c r="TS28" s="218">
        <v>218.28</v>
      </c>
      <c r="TT28" s="218">
        <v>218.28</v>
      </c>
      <c r="TU28" s="218">
        <v>218.28</v>
      </c>
      <c r="TV28" s="218"/>
      <c r="TW28" s="218"/>
      <c r="TX28" s="20">
        <f t="shared" si="151"/>
        <v>0</v>
      </c>
      <c r="TY28" s="18">
        <v>0</v>
      </c>
      <c r="TZ28" s="18">
        <v>0</v>
      </c>
      <c r="UA28" s="18">
        <v>0</v>
      </c>
      <c r="UB28" s="18">
        <v>0</v>
      </c>
      <c r="UC28" s="18">
        <v>0</v>
      </c>
      <c r="UD28" s="18">
        <v>0</v>
      </c>
      <c r="UE28" s="18">
        <v>0</v>
      </c>
      <c r="UF28" s="18">
        <v>0</v>
      </c>
      <c r="UG28" s="18">
        <v>0</v>
      </c>
      <c r="UH28" s="18">
        <f>VLOOKUP(C28,'[3]Фін.рез.(витрати)'!$C$8:$AI$94,33,0)</f>
        <v>0</v>
      </c>
      <c r="UI28" s="18"/>
      <c r="UJ28" s="18"/>
      <c r="UK28" s="20">
        <f t="shared" si="48"/>
        <v>-2178.3179999999998</v>
      </c>
      <c r="UL28" s="20">
        <f t="shared" si="49"/>
        <v>-2178.3179999999998</v>
      </c>
      <c r="UM28" s="20">
        <f t="shared" si="50"/>
        <v>0</v>
      </c>
      <c r="UN28" s="18">
        <f t="shared" si="152"/>
        <v>78.353999999999999</v>
      </c>
      <c r="UO28" s="18">
        <v>7.7039999999999997</v>
      </c>
      <c r="UP28" s="218">
        <v>7.85</v>
      </c>
      <c r="UQ28" s="218">
        <v>7.85</v>
      </c>
      <c r="UR28" s="218">
        <v>7.85</v>
      </c>
      <c r="US28" s="218">
        <v>7.85</v>
      </c>
      <c r="UT28" s="218">
        <v>7.85</v>
      </c>
      <c r="UU28" s="218">
        <v>7.85</v>
      </c>
      <c r="UV28" s="218">
        <v>7.85</v>
      </c>
      <c r="UW28" s="218">
        <v>7.85</v>
      </c>
      <c r="UX28" s="218">
        <v>7.85</v>
      </c>
      <c r="UY28" s="218"/>
      <c r="UZ28" s="218"/>
      <c r="VA28" s="20">
        <f t="shared" si="51"/>
        <v>0</v>
      </c>
      <c r="VB28" s="218"/>
      <c r="VC28" s="218"/>
      <c r="VD28" s="218"/>
      <c r="VE28" s="218"/>
      <c r="VF28" s="218"/>
      <c r="VG28" s="218"/>
      <c r="VH28" s="218"/>
      <c r="VI28" s="218"/>
      <c r="VJ28" s="218"/>
      <c r="VK28" s="218"/>
      <c r="VL28" s="218"/>
      <c r="VM28" s="218"/>
      <c r="VN28" s="20">
        <f t="shared" si="52"/>
        <v>-78.353999999999999</v>
      </c>
      <c r="VO28" s="20">
        <f t="shared" si="53"/>
        <v>-78.353999999999999</v>
      </c>
      <c r="VP28" s="20">
        <f t="shared" si="54"/>
        <v>0</v>
      </c>
      <c r="VQ28" s="120">
        <f t="shared" si="55"/>
        <v>0</v>
      </c>
      <c r="VR28" s="228"/>
      <c r="VS28" s="228"/>
      <c r="VT28" s="228"/>
      <c r="VU28" s="228"/>
      <c r="VV28" s="228"/>
      <c r="VW28" s="228"/>
      <c r="VX28" s="228"/>
      <c r="VY28" s="228"/>
      <c r="VZ28" s="228"/>
      <c r="WA28" s="228"/>
      <c r="WB28" s="228"/>
      <c r="WC28" s="228"/>
      <c r="WD28" s="120">
        <f t="shared" si="56"/>
        <v>0</v>
      </c>
      <c r="WE28" s="218"/>
      <c r="WF28" s="218"/>
      <c r="WG28" s="218"/>
      <c r="WH28" s="218"/>
      <c r="WI28" s="218"/>
      <c r="WJ28" s="218"/>
      <c r="WK28" s="218"/>
      <c r="WL28" s="218"/>
      <c r="WM28" s="218"/>
      <c r="WN28" s="218"/>
      <c r="WO28" s="218"/>
      <c r="WP28" s="218"/>
      <c r="WQ28" s="120">
        <f t="shared" si="57"/>
        <v>0</v>
      </c>
      <c r="WR28" s="120">
        <f t="shared" si="58"/>
        <v>0</v>
      </c>
      <c r="WS28" s="120">
        <f t="shared" si="59"/>
        <v>0</v>
      </c>
      <c r="WT28" s="119">
        <f t="shared" si="153"/>
        <v>88845.186999999991</v>
      </c>
      <c r="WU28" s="119">
        <v>8546.016999999998</v>
      </c>
      <c r="WV28" s="228">
        <v>8922.1299999999992</v>
      </c>
      <c r="WW28" s="228">
        <v>8922.1299999999992</v>
      </c>
      <c r="WX28" s="228">
        <v>8922.1299999999992</v>
      </c>
      <c r="WY28" s="228">
        <v>8922.1299999999992</v>
      </c>
      <c r="WZ28" s="228">
        <v>8922.1299999999992</v>
      </c>
      <c r="XA28" s="228">
        <v>8922.1299999999992</v>
      </c>
      <c r="XB28" s="228">
        <v>8922.1299999999992</v>
      </c>
      <c r="XC28" s="228">
        <v>8922.1299999999992</v>
      </c>
      <c r="XD28" s="228">
        <v>8922.1299999999992</v>
      </c>
      <c r="XE28" s="228"/>
      <c r="XF28" s="228"/>
      <c r="XG28" s="119">
        <f t="shared" si="154"/>
        <v>72690.418689965445</v>
      </c>
      <c r="XH28" s="18">
        <v>7486.2845176912706</v>
      </c>
      <c r="XI28" s="18">
        <v>5367.3591552327471</v>
      </c>
      <c r="XJ28" s="18">
        <v>3639.978592784465</v>
      </c>
      <c r="XK28" s="18">
        <v>3711.8272278043792</v>
      </c>
      <c r="XL28" s="18">
        <v>7663.2664428636526</v>
      </c>
      <c r="XM28" s="18">
        <v>7394.5954233448892</v>
      </c>
      <c r="XN28" s="18">
        <v>6971.0023403661435</v>
      </c>
      <c r="XO28" s="18">
        <v>12210.345126583094</v>
      </c>
      <c r="XP28" s="18">
        <v>10898.656189974841</v>
      </c>
      <c r="XQ28" s="18">
        <v>7347.1036733199589</v>
      </c>
      <c r="XR28" s="18"/>
      <c r="XS28" s="18"/>
      <c r="XT28" s="120">
        <f t="shared" si="60"/>
        <v>-16154.768310034546</v>
      </c>
      <c r="XU28" s="120">
        <f t="shared" si="61"/>
        <v>-16154.768310034546</v>
      </c>
      <c r="XV28" s="120">
        <f t="shared" si="62"/>
        <v>0</v>
      </c>
      <c r="XW28" s="119">
        <f t="shared" si="155"/>
        <v>45534.233000000007</v>
      </c>
      <c r="XX28" s="119">
        <v>4401.8030000000008</v>
      </c>
      <c r="XY28" s="228">
        <v>4570.2700000000004</v>
      </c>
      <c r="XZ28" s="228">
        <v>4570.2700000000004</v>
      </c>
      <c r="YA28" s="228">
        <v>4570.2700000000004</v>
      </c>
      <c r="YB28" s="228">
        <v>4570.2700000000004</v>
      </c>
      <c r="YC28" s="228">
        <v>4570.2700000000004</v>
      </c>
      <c r="YD28" s="228">
        <v>4570.2700000000004</v>
      </c>
      <c r="YE28" s="228">
        <v>4570.2700000000004</v>
      </c>
      <c r="YF28" s="228">
        <v>4570.2700000000004</v>
      </c>
      <c r="YG28" s="228">
        <v>4570.2700000000004</v>
      </c>
      <c r="YH28" s="228"/>
      <c r="YI28" s="228"/>
      <c r="YJ28" s="120">
        <f t="shared" si="156"/>
        <v>43260.595638470666</v>
      </c>
      <c r="YK28" s="18">
        <v>4038.2239392953179</v>
      </c>
      <c r="YL28" s="18">
        <v>2886.6486946610316</v>
      </c>
      <c r="YM28" s="18">
        <v>4056.2951810207283</v>
      </c>
      <c r="YN28" s="18">
        <v>4333.4093250744127</v>
      </c>
      <c r="YO28" s="18">
        <v>5938.0191814979653</v>
      </c>
      <c r="YP28" s="18">
        <v>4140.4071179111306</v>
      </c>
      <c r="YQ28" s="18">
        <v>4815.0796511835579</v>
      </c>
      <c r="YR28" s="18">
        <v>4392.3122304901499</v>
      </c>
      <c r="YS28" s="18">
        <v>4285.6190224731199</v>
      </c>
      <c r="YT28" s="18">
        <v>4374.5812948632483</v>
      </c>
      <c r="YU28" s="18"/>
      <c r="YV28" s="18"/>
      <c r="YW28" s="218">
        <f t="shared" si="157"/>
        <v>-2273.6373615293414</v>
      </c>
      <c r="YX28" s="120">
        <f t="shared" si="63"/>
        <v>-2273.6373615293414</v>
      </c>
      <c r="YY28" s="120">
        <f t="shared" si="64"/>
        <v>0</v>
      </c>
      <c r="YZ28" s="119">
        <f t="shared" si="158"/>
        <v>3083.8159999999993</v>
      </c>
      <c r="ZA28" s="119">
        <v>301.73600000000005</v>
      </c>
      <c r="ZB28" s="228">
        <v>309.12</v>
      </c>
      <c r="ZC28" s="228">
        <v>309.12</v>
      </c>
      <c r="ZD28" s="228">
        <v>309.12</v>
      </c>
      <c r="ZE28" s="228">
        <v>309.12</v>
      </c>
      <c r="ZF28" s="228">
        <v>309.12</v>
      </c>
      <c r="ZG28" s="228">
        <v>309.12</v>
      </c>
      <c r="ZH28" s="228">
        <v>309.12</v>
      </c>
      <c r="ZI28" s="228">
        <v>309.12</v>
      </c>
      <c r="ZJ28" s="228">
        <v>309.12</v>
      </c>
      <c r="ZK28" s="228"/>
      <c r="ZL28" s="228"/>
      <c r="ZM28" s="120">
        <f t="shared" si="159"/>
        <v>7308.1054378389117</v>
      </c>
      <c r="ZN28" s="119"/>
      <c r="ZO28" s="18"/>
      <c r="ZP28" s="18">
        <v>3621.255486775839</v>
      </c>
      <c r="ZQ28" s="18">
        <v>3686.8499510630727</v>
      </c>
      <c r="ZR28" s="18"/>
      <c r="ZS28" s="18"/>
      <c r="ZT28" s="18"/>
      <c r="ZU28" s="18"/>
      <c r="ZV28" s="18"/>
      <c r="ZW28" s="18"/>
      <c r="ZX28" s="18"/>
      <c r="ZY28" s="18"/>
      <c r="ZZ28" s="120">
        <f t="shared" si="65"/>
        <v>4224.2894378389119</v>
      </c>
      <c r="AAA28" s="120">
        <f t="shared" si="66"/>
        <v>0</v>
      </c>
      <c r="AAB28" s="120">
        <f t="shared" si="67"/>
        <v>4224.2894378389119</v>
      </c>
      <c r="AAC28" s="119">
        <f t="shared" si="160"/>
        <v>1581.2390000000003</v>
      </c>
      <c r="AAD28" s="119">
        <v>157.88900000000001</v>
      </c>
      <c r="AAE28" s="228">
        <v>158.15</v>
      </c>
      <c r="AAF28" s="228">
        <v>158.15</v>
      </c>
      <c r="AAG28" s="228">
        <v>158.15</v>
      </c>
      <c r="AAH28" s="228">
        <v>158.15</v>
      </c>
      <c r="AAI28" s="228">
        <v>158.15</v>
      </c>
      <c r="AAJ28" s="228">
        <v>158.15</v>
      </c>
      <c r="AAK28" s="228">
        <v>158.15</v>
      </c>
      <c r="AAL28" s="228">
        <v>158.15</v>
      </c>
      <c r="AAM28" s="228">
        <v>158.15</v>
      </c>
      <c r="AAN28" s="228"/>
      <c r="AAO28" s="228"/>
      <c r="AAP28" s="120">
        <f t="shared" si="161"/>
        <v>1762.8984407640003</v>
      </c>
      <c r="AAQ28" s="18">
        <v>149.52269946600001</v>
      </c>
      <c r="AAR28" s="18">
        <v>149.13859266</v>
      </c>
      <c r="AAS28" s="18">
        <v>182.95523531999999</v>
      </c>
      <c r="AAT28" s="18">
        <v>186.75365346000001</v>
      </c>
      <c r="AAU28" s="18">
        <v>182.673994338</v>
      </c>
      <c r="AAV28" s="18">
        <v>186.08604366</v>
      </c>
      <c r="AAW28" s="18">
        <v>180.77100822</v>
      </c>
      <c r="AAX28" s="18">
        <v>181.56816413999999</v>
      </c>
      <c r="AAY28" s="18">
        <v>180.04873061999999</v>
      </c>
      <c r="AAZ28" s="18">
        <v>183.38031888</v>
      </c>
      <c r="ABA28" s="18"/>
      <c r="ABB28" s="18"/>
      <c r="ABC28" s="120">
        <f t="shared" si="68"/>
        <v>181.65944076400001</v>
      </c>
      <c r="ABD28" s="120">
        <f t="shared" si="69"/>
        <v>0</v>
      </c>
      <c r="ABE28" s="120">
        <f t="shared" si="70"/>
        <v>181.65944076400001</v>
      </c>
      <c r="ABF28" s="119">
        <f t="shared" si="162"/>
        <v>345.245</v>
      </c>
      <c r="ABG28" s="119">
        <v>34.475000000000001</v>
      </c>
      <c r="ABH28" s="228">
        <v>34.53</v>
      </c>
      <c r="ABI28" s="228">
        <v>34.53</v>
      </c>
      <c r="ABJ28" s="228">
        <v>34.53</v>
      </c>
      <c r="ABK28" s="228">
        <v>34.53</v>
      </c>
      <c r="ABL28" s="228">
        <v>34.53</v>
      </c>
      <c r="ABM28" s="228">
        <v>34.53</v>
      </c>
      <c r="ABN28" s="228">
        <v>34.53</v>
      </c>
      <c r="ABO28" s="228">
        <v>34.53</v>
      </c>
      <c r="ABP28" s="228">
        <v>34.53</v>
      </c>
      <c r="ABQ28" s="228"/>
      <c r="ABR28" s="228"/>
      <c r="ABS28" s="120">
        <f t="shared" si="163"/>
        <v>0</v>
      </c>
      <c r="ABT28" s="18">
        <v>0</v>
      </c>
      <c r="ABU28" s="18"/>
      <c r="ABV28" s="18"/>
      <c r="ABW28" s="18"/>
      <c r="ABX28" s="18"/>
      <c r="ABY28" s="18"/>
      <c r="ABZ28" s="18"/>
      <c r="ACA28" s="18">
        <v>0</v>
      </c>
      <c r="ACB28" s="18">
        <v>0</v>
      </c>
      <c r="ACC28" s="18">
        <v>0</v>
      </c>
      <c r="ACD28" s="18"/>
      <c r="ACE28" s="18"/>
      <c r="ACF28" s="120">
        <f t="shared" si="71"/>
        <v>-345.245</v>
      </c>
      <c r="ACG28" s="120">
        <f t="shared" si="72"/>
        <v>-345.245</v>
      </c>
      <c r="ACH28" s="120">
        <f t="shared" si="73"/>
        <v>0</v>
      </c>
      <c r="ACI28" s="114">
        <f t="shared" si="74"/>
        <v>57026.759999999995</v>
      </c>
      <c r="ACJ28" s="120">
        <f t="shared" si="75"/>
        <v>35432.063842752003</v>
      </c>
      <c r="ACK28" s="131">
        <f t="shared" si="76"/>
        <v>-21594.696157247992</v>
      </c>
      <c r="ACL28" s="120">
        <f t="shared" si="77"/>
        <v>-21594.696157247992</v>
      </c>
      <c r="ACM28" s="120">
        <f t="shared" si="78"/>
        <v>0</v>
      </c>
      <c r="ACN28" s="18">
        <f t="shared" si="164"/>
        <v>16691.790999999997</v>
      </c>
      <c r="ACO28" s="18">
        <v>1658.2810000000002</v>
      </c>
      <c r="ACP28" s="218">
        <v>1670.39</v>
      </c>
      <c r="ACQ28" s="218">
        <v>1670.39</v>
      </c>
      <c r="ACR28" s="218">
        <v>1670.39</v>
      </c>
      <c r="ACS28" s="218">
        <v>1670.39</v>
      </c>
      <c r="ACT28" s="218">
        <v>1670.39</v>
      </c>
      <c r="ACU28" s="218">
        <v>1670.39</v>
      </c>
      <c r="ACV28" s="218">
        <v>1670.39</v>
      </c>
      <c r="ACW28" s="218">
        <v>1670.39</v>
      </c>
      <c r="ACX28" s="218">
        <v>1670.39</v>
      </c>
      <c r="ACY28" s="218"/>
      <c r="ACZ28" s="218"/>
      <c r="ADA28" s="20">
        <f t="shared" si="165"/>
        <v>15134.751388584002</v>
      </c>
      <c r="ADB28" s="18">
        <v>1584.5831895600002</v>
      </c>
      <c r="ADC28" s="18">
        <v>1505.250072</v>
      </c>
      <c r="ADD28" s="18">
        <v>2214.5465294639998</v>
      </c>
      <c r="ADE28" s="18">
        <v>1424.4954516000003</v>
      </c>
      <c r="ADF28" s="18">
        <v>1059.9193731600001</v>
      </c>
      <c r="ADG28" s="18">
        <v>1556.895186</v>
      </c>
      <c r="ADH28" s="18">
        <v>1461.3578064000001</v>
      </c>
      <c r="ADI28" s="18">
        <v>1369.1594268000001</v>
      </c>
      <c r="ADJ28" s="18">
        <v>1205.1070416</v>
      </c>
      <c r="ADK28" s="18">
        <v>1753.437312</v>
      </c>
      <c r="ADL28" s="18"/>
      <c r="ADM28" s="18"/>
      <c r="ADN28" s="20">
        <f t="shared" si="79"/>
        <v>-1557.0396114159958</v>
      </c>
      <c r="ADO28" s="20">
        <f t="shared" si="80"/>
        <v>-1557.0396114159958</v>
      </c>
      <c r="ADP28" s="20">
        <f t="shared" si="81"/>
        <v>0</v>
      </c>
      <c r="ADQ28" s="18">
        <f t="shared" si="166"/>
        <v>40334.968999999997</v>
      </c>
      <c r="ADR28" s="18">
        <v>3878.6689999999999</v>
      </c>
      <c r="ADS28" s="218">
        <v>4050.7</v>
      </c>
      <c r="ADT28" s="218">
        <v>4050.7</v>
      </c>
      <c r="ADU28" s="218">
        <v>4050.7</v>
      </c>
      <c r="ADV28" s="218">
        <v>4050.7</v>
      </c>
      <c r="ADW28" s="218">
        <v>4050.7</v>
      </c>
      <c r="ADX28" s="218">
        <v>4050.7</v>
      </c>
      <c r="ADY28" s="218">
        <v>4050.7</v>
      </c>
      <c r="ADZ28" s="218">
        <v>4050.7</v>
      </c>
      <c r="AEA28" s="218">
        <v>4050.7</v>
      </c>
      <c r="AEB28" s="218"/>
      <c r="AEC28" s="218"/>
      <c r="AED28" s="20">
        <f t="shared" si="167"/>
        <v>20297.312454168001</v>
      </c>
      <c r="AEE28" s="18">
        <v>1993.63599288</v>
      </c>
      <c r="AEF28" s="18">
        <v>1790.4553488000001</v>
      </c>
      <c r="AEG28" s="18">
        <v>2520.6867139680003</v>
      </c>
      <c r="AEH28" s="18">
        <v>1822.2178284000001</v>
      </c>
      <c r="AEI28" s="18">
        <v>1385.4376825200002</v>
      </c>
      <c r="AEJ28" s="18">
        <v>2240.3115144000003</v>
      </c>
      <c r="AEK28" s="18">
        <v>2003.474412</v>
      </c>
      <c r="AEL28" s="18">
        <v>2059.6576967999999</v>
      </c>
      <c r="AEM28" s="18">
        <v>1819.3986179999999</v>
      </c>
      <c r="AEN28" s="18">
        <v>2662.0366464000003</v>
      </c>
      <c r="AEO28" s="18"/>
      <c r="AEP28" s="18"/>
      <c r="AEQ28" s="20">
        <f t="shared" si="82"/>
        <v>-20037.656545831996</v>
      </c>
      <c r="AER28" s="20">
        <f t="shared" si="83"/>
        <v>-20037.656545831996</v>
      </c>
      <c r="AES28" s="20">
        <f t="shared" si="84"/>
        <v>0</v>
      </c>
      <c r="AET28" s="18">
        <f t="shared" si="168"/>
        <v>0</v>
      </c>
      <c r="AEU28" s="18">
        <v>0</v>
      </c>
      <c r="AEV28" s="218">
        <v>0</v>
      </c>
      <c r="AEW28" s="218">
        <v>0</v>
      </c>
      <c r="AEX28" s="218">
        <v>0</v>
      </c>
      <c r="AEY28" s="218">
        <v>0</v>
      </c>
      <c r="AEZ28" s="218"/>
      <c r="AFA28" s="218"/>
      <c r="AFB28" s="218"/>
      <c r="AFC28" s="218"/>
      <c r="AFD28" s="218"/>
      <c r="AFE28" s="218"/>
      <c r="AFF28" s="218"/>
      <c r="AFG28" s="20">
        <f t="shared" si="169"/>
        <v>0</v>
      </c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20">
        <f t="shared" si="85"/>
        <v>0</v>
      </c>
      <c r="AFU28" s="20">
        <f t="shared" si="86"/>
        <v>0</v>
      </c>
      <c r="AFV28" s="135">
        <f t="shared" si="87"/>
        <v>0</v>
      </c>
      <c r="AFW28" s="140">
        <f t="shared" si="88"/>
        <v>470791.60646599997</v>
      </c>
      <c r="AFX28" s="110">
        <f t="shared" si="89"/>
        <v>355963.17046440905</v>
      </c>
      <c r="AFY28" s="125">
        <f t="shared" si="90"/>
        <v>-114828.43600159092</v>
      </c>
      <c r="AFZ28" s="20">
        <f t="shared" si="170"/>
        <v>-114828.43600159092</v>
      </c>
      <c r="AGA28" s="139">
        <f t="shared" si="171"/>
        <v>0</v>
      </c>
      <c r="AGB28" s="200">
        <f t="shared" si="91"/>
        <v>564949.92775919999</v>
      </c>
      <c r="AGC28" s="125">
        <f t="shared" si="91"/>
        <v>427155.80455729086</v>
      </c>
      <c r="AGD28" s="125">
        <f t="shared" si="92"/>
        <v>-137794.12320190913</v>
      </c>
      <c r="AGE28" s="20">
        <f t="shared" si="93"/>
        <v>-137794.12320190913</v>
      </c>
      <c r="AGF28" s="135">
        <f t="shared" si="94"/>
        <v>0</v>
      </c>
      <c r="AGG28" s="164">
        <f t="shared" si="172"/>
        <v>28247.49638796</v>
      </c>
      <c r="AGH28" s="205">
        <f t="shared" si="173"/>
        <v>21357.790227864545</v>
      </c>
      <c r="AGI28" s="125">
        <f t="shared" si="95"/>
        <v>-6889.7061600954548</v>
      </c>
      <c r="AGJ28" s="20">
        <f t="shared" si="96"/>
        <v>-6889.7061600954548</v>
      </c>
      <c r="AGK28" s="139">
        <f t="shared" si="97"/>
        <v>0</v>
      </c>
      <c r="AGL28" s="165">
        <f t="shared" si="174"/>
        <v>593197.42414716003</v>
      </c>
      <c r="AGM28" s="165">
        <f t="shared" si="174"/>
        <v>448513.59478515538</v>
      </c>
      <c r="AGN28" s="166">
        <f t="shared" si="99"/>
        <v>-144683.82936200465</v>
      </c>
      <c r="AGO28" s="165">
        <f t="shared" si="100"/>
        <v>-144683.82936200465</v>
      </c>
      <c r="AGP28" s="167">
        <f t="shared" si="101"/>
        <v>0</v>
      </c>
      <c r="AGQ28" s="202">
        <f t="shared" si="175"/>
        <v>4.7619047619047623E-2</v>
      </c>
      <c r="AGR28" s="263"/>
      <c r="AGS28" s="263">
        <v>0.05</v>
      </c>
      <c r="AGT28" s="229"/>
      <c r="AGU28" s="264"/>
      <c r="AGV28" s="22"/>
      <c r="AGW28" s="22"/>
      <c r="AGX28" s="22"/>
      <c r="AGY28" s="22"/>
      <c r="AGZ28" s="22"/>
      <c r="AHA28" s="22"/>
      <c r="AHB28" s="22"/>
      <c r="AHC28" s="22"/>
      <c r="AHD28" s="22"/>
      <c r="AHE28" s="22"/>
      <c r="AHF28" s="22"/>
      <c r="AHG28" s="22"/>
      <c r="AHH28" s="22"/>
    </row>
    <row r="29" spans="1:892" s="210" customFormat="1" ht="12.75" outlineLevel="1" x14ac:dyDescent="0.25">
      <c r="A29" s="1">
        <v>459</v>
      </c>
      <c r="B29" s="21">
        <v>3</v>
      </c>
      <c r="C29" s="233" t="s">
        <v>1752</v>
      </c>
      <c r="D29" s="231">
        <v>10</v>
      </c>
      <c r="E29" s="227">
        <v>4173.88</v>
      </c>
      <c r="F29" s="131">
        <f t="shared" si="0"/>
        <v>52045.080999999998</v>
      </c>
      <c r="G29" s="113">
        <f t="shared" si="1"/>
        <v>35158.752670949696</v>
      </c>
      <c r="H29" s="131">
        <f t="shared" si="2"/>
        <v>-16886.328329050302</v>
      </c>
      <c r="I29" s="120">
        <f t="shared" si="3"/>
        <v>-16886.328329050302</v>
      </c>
      <c r="J29" s="120">
        <f t="shared" si="4"/>
        <v>0</v>
      </c>
      <c r="K29" s="18">
        <f t="shared" si="102"/>
        <v>18222.925999999999</v>
      </c>
      <c r="L29" s="218">
        <v>1788.2959999999998</v>
      </c>
      <c r="M29" s="218">
        <v>1826.07</v>
      </c>
      <c r="N29" s="218">
        <v>1826.07</v>
      </c>
      <c r="O29" s="218">
        <v>1826.07</v>
      </c>
      <c r="P29" s="218">
        <v>1826.07</v>
      </c>
      <c r="Q29" s="218">
        <v>1826.07</v>
      </c>
      <c r="R29" s="218">
        <v>1826.07</v>
      </c>
      <c r="S29" s="218">
        <v>1826.07</v>
      </c>
      <c r="T29" s="218">
        <v>1826.07</v>
      </c>
      <c r="U29" s="218">
        <v>1826.07</v>
      </c>
      <c r="V29" s="218"/>
      <c r="W29" s="218"/>
      <c r="X29" s="218">
        <f t="shared" si="103"/>
        <v>10133.079596004256</v>
      </c>
      <c r="Y29" s="18">
        <v>0</v>
      </c>
      <c r="Z29" s="18">
        <v>0</v>
      </c>
      <c r="AA29" s="18">
        <v>0</v>
      </c>
      <c r="AB29" s="18">
        <v>0</v>
      </c>
      <c r="AC29" s="18">
        <v>10133.079596004256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/>
      <c r="AJ29" s="18"/>
      <c r="AK29" s="218"/>
      <c r="AL29" s="218">
        <f t="shared" si="104"/>
        <v>0</v>
      </c>
      <c r="AM29" s="218">
        <f t="shared" si="5"/>
        <v>0</v>
      </c>
      <c r="AN29" s="18">
        <f t="shared" si="105"/>
        <v>2619.9999999999991</v>
      </c>
      <c r="AO29" s="218">
        <v>257.23</v>
      </c>
      <c r="AP29" s="218">
        <v>262.52999999999997</v>
      </c>
      <c r="AQ29" s="218">
        <v>262.52999999999997</v>
      </c>
      <c r="AR29" s="218">
        <v>262.52999999999997</v>
      </c>
      <c r="AS29" s="218">
        <v>262.52999999999997</v>
      </c>
      <c r="AT29" s="218">
        <v>262.52999999999997</v>
      </c>
      <c r="AU29" s="218">
        <v>262.52999999999997</v>
      </c>
      <c r="AV29" s="218">
        <v>262.52999999999997</v>
      </c>
      <c r="AW29" s="218">
        <v>262.52999999999997</v>
      </c>
      <c r="AX29" s="218">
        <v>262.52999999999997</v>
      </c>
      <c r="AY29" s="218"/>
      <c r="AZ29" s="218"/>
      <c r="BA29" s="20">
        <f t="shared" si="106"/>
        <v>1474.6780462883783</v>
      </c>
      <c r="BB29" s="18">
        <v>0</v>
      </c>
      <c r="BC29" s="18">
        <v>0</v>
      </c>
      <c r="BD29" s="18">
        <v>0</v>
      </c>
      <c r="BE29" s="18">
        <v>0</v>
      </c>
      <c r="BF29" s="18">
        <v>1474.6780462883783</v>
      </c>
      <c r="BG29" s="18">
        <v>0</v>
      </c>
      <c r="BH29" s="18">
        <v>0</v>
      </c>
      <c r="BI29" s="18">
        <v>0</v>
      </c>
      <c r="BJ29" s="18">
        <v>0</v>
      </c>
      <c r="BK29" s="18">
        <v>0</v>
      </c>
      <c r="BL29" s="18"/>
      <c r="BM29" s="18"/>
      <c r="BN29" s="218"/>
      <c r="BO29" s="20">
        <f t="shared" si="6"/>
        <v>0</v>
      </c>
      <c r="BP29" s="20">
        <f t="shared" si="7"/>
        <v>0</v>
      </c>
      <c r="BQ29" s="18">
        <f t="shared" si="107"/>
        <v>2277.4229999999998</v>
      </c>
      <c r="BR29" s="218">
        <v>222.63299999999998</v>
      </c>
      <c r="BS29" s="3">
        <v>228.31</v>
      </c>
      <c r="BT29" s="218">
        <v>228.31</v>
      </c>
      <c r="BU29" s="218">
        <v>228.31</v>
      </c>
      <c r="BV29" s="218">
        <v>228.31</v>
      </c>
      <c r="BW29" s="218">
        <v>228.31</v>
      </c>
      <c r="BX29" s="218">
        <v>228.31</v>
      </c>
      <c r="BY29" s="218">
        <v>228.31</v>
      </c>
      <c r="BZ29" s="218">
        <v>228.31</v>
      </c>
      <c r="CA29" s="218">
        <v>228.31</v>
      </c>
      <c r="CB29" s="218"/>
      <c r="CC29" s="218"/>
      <c r="CD29" s="18">
        <f t="shared" si="108"/>
        <v>2368.3900296892002</v>
      </c>
      <c r="CE29" s="18">
        <v>175.02782571399999</v>
      </c>
      <c r="CF29" s="18">
        <v>174.57819914000001</v>
      </c>
      <c r="CG29" s="18">
        <v>252.2453775152</v>
      </c>
      <c r="CH29" s="18">
        <v>257.48240040000002</v>
      </c>
      <c r="CI29" s="18">
        <v>251.85766212000001</v>
      </c>
      <c r="CJ29" s="18">
        <v>256.56194840000001</v>
      </c>
      <c r="CK29" s="18">
        <v>249.2339628</v>
      </c>
      <c r="CL29" s="18">
        <v>250.33302360000002</v>
      </c>
      <c r="CM29" s="18">
        <v>248.2381388</v>
      </c>
      <c r="CN29" s="18">
        <v>252.83149120000002</v>
      </c>
      <c r="CO29" s="18"/>
      <c r="CP29" s="18"/>
      <c r="CQ29" s="218"/>
      <c r="CR29" s="20">
        <f t="shared" si="8"/>
        <v>0</v>
      </c>
      <c r="CS29" s="20">
        <f t="shared" si="9"/>
        <v>0</v>
      </c>
      <c r="CT29" s="18">
        <f t="shared" si="109"/>
        <v>529.51599999999996</v>
      </c>
      <c r="CU29" s="18">
        <v>52.425999999999995</v>
      </c>
      <c r="CV29" s="218">
        <v>53.01</v>
      </c>
      <c r="CW29" s="218">
        <v>53.01</v>
      </c>
      <c r="CX29" s="218">
        <v>53.01</v>
      </c>
      <c r="CY29" s="218">
        <v>53.01</v>
      </c>
      <c r="CZ29" s="218">
        <v>53.01</v>
      </c>
      <c r="DA29" s="218">
        <v>53.01</v>
      </c>
      <c r="DB29" s="218">
        <v>53.01</v>
      </c>
      <c r="DC29" s="218">
        <v>53.01</v>
      </c>
      <c r="DD29" s="218">
        <v>53.01</v>
      </c>
      <c r="DE29" s="218"/>
      <c r="DF29" s="218"/>
      <c r="DG29" s="18">
        <f t="shared" si="110"/>
        <v>564.77279298468</v>
      </c>
      <c r="DH29" s="18">
        <v>47.954491263000001</v>
      </c>
      <c r="DI29" s="18">
        <v>47.831301629999999</v>
      </c>
      <c r="DJ29" s="18">
        <v>58.599560993680001</v>
      </c>
      <c r="DK29" s="18">
        <v>59.816182860000005</v>
      </c>
      <c r="DL29" s="18">
        <v>58.509490158000006</v>
      </c>
      <c r="DM29" s="18">
        <v>59.60213882</v>
      </c>
      <c r="DN29" s="18">
        <v>57.899974020000002</v>
      </c>
      <c r="DO29" s="18">
        <v>58.155298740000006</v>
      </c>
      <c r="DP29" s="18">
        <v>57.668632420000002</v>
      </c>
      <c r="DQ29" s="18">
        <v>58.735722080000002</v>
      </c>
      <c r="DR29" s="18"/>
      <c r="DS29" s="18"/>
      <c r="DT29" s="218">
        <f t="shared" si="111"/>
        <v>35.256792984680033</v>
      </c>
      <c r="DU29" s="20">
        <f t="shared" si="10"/>
        <v>0</v>
      </c>
      <c r="DV29" s="20">
        <f t="shared" si="112"/>
        <v>35.256792984680033</v>
      </c>
      <c r="DW29" s="18">
        <f t="shared" si="11"/>
        <v>1603.6450000000002</v>
      </c>
      <c r="DX29" s="18">
        <v>157.435</v>
      </c>
      <c r="DY29" s="218">
        <v>160.69</v>
      </c>
      <c r="DZ29" s="218">
        <v>160.69</v>
      </c>
      <c r="EA29" s="218">
        <v>160.69</v>
      </c>
      <c r="EB29" s="218">
        <v>160.69</v>
      </c>
      <c r="EC29" s="218">
        <v>160.69</v>
      </c>
      <c r="ED29" s="218">
        <v>160.69</v>
      </c>
      <c r="EE29" s="218">
        <v>160.69</v>
      </c>
      <c r="EF29" s="218">
        <v>160.69</v>
      </c>
      <c r="EG29" s="218">
        <v>160.69</v>
      </c>
      <c r="EH29" s="218"/>
      <c r="EI29" s="218"/>
      <c r="EJ29" s="218"/>
      <c r="EK29" s="18">
        <f t="shared" si="113"/>
        <v>899.3059450388331</v>
      </c>
      <c r="EL29" s="18">
        <v>0</v>
      </c>
      <c r="EM29" s="18">
        <v>0</v>
      </c>
      <c r="EN29" s="18">
        <v>0</v>
      </c>
      <c r="EO29" s="18">
        <v>0</v>
      </c>
      <c r="EP29" s="18">
        <v>899.3059450388331</v>
      </c>
      <c r="EQ29" s="18">
        <v>0</v>
      </c>
      <c r="ER29" s="18">
        <v>0</v>
      </c>
      <c r="ES29" s="18">
        <v>0</v>
      </c>
      <c r="ET29" s="18">
        <v>0</v>
      </c>
      <c r="EU29" s="18">
        <v>0</v>
      </c>
      <c r="EV29" s="18"/>
      <c r="EW29" s="18"/>
      <c r="EX29" s="20">
        <f t="shared" si="12"/>
        <v>-704.33905496116711</v>
      </c>
      <c r="EY29" s="20">
        <f t="shared" si="114"/>
        <v>-704.33905496116711</v>
      </c>
      <c r="EZ29" s="20">
        <f t="shared" si="115"/>
        <v>0</v>
      </c>
      <c r="FA29" s="18">
        <f t="shared" si="116"/>
        <v>8872.4359999999979</v>
      </c>
      <c r="FB29" s="18">
        <v>871.16600000000005</v>
      </c>
      <c r="FC29" s="218">
        <v>889.03</v>
      </c>
      <c r="FD29" s="218">
        <v>889.03</v>
      </c>
      <c r="FE29" s="218">
        <v>889.03</v>
      </c>
      <c r="FF29" s="218">
        <v>889.03</v>
      </c>
      <c r="FG29" s="218">
        <v>889.03</v>
      </c>
      <c r="FH29" s="218">
        <v>889.03</v>
      </c>
      <c r="FI29" s="218">
        <v>889.03</v>
      </c>
      <c r="FJ29" s="218">
        <v>889.03</v>
      </c>
      <c r="FK29" s="218">
        <v>889.03</v>
      </c>
      <c r="FL29" s="218"/>
      <c r="FM29" s="218"/>
      <c r="FN29" s="20">
        <f t="shared" si="117"/>
        <v>5189.3324416546739</v>
      </c>
      <c r="FO29" s="18">
        <v>0</v>
      </c>
      <c r="FP29" s="18">
        <v>0</v>
      </c>
      <c r="FQ29" s="18">
        <v>0</v>
      </c>
      <c r="FR29" s="18">
        <v>0</v>
      </c>
      <c r="FS29" s="18">
        <v>5189.3324416546739</v>
      </c>
      <c r="FT29" s="18">
        <v>0</v>
      </c>
      <c r="FU29" s="18">
        <v>0</v>
      </c>
      <c r="FV29" s="18">
        <v>0</v>
      </c>
      <c r="FW29" s="18">
        <v>0</v>
      </c>
      <c r="FX29" s="18">
        <v>0</v>
      </c>
      <c r="FY29" s="18"/>
      <c r="FZ29" s="18"/>
      <c r="GA29" s="218">
        <f t="shared" si="118"/>
        <v>-3683.103558345324</v>
      </c>
      <c r="GB29" s="20">
        <f t="shared" si="119"/>
        <v>-3683.103558345324</v>
      </c>
      <c r="GC29" s="20">
        <f t="shared" si="120"/>
        <v>0</v>
      </c>
      <c r="GD29" s="18">
        <f t="shared" si="121"/>
        <v>16.069000000000003</v>
      </c>
      <c r="GE29" s="218">
        <v>16.069000000000003</v>
      </c>
      <c r="GF29" s="218">
        <v>0</v>
      </c>
      <c r="GG29" s="218">
        <v>0</v>
      </c>
      <c r="GH29" s="218">
        <v>0</v>
      </c>
      <c r="GI29" s="218">
        <v>0</v>
      </c>
      <c r="GJ29" s="218">
        <v>0</v>
      </c>
      <c r="GK29" s="218"/>
      <c r="GL29" s="218"/>
      <c r="GM29" s="218"/>
      <c r="GN29" s="218"/>
      <c r="GO29" s="218"/>
      <c r="GP29" s="218"/>
      <c r="GQ29" s="20">
        <f t="shared" si="122"/>
        <v>0</v>
      </c>
      <c r="GR29" s="18">
        <v>0</v>
      </c>
      <c r="GS29" s="18">
        <v>0</v>
      </c>
      <c r="GT29" s="18">
        <v>0</v>
      </c>
      <c r="GU29" s="18">
        <v>0</v>
      </c>
      <c r="GV29" s="218">
        <f t="shared" si="123"/>
        <v>-16.069000000000003</v>
      </c>
      <c r="GW29" s="20">
        <f t="shared" si="13"/>
        <v>-16.069000000000003</v>
      </c>
      <c r="GX29" s="20">
        <f t="shared" si="14"/>
        <v>0</v>
      </c>
      <c r="GY29" s="18">
        <f t="shared" si="124"/>
        <v>17903.065999999999</v>
      </c>
      <c r="GZ29" s="18">
        <v>1750.2260000000001</v>
      </c>
      <c r="HA29" s="218">
        <v>1794.76</v>
      </c>
      <c r="HB29" s="218">
        <v>1794.76</v>
      </c>
      <c r="HC29" s="218">
        <v>1794.76</v>
      </c>
      <c r="HD29" s="218">
        <v>1794.76</v>
      </c>
      <c r="HE29" s="218">
        <v>1794.76</v>
      </c>
      <c r="HF29" s="218">
        <v>1794.76</v>
      </c>
      <c r="HG29" s="218">
        <v>1794.76</v>
      </c>
      <c r="HH29" s="218">
        <v>1794.76</v>
      </c>
      <c r="HI29" s="218">
        <v>1794.76</v>
      </c>
      <c r="HJ29" s="218"/>
      <c r="HK29" s="218"/>
      <c r="HL29" s="20">
        <f t="shared" si="125"/>
        <v>14529.193819289672</v>
      </c>
      <c r="HM29" s="18">
        <v>1387.6176205506263</v>
      </c>
      <c r="HN29" s="18">
        <v>1275.7364501599507</v>
      </c>
      <c r="HO29" s="18">
        <v>1466.2740426743107</v>
      </c>
      <c r="HP29" s="18">
        <v>1580.5261350564776</v>
      </c>
      <c r="HQ29" s="18">
        <v>1653.4028783077579</v>
      </c>
      <c r="HR29" s="18">
        <v>1434.2309195746093</v>
      </c>
      <c r="HS29" s="18">
        <v>1303.7356168872693</v>
      </c>
      <c r="HT29" s="18">
        <v>1724.5762111825466</v>
      </c>
      <c r="HU29" s="18">
        <v>1303.1019264685942</v>
      </c>
      <c r="HV29" s="18">
        <v>1399.9920184275281</v>
      </c>
      <c r="HW29" s="18"/>
      <c r="HX29" s="18"/>
      <c r="HY29" s="20">
        <f t="shared" si="15"/>
        <v>-3373.8721807103266</v>
      </c>
      <c r="HZ29" s="20">
        <f t="shared" si="16"/>
        <v>-3373.8721807103266</v>
      </c>
      <c r="IA29" s="20">
        <f t="shared" si="17"/>
        <v>0</v>
      </c>
      <c r="IB29" s="119">
        <f t="shared" si="126"/>
        <v>57512.193000000014</v>
      </c>
      <c r="IC29" s="119">
        <v>5660.7629999999999</v>
      </c>
      <c r="ID29" s="228">
        <v>5761.27</v>
      </c>
      <c r="IE29" s="228">
        <v>5761.27</v>
      </c>
      <c r="IF29" s="119">
        <v>5761.27</v>
      </c>
      <c r="IG29" s="119">
        <v>5761.27</v>
      </c>
      <c r="IH29" s="119">
        <v>5761.27</v>
      </c>
      <c r="II29" s="119">
        <v>5761.27</v>
      </c>
      <c r="IJ29" s="119">
        <v>5761.27</v>
      </c>
      <c r="IK29" s="119">
        <v>5761.27</v>
      </c>
      <c r="IL29" s="119">
        <v>5761.27</v>
      </c>
      <c r="IM29" s="119"/>
      <c r="IN29" s="119"/>
      <c r="IO29" s="120">
        <f t="shared" si="127"/>
        <v>56647.623060489495</v>
      </c>
      <c r="IP29" s="18">
        <v>3846.6579112394943</v>
      </c>
      <c r="IQ29" s="18">
        <v>4420.8338393541726</v>
      </c>
      <c r="IR29" s="18">
        <v>5932.5303890997338</v>
      </c>
      <c r="IS29" s="18">
        <v>5715.10507100419</v>
      </c>
      <c r="IT29" s="18">
        <v>6611.5052567379489</v>
      </c>
      <c r="IU29" s="18">
        <v>5449.1470631727489</v>
      </c>
      <c r="IV29" s="18">
        <v>5360.6785140352467</v>
      </c>
      <c r="IW29" s="18">
        <v>5976.464907815709</v>
      </c>
      <c r="IX29" s="18">
        <v>6829.6495209800696</v>
      </c>
      <c r="IY29" s="18">
        <v>6505.0505870501838</v>
      </c>
      <c r="IZ29" s="18"/>
      <c r="JA29" s="18"/>
      <c r="JB29" s="228">
        <f t="shared" si="18"/>
        <v>-864.56993951051845</v>
      </c>
      <c r="JC29" s="120">
        <f>IF(JB29&lt;0,JB29,0)</f>
        <v>-864.56993951051845</v>
      </c>
      <c r="JD29" s="120">
        <f t="shared" si="20"/>
        <v>0</v>
      </c>
      <c r="JE29" s="119">
        <f t="shared" si="128"/>
        <v>0</v>
      </c>
      <c r="JF29" s="119">
        <v>0</v>
      </c>
      <c r="JG29" s="228">
        <v>0</v>
      </c>
      <c r="JH29" s="228">
        <v>0</v>
      </c>
      <c r="JI29" s="228">
        <v>0</v>
      </c>
      <c r="JJ29" s="228">
        <v>0</v>
      </c>
      <c r="JK29" s="228">
        <v>0</v>
      </c>
      <c r="JL29" s="228">
        <v>0</v>
      </c>
      <c r="JM29" s="228">
        <v>0</v>
      </c>
      <c r="JN29" s="228">
        <v>0</v>
      </c>
      <c r="JO29" s="228">
        <v>0</v>
      </c>
      <c r="JP29" s="228"/>
      <c r="JQ29" s="228"/>
      <c r="JR29" s="119">
        <f t="shared" si="129"/>
        <v>0</v>
      </c>
      <c r="JS29" s="18">
        <v>0</v>
      </c>
      <c r="JT29" s="18">
        <v>0</v>
      </c>
      <c r="JU29" s="18">
        <v>0</v>
      </c>
      <c r="JV29" s="18">
        <v>0</v>
      </c>
      <c r="JW29" s="18">
        <v>0</v>
      </c>
      <c r="JX29" s="18">
        <v>0</v>
      </c>
      <c r="JY29" s="18">
        <v>0</v>
      </c>
      <c r="JZ29" s="18">
        <v>0</v>
      </c>
      <c r="KA29" s="18">
        <v>0</v>
      </c>
      <c r="KB29" s="18">
        <v>0</v>
      </c>
      <c r="KC29" s="18"/>
      <c r="KD29" s="18"/>
      <c r="KE29" s="228">
        <f t="shared" si="21"/>
        <v>0</v>
      </c>
      <c r="KF29" s="120">
        <f t="shared" si="22"/>
        <v>0</v>
      </c>
      <c r="KG29" s="120">
        <f t="shared" si="23"/>
        <v>0</v>
      </c>
      <c r="KH29" s="119">
        <f t="shared" si="130"/>
        <v>4665.2680000000009</v>
      </c>
      <c r="KI29" s="119">
        <v>458.03800000000001</v>
      </c>
      <c r="KJ29" s="228">
        <v>467.47</v>
      </c>
      <c r="KK29" s="228">
        <v>467.47</v>
      </c>
      <c r="KL29" s="228">
        <v>467.47</v>
      </c>
      <c r="KM29" s="228">
        <v>467.47</v>
      </c>
      <c r="KN29" s="228">
        <v>467.47</v>
      </c>
      <c r="KO29" s="228">
        <v>467.47</v>
      </c>
      <c r="KP29" s="228">
        <v>467.47</v>
      </c>
      <c r="KQ29" s="228">
        <v>467.47</v>
      </c>
      <c r="KR29" s="228">
        <v>467.47</v>
      </c>
      <c r="KS29" s="228"/>
      <c r="KT29" s="228"/>
      <c r="KU29" s="120">
        <f t="shared" si="131"/>
        <v>3896.5419365034668</v>
      </c>
      <c r="KV29" s="18">
        <v>542.46962820807596</v>
      </c>
      <c r="KW29" s="18">
        <v>411.15317268252988</v>
      </c>
      <c r="KX29" s="18">
        <v>606.12679193788972</v>
      </c>
      <c r="KY29" s="18">
        <v>537.55130613177562</v>
      </c>
      <c r="KZ29" s="18">
        <v>578.94386892047203</v>
      </c>
      <c r="LA29" s="18">
        <v>114.7078252493927</v>
      </c>
      <c r="LB29" s="18">
        <v>6.3559229220678493</v>
      </c>
      <c r="LC29" s="18"/>
      <c r="LD29" s="18">
        <v>640.39664825614875</v>
      </c>
      <c r="LE29" s="18">
        <v>458.83677219511435</v>
      </c>
      <c r="LF29" s="18"/>
      <c r="LG29" s="18"/>
      <c r="LH29" s="228">
        <f t="shared" si="132"/>
        <v>-768.72606349653415</v>
      </c>
      <c r="LI29" s="120">
        <f t="shared" si="24"/>
        <v>-768.72606349653415</v>
      </c>
      <c r="LJ29" s="120">
        <f t="shared" si="25"/>
        <v>0</v>
      </c>
      <c r="LK29" s="120">
        <f t="shared" si="133"/>
        <v>0</v>
      </c>
      <c r="LL29" s="228"/>
      <c r="LM29" s="228"/>
      <c r="LN29" s="228"/>
      <c r="LO29" s="228"/>
      <c r="LP29" s="228"/>
      <c r="LQ29" s="228"/>
      <c r="LR29" s="228"/>
      <c r="LS29" s="228"/>
      <c r="LT29" s="228"/>
      <c r="LU29" s="228"/>
      <c r="LV29" s="228"/>
      <c r="LW29" s="228"/>
      <c r="LX29" s="120">
        <f t="shared" si="26"/>
        <v>0</v>
      </c>
      <c r="LY29" s="228"/>
      <c r="LZ29" s="228"/>
      <c r="MA29" s="228"/>
      <c r="MB29" s="228"/>
      <c r="MC29" s="228"/>
      <c r="MD29" s="228"/>
      <c r="ME29" s="228"/>
      <c r="MF29" s="228"/>
      <c r="MG29" s="228"/>
      <c r="MH29" s="228"/>
      <c r="MI29" s="228"/>
      <c r="MJ29" s="119">
        <v>0</v>
      </c>
      <c r="MK29" s="228"/>
      <c r="ML29" s="120">
        <f t="shared" si="27"/>
        <v>0</v>
      </c>
      <c r="MM29" s="120">
        <f t="shared" si="28"/>
        <v>0</v>
      </c>
      <c r="MN29" s="120">
        <f t="shared" si="134"/>
        <v>68904.589000000022</v>
      </c>
      <c r="MO29" s="120">
        <v>6745.9090000000006</v>
      </c>
      <c r="MP29" s="228">
        <v>6906.52</v>
      </c>
      <c r="MQ29" s="228">
        <v>6906.52</v>
      </c>
      <c r="MR29" s="228">
        <v>6906.52</v>
      </c>
      <c r="MS29" s="228">
        <v>6906.52</v>
      </c>
      <c r="MT29" s="228">
        <v>6906.52</v>
      </c>
      <c r="MU29" s="228">
        <v>6906.52</v>
      </c>
      <c r="MV29" s="228">
        <v>6906.52</v>
      </c>
      <c r="MW29" s="228">
        <v>6906.52</v>
      </c>
      <c r="MX29" s="228">
        <v>6906.52</v>
      </c>
      <c r="MY29" s="228"/>
      <c r="MZ29" s="228"/>
      <c r="NA29" s="120">
        <f t="shared" si="135"/>
        <v>98894.084342189133</v>
      </c>
      <c r="NB29" s="20">
        <v>3420.3227255169045</v>
      </c>
      <c r="NC29" s="20">
        <v>0</v>
      </c>
      <c r="ND29" s="20">
        <v>81683.473390480038</v>
      </c>
      <c r="NE29" s="20">
        <v>13415.281441717625</v>
      </c>
      <c r="NF29" s="20">
        <v>0</v>
      </c>
      <c r="NG29" s="20">
        <v>0</v>
      </c>
      <c r="NH29" s="20">
        <v>0</v>
      </c>
      <c r="NI29" s="20">
        <v>0</v>
      </c>
      <c r="NJ29" s="20">
        <v>0</v>
      </c>
      <c r="NK29" s="20">
        <v>375.0067844745671</v>
      </c>
      <c r="NL29" s="20"/>
      <c r="NM29" s="20"/>
      <c r="NN29" s="228">
        <f t="shared" si="136"/>
        <v>29989.495342189111</v>
      </c>
      <c r="NO29" s="120">
        <f t="shared" si="29"/>
        <v>0</v>
      </c>
      <c r="NP29" s="120">
        <f t="shared" si="30"/>
        <v>29989.495342189111</v>
      </c>
      <c r="NQ29" s="114">
        <f t="shared" si="31"/>
        <v>26605.418000000005</v>
      </c>
      <c r="NR29" s="113">
        <f t="shared" si="32"/>
        <v>10348.56</v>
      </c>
      <c r="NS29" s="131">
        <f t="shared" si="33"/>
        <v>-16256.858000000006</v>
      </c>
      <c r="NT29" s="120">
        <f t="shared" si="34"/>
        <v>-16256.858000000006</v>
      </c>
      <c r="NU29" s="120">
        <f t="shared" si="35"/>
        <v>0</v>
      </c>
      <c r="NV29" s="18">
        <f t="shared" si="137"/>
        <v>5165.1499999999996</v>
      </c>
      <c r="NW29" s="18">
        <v>503.3300000000001</v>
      </c>
      <c r="NX29" s="218">
        <v>517.98</v>
      </c>
      <c r="NY29" s="218">
        <v>517.98</v>
      </c>
      <c r="NZ29" s="18">
        <v>517.98</v>
      </c>
      <c r="OA29" s="18">
        <v>517.98</v>
      </c>
      <c r="OB29" s="18">
        <v>517.98</v>
      </c>
      <c r="OC29" s="18">
        <v>517.98</v>
      </c>
      <c r="OD29" s="18">
        <v>517.98</v>
      </c>
      <c r="OE29" s="18">
        <v>517.98</v>
      </c>
      <c r="OF29" s="18">
        <v>517.98</v>
      </c>
      <c r="OG29" s="18"/>
      <c r="OH29" s="18"/>
      <c r="OI29" s="20">
        <f t="shared" si="138"/>
        <v>0</v>
      </c>
      <c r="OJ29" s="20">
        <v>0</v>
      </c>
      <c r="OK29" s="20">
        <v>0</v>
      </c>
      <c r="OL29" s="20">
        <v>0</v>
      </c>
      <c r="OM29" s="20">
        <v>0</v>
      </c>
      <c r="ON29" s="20">
        <v>0</v>
      </c>
      <c r="OO29" s="20">
        <v>0</v>
      </c>
      <c r="OP29" s="20">
        <v>0</v>
      </c>
      <c r="OQ29" s="20">
        <v>0</v>
      </c>
      <c r="OR29" s="20">
        <v>0</v>
      </c>
      <c r="OS29" s="20">
        <f>VLOOKUP(C29,'[3]Фін.рез.(витрати)'!$C$8:$AD$94,28,0)</f>
        <v>0</v>
      </c>
      <c r="OT29" s="20"/>
      <c r="OU29" s="20"/>
      <c r="OV29" s="218">
        <f t="shared" si="139"/>
        <v>-5165.1499999999996</v>
      </c>
      <c r="OW29" s="20">
        <f t="shared" si="36"/>
        <v>-5165.1499999999996</v>
      </c>
      <c r="OX29" s="20">
        <f t="shared" si="37"/>
        <v>0</v>
      </c>
      <c r="OY29" s="18">
        <f t="shared" si="140"/>
        <v>6860.7349999999988</v>
      </c>
      <c r="OZ29" s="18">
        <v>647.49500000000012</v>
      </c>
      <c r="PA29" s="218">
        <v>690.36</v>
      </c>
      <c r="PB29" s="218">
        <v>690.36</v>
      </c>
      <c r="PC29" s="218">
        <v>690.36</v>
      </c>
      <c r="PD29" s="218">
        <v>690.36</v>
      </c>
      <c r="PE29" s="218">
        <v>690.36</v>
      </c>
      <c r="PF29" s="218">
        <v>690.36</v>
      </c>
      <c r="PG29" s="218">
        <v>690.36</v>
      </c>
      <c r="PH29" s="218">
        <v>690.36</v>
      </c>
      <c r="PI29" s="218">
        <v>690.36</v>
      </c>
      <c r="PJ29" s="218"/>
      <c r="PK29" s="218"/>
      <c r="PL29" s="20">
        <f t="shared" si="141"/>
        <v>0</v>
      </c>
      <c r="PM29" s="18">
        <v>0</v>
      </c>
      <c r="PN29" s="18">
        <v>0</v>
      </c>
      <c r="PO29" s="18">
        <v>0</v>
      </c>
      <c r="PP29" s="18">
        <v>0</v>
      </c>
      <c r="PQ29" s="18">
        <v>0</v>
      </c>
      <c r="PR29" s="18">
        <v>0</v>
      </c>
      <c r="PS29" s="18">
        <v>0</v>
      </c>
      <c r="PT29" s="18">
        <v>0</v>
      </c>
      <c r="PU29" s="18">
        <v>0</v>
      </c>
      <c r="PV29" s="18">
        <f>VLOOKUP(C29,'[3]Фін.рез.(витрати)'!$C$8:$AE$94,29,0)</f>
        <v>0</v>
      </c>
      <c r="PW29" s="18"/>
      <c r="PX29" s="18"/>
      <c r="PY29" s="218">
        <f t="shared" si="142"/>
        <v>-6860.7349999999988</v>
      </c>
      <c r="PZ29" s="20">
        <f t="shared" si="38"/>
        <v>-6860.7349999999988</v>
      </c>
      <c r="QA29" s="20">
        <f t="shared" si="39"/>
        <v>0</v>
      </c>
      <c r="QB29" s="18">
        <f t="shared" si="143"/>
        <v>1274.2790000000002</v>
      </c>
      <c r="QC29" s="18">
        <v>124.79900000000001</v>
      </c>
      <c r="QD29" s="218">
        <v>127.72</v>
      </c>
      <c r="QE29" s="218">
        <v>127.72</v>
      </c>
      <c r="QF29" s="218">
        <v>127.72</v>
      </c>
      <c r="QG29" s="218">
        <v>127.72</v>
      </c>
      <c r="QH29" s="218">
        <v>127.72</v>
      </c>
      <c r="QI29" s="218">
        <v>127.72</v>
      </c>
      <c r="QJ29" s="218">
        <v>127.72</v>
      </c>
      <c r="QK29" s="218">
        <v>127.72</v>
      </c>
      <c r="QL29" s="218">
        <v>127.72</v>
      </c>
      <c r="QM29" s="218"/>
      <c r="QN29" s="218"/>
      <c r="QO29" s="20">
        <f t="shared" si="144"/>
        <v>7360.11</v>
      </c>
      <c r="QP29" s="18">
        <v>7360.11</v>
      </c>
      <c r="QQ29" s="18">
        <v>0</v>
      </c>
      <c r="QR29" s="18"/>
      <c r="QS29" s="18">
        <v>0</v>
      </c>
      <c r="QT29" s="18">
        <v>0</v>
      </c>
      <c r="QU29" s="18">
        <v>0</v>
      </c>
      <c r="QV29" s="18"/>
      <c r="QW29" s="18">
        <v>0</v>
      </c>
      <c r="QX29" s="18"/>
      <c r="QY29" s="18"/>
      <c r="QZ29" s="18"/>
      <c r="RA29" s="18"/>
      <c r="RB29" s="218">
        <f t="shared" si="145"/>
        <v>6085.8309999999992</v>
      </c>
      <c r="RC29" s="20">
        <f t="shared" si="40"/>
        <v>0</v>
      </c>
      <c r="RD29" s="20">
        <f t="shared" si="41"/>
        <v>6085.8309999999992</v>
      </c>
      <c r="RE29" s="18">
        <f t="shared" si="146"/>
        <v>6039.688000000001</v>
      </c>
      <c r="RF29" s="20">
        <v>589.01800000000003</v>
      </c>
      <c r="RG29" s="218">
        <v>605.63</v>
      </c>
      <c r="RH29" s="218">
        <v>605.63</v>
      </c>
      <c r="RI29" s="218">
        <v>605.63</v>
      </c>
      <c r="RJ29" s="218">
        <v>605.63</v>
      </c>
      <c r="RK29" s="218">
        <v>605.63</v>
      </c>
      <c r="RL29" s="218">
        <v>605.63</v>
      </c>
      <c r="RM29" s="218">
        <v>605.63</v>
      </c>
      <c r="RN29" s="218">
        <v>605.63</v>
      </c>
      <c r="RO29" s="218">
        <v>605.63</v>
      </c>
      <c r="RP29" s="218"/>
      <c r="RQ29" s="218"/>
      <c r="RR29" s="20">
        <f t="shared" si="147"/>
        <v>0</v>
      </c>
      <c r="RS29" s="18">
        <v>0</v>
      </c>
      <c r="RT29" s="18">
        <v>0</v>
      </c>
      <c r="RU29" s="18"/>
      <c r="RV29" s="18">
        <v>0</v>
      </c>
      <c r="RW29" s="18"/>
      <c r="RX29" s="18"/>
      <c r="RY29" s="18">
        <v>0</v>
      </c>
      <c r="RZ29" s="18">
        <v>0</v>
      </c>
      <c r="SA29" s="18"/>
      <c r="SB29" s="18"/>
      <c r="SC29" s="18"/>
      <c r="SD29" s="18"/>
      <c r="SE29" s="20">
        <f t="shared" si="42"/>
        <v>-6039.688000000001</v>
      </c>
      <c r="SF29" s="20">
        <f t="shared" si="43"/>
        <v>-6039.688000000001</v>
      </c>
      <c r="SG29" s="20">
        <f t="shared" si="44"/>
        <v>0</v>
      </c>
      <c r="SH29" s="18">
        <f t="shared" si="148"/>
        <v>5878.5880000000016</v>
      </c>
      <c r="SI29" s="18">
        <v>555.62800000000004</v>
      </c>
      <c r="SJ29" s="218">
        <v>591.44000000000005</v>
      </c>
      <c r="SK29" s="218">
        <v>591.44000000000005</v>
      </c>
      <c r="SL29" s="218">
        <v>591.44000000000005</v>
      </c>
      <c r="SM29" s="218">
        <v>591.44000000000005</v>
      </c>
      <c r="SN29" s="218">
        <v>591.44000000000005</v>
      </c>
      <c r="SO29" s="218">
        <v>591.44000000000005</v>
      </c>
      <c r="SP29" s="218">
        <v>591.44000000000005</v>
      </c>
      <c r="SQ29" s="218">
        <v>591.44000000000005</v>
      </c>
      <c r="SR29" s="218">
        <v>591.44000000000005</v>
      </c>
      <c r="SS29" s="218"/>
      <c r="ST29" s="218"/>
      <c r="SU29" s="20">
        <f t="shared" si="149"/>
        <v>0</v>
      </c>
      <c r="SV29" s="18">
        <v>0</v>
      </c>
      <c r="SW29" s="18">
        <v>0</v>
      </c>
      <c r="SX29" s="18">
        <v>0</v>
      </c>
      <c r="SY29" s="18">
        <v>0</v>
      </c>
      <c r="SZ29" s="18">
        <v>0</v>
      </c>
      <c r="TA29" s="18">
        <v>0</v>
      </c>
      <c r="TB29" s="18">
        <v>0</v>
      </c>
      <c r="TC29" s="18">
        <v>0</v>
      </c>
      <c r="TD29" s="18">
        <v>0</v>
      </c>
      <c r="TE29" s="18"/>
      <c r="TF29" s="18"/>
      <c r="TG29" s="18"/>
      <c r="TH29" s="20">
        <f t="shared" si="45"/>
        <v>-5878.5880000000016</v>
      </c>
      <c r="TI29" s="20">
        <f t="shared" si="46"/>
        <v>-5878.5880000000016</v>
      </c>
      <c r="TJ29" s="20">
        <f t="shared" si="47"/>
        <v>0</v>
      </c>
      <c r="TK29" s="18">
        <f t="shared" si="150"/>
        <v>1341.2030000000002</v>
      </c>
      <c r="TL29" s="18">
        <v>131.60300000000001</v>
      </c>
      <c r="TM29" s="218">
        <v>134.4</v>
      </c>
      <c r="TN29" s="218">
        <v>134.4</v>
      </c>
      <c r="TO29" s="218">
        <v>134.4</v>
      </c>
      <c r="TP29" s="218">
        <v>134.4</v>
      </c>
      <c r="TQ29" s="218">
        <v>134.4</v>
      </c>
      <c r="TR29" s="218">
        <v>134.4</v>
      </c>
      <c r="TS29" s="218">
        <v>134.4</v>
      </c>
      <c r="TT29" s="218">
        <v>134.4</v>
      </c>
      <c r="TU29" s="218">
        <v>134.4</v>
      </c>
      <c r="TV29" s="218"/>
      <c r="TW29" s="218"/>
      <c r="TX29" s="20">
        <f t="shared" si="151"/>
        <v>2988.45</v>
      </c>
      <c r="TY29" s="18">
        <v>0</v>
      </c>
      <c r="TZ29" s="18">
        <v>160.18</v>
      </c>
      <c r="UA29" s="18">
        <v>2284.34</v>
      </c>
      <c r="UB29" s="18">
        <v>0</v>
      </c>
      <c r="UC29" s="18">
        <v>0</v>
      </c>
      <c r="UD29" s="18">
        <v>0</v>
      </c>
      <c r="UE29" s="18">
        <v>543.92999999999995</v>
      </c>
      <c r="UF29" s="18">
        <v>0</v>
      </c>
      <c r="UG29" s="18">
        <v>0</v>
      </c>
      <c r="UH29" s="18">
        <f>VLOOKUP(C29,'[3]Фін.рез.(витрати)'!$C$8:$AI$94,33,0)</f>
        <v>0</v>
      </c>
      <c r="UI29" s="18"/>
      <c r="UJ29" s="18"/>
      <c r="UK29" s="20">
        <f t="shared" si="48"/>
        <v>1647.2469999999996</v>
      </c>
      <c r="UL29" s="20">
        <f t="shared" si="49"/>
        <v>0</v>
      </c>
      <c r="UM29" s="20">
        <f t="shared" si="50"/>
        <v>1647.2469999999996</v>
      </c>
      <c r="UN29" s="18">
        <f t="shared" si="152"/>
        <v>45.775000000000006</v>
      </c>
      <c r="UO29" s="18">
        <v>4.4649999999999999</v>
      </c>
      <c r="UP29" s="218">
        <v>4.59</v>
      </c>
      <c r="UQ29" s="218">
        <v>4.59</v>
      </c>
      <c r="UR29" s="218">
        <v>4.59</v>
      </c>
      <c r="US29" s="218">
        <v>4.59</v>
      </c>
      <c r="UT29" s="218">
        <v>4.59</v>
      </c>
      <c r="UU29" s="218">
        <v>4.59</v>
      </c>
      <c r="UV29" s="218">
        <v>4.59</v>
      </c>
      <c r="UW29" s="218">
        <v>4.59</v>
      </c>
      <c r="UX29" s="218">
        <v>4.59</v>
      </c>
      <c r="UY29" s="218"/>
      <c r="UZ29" s="218"/>
      <c r="VA29" s="20">
        <f t="shared" si="51"/>
        <v>0</v>
      </c>
      <c r="VB29" s="218"/>
      <c r="VC29" s="218"/>
      <c r="VD29" s="218"/>
      <c r="VE29" s="218"/>
      <c r="VF29" s="218"/>
      <c r="VG29" s="218"/>
      <c r="VH29" s="218"/>
      <c r="VI29" s="218"/>
      <c r="VJ29" s="218"/>
      <c r="VK29" s="218"/>
      <c r="VL29" s="218"/>
      <c r="VM29" s="218"/>
      <c r="VN29" s="20">
        <f t="shared" si="52"/>
        <v>-45.775000000000006</v>
      </c>
      <c r="VO29" s="20">
        <f t="shared" si="53"/>
        <v>-45.775000000000006</v>
      </c>
      <c r="VP29" s="20">
        <f t="shared" si="54"/>
        <v>0</v>
      </c>
      <c r="VQ29" s="120">
        <f t="shared" si="55"/>
        <v>0</v>
      </c>
      <c r="VR29" s="228"/>
      <c r="VS29" s="228"/>
      <c r="VT29" s="228"/>
      <c r="VU29" s="228"/>
      <c r="VV29" s="228"/>
      <c r="VW29" s="228"/>
      <c r="VX29" s="228"/>
      <c r="VY29" s="228"/>
      <c r="VZ29" s="228"/>
      <c r="WA29" s="228"/>
      <c r="WB29" s="228"/>
      <c r="WC29" s="228"/>
      <c r="WD29" s="120">
        <f t="shared" si="56"/>
        <v>0</v>
      </c>
      <c r="WE29" s="218"/>
      <c r="WF29" s="218"/>
      <c r="WG29" s="218"/>
      <c r="WH29" s="218"/>
      <c r="WI29" s="218"/>
      <c r="WJ29" s="218"/>
      <c r="WK29" s="218"/>
      <c r="WL29" s="218"/>
      <c r="WM29" s="218"/>
      <c r="WN29" s="218"/>
      <c r="WO29" s="218"/>
      <c r="WP29" s="218"/>
      <c r="WQ29" s="120">
        <f t="shared" si="57"/>
        <v>0</v>
      </c>
      <c r="WR29" s="120">
        <f t="shared" si="58"/>
        <v>0</v>
      </c>
      <c r="WS29" s="120">
        <f t="shared" si="59"/>
        <v>0</v>
      </c>
      <c r="WT29" s="119">
        <f t="shared" si="153"/>
        <v>49865.248000000007</v>
      </c>
      <c r="WU29" s="119">
        <v>4881.268</v>
      </c>
      <c r="WV29" s="228">
        <v>4998.22</v>
      </c>
      <c r="WW29" s="228">
        <v>4998.22</v>
      </c>
      <c r="WX29" s="228">
        <v>4998.22</v>
      </c>
      <c r="WY29" s="228">
        <v>4998.22</v>
      </c>
      <c r="WZ29" s="228">
        <v>4998.22</v>
      </c>
      <c r="XA29" s="228">
        <v>4998.22</v>
      </c>
      <c r="XB29" s="228">
        <v>4998.22</v>
      </c>
      <c r="XC29" s="228">
        <v>4998.22</v>
      </c>
      <c r="XD29" s="228">
        <v>4998.22</v>
      </c>
      <c r="XE29" s="228"/>
      <c r="XF29" s="228"/>
      <c r="XG29" s="119">
        <f t="shared" si="154"/>
        <v>43066.02583357448</v>
      </c>
      <c r="XH29" s="18">
        <v>4849.6642034993492</v>
      </c>
      <c r="XI29" s="18">
        <v>3480.1271818832397</v>
      </c>
      <c r="XJ29" s="18">
        <v>2359.8712602198166</v>
      </c>
      <c r="XK29" s="18">
        <v>2404.3305923843882</v>
      </c>
      <c r="XL29" s="18">
        <v>4966.1884631259027</v>
      </c>
      <c r="XM29" s="18">
        <v>4792.1766219295114</v>
      </c>
      <c r="XN29" s="18">
        <v>4517.7172258630198</v>
      </c>
      <c r="XO29" s="18">
        <v>5883.6618870570301</v>
      </c>
      <c r="XP29" s="18">
        <v>5050.9034689277833</v>
      </c>
      <c r="XQ29" s="18">
        <v>4761.3849286844388</v>
      </c>
      <c r="XR29" s="18"/>
      <c r="XS29" s="18"/>
      <c r="XT29" s="120">
        <f t="shared" si="60"/>
        <v>-6799.2221664255267</v>
      </c>
      <c r="XU29" s="120">
        <f t="shared" si="61"/>
        <v>-6799.2221664255267</v>
      </c>
      <c r="XV29" s="120">
        <f t="shared" si="62"/>
        <v>0</v>
      </c>
      <c r="XW29" s="119">
        <f t="shared" si="155"/>
        <v>41789.567999999985</v>
      </c>
      <c r="XX29" s="119">
        <v>4093.1579999999999</v>
      </c>
      <c r="XY29" s="228">
        <v>4188.49</v>
      </c>
      <c r="XZ29" s="228">
        <v>4188.49</v>
      </c>
      <c r="YA29" s="228">
        <v>4188.49</v>
      </c>
      <c r="YB29" s="228">
        <v>4188.49</v>
      </c>
      <c r="YC29" s="228">
        <v>4188.49</v>
      </c>
      <c r="YD29" s="228">
        <v>4188.49</v>
      </c>
      <c r="YE29" s="228">
        <v>4188.49</v>
      </c>
      <c r="YF29" s="228">
        <v>4188.49</v>
      </c>
      <c r="YG29" s="228">
        <v>4188.49</v>
      </c>
      <c r="YH29" s="228"/>
      <c r="YI29" s="228"/>
      <c r="YJ29" s="120">
        <f t="shared" si="156"/>
        <v>40043.159083012084</v>
      </c>
      <c r="YK29" s="18">
        <v>3759.0959369461793</v>
      </c>
      <c r="YL29" s="18">
        <v>2687.1037919528644</v>
      </c>
      <c r="YM29" s="18">
        <v>3775.9180677558479</v>
      </c>
      <c r="YN29" s="18">
        <v>4033.8776729292799</v>
      </c>
      <c r="YO29" s="18">
        <v>5527.5819221215215</v>
      </c>
      <c r="YP29" s="18">
        <v>3854.2160633515455</v>
      </c>
      <c r="YQ29" s="18">
        <v>4314.6293332577743</v>
      </c>
      <c r="YR29" s="18">
        <v>4088.6973431614683</v>
      </c>
      <c r="YS29" s="18">
        <v>3931.3869279820269</v>
      </c>
      <c r="YT29" s="18">
        <v>4070.6520235535759</v>
      </c>
      <c r="YU29" s="18"/>
      <c r="YV29" s="18"/>
      <c r="YW29" s="218">
        <f t="shared" si="157"/>
        <v>-1746.4089169879007</v>
      </c>
      <c r="YX29" s="120">
        <f t="shared" si="63"/>
        <v>-1746.4089169879007</v>
      </c>
      <c r="YY29" s="120">
        <f t="shared" si="64"/>
        <v>0</v>
      </c>
      <c r="YZ29" s="119">
        <f t="shared" si="158"/>
        <v>875.947</v>
      </c>
      <c r="ZA29" s="119">
        <v>90.786999999999992</v>
      </c>
      <c r="ZB29" s="228">
        <v>87.24</v>
      </c>
      <c r="ZC29" s="228">
        <v>87.24</v>
      </c>
      <c r="ZD29" s="228">
        <v>87.24</v>
      </c>
      <c r="ZE29" s="228">
        <v>87.24</v>
      </c>
      <c r="ZF29" s="228">
        <v>87.24</v>
      </c>
      <c r="ZG29" s="228">
        <v>87.24</v>
      </c>
      <c r="ZH29" s="228">
        <v>87.24</v>
      </c>
      <c r="ZI29" s="228">
        <v>87.24</v>
      </c>
      <c r="ZJ29" s="228">
        <v>87.24</v>
      </c>
      <c r="ZK29" s="228"/>
      <c r="ZL29" s="228"/>
      <c r="ZM29" s="120">
        <f t="shared" si="159"/>
        <v>4732.0965960555422</v>
      </c>
      <c r="ZN29" s="119"/>
      <c r="ZO29" s="18"/>
      <c r="ZP29" s="18">
        <v>2345.8651939488223</v>
      </c>
      <c r="ZQ29" s="18">
        <v>2386.2314021067205</v>
      </c>
      <c r="ZR29" s="18"/>
      <c r="ZS29" s="18"/>
      <c r="ZT29" s="18"/>
      <c r="ZU29" s="18"/>
      <c r="ZV29" s="18"/>
      <c r="ZW29" s="18"/>
      <c r="ZX29" s="18"/>
      <c r="ZY29" s="18"/>
      <c r="ZZ29" s="120">
        <f t="shared" si="65"/>
        <v>3856.1495960555421</v>
      </c>
      <c r="AAA29" s="120">
        <f t="shared" si="66"/>
        <v>0</v>
      </c>
      <c r="AAB29" s="120">
        <f t="shared" si="67"/>
        <v>3856.1495960555421</v>
      </c>
      <c r="AAC29" s="119">
        <f t="shared" si="160"/>
        <v>905.53399999999965</v>
      </c>
      <c r="AAD29" s="119">
        <v>90.403999999999996</v>
      </c>
      <c r="AAE29" s="228">
        <v>90.57</v>
      </c>
      <c r="AAF29" s="228">
        <v>90.57</v>
      </c>
      <c r="AAG29" s="228">
        <v>90.57</v>
      </c>
      <c r="AAH29" s="228">
        <v>90.57</v>
      </c>
      <c r="AAI29" s="228">
        <v>90.57</v>
      </c>
      <c r="AAJ29" s="228">
        <v>90.57</v>
      </c>
      <c r="AAK29" s="228">
        <v>90.57</v>
      </c>
      <c r="AAL29" s="228">
        <v>90.57</v>
      </c>
      <c r="AAM29" s="228">
        <v>90.57</v>
      </c>
      <c r="AAN29" s="228"/>
      <c r="AAO29" s="228"/>
      <c r="AAP29" s="120">
        <f t="shared" si="161"/>
        <v>957.53713449199995</v>
      </c>
      <c r="AAQ29" s="18">
        <v>81.214852697999987</v>
      </c>
      <c r="AAR29" s="18">
        <v>81.006220979999995</v>
      </c>
      <c r="AAS29" s="18">
        <v>99.374091960000001</v>
      </c>
      <c r="AAT29" s="18">
        <v>101.43724338000001</v>
      </c>
      <c r="AAU29" s="18">
        <v>99.221332914000001</v>
      </c>
      <c r="AAV29" s="18">
        <v>101.07462398</v>
      </c>
      <c r="AAW29" s="18">
        <v>98.187705660000006</v>
      </c>
      <c r="AAX29" s="18">
        <v>98.620689420000005</v>
      </c>
      <c r="AAY29" s="18">
        <v>97.795392860000007</v>
      </c>
      <c r="AAZ29" s="18">
        <v>99.604980640000008</v>
      </c>
      <c r="ABA29" s="18"/>
      <c r="ABB29" s="18"/>
      <c r="ABC29" s="120">
        <f t="shared" si="68"/>
        <v>52.003134492000299</v>
      </c>
      <c r="ABD29" s="120">
        <f t="shared" si="69"/>
        <v>0</v>
      </c>
      <c r="ABE29" s="120">
        <f t="shared" si="70"/>
        <v>52.003134492000299</v>
      </c>
      <c r="ABF29" s="119">
        <f t="shared" si="162"/>
        <v>187.46100000000001</v>
      </c>
      <c r="ABG29" s="119">
        <v>18.710999999999999</v>
      </c>
      <c r="ABH29" s="228">
        <v>18.75</v>
      </c>
      <c r="ABI29" s="228">
        <v>18.75</v>
      </c>
      <c r="ABJ29" s="228">
        <v>18.75</v>
      </c>
      <c r="ABK29" s="228">
        <v>18.75</v>
      </c>
      <c r="ABL29" s="228">
        <v>18.75</v>
      </c>
      <c r="ABM29" s="228">
        <v>18.75</v>
      </c>
      <c r="ABN29" s="228">
        <v>18.75</v>
      </c>
      <c r="ABO29" s="228">
        <v>18.75</v>
      </c>
      <c r="ABP29" s="228">
        <v>18.75</v>
      </c>
      <c r="ABQ29" s="228"/>
      <c r="ABR29" s="228"/>
      <c r="ABS29" s="120">
        <f t="shared" si="163"/>
        <v>0</v>
      </c>
      <c r="ABT29" s="18">
        <v>0</v>
      </c>
      <c r="ABU29" s="18"/>
      <c r="ABV29" s="18"/>
      <c r="ABW29" s="18"/>
      <c r="ABX29" s="18"/>
      <c r="ABY29" s="18"/>
      <c r="ABZ29" s="18"/>
      <c r="ACA29" s="18">
        <v>0</v>
      </c>
      <c r="ACB29" s="18">
        <v>0</v>
      </c>
      <c r="ACC29" s="18">
        <v>0</v>
      </c>
      <c r="ACD29" s="18"/>
      <c r="ACE29" s="18"/>
      <c r="ACF29" s="120">
        <f t="shared" si="71"/>
        <v>-187.46100000000001</v>
      </c>
      <c r="ACG29" s="120">
        <f t="shared" si="72"/>
        <v>-187.46100000000001</v>
      </c>
      <c r="ACH29" s="120">
        <f t="shared" si="73"/>
        <v>0</v>
      </c>
      <c r="ACI29" s="114">
        <f t="shared" si="74"/>
        <v>28307.903999999999</v>
      </c>
      <c r="ACJ29" s="120">
        <f t="shared" si="75"/>
        <v>25407.869717448004</v>
      </c>
      <c r="ACK29" s="131">
        <f t="shared" si="76"/>
        <v>-2900.0342825519947</v>
      </c>
      <c r="ACL29" s="120">
        <f t="shared" si="77"/>
        <v>-2900.0342825519947</v>
      </c>
      <c r="ACM29" s="120">
        <f t="shared" si="78"/>
        <v>0</v>
      </c>
      <c r="ACN29" s="18">
        <f t="shared" si="164"/>
        <v>10172.312000000002</v>
      </c>
      <c r="ACO29" s="18">
        <v>950.10200000000009</v>
      </c>
      <c r="ACP29" s="218">
        <v>1024.69</v>
      </c>
      <c r="ACQ29" s="218">
        <v>1024.69</v>
      </c>
      <c r="ACR29" s="218">
        <v>1024.69</v>
      </c>
      <c r="ACS29" s="218">
        <v>1024.69</v>
      </c>
      <c r="ACT29" s="218">
        <v>1024.69</v>
      </c>
      <c r="ACU29" s="218">
        <v>1024.69</v>
      </c>
      <c r="ACV29" s="218">
        <v>1024.69</v>
      </c>
      <c r="ACW29" s="218">
        <v>1024.69</v>
      </c>
      <c r="ACX29" s="218">
        <v>1024.69</v>
      </c>
      <c r="ACY29" s="218"/>
      <c r="ACZ29" s="218"/>
      <c r="ADA29" s="20">
        <f t="shared" si="165"/>
        <v>11335.564894536001</v>
      </c>
      <c r="ADB29" s="18">
        <v>492.45191856000002</v>
      </c>
      <c r="ADC29" s="18">
        <v>419.88554640000001</v>
      </c>
      <c r="ADD29" s="18">
        <v>886.61378109600014</v>
      </c>
      <c r="ADE29" s="18">
        <v>1201.2839136000002</v>
      </c>
      <c r="ADF29" s="18">
        <v>936.85757328</v>
      </c>
      <c r="ADG29" s="18">
        <v>1463.8858632000001</v>
      </c>
      <c r="ADH29" s="18">
        <v>1492.784856</v>
      </c>
      <c r="ADI29" s="18">
        <v>1530.9333071999999</v>
      </c>
      <c r="ADJ29" s="18">
        <v>1197.2816712000001</v>
      </c>
      <c r="ADK29" s="18">
        <v>1713.586464</v>
      </c>
      <c r="ADL29" s="18"/>
      <c r="ADM29" s="18"/>
      <c r="ADN29" s="20">
        <f t="shared" si="79"/>
        <v>1163.2528945359991</v>
      </c>
      <c r="ADO29" s="20">
        <f t="shared" si="80"/>
        <v>0</v>
      </c>
      <c r="ADP29" s="20">
        <f t="shared" si="81"/>
        <v>1163.2528945359991</v>
      </c>
      <c r="ADQ29" s="18">
        <f t="shared" si="166"/>
        <v>18135.591999999997</v>
      </c>
      <c r="ADR29" s="18">
        <v>1707.0820000000001</v>
      </c>
      <c r="ADS29" s="218">
        <v>1825.39</v>
      </c>
      <c r="ADT29" s="218">
        <v>1825.39</v>
      </c>
      <c r="ADU29" s="218">
        <v>1825.39</v>
      </c>
      <c r="ADV29" s="218">
        <v>1825.39</v>
      </c>
      <c r="ADW29" s="218">
        <v>1825.39</v>
      </c>
      <c r="ADX29" s="218">
        <v>1825.39</v>
      </c>
      <c r="ADY29" s="218">
        <v>1825.39</v>
      </c>
      <c r="ADZ29" s="218">
        <v>1825.39</v>
      </c>
      <c r="AEA29" s="218">
        <v>1825.39</v>
      </c>
      <c r="AEB29" s="218"/>
      <c r="AEC29" s="218"/>
      <c r="AED29" s="20">
        <f t="shared" si="167"/>
        <v>14072.304822912003</v>
      </c>
      <c r="AEE29" s="18">
        <v>1417.7849590800001</v>
      </c>
      <c r="AEF29" s="18">
        <v>1279.4625612</v>
      </c>
      <c r="AEG29" s="18">
        <v>1793.1067949520002</v>
      </c>
      <c r="AEH29" s="18">
        <v>1233.7510464000002</v>
      </c>
      <c r="AEI29" s="18">
        <v>976.55492808000008</v>
      </c>
      <c r="AEJ29" s="18">
        <v>1556.895186</v>
      </c>
      <c r="AEK29" s="18">
        <v>1378.8618012000002</v>
      </c>
      <c r="AEL29" s="18">
        <v>1420.4535840000001</v>
      </c>
      <c r="AEM29" s="18">
        <v>2007.2075075999999</v>
      </c>
      <c r="AEN29" s="18">
        <v>1008.2264544000001</v>
      </c>
      <c r="AEO29" s="18"/>
      <c r="AEP29" s="18"/>
      <c r="AEQ29" s="20">
        <f t="shared" si="82"/>
        <v>-4063.2871770879938</v>
      </c>
      <c r="AER29" s="20">
        <f t="shared" si="83"/>
        <v>-4063.2871770879938</v>
      </c>
      <c r="AES29" s="20">
        <f t="shared" si="84"/>
        <v>0</v>
      </c>
      <c r="AET29" s="18">
        <f t="shared" si="168"/>
        <v>0</v>
      </c>
      <c r="AEU29" s="18">
        <v>0</v>
      </c>
      <c r="AEV29" s="218">
        <v>0</v>
      </c>
      <c r="AEW29" s="218">
        <v>0</v>
      </c>
      <c r="AEX29" s="218">
        <v>0</v>
      </c>
      <c r="AEY29" s="218">
        <v>0</v>
      </c>
      <c r="AEZ29" s="218"/>
      <c r="AFA29" s="218"/>
      <c r="AFB29" s="218"/>
      <c r="AFC29" s="218"/>
      <c r="AFD29" s="218"/>
      <c r="AFE29" s="218"/>
      <c r="AFF29" s="218"/>
      <c r="AFG29" s="20">
        <f t="shared" si="169"/>
        <v>0</v>
      </c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20">
        <f t="shared" si="85"/>
        <v>0</v>
      </c>
      <c r="AFU29" s="20">
        <f t="shared" si="86"/>
        <v>0</v>
      </c>
      <c r="AFV29" s="135">
        <f t="shared" si="87"/>
        <v>0</v>
      </c>
      <c r="AFW29" s="140">
        <f t="shared" si="88"/>
        <v>331664.21099999995</v>
      </c>
      <c r="AFX29" s="110">
        <f t="shared" si="89"/>
        <v>319152.25037471391</v>
      </c>
      <c r="AFY29" s="125">
        <f t="shared" si="90"/>
        <v>-12511.960625286039</v>
      </c>
      <c r="AFZ29" s="20">
        <f t="shared" si="170"/>
        <v>-12511.960625286039</v>
      </c>
      <c r="AGA29" s="139">
        <f t="shared" si="171"/>
        <v>0</v>
      </c>
      <c r="AGB29" s="200">
        <f t="shared" si="91"/>
        <v>397997.05319999991</v>
      </c>
      <c r="AGC29" s="125">
        <f t="shared" si="91"/>
        <v>382982.7004496567</v>
      </c>
      <c r="AGD29" s="125">
        <f t="shared" si="92"/>
        <v>-15014.352750343212</v>
      </c>
      <c r="AGE29" s="20">
        <f t="shared" si="93"/>
        <v>-15014.352750343212</v>
      </c>
      <c r="AGF29" s="135">
        <f t="shared" si="94"/>
        <v>0</v>
      </c>
      <c r="AGG29" s="164">
        <f t="shared" si="172"/>
        <v>19899.852659999997</v>
      </c>
      <c r="AGH29" s="205">
        <f t="shared" si="173"/>
        <v>19149.135022482835</v>
      </c>
      <c r="AGI29" s="125">
        <f t="shared" si="95"/>
        <v>-750.71763751716207</v>
      </c>
      <c r="AGJ29" s="20">
        <f t="shared" si="96"/>
        <v>-750.71763751716207</v>
      </c>
      <c r="AGK29" s="139">
        <f t="shared" si="97"/>
        <v>0</v>
      </c>
      <c r="AGL29" s="165">
        <f t="shared" si="174"/>
        <v>417896.90585999988</v>
      </c>
      <c r="AGM29" s="165">
        <f t="shared" si="174"/>
        <v>402131.83547213953</v>
      </c>
      <c r="AGN29" s="166">
        <f t="shared" si="99"/>
        <v>-15765.070387860353</v>
      </c>
      <c r="AGO29" s="165">
        <f t="shared" si="100"/>
        <v>-15765.070387860353</v>
      </c>
      <c r="AGP29" s="167">
        <f t="shared" si="101"/>
        <v>0</v>
      </c>
      <c r="AGQ29" s="202">
        <f t="shared" si="175"/>
        <v>4.7619047619047616E-2</v>
      </c>
      <c r="AGR29" s="263"/>
      <c r="AGS29" s="263">
        <v>0.05</v>
      </c>
      <c r="AGT29" s="229"/>
      <c r="AGU29" s="264"/>
      <c r="AGV29" s="22"/>
      <c r="AGW29" s="22"/>
      <c r="AGX29" s="22"/>
      <c r="AGY29" s="22"/>
      <c r="AGZ29" s="22"/>
      <c r="AHA29" s="22"/>
      <c r="AHB29" s="22"/>
      <c r="AHC29" s="22"/>
      <c r="AHD29" s="22"/>
      <c r="AHE29" s="22"/>
      <c r="AHF29" s="22"/>
      <c r="AHG29" s="22"/>
      <c r="AHH29" s="22"/>
    </row>
    <row r="30" spans="1:892" s="210" customFormat="1" ht="12.75" outlineLevel="1" x14ac:dyDescent="0.25">
      <c r="A30" s="1">
        <v>460</v>
      </c>
      <c r="B30" s="21">
        <v>3</v>
      </c>
      <c r="C30" s="233" t="s">
        <v>1753</v>
      </c>
      <c r="D30" s="231">
        <v>10</v>
      </c>
      <c r="E30" s="227">
        <v>4434.3999999999996</v>
      </c>
      <c r="F30" s="131">
        <f t="shared" si="0"/>
        <v>54492.036</v>
      </c>
      <c r="G30" s="113">
        <f t="shared" si="1"/>
        <v>35555.598916393574</v>
      </c>
      <c r="H30" s="131">
        <f t="shared" si="2"/>
        <v>-18936.437083606426</v>
      </c>
      <c r="I30" s="120">
        <f t="shared" si="3"/>
        <v>-18936.437083606426</v>
      </c>
      <c r="J30" s="120">
        <f t="shared" si="4"/>
        <v>0</v>
      </c>
      <c r="K30" s="18">
        <f t="shared" si="102"/>
        <v>19687.671000000002</v>
      </c>
      <c r="L30" s="218">
        <v>1931.931</v>
      </c>
      <c r="M30" s="218">
        <v>1972.86</v>
      </c>
      <c r="N30" s="218">
        <v>1972.86</v>
      </c>
      <c r="O30" s="218">
        <v>1972.86</v>
      </c>
      <c r="P30" s="218">
        <v>1972.86</v>
      </c>
      <c r="Q30" s="218">
        <v>1972.86</v>
      </c>
      <c r="R30" s="218">
        <v>1972.86</v>
      </c>
      <c r="S30" s="218">
        <v>1972.86</v>
      </c>
      <c r="T30" s="218">
        <v>1972.86</v>
      </c>
      <c r="U30" s="218">
        <v>1972.86</v>
      </c>
      <c r="V30" s="218"/>
      <c r="W30" s="218"/>
      <c r="X30" s="218">
        <f t="shared" si="103"/>
        <v>10322.742116975225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10322.742116975225</v>
      </c>
      <c r="AE30" s="18">
        <v>0</v>
      </c>
      <c r="AF30" s="18">
        <v>0</v>
      </c>
      <c r="AG30" s="18">
        <v>0</v>
      </c>
      <c r="AH30" s="18">
        <v>0</v>
      </c>
      <c r="AI30" s="18"/>
      <c r="AJ30" s="18"/>
      <c r="AK30" s="218"/>
      <c r="AL30" s="218">
        <f t="shared" si="104"/>
        <v>0</v>
      </c>
      <c r="AM30" s="218">
        <f t="shared" si="5"/>
        <v>0</v>
      </c>
      <c r="AN30" s="18">
        <f t="shared" si="105"/>
        <v>2650.8339999999994</v>
      </c>
      <c r="AO30" s="218">
        <v>260.25400000000002</v>
      </c>
      <c r="AP30" s="218">
        <v>265.62</v>
      </c>
      <c r="AQ30" s="218">
        <v>265.62</v>
      </c>
      <c r="AR30" s="218">
        <v>265.62</v>
      </c>
      <c r="AS30" s="218">
        <v>265.62</v>
      </c>
      <c r="AT30" s="218">
        <v>265.62</v>
      </c>
      <c r="AU30" s="218">
        <v>265.62</v>
      </c>
      <c r="AV30" s="218">
        <v>265.62</v>
      </c>
      <c r="AW30" s="218">
        <v>265.62</v>
      </c>
      <c r="AX30" s="218">
        <v>265.62</v>
      </c>
      <c r="AY30" s="218"/>
      <c r="AZ30" s="218"/>
      <c r="BA30" s="20">
        <f t="shared" si="106"/>
        <v>1425.2055375573896</v>
      </c>
      <c r="BB30" s="18">
        <v>0</v>
      </c>
      <c r="BC30" s="18">
        <v>0</v>
      </c>
      <c r="BD30" s="18">
        <v>0</v>
      </c>
      <c r="BE30" s="18">
        <v>0</v>
      </c>
      <c r="BF30" s="18">
        <v>0</v>
      </c>
      <c r="BG30" s="18">
        <v>1425.2055375573896</v>
      </c>
      <c r="BH30" s="18">
        <v>0</v>
      </c>
      <c r="BI30" s="18">
        <v>0</v>
      </c>
      <c r="BJ30" s="18">
        <v>0</v>
      </c>
      <c r="BK30" s="18">
        <v>0</v>
      </c>
      <c r="BL30" s="18"/>
      <c r="BM30" s="18"/>
      <c r="BN30" s="218"/>
      <c r="BO30" s="20">
        <f t="shared" si="6"/>
        <v>0</v>
      </c>
      <c r="BP30" s="20">
        <f t="shared" si="7"/>
        <v>0</v>
      </c>
      <c r="BQ30" s="18">
        <f t="shared" si="107"/>
        <v>1879.9779999999998</v>
      </c>
      <c r="BR30" s="218">
        <v>187.798</v>
      </c>
      <c r="BS30" s="3">
        <v>188.02</v>
      </c>
      <c r="BT30" s="218">
        <v>188.02</v>
      </c>
      <c r="BU30" s="218">
        <v>188.02</v>
      </c>
      <c r="BV30" s="218">
        <v>188.02</v>
      </c>
      <c r="BW30" s="218">
        <v>188.02</v>
      </c>
      <c r="BX30" s="218">
        <v>188.02</v>
      </c>
      <c r="BY30" s="218">
        <v>188.02</v>
      </c>
      <c r="BZ30" s="218">
        <v>188.02</v>
      </c>
      <c r="CA30" s="218">
        <v>188.02</v>
      </c>
      <c r="CB30" s="218"/>
      <c r="CC30" s="218"/>
      <c r="CD30" s="18">
        <f t="shared" si="108"/>
        <v>2041.3384680830804</v>
      </c>
      <c r="CE30" s="18">
        <v>189.578544365</v>
      </c>
      <c r="CF30" s="18">
        <v>189.09153864999999</v>
      </c>
      <c r="CG30" s="18">
        <v>207.74902786508002</v>
      </c>
      <c r="CH30" s="18">
        <v>212.06223441000003</v>
      </c>
      <c r="CI30" s="18">
        <v>207.42970587300002</v>
      </c>
      <c r="CJ30" s="18">
        <v>211.30415111000002</v>
      </c>
      <c r="CK30" s="18">
        <v>205.26882987000002</v>
      </c>
      <c r="CL30" s="18">
        <v>206.17401519000001</v>
      </c>
      <c r="CM30" s="18">
        <v>204.44867027000001</v>
      </c>
      <c r="CN30" s="18">
        <v>208.23175048000002</v>
      </c>
      <c r="CO30" s="18"/>
      <c r="CP30" s="18"/>
      <c r="CQ30" s="218"/>
      <c r="CR30" s="20">
        <f t="shared" si="8"/>
        <v>0</v>
      </c>
      <c r="CS30" s="20">
        <f t="shared" si="9"/>
        <v>0</v>
      </c>
      <c r="CT30" s="18">
        <f t="shared" si="109"/>
        <v>580.27900000000011</v>
      </c>
      <c r="CU30" s="18">
        <v>57.469000000000008</v>
      </c>
      <c r="CV30" s="218">
        <v>58.09</v>
      </c>
      <c r="CW30" s="218">
        <v>58.09</v>
      </c>
      <c r="CX30" s="218">
        <v>58.09</v>
      </c>
      <c r="CY30" s="218">
        <v>58.09</v>
      </c>
      <c r="CZ30" s="218">
        <v>58.09</v>
      </c>
      <c r="DA30" s="218">
        <v>58.09</v>
      </c>
      <c r="DB30" s="218">
        <v>58.09</v>
      </c>
      <c r="DC30" s="218">
        <v>58.09</v>
      </c>
      <c r="DD30" s="218">
        <v>58.09</v>
      </c>
      <c r="DE30" s="218"/>
      <c r="DF30" s="218"/>
      <c r="DG30" s="18">
        <f t="shared" si="110"/>
        <v>619.03677660768005</v>
      </c>
      <c r="DH30" s="18">
        <v>52.995945716000001</v>
      </c>
      <c r="DI30" s="18">
        <v>52.859805160000001</v>
      </c>
      <c r="DJ30" s="18">
        <v>64.121570133679995</v>
      </c>
      <c r="DK30" s="18">
        <v>65.452837860000002</v>
      </c>
      <c r="DL30" s="18">
        <v>64.023011658000001</v>
      </c>
      <c r="DM30" s="18">
        <v>65.218623820000005</v>
      </c>
      <c r="DN30" s="18">
        <v>63.356059020000004</v>
      </c>
      <c r="DO30" s="18">
        <v>63.635443739999999</v>
      </c>
      <c r="DP30" s="18">
        <v>63.102917420000004</v>
      </c>
      <c r="DQ30" s="18">
        <v>64.270562080000005</v>
      </c>
      <c r="DR30" s="18"/>
      <c r="DS30" s="18"/>
      <c r="DT30" s="218">
        <f t="shared" si="111"/>
        <v>38.757776607679943</v>
      </c>
      <c r="DU30" s="20">
        <f t="shared" si="10"/>
        <v>0</v>
      </c>
      <c r="DV30" s="20">
        <f t="shared" si="112"/>
        <v>38.757776607679943</v>
      </c>
      <c r="DW30" s="18">
        <f t="shared" si="11"/>
        <v>1602.0619999999999</v>
      </c>
      <c r="DX30" s="18">
        <v>157.292</v>
      </c>
      <c r="DY30" s="218">
        <v>160.53</v>
      </c>
      <c r="DZ30" s="218">
        <v>160.53</v>
      </c>
      <c r="EA30" s="218">
        <v>160.53</v>
      </c>
      <c r="EB30" s="218">
        <v>160.53</v>
      </c>
      <c r="EC30" s="218">
        <v>160.53</v>
      </c>
      <c r="ED30" s="218">
        <v>160.53</v>
      </c>
      <c r="EE30" s="218">
        <v>160.53</v>
      </c>
      <c r="EF30" s="218">
        <v>160.53</v>
      </c>
      <c r="EG30" s="218">
        <v>160.53</v>
      </c>
      <c r="EH30" s="218"/>
      <c r="EI30" s="218"/>
      <c r="EJ30" s="218"/>
      <c r="EK30" s="18">
        <f t="shared" si="113"/>
        <v>859.62956527022209</v>
      </c>
      <c r="EL30" s="18">
        <v>0</v>
      </c>
      <c r="EM30" s="18">
        <v>0</v>
      </c>
      <c r="EN30" s="18">
        <v>0</v>
      </c>
      <c r="EO30" s="18">
        <v>0</v>
      </c>
      <c r="EP30" s="18">
        <v>0</v>
      </c>
      <c r="EQ30" s="18">
        <v>859.62956527022209</v>
      </c>
      <c r="ER30" s="18">
        <v>0</v>
      </c>
      <c r="ES30" s="18">
        <v>0</v>
      </c>
      <c r="ET30" s="18">
        <v>0</v>
      </c>
      <c r="EU30" s="18">
        <v>0</v>
      </c>
      <c r="EV30" s="18"/>
      <c r="EW30" s="18"/>
      <c r="EX30" s="20">
        <f t="shared" si="12"/>
        <v>-742.43243472977781</v>
      </c>
      <c r="EY30" s="20">
        <f t="shared" si="114"/>
        <v>-742.43243472977781</v>
      </c>
      <c r="EZ30" s="20">
        <f t="shared" si="115"/>
        <v>0</v>
      </c>
      <c r="FA30" s="18">
        <f t="shared" si="116"/>
        <v>9058.9300000000021</v>
      </c>
      <c r="FB30" s="18">
        <v>889.45</v>
      </c>
      <c r="FC30" s="218">
        <v>907.72</v>
      </c>
      <c r="FD30" s="218">
        <v>907.72</v>
      </c>
      <c r="FE30" s="218">
        <v>907.72</v>
      </c>
      <c r="FF30" s="218">
        <v>907.72</v>
      </c>
      <c r="FG30" s="218">
        <v>907.72</v>
      </c>
      <c r="FH30" s="218">
        <v>907.72</v>
      </c>
      <c r="FI30" s="218">
        <v>907.72</v>
      </c>
      <c r="FJ30" s="218">
        <v>907.72</v>
      </c>
      <c r="FK30" s="218">
        <v>907.72</v>
      </c>
      <c r="FL30" s="218"/>
      <c r="FM30" s="218"/>
      <c r="FN30" s="20">
        <f t="shared" si="117"/>
        <v>4851.5876595393665</v>
      </c>
      <c r="FO30" s="18">
        <v>0</v>
      </c>
      <c r="FP30" s="18">
        <v>0</v>
      </c>
      <c r="FQ30" s="18">
        <v>0</v>
      </c>
      <c r="FR30" s="18">
        <v>0</v>
      </c>
      <c r="FS30" s="18">
        <v>0</v>
      </c>
      <c r="FT30" s="18">
        <v>4851.5876595393665</v>
      </c>
      <c r="FU30" s="18">
        <v>0</v>
      </c>
      <c r="FV30" s="18">
        <v>0</v>
      </c>
      <c r="FW30" s="18">
        <v>0</v>
      </c>
      <c r="FX30" s="18">
        <v>0</v>
      </c>
      <c r="FY30" s="18"/>
      <c r="FZ30" s="18"/>
      <c r="GA30" s="218">
        <f t="shared" si="118"/>
        <v>-4207.3423404606356</v>
      </c>
      <c r="GB30" s="20">
        <f t="shared" si="119"/>
        <v>-4207.3423404606356</v>
      </c>
      <c r="GC30" s="20">
        <f t="shared" si="120"/>
        <v>0</v>
      </c>
      <c r="GD30" s="18">
        <f t="shared" si="121"/>
        <v>16.053000000000001</v>
      </c>
      <c r="GE30" s="218">
        <v>16.053000000000001</v>
      </c>
      <c r="GF30" s="218">
        <v>0</v>
      </c>
      <c r="GG30" s="218">
        <v>0</v>
      </c>
      <c r="GH30" s="218">
        <v>0</v>
      </c>
      <c r="GI30" s="218">
        <v>0</v>
      </c>
      <c r="GJ30" s="218">
        <v>0</v>
      </c>
      <c r="GK30" s="218"/>
      <c r="GL30" s="218"/>
      <c r="GM30" s="218"/>
      <c r="GN30" s="218"/>
      <c r="GO30" s="218"/>
      <c r="GP30" s="218"/>
      <c r="GQ30" s="20">
        <f t="shared" si="122"/>
        <v>0</v>
      </c>
      <c r="GR30" s="18">
        <v>0</v>
      </c>
      <c r="GS30" s="18">
        <v>0</v>
      </c>
      <c r="GT30" s="18">
        <v>0</v>
      </c>
      <c r="GU30" s="18">
        <v>0</v>
      </c>
      <c r="GV30" s="218">
        <f t="shared" si="123"/>
        <v>-16.053000000000001</v>
      </c>
      <c r="GW30" s="20">
        <f t="shared" si="13"/>
        <v>-16.053000000000001</v>
      </c>
      <c r="GX30" s="20">
        <f t="shared" si="14"/>
        <v>0</v>
      </c>
      <c r="GY30" s="18">
        <f t="shared" si="124"/>
        <v>19016.228999999999</v>
      </c>
      <c r="GZ30" s="18">
        <v>1859.079</v>
      </c>
      <c r="HA30" s="218">
        <v>1906.35</v>
      </c>
      <c r="HB30" s="218">
        <v>1906.35</v>
      </c>
      <c r="HC30" s="218">
        <v>1906.35</v>
      </c>
      <c r="HD30" s="218">
        <v>1906.35</v>
      </c>
      <c r="HE30" s="218">
        <v>1906.35</v>
      </c>
      <c r="HF30" s="218">
        <v>1906.35</v>
      </c>
      <c r="HG30" s="218">
        <v>1906.35</v>
      </c>
      <c r="HH30" s="218">
        <v>1906.35</v>
      </c>
      <c r="HI30" s="218">
        <v>1906.35</v>
      </c>
      <c r="HJ30" s="218"/>
      <c r="HK30" s="218"/>
      <c r="HL30" s="20">
        <f t="shared" si="125"/>
        <v>15436.058792360611</v>
      </c>
      <c r="HM30" s="18">
        <v>1474.2281945263633</v>
      </c>
      <c r="HN30" s="18">
        <v>1355.3637657501615</v>
      </c>
      <c r="HO30" s="18">
        <v>1557.7940944241241</v>
      </c>
      <c r="HP30" s="18">
        <v>1679.177430423118</v>
      </c>
      <c r="HQ30" s="18">
        <v>1756.6029027111276</v>
      </c>
      <c r="HR30" s="18">
        <v>1523.7509439087007</v>
      </c>
      <c r="HS30" s="18">
        <v>1385.1105493030241</v>
      </c>
      <c r="HT30" s="18">
        <v>1832.2186432930232</v>
      </c>
      <c r="HU30" s="18">
        <v>1384.4373059916275</v>
      </c>
      <c r="HV30" s="18">
        <v>1487.3749620293422</v>
      </c>
      <c r="HW30" s="18"/>
      <c r="HX30" s="18"/>
      <c r="HY30" s="20">
        <f t="shared" si="15"/>
        <v>-3580.1702076393885</v>
      </c>
      <c r="HZ30" s="20">
        <f t="shared" si="16"/>
        <v>-3580.1702076393885</v>
      </c>
      <c r="IA30" s="20">
        <f t="shared" si="17"/>
        <v>0</v>
      </c>
      <c r="IB30" s="119">
        <f t="shared" si="126"/>
        <v>57510.894</v>
      </c>
      <c r="IC30" s="119">
        <v>5660.634</v>
      </c>
      <c r="ID30" s="228">
        <v>5761.14</v>
      </c>
      <c r="IE30" s="228">
        <v>5761.14</v>
      </c>
      <c r="IF30" s="119">
        <v>5761.14</v>
      </c>
      <c r="IG30" s="119">
        <v>5761.14</v>
      </c>
      <c r="IH30" s="119">
        <v>5761.14</v>
      </c>
      <c r="II30" s="119">
        <v>5761.14</v>
      </c>
      <c r="IJ30" s="119">
        <v>5761.14</v>
      </c>
      <c r="IK30" s="119">
        <v>5761.14</v>
      </c>
      <c r="IL30" s="119">
        <v>5761.14</v>
      </c>
      <c r="IM30" s="119"/>
      <c r="IN30" s="119"/>
      <c r="IO30" s="120">
        <f t="shared" si="127"/>
        <v>56646.343975371215</v>
      </c>
      <c r="IP30" s="18">
        <v>3846.5702518779294</v>
      </c>
      <c r="IQ30" s="18">
        <v>4420.7340855847578</v>
      </c>
      <c r="IR30" s="18">
        <v>5932.3965246999433</v>
      </c>
      <c r="IS30" s="18">
        <v>5714.9761126913118</v>
      </c>
      <c r="IT30" s="18">
        <v>6611.3560716306056</v>
      </c>
      <c r="IU30" s="18">
        <v>5449.0241060611734</v>
      </c>
      <c r="IV30" s="18">
        <v>5360.5575531695304</v>
      </c>
      <c r="IW30" s="18">
        <v>5976.33005205682</v>
      </c>
      <c r="IX30" s="18">
        <v>6829.495413563176</v>
      </c>
      <c r="IY30" s="18">
        <v>6504.9038040359665</v>
      </c>
      <c r="IZ30" s="18"/>
      <c r="JA30" s="18"/>
      <c r="JB30" s="228">
        <f t="shared" si="18"/>
        <v>-864.55002462878474</v>
      </c>
      <c r="JC30" s="120">
        <f t="shared" si="19"/>
        <v>-864.55002462878474</v>
      </c>
      <c r="JD30" s="120">
        <f t="shared" si="20"/>
        <v>0</v>
      </c>
      <c r="JE30" s="119">
        <f t="shared" si="128"/>
        <v>0</v>
      </c>
      <c r="JF30" s="119">
        <v>0</v>
      </c>
      <c r="JG30" s="228">
        <v>0</v>
      </c>
      <c r="JH30" s="228">
        <v>0</v>
      </c>
      <c r="JI30" s="228">
        <v>0</v>
      </c>
      <c r="JJ30" s="228">
        <v>0</v>
      </c>
      <c r="JK30" s="228">
        <v>0</v>
      </c>
      <c r="JL30" s="228">
        <v>0</v>
      </c>
      <c r="JM30" s="228">
        <v>0</v>
      </c>
      <c r="JN30" s="228">
        <v>0</v>
      </c>
      <c r="JO30" s="228">
        <v>0</v>
      </c>
      <c r="JP30" s="228"/>
      <c r="JQ30" s="228"/>
      <c r="JR30" s="119">
        <f t="shared" si="129"/>
        <v>0</v>
      </c>
      <c r="JS30" s="18">
        <v>0</v>
      </c>
      <c r="JT30" s="18">
        <v>0</v>
      </c>
      <c r="JU30" s="18">
        <v>0</v>
      </c>
      <c r="JV30" s="18">
        <v>0</v>
      </c>
      <c r="JW30" s="18">
        <v>0</v>
      </c>
      <c r="JX30" s="18">
        <v>0</v>
      </c>
      <c r="JY30" s="18">
        <v>0</v>
      </c>
      <c r="JZ30" s="18">
        <v>0</v>
      </c>
      <c r="KA30" s="18">
        <v>0</v>
      </c>
      <c r="KB30" s="18">
        <v>0</v>
      </c>
      <c r="KC30" s="18"/>
      <c r="KD30" s="18"/>
      <c r="KE30" s="228">
        <f t="shared" si="21"/>
        <v>0</v>
      </c>
      <c r="KF30" s="120">
        <f t="shared" si="22"/>
        <v>0</v>
      </c>
      <c r="KG30" s="120">
        <f t="shared" si="23"/>
        <v>0</v>
      </c>
      <c r="KH30" s="119">
        <f t="shared" si="130"/>
        <v>4597.9879999999994</v>
      </c>
      <c r="KI30" s="119">
        <v>451.41800000000001</v>
      </c>
      <c r="KJ30" s="228">
        <v>460.73</v>
      </c>
      <c r="KK30" s="228">
        <v>460.73</v>
      </c>
      <c r="KL30" s="228">
        <v>460.73</v>
      </c>
      <c r="KM30" s="228">
        <v>460.73</v>
      </c>
      <c r="KN30" s="228">
        <v>460.73</v>
      </c>
      <c r="KO30" s="228">
        <v>460.73</v>
      </c>
      <c r="KP30" s="228">
        <v>460.73</v>
      </c>
      <c r="KQ30" s="228">
        <v>460.73</v>
      </c>
      <c r="KR30" s="228">
        <v>460.73</v>
      </c>
      <c r="KS30" s="228"/>
      <c r="KT30" s="228"/>
      <c r="KU30" s="120">
        <f t="shared" si="131"/>
        <v>3840.0073771966909</v>
      </c>
      <c r="KV30" s="18">
        <v>534.56911737158396</v>
      </c>
      <c r="KW30" s="18">
        <v>405.1914516786332</v>
      </c>
      <c r="KX30" s="18">
        <v>597.33795345479018</v>
      </c>
      <c r="KY30" s="18">
        <v>529.75681219286491</v>
      </c>
      <c r="KZ30" s="18">
        <v>570.54918282112521</v>
      </c>
      <c r="LA30" s="18">
        <v>113.04456178327649</v>
      </c>
      <c r="LB30" s="18">
        <v>6.2637620396978644</v>
      </c>
      <c r="LC30" s="18"/>
      <c r="LD30" s="18">
        <v>631.11089685643447</v>
      </c>
      <c r="LE30" s="18">
        <v>452.18363899828512</v>
      </c>
      <c r="LF30" s="18"/>
      <c r="LG30" s="18"/>
      <c r="LH30" s="228">
        <f t="shared" si="132"/>
        <v>-757.98062280330851</v>
      </c>
      <c r="LI30" s="120">
        <f t="shared" si="24"/>
        <v>-757.98062280330851</v>
      </c>
      <c r="LJ30" s="120">
        <f t="shared" si="25"/>
        <v>0</v>
      </c>
      <c r="LK30" s="120">
        <f t="shared" si="133"/>
        <v>0</v>
      </c>
      <c r="LL30" s="228"/>
      <c r="LM30" s="228"/>
      <c r="LN30" s="228"/>
      <c r="LO30" s="228"/>
      <c r="LP30" s="228"/>
      <c r="LQ30" s="228"/>
      <c r="LR30" s="228"/>
      <c r="LS30" s="228"/>
      <c r="LT30" s="228"/>
      <c r="LU30" s="228"/>
      <c r="LV30" s="228"/>
      <c r="LW30" s="228"/>
      <c r="LX30" s="120">
        <f t="shared" si="26"/>
        <v>0</v>
      </c>
      <c r="LY30" s="228"/>
      <c r="LZ30" s="228"/>
      <c r="MA30" s="228"/>
      <c r="MB30" s="228"/>
      <c r="MC30" s="228"/>
      <c r="MD30" s="228"/>
      <c r="ME30" s="228"/>
      <c r="MF30" s="228"/>
      <c r="MG30" s="228"/>
      <c r="MH30" s="228"/>
      <c r="MI30" s="228"/>
      <c r="MJ30" s="119">
        <v>0</v>
      </c>
      <c r="MK30" s="228"/>
      <c r="ML30" s="120">
        <f t="shared" si="27"/>
        <v>0</v>
      </c>
      <c r="MM30" s="120">
        <f t="shared" si="28"/>
        <v>0</v>
      </c>
      <c r="MN30" s="120">
        <f t="shared" si="134"/>
        <v>36125.069000000003</v>
      </c>
      <c r="MO30" s="120">
        <v>3738.3890000000001</v>
      </c>
      <c r="MP30" s="228">
        <v>3598.52</v>
      </c>
      <c r="MQ30" s="228">
        <v>3598.52</v>
      </c>
      <c r="MR30" s="228">
        <v>3598.52</v>
      </c>
      <c r="MS30" s="228">
        <v>3598.52</v>
      </c>
      <c r="MT30" s="228">
        <v>3598.52</v>
      </c>
      <c r="MU30" s="228">
        <v>3598.52</v>
      </c>
      <c r="MV30" s="228">
        <v>3598.52</v>
      </c>
      <c r="MW30" s="228">
        <v>3598.52</v>
      </c>
      <c r="MX30" s="228">
        <v>3598.52</v>
      </c>
      <c r="MY30" s="228"/>
      <c r="MZ30" s="228"/>
      <c r="NA30" s="120">
        <f t="shared" si="135"/>
        <v>152294.52585025679</v>
      </c>
      <c r="NB30" s="20">
        <v>0</v>
      </c>
      <c r="NC30" s="20">
        <v>0</v>
      </c>
      <c r="ND30" s="20">
        <v>1896.0356168435999</v>
      </c>
      <c r="NE30" s="20">
        <v>13624.623557441439</v>
      </c>
      <c r="NF30" s="20">
        <v>130193.4281364364</v>
      </c>
      <c r="NG30" s="20">
        <v>0</v>
      </c>
      <c r="NH30" s="20">
        <v>2735.4056123479295</v>
      </c>
      <c r="NI30" s="20">
        <v>3470.0261427128553</v>
      </c>
      <c r="NJ30" s="20">
        <v>0</v>
      </c>
      <c r="NK30" s="20">
        <v>375.0067844745671</v>
      </c>
      <c r="NL30" s="20"/>
      <c r="NM30" s="20"/>
      <c r="NN30" s="228">
        <f t="shared" si="136"/>
        <v>116169.45685025679</v>
      </c>
      <c r="NO30" s="120">
        <f t="shared" si="29"/>
        <v>0</v>
      </c>
      <c r="NP30" s="120">
        <f t="shared" si="30"/>
        <v>116169.45685025679</v>
      </c>
      <c r="NQ30" s="114">
        <f t="shared" si="31"/>
        <v>25109.780999999995</v>
      </c>
      <c r="NR30" s="113">
        <f t="shared" si="32"/>
        <v>9772.84</v>
      </c>
      <c r="NS30" s="131">
        <f t="shared" si="33"/>
        <v>-15336.940999999995</v>
      </c>
      <c r="NT30" s="120">
        <f t="shared" si="34"/>
        <v>-15336.940999999995</v>
      </c>
      <c r="NU30" s="120">
        <f t="shared" si="35"/>
        <v>0</v>
      </c>
      <c r="NV30" s="18">
        <f t="shared" si="137"/>
        <v>6322.851999999999</v>
      </c>
      <c r="NW30" s="18">
        <v>611.8119999999999</v>
      </c>
      <c r="NX30" s="218">
        <v>634.55999999999995</v>
      </c>
      <c r="NY30" s="218">
        <v>634.55999999999995</v>
      </c>
      <c r="NZ30" s="18">
        <v>634.55999999999995</v>
      </c>
      <c r="OA30" s="18">
        <v>634.55999999999995</v>
      </c>
      <c r="OB30" s="18">
        <v>634.55999999999995</v>
      </c>
      <c r="OC30" s="18">
        <v>634.55999999999995</v>
      </c>
      <c r="OD30" s="18">
        <v>634.55999999999995</v>
      </c>
      <c r="OE30" s="18">
        <v>634.55999999999995</v>
      </c>
      <c r="OF30" s="18">
        <v>634.55999999999995</v>
      </c>
      <c r="OG30" s="18"/>
      <c r="OH30" s="18"/>
      <c r="OI30" s="20">
        <f t="shared" si="138"/>
        <v>2427.5500000000002</v>
      </c>
      <c r="OJ30" s="20">
        <v>0</v>
      </c>
      <c r="OK30" s="20">
        <v>0</v>
      </c>
      <c r="OL30" s="20">
        <v>0</v>
      </c>
      <c r="OM30" s="20">
        <v>0</v>
      </c>
      <c r="ON30" s="20">
        <v>1408.33</v>
      </c>
      <c r="OO30" s="20">
        <v>0</v>
      </c>
      <c r="OP30" s="20">
        <v>1019.22</v>
      </c>
      <c r="OQ30" s="20">
        <v>0</v>
      </c>
      <c r="OR30" s="20">
        <v>0</v>
      </c>
      <c r="OS30" s="20">
        <f>VLOOKUP(C30,'[3]Фін.рез.(витрати)'!$C$8:$AD$94,28,0)</f>
        <v>0</v>
      </c>
      <c r="OT30" s="20"/>
      <c r="OU30" s="20"/>
      <c r="OV30" s="218">
        <f t="shared" si="139"/>
        <v>-3895.3019999999988</v>
      </c>
      <c r="OW30" s="20">
        <f t="shared" si="36"/>
        <v>-3895.3019999999988</v>
      </c>
      <c r="OX30" s="20">
        <f t="shared" si="37"/>
        <v>0</v>
      </c>
      <c r="OY30" s="18">
        <f t="shared" si="140"/>
        <v>4749.9920000000002</v>
      </c>
      <c r="OZ30" s="18">
        <v>451.77199999999999</v>
      </c>
      <c r="PA30" s="218">
        <v>477.58</v>
      </c>
      <c r="PB30" s="218">
        <v>477.58</v>
      </c>
      <c r="PC30" s="218">
        <v>477.58</v>
      </c>
      <c r="PD30" s="218">
        <v>477.58</v>
      </c>
      <c r="PE30" s="218">
        <v>477.58</v>
      </c>
      <c r="PF30" s="218">
        <v>477.58</v>
      </c>
      <c r="PG30" s="218">
        <v>477.58</v>
      </c>
      <c r="PH30" s="218">
        <v>477.58</v>
      </c>
      <c r="PI30" s="218">
        <v>477.58</v>
      </c>
      <c r="PJ30" s="218"/>
      <c r="PK30" s="218"/>
      <c r="PL30" s="20">
        <f t="shared" si="141"/>
        <v>2934.08</v>
      </c>
      <c r="PM30" s="18">
        <v>0</v>
      </c>
      <c r="PN30" s="18">
        <v>0</v>
      </c>
      <c r="PO30" s="18">
        <v>0</v>
      </c>
      <c r="PP30" s="18">
        <v>0</v>
      </c>
      <c r="PQ30" s="18">
        <v>0</v>
      </c>
      <c r="PR30" s="18">
        <v>0</v>
      </c>
      <c r="PS30" s="18">
        <v>0</v>
      </c>
      <c r="PT30" s="18">
        <v>2934.08</v>
      </c>
      <c r="PU30" s="18">
        <v>0</v>
      </c>
      <c r="PV30" s="18">
        <f>VLOOKUP(C30,'[3]Фін.рез.(витрати)'!$C$8:$AE$94,29,0)</f>
        <v>0</v>
      </c>
      <c r="PW30" s="18"/>
      <c r="PX30" s="18"/>
      <c r="PY30" s="218">
        <f t="shared" si="142"/>
        <v>-1815.9120000000003</v>
      </c>
      <c r="PZ30" s="20">
        <f t="shared" si="38"/>
        <v>-1815.9120000000003</v>
      </c>
      <c r="QA30" s="20">
        <f t="shared" si="39"/>
        <v>0</v>
      </c>
      <c r="QB30" s="18">
        <f t="shared" si="143"/>
        <v>1455.5739999999996</v>
      </c>
      <c r="QC30" s="18">
        <v>142.56399999999999</v>
      </c>
      <c r="QD30" s="218">
        <v>145.88999999999999</v>
      </c>
      <c r="QE30" s="218">
        <v>145.88999999999999</v>
      </c>
      <c r="QF30" s="218">
        <v>145.88999999999999</v>
      </c>
      <c r="QG30" s="218">
        <v>145.88999999999999</v>
      </c>
      <c r="QH30" s="218">
        <v>145.88999999999999</v>
      </c>
      <c r="QI30" s="218">
        <v>145.88999999999999</v>
      </c>
      <c r="QJ30" s="218">
        <v>145.88999999999999</v>
      </c>
      <c r="QK30" s="218">
        <v>145.88999999999999</v>
      </c>
      <c r="QL30" s="218">
        <v>145.88999999999999</v>
      </c>
      <c r="QM30" s="218"/>
      <c r="QN30" s="218"/>
      <c r="QO30" s="20">
        <f t="shared" si="144"/>
        <v>0</v>
      </c>
      <c r="QP30" s="18">
        <v>0</v>
      </c>
      <c r="QQ30" s="18">
        <v>0</v>
      </c>
      <c r="QR30" s="18"/>
      <c r="QS30" s="18">
        <v>0</v>
      </c>
      <c r="QT30" s="18">
        <v>0</v>
      </c>
      <c r="QU30" s="18">
        <v>0</v>
      </c>
      <c r="QV30" s="18"/>
      <c r="QW30" s="18">
        <v>0</v>
      </c>
      <c r="QX30" s="18"/>
      <c r="QY30" s="18"/>
      <c r="QZ30" s="18"/>
      <c r="RA30" s="18"/>
      <c r="RB30" s="218">
        <f t="shared" si="145"/>
        <v>-1455.5739999999996</v>
      </c>
      <c r="RC30" s="20">
        <f t="shared" si="40"/>
        <v>-1455.5739999999996</v>
      </c>
      <c r="RD30" s="20">
        <f t="shared" si="41"/>
        <v>0</v>
      </c>
      <c r="RE30" s="18">
        <f t="shared" si="146"/>
        <v>6597.5849999999991</v>
      </c>
      <c r="RF30" s="20">
        <v>639.04499999999996</v>
      </c>
      <c r="RG30" s="218">
        <v>662.06</v>
      </c>
      <c r="RH30" s="218">
        <v>662.06</v>
      </c>
      <c r="RI30" s="218">
        <v>662.06</v>
      </c>
      <c r="RJ30" s="218">
        <v>662.06</v>
      </c>
      <c r="RK30" s="218">
        <v>662.06</v>
      </c>
      <c r="RL30" s="218">
        <v>662.06</v>
      </c>
      <c r="RM30" s="218">
        <v>662.06</v>
      </c>
      <c r="RN30" s="218">
        <v>662.06</v>
      </c>
      <c r="RO30" s="218">
        <v>662.06</v>
      </c>
      <c r="RP30" s="218"/>
      <c r="RQ30" s="218"/>
      <c r="RR30" s="20">
        <f t="shared" si="147"/>
        <v>0</v>
      </c>
      <c r="RS30" s="18">
        <v>0</v>
      </c>
      <c r="RT30" s="18">
        <v>0</v>
      </c>
      <c r="RU30" s="18"/>
      <c r="RV30" s="18">
        <v>0</v>
      </c>
      <c r="RW30" s="18"/>
      <c r="RX30" s="18"/>
      <c r="RY30" s="18">
        <v>0</v>
      </c>
      <c r="RZ30" s="18">
        <v>0</v>
      </c>
      <c r="SA30" s="18"/>
      <c r="SB30" s="18"/>
      <c r="SC30" s="18"/>
      <c r="SD30" s="18"/>
      <c r="SE30" s="20">
        <f t="shared" si="42"/>
        <v>-6597.5849999999991</v>
      </c>
      <c r="SF30" s="20">
        <f t="shared" si="43"/>
        <v>-6597.5849999999991</v>
      </c>
      <c r="SG30" s="20">
        <f t="shared" si="44"/>
        <v>0</v>
      </c>
      <c r="SH30" s="18">
        <f t="shared" si="148"/>
        <v>4567.7489999999998</v>
      </c>
      <c r="SI30" s="18">
        <v>433.149</v>
      </c>
      <c r="SJ30" s="218">
        <v>459.4</v>
      </c>
      <c r="SK30" s="218">
        <v>459.4</v>
      </c>
      <c r="SL30" s="218">
        <v>459.4</v>
      </c>
      <c r="SM30" s="218">
        <v>459.4</v>
      </c>
      <c r="SN30" s="218">
        <v>459.4</v>
      </c>
      <c r="SO30" s="218">
        <v>459.4</v>
      </c>
      <c r="SP30" s="218">
        <v>459.4</v>
      </c>
      <c r="SQ30" s="218">
        <v>459.4</v>
      </c>
      <c r="SR30" s="218">
        <v>459.4</v>
      </c>
      <c r="SS30" s="218"/>
      <c r="ST30" s="218"/>
      <c r="SU30" s="20">
        <f t="shared" si="149"/>
        <v>0</v>
      </c>
      <c r="SV30" s="18">
        <v>0</v>
      </c>
      <c r="SW30" s="18">
        <v>0</v>
      </c>
      <c r="SX30" s="18">
        <v>0</v>
      </c>
      <c r="SY30" s="18">
        <v>0</v>
      </c>
      <c r="SZ30" s="18">
        <v>0</v>
      </c>
      <c r="TA30" s="18">
        <v>0</v>
      </c>
      <c r="TB30" s="18">
        <v>0</v>
      </c>
      <c r="TC30" s="18">
        <v>0</v>
      </c>
      <c r="TD30" s="18">
        <v>0</v>
      </c>
      <c r="TE30" s="18"/>
      <c r="TF30" s="18"/>
      <c r="TG30" s="18"/>
      <c r="TH30" s="20">
        <f t="shared" si="45"/>
        <v>-4567.7489999999998</v>
      </c>
      <c r="TI30" s="20">
        <f t="shared" si="46"/>
        <v>-4567.7489999999998</v>
      </c>
      <c r="TJ30" s="20">
        <f t="shared" si="47"/>
        <v>0</v>
      </c>
      <c r="TK30" s="18">
        <f t="shared" si="150"/>
        <v>1380.6179999999999</v>
      </c>
      <c r="TL30" s="18">
        <v>135.46799999999999</v>
      </c>
      <c r="TM30" s="218">
        <v>138.35</v>
      </c>
      <c r="TN30" s="218">
        <v>138.35</v>
      </c>
      <c r="TO30" s="218">
        <v>138.35</v>
      </c>
      <c r="TP30" s="218">
        <v>138.35</v>
      </c>
      <c r="TQ30" s="218">
        <v>138.35</v>
      </c>
      <c r="TR30" s="218">
        <v>138.35</v>
      </c>
      <c r="TS30" s="218">
        <v>138.35</v>
      </c>
      <c r="TT30" s="218">
        <v>138.35</v>
      </c>
      <c r="TU30" s="218">
        <v>138.35</v>
      </c>
      <c r="TV30" s="218"/>
      <c r="TW30" s="218"/>
      <c r="TX30" s="20">
        <f t="shared" si="151"/>
        <v>4411.21</v>
      </c>
      <c r="TY30" s="18">
        <v>0</v>
      </c>
      <c r="TZ30" s="18">
        <v>160.18</v>
      </c>
      <c r="UA30" s="18">
        <v>0</v>
      </c>
      <c r="UB30" s="18">
        <v>0</v>
      </c>
      <c r="UC30" s="18">
        <v>3888.41</v>
      </c>
      <c r="UD30" s="18">
        <v>0</v>
      </c>
      <c r="UE30" s="18">
        <v>362.62</v>
      </c>
      <c r="UF30" s="18">
        <v>0</v>
      </c>
      <c r="UG30" s="18">
        <v>0</v>
      </c>
      <c r="UH30" s="18">
        <f>VLOOKUP(C30,'[3]Фін.рез.(витрати)'!$C$8:$AI$94,33,0)</f>
        <v>0</v>
      </c>
      <c r="UI30" s="18"/>
      <c r="UJ30" s="18"/>
      <c r="UK30" s="20">
        <f t="shared" si="48"/>
        <v>3030.5920000000001</v>
      </c>
      <c r="UL30" s="20">
        <f t="shared" si="49"/>
        <v>0</v>
      </c>
      <c r="UM30" s="20">
        <f t="shared" si="50"/>
        <v>3030.5920000000001</v>
      </c>
      <c r="UN30" s="18">
        <f t="shared" si="152"/>
        <v>35.411000000000001</v>
      </c>
      <c r="UO30" s="18">
        <v>3.4609999999999999</v>
      </c>
      <c r="UP30" s="218">
        <v>3.55</v>
      </c>
      <c r="UQ30" s="218">
        <v>3.55</v>
      </c>
      <c r="UR30" s="218">
        <v>3.55</v>
      </c>
      <c r="US30" s="218">
        <v>3.55</v>
      </c>
      <c r="UT30" s="218">
        <v>3.55</v>
      </c>
      <c r="UU30" s="218">
        <v>3.55</v>
      </c>
      <c r="UV30" s="218">
        <v>3.55</v>
      </c>
      <c r="UW30" s="218">
        <v>3.55</v>
      </c>
      <c r="UX30" s="218">
        <v>3.55</v>
      </c>
      <c r="UY30" s="218"/>
      <c r="UZ30" s="218"/>
      <c r="VA30" s="20">
        <f t="shared" si="51"/>
        <v>0</v>
      </c>
      <c r="VB30" s="218"/>
      <c r="VC30" s="218"/>
      <c r="VD30" s="218"/>
      <c r="VE30" s="218"/>
      <c r="VF30" s="218"/>
      <c r="VG30" s="218"/>
      <c r="VH30" s="218"/>
      <c r="VI30" s="218"/>
      <c r="VJ30" s="218"/>
      <c r="VK30" s="218"/>
      <c r="VL30" s="218"/>
      <c r="VM30" s="218"/>
      <c r="VN30" s="20">
        <f t="shared" si="52"/>
        <v>-35.411000000000001</v>
      </c>
      <c r="VO30" s="20">
        <f t="shared" si="53"/>
        <v>-35.411000000000001</v>
      </c>
      <c r="VP30" s="20">
        <f t="shared" si="54"/>
        <v>0</v>
      </c>
      <c r="VQ30" s="120">
        <f t="shared" si="55"/>
        <v>0</v>
      </c>
      <c r="VR30" s="228"/>
      <c r="VS30" s="228"/>
      <c r="VT30" s="228"/>
      <c r="VU30" s="228"/>
      <c r="VV30" s="228"/>
      <c r="VW30" s="228"/>
      <c r="VX30" s="228"/>
      <c r="VY30" s="228"/>
      <c r="VZ30" s="228"/>
      <c r="WA30" s="228"/>
      <c r="WB30" s="228"/>
      <c r="WC30" s="228"/>
      <c r="WD30" s="120">
        <f t="shared" si="56"/>
        <v>0</v>
      </c>
      <c r="WE30" s="218"/>
      <c r="WF30" s="218"/>
      <c r="WG30" s="218"/>
      <c r="WH30" s="218"/>
      <c r="WI30" s="218"/>
      <c r="WJ30" s="218"/>
      <c r="WK30" s="218"/>
      <c r="WL30" s="218"/>
      <c r="WM30" s="218"/>
      <c r="WN30" s="218"/>
      <c r="WO30" s="218"/>
      <c r="WP30" s="218"/>
      <c r="WQ30" s="120">
        <f t="shared" si="57"/>
        <v>0</v>
      </c>
      <c r="WR30" s="120">
        <f t="shared" si="58"/>
        <v>0</v>
      </c>
      <c r="WS30" s="120">
        <f t="shared" si="59"/>
        <v>0</v>
      </c>
      <c r="WT30" s="119">
        <f t="shared" si="153"/>
        <v>63581.000999999997</v>
      </c>
      <c r="WU30" s="119">
        <v>6159.1110000000008</v>
      </c>
      <c r="WV30" s="228">
        <v>6380.21</v>
      </c>
      <c r="WW30" s="228">
        <v>6380.21</v>
      </c>
      <c r="WX30" s="228">
        <v>6380.21</v>
      </c>
      <c r="WY30" s="228">
        <v>6380.21</v>
      </c>
      <c r="WZ30" s="228">
        <v>6380.21</v>
      </c>
      <c r="XA30" s="228">
        <v>6380.21</v>
      </c>
      <c r="XB30" s="228">
        <v>6380.21</v>
      </c>
      <c r="XC30" s="228">
        <v>6380.21</v>
      </c>
      <c r="XD30" s="228">
        <v>6380.21</v>
      </c>
      <c r="XE30" s="228"/>
      <c r="XF30" s="228"/>
      <c r="XG30" s="119">
        <f t="shared" si="154"/>
        <v>47839.913090940361</v>
      </c>
      <c r="XH30" s="18">
        <v>5467.7517773199688</v>
      </c>
      <c r="XI30" s="18">
        <v>3902.1029287304209</v>
      </c>
      <c r="XJ30" s="18">
        <v>2647.6601085912944</v>
      </c>
      <c r="XK30" s="18">
        <v>2697.517126428118</v>
      </c>
      <c r="XL30" s="18">
        <v>5586.1591628410379</v>
      </c>
      <c r="XM30" s="18">
        <v>5389.7273709840019</v>
      </c>
      <c r="XN30" s="18">
        <v>5080.6550901140299</v>
      </c>
      <c r="XO30" s="18">
        <v>6324.7167538790964</v>
      </c>
      <c r="XP30" s="18">
        <v>5388.4055087906054</v>
      </c>
      <c r="XQ30" s="18">
        <v>5355.217263261784</v>
      </c>
      <c r="XR30" s="18"/>
      <c r="XS30" s="18"/>
      <c r="XT30" s="120">
        <f t="shared" si="60"/>
        <v>-15741.087909059635</v>
      </c>
      <c r="XU30" s="120">
        <f t="shared" si="61"/>
        <v>-15741.087909059635</v>
      </c>
      <c r="XV30" s="120">
        <f t="shared" si="62"/>
        <v>0</v>
      </c>
      <c r="XW30" s="119">
        <f t="shared" si="155"/>
        <v>47317.833999999988</v>
      </c>
      <c r="XX30" s="119">
        <v>4634.5240000000003</v>
      </c>
      <c r="XY30" s="228">
        <v>4742.59</v>
      </c>
      <c r="XZ30" s="228">
        <v>4742.59</v>
      </c>
      <c r="YA30" s="228">
        <v>4742.59</v>
      </c>
      <c r="YB30" s="228">
        <v>4742.59</v>
      </c>
      <c r="YC30" s="228">
        <v>4742.59</v>
      </c>
      <c r="YD30" s="228">
        <v>4742.59</v>
      </c>
      <c r="YE30" s="228">
        <v>4742.59</v>
      </c>
      <c r="YF30" s="228">
        <v>4742.59</v>
      </c>
      <c r="YG30" s="228">
        <v>4742.59</v>
      </c>
      <c r="YH30" s="228"/>
      <c r="YI30" s="228"/>
      <c r="YJ30" s="120">
        <f t="shared" si="156"/>
        <v>33576.372614943975</v>
      </c>
      <c r="YK30" s="18">
        <v>3138.3926905787275</v>
      </c>
      <c r="YL30" s="18">
        <v>2243.4082664945809</v>
      </c>
      <c r="YM30" s="18">
        <v>3152.4371452185073</v>
      </c>
      <c r="YN30" s="18">
        <v>3367.8023694427557</v>
      </c>
      <c r="YO30" s="18">
        <v>4614.8659610884015</v>
      </c>
      <c r="YP30" s="18">
        <v>3217.8065481777007</v>
      </c>
      <c r="YQ30" s="18">
        <v>3707.6823140449683</v>
      </c>
      <c r="YR30" s="18">
        <v>3413.5620314380876</v>
      </c>
      <c r="YS30" s="18">
        <v>3321.9423501436972</v>
      </c>
      <c r="YT30" s="18">
        <v>3398.4729383165532</v>
      </c>
      <c r="YU30" s="18"/>
      <c r="YV30" s="18"/>
      <c r="YW30" s="218">
        <f t="shared" si="157"/>
        <v>-13741.461385056013</v>
      </c>
      <c r="YX30" s="120">
        <f t="shared" si="63"/>
        <v>-13741.461385056013</v>
      </c>
      <c r="YY30" s="120">
        <f t="shared" si="64"/>
        <v>0</v>
      </c>
      <c r="YZ30" s="119">
        <f t="shared" si="158"/>
        <v>4102.9400000000005</v>
      </c>
      <c r="ZA30" s="119">
        <v>403.31</v>
      </c>
      <c r="ZB30" s="228">
        <v>411.07</v>
      </c>
      <c r="ZC30" s="228">
        <v>411.07</v>
      </c>
      <c r="ZD30" s="228">
        <v>411.07</v>
      </c>
      <c r="ZE30" s="228">
        <v>411.07</v>
      </c>
      <c r="ZF30" s="228">
        <v>411.07</v>
      </c>
      <c r="ZG30" s="228">
        <v>411.07</v>
      </c>
      <c r="ZH30" s="228">
        <v>411.07</v>
      </c>
      <c r="ZI30" s="228">
        <v>411.07</v>
      </c>
      <c r="ZJ30" s="228">
        <v>411.07</v>
      </c>
      <c r="ZK30" s="228"/>
      <c r="ZL30" s="228"/>
      <c r="ZM30" s="120">
        <f t="shared" si="159"/>
        <v>5335.2254820557137</v>
      </c>
      <c r="ZN30" s="119"/>
      <c r="ZO30" s="18"/>
      <c r="ZP30" s="18">
        <v>2644.8568126023961</v>
      </c>
      <c r="ZQ30" s="18">
        <v>2690.368669453318</v>
      </c>
      <c r="ZR30" s="18"/>
      <c r="ZS30" s="18"/>
      <c r="ZT30" s="18"/>
      <c r="ZU30" s="18"/>
      <c r="ZV30" s="18"/>
      <c r="ZW30" s="18"/>
      <c r="ZX30" s="18"/>
      <c r="ZY30" s="18"/>
      <c r="ZZ30" s="120">
        <f t="shared" si="65"/>
        <v>1232.2854820557131</v>
      </c>
      <c r="AAA30" s="120">
        <f t="shared" si="66"/>
        <v>0</v>
      </c>
      <c r="AAB30" s="120">
        <f t="shared" si="67"/>
        <v>1232.2854820557131</v>
      </c>
      <c r="AAC30" s="119">
        <f t="shared" si="160"/>
        <v>1117.3220000000001</v>
      </c>
      <c r="AAD30" s="119">
        <v>111.572</v>
      </c>
      <c r="AAE30" s="228">
        <v>111.75</v>
      </c>
      <c r="AAF30" s="228">
        <v>111.75</v>
      </c>
      <c r="AAG30" s="228">
        <v>111.75</v>
      </c>
      <c r="AAH30" s="228">
        <v>111.75</v>
      </c>
      <c r="AAI30" s="228">
        <v>111.75</v>
      </c>
      <c r="AAJ30" s="228">
        <v>111.75</v>
      </c>
      <c r="AAK30" s="228">
        <v>111.75</v>
      </c>
      <c r="AAL30" s="228">
        <v>111.75</v>
      </c>
      <c r="AAM30" s="228">
        <v>111.75</v>
      </c>
      <c r="AAN30" s="228"/>
      <c r="AAO30" s="228"/>
      <c r="AAP30" s="120">
        <f t="shared" si="161"/>
        <v>1599.016779604</v>
      </c>
      <c r="AAQ30" s="18">
        <v>135.62284692599999</v>
      </c>
      <c r="AAR30" s="18">
        <v>135.27444725999999</v>
      </c>
      <c r="AAS30" s="18">
        <v>165.94744451999998</v>
      </c>
      <c r="AAT30" s="18">
        <v>169.39275605999998</v>
      </c>
      <c r="AAU30" s="18">
        <v>165.69234811799998</v>
      </c>
      <c r="AAV30" s="18">
        <v>168.78720826</v>
      </c>
      <c r="AAW30" s="18">
        <v>163.96626641999998</v>
      </c>
      <c r="AAX30" s="18">
        <v>164.68931753999999</v>
      </c>
      <c r="AAY30" s="18">
        <v>163.31113281999998</v>
      </c>
      <c r="AAZ30" s="18">
        <v>166.33301168</v>
      </c>
      <c r="ABA30" s="18"/>
      <c r="ABB30" s="18"/>
      <c r="ABC30" s="120">
        <f t="shared" si="68"/>
        <v>481.6947796039999</v>
      </c>
      <c r="ABD30" s="120">
        <f t="shared" si="69"/>
        <v>0</v>
      </c>
      <c r="ABE30" s="120">
        <f t="shared" si="70"/>
        <v>481.6947796039999</v>
      </c>
      <c r="ABF30" s="119">
        <f t="shared" si="162"/>
        <v>234.65899999999999</v>
      </c>
      <c r="ABG30" s="119">
        <v>23.429000000000002</v>
      </c>
      <c r="ABH30" s="228">
        <v>23.47</v>
      </c>
      <c r="ABI30" s="228">
        <v>23.47</v>
      </c>
      <c r="ABJ30" s="228">
        <v>23.47</v>
      </c>
      <c r="ABK30" s="228">
        <v>23.47</v>
      </c>
      <c r="ABL30" s="228">
        <v>23.47</v>
      </c>
      <c r="ABM30" s="228">
        <v>23.47</v>
      </c>
      <c r="ABN30" s="228">
        <v>23.47</v>
      </c>
      <c r="ABO30" s="228">
        <v>23.47</v>
      </c>
      <c r="ABP30" s="228">
        <v>23.47</v>
      </c>
      <c r="ABQ30" s="228"/>
      <c r="ABR30" s="228"/>
      <c r="ABS30" s="120">
        <f t="shared" si="163"/>
        <v>2630.4695999999999</v>
      </c>
      <c r="ABT30" s="18">
        <v>0</v>
      </c>
      <c r="ABU30" s="18"/>
      <c r="ABV30" s="18"/>
      <c r="ABW30" s="18"/>
      <c r="ABX30" s="18"/>
      <c r="ABY30" s="18"/>
      <c r="ABZ30" s="18"/>
      <c r="ACA30" s="18">
        <v>2630.4695999999999</v>
      </c>
      <c r="ACB30" s="18">
        <v>0</v>
      </c>
      <c r="ACC30" s="18">
        <v>0</v>
      </c>
      <c r="ACD30" s="18"/>
      <c r="ACE30" s="18"/>
      <c r="ACF30" s="120">
        <f t="shared" si="71"/>
        <v>2395.8105999999998</v>
      </c>
      <c r="ACG30" s="120">
        <f t="shared" si="72"/>
        <v>0</v>
      </c>
      <c r="ACH30" s="120">
        <f t="shared" si="73"/>
        <v>2395.8105999999998</v>
      </c>
      <c r="ACI30" s="114">
        <f t="shared" si="74"/>
        <v>58328.373000000007</v>
      </c>
      <c r="ACJ30" s="120">
        <f t="shared" si="75"/>
        <v>27260.087418360003</v>
      </c>
      <c r="ACK30" s="131">
        <f t="shared" si="76"/>
        <v>-31068.285581640004</v>
      </c>
      <c r="ACL30" s="120">
        <f t="shared" si="77"/>
        <v>-31068.285581640004</v>
      </c>
      <c r="ACM30" s="120">
        <f t="shared" si="78"/>
        <v>0</v>
      </c>
      <c r="ACN30" s="18">
        <f t="shared" si="164"/>
        <v>9963.7769999999982</v>
      </c>
      <c r="ACO30" s="18">
        <v>948.20699999999988</v>
      </c>
      <c r="ACP30" s="218">
        <v>1001.73</v>
      </c>
      <c r="ACQ30" s="218">
        <v>1001.73</v>
      </c>
      <c r="ACR30" s="218">
        <v>1001.73</v>
      </c>
      <c r="ACS30" s="218">
        <v>1001.73</v>
      </c>
      <c r="ACT30" s="218">
        <v>1001.73</v>
      </c>
      <c r="ACU30" s="218">
        <v>1001.73</v>
      </c>
      <c r="ACV30" s="218">
        <v>1001.73</v>
      </c>
      <c r="ACW30" s="218">
        <v>1001.73</v>
      </c>
      <c r="ACX30" s="218">
        <v>1001.73</v>
      </c>
      <c r="ACY30" s="218"/>
      <c r="ACZ30" s="218"/>
      <c r="ADA30" s="20">
        <f t="shared" si="165"/>
        <v>7724.4538431600013</v>
      </c>
      <c r="ADB30" s="18">
        <v>786.33451512000011</v>
      </c>
      <c r="ADC30" s="18">
        <v>641.71187280000004</v>
      </c>
      <c r="ADD30" s="18">
        <v>834.92777592000004</v>
      </c>
      <c r="ADE30" s="18">
        <v>560.05804080000007</v>
      </c>
      <c r="ADF30" s="18">
        <v>472.39852212000005</v>
      </c>
      <c r="ADG30" s="18">
        <v>731.94293160000007</v>
      </c>
      <c r="ADH30" s="18">
        <v>750.32080919999999</v>
      </c>
      <c r="ADI30" s="18">
        <v>911.45771639999998</v>
      </c>
      <c r="ADJ30" s="18">
        <v>704.28333599999996</v>
      </c>
      <c r="ADK30" s="18">
        <v>1331.0183232000002</v>
      </c>
      <c r="ADL30" s="18"/>
      <c r="ADM30" s="18"/>
      <c r="ADN30" s="20">
        <f t="shared" si="79"/>
        <v>-2239.323156839997</v>
      </c>
      <c r="ADO30" s="20">
        <f t="shared" si="80"/>
        <v>-2239.323156839997</v>
      </c>
      <c r="ADP30" s="20">
        <f t="shared" si="81"/>
        <v>0</v>
      </c>
      <c r="ADQ30" s="18">
        <f t="shared" si="166"/>
        <v>48364.596000000005</v>
      </c>
      <c r="ADR30" s="18">
        <v>4475.0159999999996</v>
      </c>
      <c r="ADS30" s="218">
        <v>4876.62</v>
      </c>
      <c r="ADT30" s="218">
        <v>4876.62</v>
      </c>
      <c r="ADU30" s="218">
        <v>4876.62</v>
      </c>
      <c r="ADV30" s="218">
        <v>4876.62</v>
      </c>
      <c r="ADW30" s="218">
        <v>4876.62</v>
      </c>
      <c r="ADX30" s="218">
        <v>4876.62</v>
      </c>
      <c r="ADY30" s="218">
        <v>4876.62</v>
      </c>
      <c r="ADZ30" s="218">
        <v>4876.62</v>
      </c>
      <c r="AEA30" s="218">
        <v>4876.62</v>
      </c>
      <c r="AEB30" s="218"/>
      <c r="AEC30" s="218"/>
      <c r="AED30" s="20">
        <f t="shared" si="167"/>
        <v>19535.633575200001</v>
      </c>
      <c r="AEE30" s="18">
        <v>1882.4371725600001</v>
      </c>
      <c r="AEF30" s="18">
        <v>1723.1152139999999</v>
      </c>
      <c r="AEG30" s="18">
        <v>2465.0248622399999</v>
      </c>
      <c r="AEH30" s="18">
        <v>1805.9842619999999</v>
      </c>
      <c r="AEI30" s="18">
        <v>1429.1047728000001</v>
      </c>
      <c r="AEJ30" s="18">
        <v>1791.4404347999998</v>
      </c>
      <c r="AEK30" s="18">
        <v>2345.2435764000002</v>
      </c>
      <c r="AEL30" s="18">
        <v>1961.0150868000001</v>
      </c>
      <c r="AEM30" s="18">
        <v>1737.2322288</v>
      </c>
      <c r="AEN30" s="18">
        <v>2395.0359647999999</v>
      </c>
      <c r="AEO30" s="18"/>
      <c r="AEP30" s="18"/>
      <c r="AEQ30" s="20">
        <f t="shared" si="82"/>
        <v>-28828.962424800004</v>
      </c>
      <c r="AER30" s="20">
        <f t="shared" si="83"/>
        <v>-28828.962424800004</v>
      </c>
      <c r="AES30" s="20">
        <f t="shared" si="84"/>
        <v>0</v>
      </c>
      <c r="AET30" s="18">
        <f t="shared" si="168"/>
        <v>0</v>
      </c>
      <c r="AEU30" s="18">
        <v>0</v>
      </c>
      <c r="AEV30" s="218">
        <v>0</v>
      </c>
      <c r="AEW30" s="218">
        <v>0</v>
      </c>
      <c r="AEX30" s="218">
        <v>0</v>
      </c>
      <c r="AEY30" s="218">
        <v>0</v>
      </c>
      <c r="AEZ30" s="218"/>
      <c r="AFA30" s="218"/>
      <c r="AFB30" s="218"/>
      <c r="AFC30" s="218"/>
      <c r="AFD30" s="218"/>
      <c r="AFE30" s="218"/>
      <c r="AFF30" s="218"/>
      <c r="AFG30" s="20">
        <f t="shared" si="169"/>
        <v>0</v>
      </c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20">
        <f t="shared" si="85"/>
        <v>0</v>
      </c>
      <c r="AFU30" s="20">
        <f t="shared" si="86"/>
        <v>0</v>
      </c>
      <c r="AFV30" s="135">
        <f t="shared" si="87"/>
        <v>0</v>
      </c>
      <c r="AFW30" s="140">
        <f t="shared" si="88"/>
        <v>352517.89699999994</v>
      </c>
      <c r="AFX30" s="110">
        <f t="shared" si="89"/>
        <v>376350.40110512229</v>
      </c>
      <c r="AFY30" s="125">
        <f t="shared" si="90"/>
        <v>23832.504105122352</v>
      </c>
      <c r="AFZ30" s="20">
        <f t="shared" si="170"/>
        <v>0</v>
      </c>
      <c r="AGA30" s="139">
        <f t="shared" si="171"/>
        <v>23832.504105122352</v>
      </c>
      <c r="AGB30" s="200">
        <f t="shared" si="91"/>
        <v>423021.47639999993</v>
      </c>
      <c r="AGC30" s="125">
        <f t="shared" si="91"/>
        <v>451620.48132614675</v>
      </c>
      <c r="AGD30" s="125">
        <f t="shared" si="92"/>
        <v>28599.004926146823</v>
      </c>
      <c r="AGE30" s="20">
        <f t="shared" si="93"/>
        <v>0</v>
      </c>
      <c r="AGF30" s="135">
        <f t="shared" si="94"/>
        <v>28599.004926146823</v>
      </c>
      <c r="AGG30" s="164">
        <f t="shared" si="172"/>
        <v>21151.073819999998</v>
      </c>
      <c r="AGH30" s="205">
        <f t="shared" si="173"/>
        <v>22581.024066307338</v>
      </c>
      <c r="AGI30" s="125">
        <f t="shared" si="95"/>
        <v>1429.9502463073404</v>
      </c>
      <c r="AGJ30" s="20">
        <f t="shared" si="96"/>
        <v>0</v>
      </c>
      <c r="AGK30" s="139">
        <f t="shared" si="97"/>
        <v>1429.9502463073404</v>
      </c>
      <c r="AGL30" s="165">
        <f t="shared" si="174"/>
        <v>444172.55021999992</v>
      </c>
      <c r="AGM30" s="165">
        <f t="shared" si="174"/>
        <v>474201.5053924541</v>
      </c>
      <c r="AGN30" s="166">
        <f t="shared" si="99"/>
        <v>30028.955172454182</v>
      </c>
      <c r="AGO30" s="165">
        <f t="shared" si="100"/>
        <v>0</v>
      </c>
      <c r="AGP30" s="167">
        <f t="shared" si="101"/>
        <v>30028.955172454182</v>
      </c>
      <c r="AGQ30" s="202">
        <f t="shared" si="175"/>
        <v>4.7619047619047623E-2</v>
      </c>
      <c r="AGR30" s="263"/>
      <c r="AGS30" s="263">
        <v>0.05</v>
      </c>
      <c r="AGT30" s="229"/>
      <c r="AGU30" s="264"/>
      <c r="AGV30" s="22"/>
      <c r="AGW30" s="22"/>
      <c r="AGX30" s="22"/>
      <c r="AGY30" s="22"/>
      <c r="AGZ30" s="22"/>
      <c r="AHA30" s="22"/>
      <c r="AHB30" s="22"/>
      <c r="AHC30" s="22"/>
      <c r="AHD30" s="22"/>
      <c r="AHE30" s="22"/>
      <c r="AHF30" s="22"/>
      <c r="AHG30" s="22"/>
      <c r="AHH30" s="22"/>
    </row>
    <row r="31" spans="1:892" s="210" customFormat="1" ht="12.75" outlineLevel="1" x14ac:dyDescent="0.25">
      <c r="A31" s="22">
        <v>461</v>
      </c>
      <c r="B31" s="21">
        <v>3</v>
      </c>
      <c r="C31" s="233" t="s">
        <v>1754</v>
      </c>
      <c r="D31" s="231">
        <v>2</v>
      </c>
      <c r="E31" s="227">
        <v>341.1</v>
      </c>
      <c r="F31" s="131">
        <f t="shared" si="0"/>
        <v>3067.3809999999999</v>
      </c>
      <c r="G31" s="113">
        <f t="shared" si="1"/>
        <v>6738.4668842241917</v>
      </c>
      <c r="H31" s="131">
        <f t="shared" si="2"/>
        <v>3671.0858842241919</v>
      </c>
      <c r="I31" s="120">
        <f t="shared" si="3"/>
        <v>0</v>
      </c>
      <c r="J31" s="120">
        <f t="shared" si="4"/>
        <v>3671.0858842241919</v>
      </c>
      <c r="K31" s="18">
        <f t="shared" si="102"/>
        <v>1188.472</v>
      </c>
      <c r="L31" s="218">
        <v>118.28200000000001</v>
      </c>
      <c r="M31" s="218">
        <v>118.91</v>
      </c>
      <c r="N31" s="218">
        <v>118.91</v>
      </c>
      <c r="O31" s="218">
        <v>118.91</v>
      </c>
      <c r="P31" s="218">
        <v>118.91</v>
      </c>
      <c r="Q31" s="218">
        <v>118.91</v>
      </c>
      <c r="R31" s="218">
        <v>118.91</v>
      </c>
      <c r="S31" s="218">
        <v>118.91</v>
      </c>
      <c r="T31" s="218">
        <v>118.91</v>
      </c>
      <c r="U31" s="218">
        <v>118.91</v>
      </c>
      <c r="V31" s="218"/>
      <c r="W31" s="218"/>
      <c r="X31" s="218">
        <f t="shared" si="103"/>
        <v>4401.8029502472918</v>
      </c>
      <c r="Y31" s="18">
        <v>0</v>
      </c>
      <c r="Z31" s="18">
        <v>4401.8029502472918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/>
      <c r="AJ31" s="18"/>
      <c r="AK31" s="218"/>
      <c r="AL31" s="218">
        <f t="shared" si="104"/>
        <v>0</v>
      </c>
      <c r="AM31" s="218">
        <f t="shared" si="5"/>
        <v>0</v>
      </c>
      <c r="AN31" s="18">
        <f t="shared" si="105"/>
        <v>337.72400000000005</v>
      </c>
      <c r="AO31" s="218">
        <v>33.164000000000001</v>
      </c>
      <c r="AP31" s="218">
        <v>33.840000000000003</v>
      </c>
      <c r="AQ31" s="218">
        <v>33.840000000000003</v>
      </c>
      <c r="AR31" s="218">
        <v>33.840000000000003</v>
      </c>
      <c r="AS31" s="218">
        <v>33.840000000000003</v>
      </c>
      <c r="AT31" s="218">
        <v>33.840000000000003</v>
      </c>
      <c r="AU31" s="218">
        <v>33.840000000000003</v>
      </c>
      <c r="AV31" s="218">
        <v>33.840000000000003</v>
      </c>
      <c r="AW31" s="218">
        <v>33.840000000000003</v>
      </c>
      <c r="AX31" s="218">
        <v>33.840000000000003</v>
      </c>
      <c r="AY31" s="218"/>
      <c r="AZ31" s="218"/>
      <c r="BA31" s="20">
        <f t="shared" si="106"/>
        <v>867.18746413063627</v>
      </c>
      <c r="BB31" s="18">
        <v>0</v>
      </c>
      <c r="BC31" s="18">
        <v>867.18746413063627</v>
      </c>
      <c r="BD31" s="18">
        <v>0</v>
      </c>
      <c r="BE31" s="18">
        <v>0</v>
      </c>
      <c r="BF31" s="18">
        <v>0</v>
      </c>
      <c r="BG31" s="18">
        <v>0</v>
      </c>
      <c r="BH31" s="18">
        <v>0</v>
      </c>
      <c r="BI31" s="18">
        <v>0</v>
      </c>
      <c r="BJ31" s="18">
        <v>0</v>
      </c>
      <c r="BK31" s="18">
        <v>0</v>
      </c>
      <c r="BL31" s="18"/>
      <c r="BM31" s="18"/>
      <c r="BN31" s="218"/>
      <c r="BO31" s="20">
        <f t="shared" si="6"/>
        <v>0</v>
      </c>
      <c r="BP31" s="20">
        <f t="shared" si="7"/>
        <v>0</v>
      </c>
      <c r="BQ31" s="18">
        <f t="shared" si="107"/>
        <v>0</v>
      </c>
      <c r="BR31" s="218">
        <v>0</v>
      </c>
      <c r="BS31" s="3">
        <v>0</v>
      </c>
      <c r="BT31" s="218">
        <v>0</v>
      </c>
      <c r="BU31" s="218">
        <v>0</v>
      </c>
      <c r="BV31" s="218">
        <v>0</v>
      </c>
      <c r="BW31" s="218">
        <v>0</v>
      </c>
      <c r="BX31" s="218">
        <v>0</v>
      </c>
      <c r="BY31" s="218">
        <v>0</v>
      </c>
      <c r="BZ31" s="218">
        <v>0</v>
      </c>
      <c r="CA31" s="218">
        <v>0</v>
      </c>
      <c r="CB31" s="218"/>
      <c r="CC31" s="218"/>
      <c r="CD31" s="18">
        <f t="shared" si="108"/>
        <v>0</v>
      </c>
      <c r="CE31" s="18">
        <v>0</v>
      </c>
      <c r="CF31" s="18">
        <v>0</v>
      </c>
      <c r="CG31" s="18">
        <v>0</v>
      </c>
      <c r="CH31" s="18">
        <v>0</v>
      </c>
      <c r="CI31" s="18">
        <v>0</v>
      </c>
      <c r="CJ31" s="18">
        <v>0</v>
      </c>
      <c r="CK31" s="18">
        <v>0</v>
      </c>
      <c r="CL31" s="18">
        <v>0</v>
      </c>
      <c r="CM31" s="18">
        <v>0</v>
      </c>
      <c r="CN31" s="18">
        <v>0</v>
      </c>
      <c r="CO31" s="18"/>
      <c r="CP31" s="18"/>
      <c r="CQ31" s="218"/>
      <c r="CR31" s="20">
        <f t="shared" si="8"/>
        <v>0</v>
      </c>
      <c r="CS31" s="20">
        <f t="shared" si="9"/>
        <v>0</v>
      </c>
      <c r="CT31" s="18">
        <f t="shared" si="109"/>
        <v>0</v>
      </c>
      <c r="CU31" s="18">
        <v>0</v>
      </c>
      <c r="CV31" s="218">
        <v>0</v>
      </c>
      <c r="CW31" s="218">
        <v>0</v>
      </c>
      <c r="CX31" s="218">
        <v>0</v>
      </c>
      <c r="CY31" s="218">
        <v>0</v>
      </c>
      <c r="CZ31" s="218">
        <v>0</v>
      </c>
      <c r="DA31" s="218">
        <v>0</v>
      </c>
      <c r="DB31" s="218">
        <v>0</v>
      </c>
      <c r="DC31" s="218">
        <v>0</v>
      </c>
      <c r="DD31" s="218">
        <v>0</v>
      </c>
      <c r="DE31" s="218"/>
      <c r="DF31" s="218"/>
      <c r="DG31" s="18">
        <f t="shared" si="110"/>
        <v>0</v>
      </c>
      <c r="DH31" s="18">
        <v>0</v>
      </c>
      <c r="DI31" s="18">
        <v>0</v>
      </c>
      <c r="DJ31" s="18">
        <v>0</v>
      </c>
      <c r="DK31" s="18">
        <v>0</v>
      </c>
      <c r="DL31" s="18">
        <v>0</v>
      </c>
      <c r="DM31" s="18">
        <v>0</v>
      </c>
      <c r="DN31" s="18">
        <v>0</v>
      </c>
      <c r="DO31" s="18">
        <v>0</v>
      </c>
      <c r="DP31" s="18">
        <v>0</v>
      </c>
      <c r="DQ31" s="18">
        <v>0</v>
      </c>
      <c r="DR31" s="18"/>
      <c r="DS31" s="18"/>
      <c r="DT31" s="218">
        <f t="shared" si="111"/>
        <v>0</v>
      </c>
      <c r="DU31" s="20">
        <f t="shared" si="10"/>
        <v>0</v>
      </c>
      <c r="DV31" s="20">
        <f t="shared" si="112"/>
        <v>0</v>
      </c>
      <c r="DW31" s="18">
        <f t="shared" si="11"/>
        <v>0</v>
      </c>
      <c r="DX31" s="18">
        <v>0</v>
      </c>
      <c r="DY31" s="218">
        <v>0</v>
      </c>
      <c r="DZ31" s="218">
        <v>0</v>
      </c>
      <c r="EA31" s="218">
        <v>0</v>
      </c>
      <c r="EB31" s="218">
        <v>0</v>
      </c>
      <c r="EC31" s="218">
        <v>0</v>
      </c>
      <c r="ED31" s="218">
        <v>0</v>
      </c>
      <c r="EE31" s="218">
        <v>0</v>
      </c>
      <c r="EF31" s="218">
        <v>0</v>
      </c>
      <c r="EG31" s="218">
        <v>0</v>
      </c>
      <c r="EH31" s="218"/>
      <c r="EI31" s="218"/>
      <c r="EJ31" s="218"/>
      <c r="EK31" s="18">
        <f t="shared" si="113"/>
        <v>230.96837452142623</v>
      </c>
      <c r="EL31" s="18">
        <v>0</v>
      </c>
      <c r="EM31" s="18">
        <v>230.96837452142623</v>
      </c>
      <c r="EN31" s="18">
        <v>0</v>
      </c>
      <c r="EO31" s="18">
        <v>0</v>
      </c>
      <c r="EP31" s="18">
        <v>0</v>
      </c>
      <c r="EQ31" s="18">
        <v>0</v>
      </c>
      <c r="ER31" s="18">
        <v>0</v>
      </c>
      <c r="ES31" s="18">
        <v>0</v>
      </c>
      <c r="ET31" s="18">
        <v>0</v>
      </c>
      <c r="EU31" s="18">
        <v>0</v>
      </c>
      <c r="EV31" s="18"/>
      <c r="EW31" s="18"/>
      <c r="EX31" s="20">
        <f t="shared" si="12"/>
        <v>230.96837452142623</v>
      </c>
      <c r="EY31" s="20">
        <f t="shared" si="114"/>
        <v>0</v>
      </c>
      <c r="EZ31" s="20">
        <f t="shared" si="115"/>
        <v>230.96837452142623</v>
      </c>
      <c r="FA31" s="18">
        <f t="shared" si="116"/>
        <v>282.36299999999994</v>
      </c>
      <c r="FB31" s="18">
        <v>26.043000000000003</v>
      </c>
      <c r="FC31" s="218">
        <v>28.48</v>
      </c>
      <c r="FD31" s="218">
        <v>28.48</v>
      </c>
      <c r="FE31" s="218">
        <v>28.48</v>
      </c>
      <c r="FF31" s="218">
        <v>28.48</v>
      </c>
      <c r="FG31" s="218">
        <v>28.48</v>
      </c>
      <c r="FH31" s="218">
        <v>28.48</v>
      </c>
      <c r="FI31" s="218">
        <v>28.48</v>
      </c>
      <c r="FJ31" s="218">
        <v>28.48</v>
      </c>
      <c r="FK31" s="218">
        <v>28.48</v>
      </c>
      <c r="FL31" s="218"/>
      <c r="FM31" s="218"/>
      <c r="FN31" s="20">
        <f t="shared" si="117"/>
        <v>51.145734222049256</v>
      </c>
      <c r="FO31" s="18">
        <v>0</v>
      </c>
      <c r="FP31" s="18">
        <v>20.353934739959122</v>
      </c>
      <c r="FQ31" s="18">
        <v>0</v>
      </c>
      <c r="FR31" s="18">
        <v>0</v>
      </c>
      <c r="FS31" s="18">
        <v>0</v>
      </c>
      <c r="FT31" s="18">
        <v>0</v>
      </c>
      <c r="FU31" s="18">
        <v>0</v>
      </c>
      <c r="FV31" s="18">
        <v>30.791799482090134</v>
      </c>
      <c r="FW31" s="18">
        <v>0</v>
      </c>
      <c r="FX31" s="18">
        <v>0</v>
      </c>
      <c r="FY31" s="18"/>
      <c r="FZ31" s="18"/>
      <c r="GA31" s="218">
        <f t="shared" si="118"/>
        <v>-231.21726577795067</v>
      </c>
      <c r="GB31" s="20">
        <f t="shared" si="119"/>
        <v>-231.21726577795067</v>
      </c>
      <c r="GC31" s="20">
        <f t="shared" si="120"/>
        <v>0</v>
      </c>
      <c r="GD31" s="18">
        <f t="shared" si="121"/>
        <v>2.7679999999999998</v>
      </c>
      <c r="GE31" s="218">
        <v>2.7679999999999998</v>
      </c>
      <c r="GF31" s="218">
        <v>0</v>
      </c>
      <c r="GG31" s="218">
        <v>0</v>
      </c>
      <c r="GH31" s="218">
        <v>0</v>
      </c>
      <c r="GI31" s="218">
        <v>0</v>
      </c>
      <c r="GJ31" s="218">
        <v>0</v>
      </c>
      <c r="GK31" s="218"/>
      <c r="GL31" s="218"/>
      <c r="GM31" s="218"/>
      <c r="GN31" s="218"/>
      <c r="GO31" s="218"/>
      <c r="GP31" s="218"/>
      <c r="GQ31" s="20">
        <f t="shared" si="122"/>
        <v>0</v>
      </c>
      <c r="GR31" s="18">
        <v>0</v>
      </c>
      <c r="GS31" s="18">
        <v>0</v>
      </c>
      <c r="GT31" s="18">
        <v>0</v>
      </c>
      <c r="GU31" s="18">
        <v>0</v>
      </c>
      <c r="GV31" s="218">
        <f t="shared" si="123"/>
        <v>-2.7679999999999998</v>
      </c>
      <c r="GW31" s="20">
        <f t="shared" si="13"/>
        <v>-2.7679999999999998</v>
      </c>
      <c r="GX31" s="20">
        <f t="shared" si="14"/>
        <v>0</v>
      </c>
      <c r="GY31" s="18">
        <f t="shared" si="124"/>
        <v>1256.0540000000001</v>
      </c>
      <c r="GZ31" s="18">
        <v>124.214</v>
      </c>
      <c r="HA31" s="218">
        <v>125.76</v>
      </c>
      <c r="HB31" s="218">
        <v>125.76</v>
      </c>
      <c r="HC31" s="218">
        <v>125.76</v>
      </c>
      <c r="HD31" s="218">
        <v>125.76</v>
      </c>
      <c r="HE31" s="218">
        <v>125.76</v>
      </c>
      <c r="HF31" s="218">
        <v>125.76</v>
      </c>
      <c r="HG31" s="218">
        <v>125.76</v>
      </c>
      <c r="HH31" s="218">
        <v>125.76</v>
      </c>
      <c r="HI31" s="218">
        <v>125.76</v>
      </c>
      <c r="HJ31" s="218"/>
      <c r="HK31" s="218"/>
      <c r="HL31" s="20">
        <f t="shared" si="125"/>
        <v>1187.3623611027886</v>
      </c>
      <c r="HM31" s="18">
        <v>113.39961148135994</v>
      </c>
      <c r="HN31" s="18">
        <v>104.25640007608249</v>
      </c>
      <c r="HO31" s="18">
        <v>119.82761266644164</v>
      </c>
      <c r="HP31" s="18">
        <v>129.16458179625783</v>
      </c>
      <c r="HQ31" s="18">
        <v>135.12025304771009</v>
      </c>
      <c r="HR31" s="18">
        <v>117.20896783494</v>
      </c>
      <c r="HS31" s="18">
        <v>106.5445625940965</v>
      </c>
      <c r="HT31" s="18">
        <v>140.93671730724569</v>
      </c>
      <c r="HU31" s="18">
        <v>106.49277581493419</v>
      </c>
      <c r="HV31" s="18">
        <v>114.41087848372017</v>
      </c>
      <c r="HW31" s="18"/>
      <c r="HX31" s="18"/>
      <c r="HY31" s="20">
        <f t="shared" si="15"/>
        <v>-68.691638897211533</v>
      </c>
      <c r="HZ31" s="20">
        <f t="shared" si="16"/>
        <v>-68.691638897211533</v>
      </c>
      <c r="IA31" s="20">
        <f t="shared" si="17"/>
        <v>0</v>
      </c>
      <c r="IB31" s="119">
        <f t="shared" si="126"/>
        <v>0</v>
      </c>
      <c r="IC31" s="119">
        <v>0</v>
      </c>
      <c r="ID31" s="228">
        <v>0</v>
      </c>
      <c r="IE31" s="228">
        <v>0</v>
      </c>
      <c r="IF31" s="119">
        <v>0</v>
      </c>
      <c r="IG31" s="119">
        <v>0</v>
      </c>
      <c r="IH31" s="119">
        <v>0</v>
      </c>
      <c r="II31" s="119">
        <v>0</v>
      </c>
      <c r="IJ31" s="119">
        <v>0</v>
      </c>
      <c r="IK31" s="119">
        <v>0</v>
      </c>
      <c r="IL31" s="119">
        <v>0</v>
      </c>
      <c r="IM31" s="119"/>
      <c r="IN31" s="119"/>
      <c r="IO31" s="120">
        <f t="shared" si="127"/>
        <v>0</v>
      </c>
      <c r="IP31" s="18">
        <v>0</v>
      </c>
      <c r="IQ31" s="18">
        <v>0</v>
      </c>
      <c r="IR31" s="18">
        <v>0</v>
      </c>
      <c r="IS31" s="18">
        <v>0</v>
      </c>
      <c r="IT31" s="18">
        <v>0</v>
      </c>
      <c r="IU31" s="18">
        <v>0</v>
      </c>
      <c r="IV31" s="18">
        <v>0</v>
      </c>
      <c r="IW31" s="18">
        <v>0</v>
      </c>
      <c r="IX31" s="18">
        <v>0</v>
      </c>
      <c r="IY31" s="18">
        <v>0</v>
      </c>
      <c r="IZ31" s="18"/>
      <c r="JA31" s="18"/>
      <c r="JB31" s="228">
        <f t="shared" si="18"/>
        <v>0</v>
      </c>
      <c r="JC31" s="120">
        <f t="shared" si="19"/>
        <v>0</v>
      </c>
      <c r="JD31" s="120">
        <f t="shared" si="20"/>
        <v>0</v>
      </c>
      <c r="JE31" s="119">
        <f t="shared" si="128"/>
        <v>0</v>
      </c>
      <c r="JF31" s="119">
        <v>0</v>
      </c>
      <c r="JG31" s="228">
        <v>0</v>
      </c>
      <c r="JH31" s="228">
        <v>0</v>
      </c>
      <c r="JI31" s="228">
        <v>0</v>
      </c>
      <c r="JJ31" s="228">
        <v>0</v>
      </c>
      <c r="JK31" s="228">
        <v>0</v>
      </c>
      <c r="JL31" s="228">
        <v>0</v>
      </c>
      <c r="JM31" s="228">
        <v>0</v>
      </c>
      <c r="JN31" s="228">
        <v>0</v>
      </c>
      <c r="JO31" s="228">
        <v>0</v>
      </c>
      <c r="JP31" s="228"/>
      <c r="JQ31" s="228"/>
      <c r="JR31" s="119">
        <f t="shared" si="129"/>
        <v>0</v>
      </c>
      <c r="JS31" s="18">
        <v>0</v>
      </c>
      <c r="JT31" s="18">
        <v>0</v>
      </c>
      <c r="JU31" s="18">
        <v>0</v>
      </c>
      <c r="JV31" s="18">
        <v>0</v>
      </c>
      <c r="JW31" s="18">
        <v>0</v>
      </c>
      <c r="JX31" s="18">
        <v>0</v>
      </c>
      <c r="JY31" s="18">
        <v>0</v>
      </c>
      <c r="JZ31" s="18">
        <v>0</v>
      </c>
      <c r="KA31" s="18">
        <v>0</v>
      </c>
      <c r="KB31" s="18">
        <v>0</v>
      </c>
      <c r="KC31" s="18"/>
      <c r="KD31" s="18"/>
      <c r="KE31" s="228">
        <f t="shared" si="21"/>
        <v>0</v>
      </c>
      <c r="KF31" s="120">
        <f t="shared" si="22"/>
        <v>0</v>
      </c>
      <c r="KG31" s="120">
        <f t="shared" si="23"/>
        <v>0</v>
      </c>
      <c r="KH31" s="119">
        <f t="shared" si="130"/>
        <v>1945.6329999999994</v>
      </c>
      <c r="KI31" s="119">
        <v>182.62299999999999</v>
      </c>
      <c r="KJ31" s="228">
        <v>195.89</v>
      </c>
      <c r="KK31" s="228">
        <v>195.89</v>
      </c>
      <c r="KL31" s="228">
        <v>195.89</v>
      </c>
      <c r="KM31" s="228">
        <v>195.89</v>
      </c>
      <c r="KN31" s="228">
        <v>195.89</v>
      </c>
      <c r="KO31" s="228">
        <v>195.89</v>
      </c>
      <c r="KP31" s="228">
        <v>195.89</v>
      </c>
      <c r="KQ31" s="228">
        <v>195.89</v>
      </c>
      <c r="KR31" s="228">
        <v>195.89</v>
      </c>
      <c r="KS31" s="228"/>
      <c r="KT31" s="228"/>
      <c r="KU31" s="120">
        <f t="shared" si="131"/>
        <v>1498.5815094454431</v>
      </c>
      <c r="KV31" s="18">
        <v>91.88358334635636</v>
      </c>
      <c r="KW31" s="18">
        <v>172.437640623053</v>
      </c>
      <c r="KX31" s="18">
        <v>254.20957653875089</v>
      </c>
      <c r="KY31" s="18">
        <v>225.44901779166665</v>
      </c>
      <c r="KZ31" s="18">
        <v>242.809058625246</v>
      </c>
      <c r="LA31" s="18">
        <v>48.108461909595299</v>
      </c>
      <c r="LB31" s="18">
        <v>2.6656740735152558</v>
      </c>
      <c r="LC31" s="18"/>
      <c r="LD31" s="18">
        <v>268.58235427862877</v>
      </c>
      <c r="LE31" s="18">
        <v>192.43614225863092</v>
      </c>
      <c r="LF31" s="18"/>
      <c r="LG31" s="18"/>
      <c r="LH31" s="228">
        <f t="shared" si="132"/>
        <v>-447.05149055455627</v>
      </c>
      <c r="LI31" s="120">
        <f t="shared" si="24"/>
        <v>-447.05149055455627</v>
      </c>
      <c r="LJ31" s="120">
        <f t="shared" si="25"/>
        <v>0</v>
      </c>
      <c r="LK31" s="120">
        <f t="shared" si="133"/>
        <v>0</v>
      </c>
      <c r="LL31" s="228"/>
      <c r="LM31" s="228"/>
      <c r="LN31" s="228"/>
      <c r="LO31" s="228"/>
      <c r="LP31" s="228"/>
      <c r="LQ31" s="228"/>
      <c r="LR31" s="228"/>
      <c r="LS31" s="228"/>
      <c r="LT31" s="228"/>
      <c r="LU31" s="228"/>
      <c r="LV31" s="228"/>
      <c r="LW31" s="228"/>
      <c r="LX31" s="120">
        <f t="shared" si="26"/>
        <v>0</v>
      </c>
      <c r="LY31" s="228"/>
      <c r="LZ31" s="228"/>
      <c r="MA31" s="228"/>
      <c r="MB31" s="228"/>
      <c r="MC31" s="228"/>
      <c r="MD31" s="228"/>
      <c r="ME31" s="228"/>
      <c r="MF31" s="228"/>
      <c r="MG31" s="228"/>
      <c r="MH31" s="228"/>
      <c r="MI31" s="228"/>
      <c r="MJ31" s="119">
        <v>0</v>
      </c>
      <c r="MK31" s="228"/>
      <c r="ML31" s="120">
        <f t="shared" si="27"/>
        <v>0</v>
      </c>
      <c r="MM31" s="120">
        <f t="shared" si="28"/>
        <v>0</v>
      </c>
      <c r="MN31" s="120">
        <f t="shared" si="134"/>
        <v>3198.1590000000006</v>
      </c>
      <c r="MO31" s="120">
        <v>318.87900000000002</v>
      </c>
      <c r="MP31" s="228">
        <v>319.92</v>
      </c>
      <c r="MQ31" s="228">
        <v>319.92</v>
      </c>
      <c r="MR31" s="228">
        <v>319.92</v>
      </c>
      <c r="MS31" s="228">
        <v>319.92</v>
      </c>
      <c r="MT31" s="228">
        <v>319.92</v>
      </c>
      <c r="MU31" s="228">
        <v>319.92</v>
      </c>
      <c r="MV31" s="228">
        <v>319.92</v>
      </c>
      <c r="MW31" s="228">
        <v>319.92</v>
      </c>
      <c r="MX31" s="228">
        <v>319.92</v>
      </c>
      <c r="MY31" s="228"/>
      <c r="MZ31" s="228"/>
      <c r="NA31" s="120">
        <f t="shared" si="135"/>
        <v>0</v>
      </c>
      <c r="NB31" s="20">
        <v>0</v>
      </c>
      <c r="NC31" s="20">
        <v>0</v>
      </c>
      <c r="ND31" s="20">
        <v>0</v>
      </c>
      <c r="NE31" s="20">
        <v>0</v>
      </c>
      <c r="NF31" s="20">
        <v>0</v>
      </c>
      <c r="NG31" s="20">
        <v>0</v>
      </c>
      <c r="NH31" s="20">
        <v>0</v>
      </c>
      <c r="NI31" s="20">
        <v>0</v>
      </c>
      <c r="NJ31" s="20">
        <v>0</v>
      </c>
      <c r="NK31" s="20">
        <v>0</v>
      </c>
      <c r="NL31" s="20"/>
      <c r="NM31" s="20"/>
      <c r="NN31" s="228">
        <f t="shared" si="136"/>
        <v>-3198.1590000000006</v>
      </c>
      <c r="NO31" s="120">
        <f t="shared" si="29"/>
        <v>-3198.1590000000006</v>
      </c>
      <c r="NP31" s="120">
        <f t="shared" si="30"/>
        <v>0</v>
      </c>
      <c r="NQ31" s="114">
        <f t="shared" si="31"/>
        <v>1448.8009999999999</v>
      </c>
      <c r="NR31" s="113">
        <f t="shared" si="32"/>
        <v>0</v>
      </c>
      <c r="NS31" s="131">
        <f t="shared" si="33"/>
        <v>-1448.8009999999999</v>
      </c>
      <c r="NT31" s="120">
        <f t="shared" si="34"/>
        <v>-1448.8009999999999</v>
      </c>
      <c r="NU31" s="120">
        <f t="shared" si="35"/>
        <v>0</v>
      </c>
      <c r="NV31" s="18">
        <f t="shared" si="137"/>
        <v>570.42100000000005</v>
      </c>
      <c r="NW31" s="18">
        <v>55.621000000000002</v>
      </c>
      <c r="NX31" s="218">
        <v>57.2</v>
      </c>
      <c r="NY31" s="218">
        <v>57.2</v>
      </c>
      <c r="NZ31" s="18">
        <v>57.2</v>
      </c>
      <c r="OA31" s="18">
        <v>57.2</v>
      </c>
      <c r="OB31" s="18">
        <v>57.2</v>
      </c>
      <c r="OC31" s="18">
        <v>57.2</v>
      </c>
      <c r="OD31" s="18">
        <v>57.2</v>
      </c>
      <c r="OE31" s="18">
        <v>57.2</v>
      </c>
      <c r="OF31" s="18">
        <v>57.2</v>
      </c>
      <c r="OG31" s="18"/>
      <c r="OH31" s="18"/>
      <c r="OI31" s="20">
        <f t="shared" si="138"/>
        <v>0</v>
      </c>
      <c r="OJ31" s="20">
        <v>0</v>
      </c>
      <c r="OK31" s="20">
        <v>0</v>
      </c>
      <c r="OL31" s="20">
        <v>0</v>
      </c>
      <c r="OM31" s="20">
        <v>0</v>
      </c>
      <c r="ON31" s="20">
        <v>0</v>
      </c>
      <c r="OO31" s="20">
        <v>0</v>
      </c>
      <c r="OP31" s="20">
        <v>0</v>
      </c>
      <c r="OQ31" s="20">
        <v>0</v>
      </c>
      <c r="OR31" s="20">
        <v>0</v>
      </c>
      <c r="OS31" s="20">
        <f>VLOOKUP(C31,'[3]Фін.рез.(витрати)'!$C$8:$AD$94,28,0)</f>
        <v>0</v>
      </c>
      <c r="OT31" s="20"/>
      <c r="OU31" s="20"/>
      <c r="OV31" s="218">
        <f t="shared" si="139"/>
        <v>-570.42100000000005</v>
      </c>
      <c r="OW31" s="20">
        <f t="shared" si="36"/>
        <v>-570.42100000000005</v>
      </c>
      <c r="OX31" s="20">
        <f t="shared" si="37"/>
        <v>0</v>
      </c>
      <c r="OY31" s="18">
        <f t="shared" si="140"/>
        <v>865.40500000000009</v>
      </c>
      <c r="OZ31" s="18">
        <v>81.685000000000002</v>
      </c>
      <c r="PA31" s="218">
        <v>87.08</v>
      </c>
      <c r="PB31" s="218">
        <v>87.08</v>
      </c>
      <c r="PC31" s="218">
        <v>87.08</v>
      </c>
      <c r="PD31" s="218">
        <v>87.08</v>
      </c>
      <c r="PE31" s="218">
        <v>87.08</v>
      </c>
      <c r="PF31" s="218">
        <v>87.08</v>
      </c>
      <c r="PG31" s="218">
        <v>87.08</v>
      </c>
      <c r="PH31" s="218">
        <v>87.08</v>
      </c>
      <c r="PI31" s="218">
        <v>87.08</v>
      </c>
      <c r="PJ31" s="218"/>
      <c r="PK31" s="218"/>
      <c r="PL31" s="20">
        <f t="shared" si="141"/>
        <v>0</v>
      </c>
      <c r="PM31" s="18">
        <v>0</v>
      </c>
      <c r="PN31" s="18">
        <v>0</v>
      </c>
      <c r="PO31" s="18">
        <v>0</v>
      </c>
      <c r="PP31" s="18">
        <v>0</v>
      </c>
      <c r="PQ31" s="18">
        <v>0</v>
      </c>
      <c r="PR31" s="18">
        <v>0</v>
      </c>
      <c r="PS31" s="18">
        <v>0</v>
      </c>
      <c r="PT31" s="18">
        <v>0</v>
      </c>
      <c r="PU31" s="18">
        <v>0</v>
      </c>
      <c r="PV31" s="18">
        <f>VLOOKUP(C31,'[3]Фін.рез.(витрати)'!$C$8:$AE$94,29,0)</f>
        <v>0</v>
      </c>
      <c r="PW31" s="18"/>
      <c r="PX31" s="18"/>
      <c r="PY31" s="218">
        <f t="shared" si="142"/>
        <v>-865.40500000000009</v>
      </c>
      <c r="PZ31" s="20">
        <f t="shared" si="38"/>
        <v>-865.40500000000009</v>
      </c>
      <c r="QA31" s="20">
        <f t="shared" si="39"/>
        <v>0</v>
      </c>
      <c r="QB31" s="18">
        <f t="shared" si="143"/>
        <v>0</v>
      </c>
      <c r="QC31" s="18">
        <v>0</v>
      </c>
      <c r="QD31" s="218">
        <v>0</v>
      </c>
      <c r="QE31" s="218">
        <v>0</v>
      </c>
      <c r="QF31" s="218">
        <v>0</v>
      </c>
      <c r="QG31" s="218">
        <v>0</v>
      </c>
      <c r="QH31" s="218">
        <v>0</v>
      </c>
      <c r="QI31" s="218">
        <v>0</v>
      </c>
      <c r="QJ31" s="218">
        <v>0</v>
      </c>
      <c r="QK31" s="218">
        <v>0</v>
      </c>
      <c r="QL31" s="218">
        <v>0</v>
      </c>
      <c r="QM31" s="218"/>
      <c r="QN31" s="218"/>
      <c r="QO31" s="20">
        <f t="shared" si="144"/>
        <v>0</v>
      </c>
      <c r="QP31" s="18">
        <v>0</v>
      </c>
      <c r="QQ31" s="18">
        <v>0</v>
      </c>
      <c r="QR31" s="18"/>
      <c r="QS31" s="18">
        <v>0</v>
      </c>
      <c r="QT31" s="18">
        <v>0</v>
      </c>
      <c r="QU31" s="18">
        <v>0</v>
      </c>
      <c r="QV31" s="18"/>
      <c r="QW31" s="18">
        <v>0</v>
      </c>
      <c r="QX31" s="18"/>
      <c r="QY31" s="18"/>
      <c r="QZ31" s="18"/>
      <c r="RA31" s="18"/>
      <c r="RB31" s="218">
        <f t="shared" si="145"/>
        <v>0</v>
      </c>
      <c r="RC31" s="20">
        <f t="shared" si="40"/>
        <v>0</v>
      </c>
      <c r="RD31" s="20">
        <f t="shared" si="41"/>
        <v>0</v>
      </c>
      <c r="RE31" s="18">
        <f t="shared" si="146"/>
        <v>0</v>
      </c>
      <c r="RF31" s="20">
        <v>0</v>
      </c>
      <c r="RG31" s="218">
        <v>0</v>
      </c>
      <c r="RH31" s="218">
        <v>0</v>
      </c>
      <c r="RI31" s="218">
        <v>0</v>
      </c>
      <c r="RJ31" s="218">
        <v>0</v>
      </c>
      <c r="RK31" s="218">
        <v>0</v>
      </c>
      <c r="RL31" s="218">
        <v>0</v>
      </c>
      <c r="RM31" s="218">
        <v>0</v>
      </c>
      <c r="RN31" s="218">
        <v>0</v>
      </c>
      <c r="RO31" s="218">
        <v>0</v>
      </c>
      <c r="RP31" s="218"/>
      <c r="RQ31" s="218"/>
      <c r="RR31" s="20">
        <f t="shared" si="147"/>
        <v>0</v>
      </c>
      <c r="RS31" s="18">
        <v>0</v>
      </c>
      <c r="RT31" s="18">
        <v>0</v>
      </c>
      <c r="RU31" s="18"/>
      <c r="RV31" s="18">
        <v>0</v>
      </c>
      <c r="RW31" s="18"/>
      <c r="RX31" s="18"/>
      <c r="RY31" s="18">
        <v>0</v>
      </c>
      <c r="RZ31" s="18">
        <v>0</v>
      </c>
      <c r="SA31" s="18"/>
      <c r="SB31" s="18"/>
      <c r="SC31" s="18"/>
      <c r="SD31" s="18"/>
      <c r="SE31" s="20">
        <f t="shared" si="42"/>
        <v>0</v>
      </c>
      <c r="SF31" s="20">
        <f t="shared" si="43"/>
        <v>0</v>
      </c>
      <c r="SG31" s="20">
        <f t="shared" si="44"/>
        <v>0</v>
      </c>
      <c r="SH31" s="18">
        <f t="shared" si="148"/>
        <v>0</v>
      </c>
      <c r="SI31" s="18">
        <v>0</v>
      </c>
      <c r="SJ31" s="218">
        <v>0</v>
      </c>
      <c r="SK31" s="218">
        <v>0</v>
      </c>
      <c r="SL31" s="218">
        <v>0</v>
      </c>
      <c r="SM31" s="218">
        <v>0</v>
      </c>
      <c r="SN31" s="218">
        <v>0</v>
      </c>
      <c r="SO31" s="218">
        <v>0</v>
      </c>
      <c r="SP31" s="218">
        <v>0</v>
      </c>
      <c r="SQ31" s="218">
        <v>0</v>
      </c>
      <c r="SR31" s="218">
        <v>0</v>
      </c>
      <c r="SS31" s="218"/>
      <c r="ST31" s="218"/>
      <c r="SU31" s="20">
        <f t="shared" si="149"/>
        <v>0</v>
      </c>
      <c r="SV31" s="18">
        <v>0</v>
      </c>
      <c r="SW31" s="18">
        <v>0</v>
      </c>
      <c r="SX31" s="18">
        <v>0</v>
      </c>
      <c r="SY31" s="18">
        <v>0</v>
      </c>
      <c r="SZ31" s="18">
        <v>0</v>
      </c>
      <c r="TA31" s="18">
        <v>0</v>
      </c>
      <c r="TB31" s="18">
        <v>0</v>
      </c>
      <c r="TC31" s="18">
        <v>0</v>
      </c>
      <c r="TD31" s="18">
        <v>0</v>
      </c>
      <c r="TE31" s="18"/>
      <c r="TF31" s="18"/>
      <c r="TG31" s="18"/>
      <c r="TH31" s="20">
        <f t="shared" si="45"/>
        <v>0</v>
      </c>
      <c r="TI31" s="20">
        <f t="shared" si="46"/>
        <v>0</v>
      </c>
      <c r="TJ31" s="20">
        <f t="shared" si="47"/>
        <v>0</v>
      </c>
      <c r="TK31" s="18">
        <f t="shared" si="150"/>
        <v>0</v>
      </c>
      <c r="TL31" s="18">
        <v>0</v>
      </c>
      <c r="TM31" s="218">
        <v>0</v>
      </c>
      <c r="TN31" s="218">
        <v>0</v>
      </c>
      <c r="TO31" s="218">
        <v>0</v>
      </c>
      <c r="TP31" s="218">
        <v>0</v>
      </c>
      <c r="TQ31" s="218">
        <v>0</v>
      </c>
      <c r="TR31" s="218">
        <v>0</v>
      </c>
      <c r="TS31" s="218">
        <v>0</v>
      </c>
      <c r="TT31" s="218">
        <v>0</v>
      </c>
      <c r="TU31" s="218">
        <v>0</v>
      </c>
      <c r="TV31" s="218"/>
      <c r="TW31" s="218"/>
      <c r="TX31" s="20">
        <f t="shared" si="151"/>
        <v>0</v>
      </c>
      <c r="TY31" s="18">
        <v>0</v>
      </c>
      <c r="TZ31" s="18">
        <v>0</v>
      </c>
      <c r="UA31" s="18">
        <v>0</v>
      </c>
      <c r="UB31" s="18">
        <v>0</v>
      </c>
      <c r="UC31" s="18">
        <v>0</v>
      </c>
      <c r="UD31" s="18">
        <v>0</v>
      </c>
      <c r="UE31" s="18">
        <v>0</v>
      </c>
      <c r="UF31" s="18">
        <v>0</v>
      </c>
      <c r="UG31" s="18">
        <v>0</v>
      </c>
      <c r="UH31" s="18">
        <f>VLOOKUP(C31,'[3]Фін.рез.(витрати)'!$C$8:$AI$94,33,0)</f>
        <v>0</v>
      </c>
      <c r="UI31" s="18"/>
      <c r="UJ31" s="18"/>
      <c r="UK31" s="20">
        <f t="shared" si="48"/>
        <v>0</v>
      </c>
      <c r="UL31" s="20">
        <f t="shared" si="49"/>
        <v>0</v>
      </c>
      <c r="UM31" s="20">
        <f t="shared" si="50"/>
        <v>0</v>
      </c>
      <c r="UN31" s="18">
        <f t="shared" si="152"/>
        <v>12.975000000000001</v>
      </c>
      <c r="UO31" s="18">
        <v>1.2749999999999999</v>
      </c>
      <c r="UP31" s="218">
        <v>1.3</v>
      </c>
      <c r="UQ31" s="218">
        <v>1.3</v>
      </c>
      <c r="UR31" s="218">
        <v>1.3</v>
      </c>
      <c r="US31" s="218">
        <v>1.3</v>
      </c>
      <c r="UT31" s="218">
        <v>1.3</v>
      </c>
      <c r="UU31" s="218">
        <v>1.3</v>
      </c>
      <c r="UV31" s="218">
        <v>1.3</v>
      </c>
      <c r="UW31" s="218">
        <v>1.3</v>
      </c>
      <c r="UX31" s="218">
        <v>1.3</v>
      </c>
      <c r="UY31" s="218"/>
      <c r="UZ31" s="218"/>
      <c r="VA31" s="20">
        <f t="shared" si="51"/>
        <v>0</v>
      </c>
      <c r="VB31" s="218"/>
      <c r="VC31" s="218"/>
      <c r="VD31" s="218"/>
      <c r="VE31" s="218"/>
      <c r="VF31" s="218"/>
      <c r="VG31" s="218"/>
      <c r="VH31" s="218"/>
      <c r="VI31" s="218"/>
      <c r="VJ31" s="218"/>
      <c r="VK31" s="218"/>
      <c r="VL31" s="218"/>
      <c r="VM31" s="218"/>
      <c r="VN31" s="20">
        <f t="shared" si="52"/>
        <v>-12.975000000000001</v>
      </c>
      <c r="VO31" s="20">
        <f t="shared" si="53"/>
        <v>-12.975000000000001</v>
      </c>
      <c r="VP31" s="20">
        <f t="shared" si="54"/>
        <v>0</v>
      </c>
      <c r="VQ31" s="120">
        <f t="shared" si="55"/>
        <v>0</v>
      </c>
      <c r="VR31" s="228"/>
      <c r="VS31" s="228"/>
      <c r="VT31" s="228"/>
      <c r="VU31" s="228"/>
      <c r="VV31" s="228"/>
      <c r="VW31" s="228"/>
      <c r="VX31" s="228"/>
      <c r="VY31" s="228"/>
      <c r="VZ31" s="228"/>
      <c r="WA31" s="228"/>
      <c r="WB31" s="228"/>
      <c r="WC31" s="228"/>
      <c r="WD31" s="120">
        <f t="shared" si="56"/>
        <v>0</v>
      </c>
      <c r="WE31" s="218"/>
      <c r="WF31" s="218"/>
      <c r="WG31" s="218"/>
      <c r="WH31" s="218"/>
      <c r="WI31" s="218"/>
      <c r="WJ31" s="218"/>
      <c r="WK31" s="218"/>
      <c r="WL31" s="218"/>
      <c r="WM31" s="218"/>
      <c r="WN31" s="218"/>
      <c r="WO31" s="218"/>
      <c r="WP31" s="218"/>
      <c r="WQ31" s="120">
        <f t="shared" si="57"/>
        <v>0</v>
      </c>
      <c r="WR31" s="120">
        <f t="shared" si="58"/>
        <v>0</v>
      </c>
      <c r="WS31" s="120">
        <f t="shared" si="59"/>
        <v>0</v>
      </c>
      <c r="WT31" s="119">
        <f t="shared" si="153"/>
        <v>0</v>
      </c>
      <c r="WU31" s="119">
        <v>0</v>
      </c>
      <c r="WV31" s="228">
        <v>0</v>
      </c>
      <c r="WW31" s="228">
        <v>0</v>
      </c>
      <c r="WX31" s="228">
        <v>0</v>
      </c>
      <c r="WY31" s="228">
        <v>0</v>
      </c>
      <c r="WZ31" s="228">
        <v>0</v>
      </c>
      <c r="XA31" s="228">
        <v>0</v>
      </c>
      <c r="XB31" s="228">
        <v>0</v>
      </c>
      <c r="XC31" s="228">
        <v>0</v>
      </c>
      <c r="XD31" s="228">
        <v>0</v>
      </c>
      <c r="XE31" s="228"/>
      <c r="XF31" s="228"/>
      <c r="XG31" s="119">
        <f t="shared" si="154"/>
        <v>145.31394624797562</v>
      </c>
      <c r="XH31" s="18">
        <v>0</v>
      </c>
      <c r="XI31" s="18">
        <v>24.95933742560598</v>
      </c>
      <c r="XJ31" s="18">
        <v>15.032132333679446</v>
      </c>
      <c r="XK31" s="18">
        <v>15.344223765499946</v>
      </c>
      <c r="XL31" s="18">
        <v>15.00902709708061</v>
      </c>
      <c r="XM31" s="18">
        <v>15.289371001072315</v>
      </c>
      <c r="XN31" s="18">
        <v>14.864783502565778</v>
      </c>
      <c r="XO31" s="18">
        <v>14.930333561091576</v>
      </c>
      <c r="XP31" s="18">
        <v>14.805390681457615</v>
      </c>
      <c r="XQ31" s="18">
        <v>15.079346879922356</v>
      </c>
      <c r="XR31" s="18"/>
      <c r="XS31" s="18"/>
      <c r="XT31" s="120">
        <f t="shared" si="60"/>
        <v>145.31394624797562</v>
      </c>
      <c r="XU31" s="120">
        <f t="shared" si="61"/>
        <v>0</v>
      </c>
      <c r="XV31" s="120">
        <f t="shared" si="62"/>
        <v>145.31394624797562</v>
      </c>
      <c r="XW31" s="119">
        <f t="shared" si="155"/>
        <v>0</v>
      </c>
      <c r="XX31" s="119">
        <v>0</v>
      </c>
      <c r="XY31" s="228">
        <v>0</v>
      </c>
      <c r="XZ31" s="228">
        <v>0</v>
      </c>
      <c r="YA31" s="228">
        <v>0</v>
      </c>
      <c r="YB31" s="228">
        <v>0</v>
      </c>
      <c r="YC31" s="228">
        <v>0</v>
      </c>
      <c r="YD31" s="228">
        <v>0</v>
      </c>
      <c r="YE31" s="228">
        <v>0</v>
      </c>
      <c r="YF31" s="228">
        <v>0</v>
      </c>
      <c r="YG31" s="228">
        <v>0</v>
      </c>
      <c r="YH31" s="228"/>
      <c r="YI31" s="228"/>
      <c r="YJ31" s="120">
        <f t="shared" si="156"/>
        <v>0</v>
      </c>
      <c r="YK31" s="18">
        <v>0</v>
      </c>
      <c r="YL31" s="18">
        <v>0</v>
      </c>
      <c r="YM31" s="18">
        <v>0</v>
      </c>
      <c r="YN31" s="18">
        <v>0</v>
      </c>
      <c r="YO31" s="18">
        <v>0</v>
      </c>
      <c r="YP31" s="18">
        <v>0</v>
      </c>
      <c r="YQ31" s="18">
        <v>0</v>
      </c>
      <c r="YR31" s="18">
        <v>0</v>
      </c>
      <c r="YS31" s="18">
        <v>0</v>
      </c>
      <c r="YT31" s="18">
        <v>0</v>
      </c>
      <c r="YU31" s="18"/>
      <c r="YV31" s="18"/>
      <c r="YW31" s="218">
        <f t="shared" si="157"/>
        <v>0</v>
      </c>
      <c r="YX31" s="120">
        <f t="shared" si="63"/>
        <v>0</v>
      </c>
      <c r="YY31" s="120">
        <f t="shared" si="64"/>
        <v>0</v>
      </c>
      <c r="YZ31" s="119">
        <f t="shared" si="158"/>
        <v>0</v>
      </c>
      <c r="ZA31" s="119">
        <v>0</v>
      </c>
      <c r="ZB31" s="228">
        <v>0</v>
      </c>
      <c r="ZC31" s="228">
        <v>0</v>
      </c>
      <c r="ZD31" s="228">
        <v>0</v>
      </c>
      <c r="ZE31" s="228">
        <v>0</v>
      </c>
      <c r="ZF31" s="228">
        <v>0</v>
      </c>
      <c r="ZG31" s="228">
        <v>0</v>
      </c>
      <c r="ZH31" s="228">
        <v>0</v>
      </c>
      <c r="ZI31" s="228">
        <v>0</v>
      </c>
      <c r="ZJ31" s="228">
        <v>0</v>
      </c>
      <c r="ZK31" s="228"/>
      <c r="ZL31" s="228"/>
      <c r="ZM31" s="120">
        <f t="shared" si="159"/>
        <v>0</v>
      </c>
      <c r="ZN31" s="119"/>
      <c r="ZO31" s="18"/>
      <c r="ZP31" s="18">
        <v>0</v>
      </c>
      <c r="ZQ31" s="18">
        <v>0</v>
      </c>
      <c r="ZR31" s="18"/>
      <c r="ZS31" s="18"/>
      <c r="ZT31" s="18"/>
      <c r="ZU31" s="18"/>
      <c r="ZV31" s="18"/>
      <c r="ZW31" s="18"/>
      <c r="ZX31" s="18"/>
      <c r="ZY31" s="18"/>
      <c r="ZZ31" s="120">
        <f t="shared" si="65"/>
        <v>0</v>
      </c>
      <c r="AAA31" s="120">
        <f t="shared" si="66"/>
        <v>0</v>
      </c>
      <c r="AAB31" s="120">
        <f t="shared" si="67"/>
        <v>0</v>
      </c>
      <c r="AAC31" s="119">
        <f t="shared" si="160"/>
        <v>0</v>
      </c>
      <c r="AAD31" s="119">
        <v>0</v>
      </c>
      <c r="AAE31" s="228">
        <v>0</v>
      </c>
      <c r="AAF31" s="228">
        <v>0</v>
      </c>
      <c r="AAG31" s="228">
        <v>0</v>
      </c>
      <c r="AAH31" s="228">
        <v>0</v>
      </c>
      <c r="AAI31" s="228">
        <v>0</v>
      </c>
      <c r="AAJ31" s="228">
        <v>0</v>
      </c>
      <c r="AAK31" s="228">
        <v>0</v>
      </c>
      <c r="AAL31" s="228">
        <v>0</v>
      </c>
      <c r="AAM31" s="228">
        <v>0</v>
      </c>
      <c r="AAN31" s="228"/>
      <c r="AAO31" s="228"/>
      <c r="AAP31" s="120">
        <f t="shared" si="161"/>
        <v>0</v>
      </c>
      <c r="AAQ31" s="18">
        <v>0</v>
      </c>
      <c r="AAR31" s="18">
        <v>0</v>
      </c>
      <c r="AAS31" s="18">
        <v>0</v>
      </c>
      <c r="AAT31" s="18">
        <v>0</v>
      </c>
      <c r="AAU31" s="18">
        <v>0</v>
      </c>
      <c r="AAV31" s="18">
        <v>0</v>
      </c>
      <c r="AAW31" s="18">
        <v>0</v>
      </c>
      <c r="AAX31" s="18">
        <v>0</v>
      </c>
      <c r="AAY31" s="18">
        <v>0</v>
      </c>
      <c r="AAZ31" s="18">
        <v>0</v>
      </c>
      <c r="ABA31" s="18"/>
      <c r="ABB31" s="18"/>
      <c r="ABC31" s="120">
        <f t="shared" si="68"/>
        <v>0</v>
      </c>
      <c r="ABD31" s="120">
        <f t="shared" si="69"/>
        <v>0</v>
      </c>
      <c r="ABE31" s="120">
        <f t="shared" si="70"/>
        <v>0</v>
      </c>
      <c r="ABF31" s="119">
        <f t="shared" si="162"/>
        <v>0</v>
      </c>
      <c r="ABG31" s="119">
        <v>0</v>
      </c>
      <c r="ABH31" s="228">
        <v>0</v>
      </c>
      <c r="ABI31" s="228">
        <v>0</v>
      </c>
      <c r="ABJ31" s="228">
        <v>0</v>
      </c>
      <c r="ABK31" s="228">
        <v>0</v>
      </c>
      <c r="ABL31" s="228">
        <v>0</v>
      </c>
      <c r="ABM31" s="228">
        <v>0</v>
      </c>
      <c r="ABN31" s="228">
        <v>0</v>
      </c>
      <c r="ABO31" s="228">
        <v>0</v>
      </c>
      <c r="ABP31" s="228">
        <v>0</v>
      </c>
      <c r="ABQ31" s="228"/>
      <c r="ABR31" s="228"/>
      <c r="ABS31" s="120">
        <f t="shared" si="163"/>
        <v>0</v>
      </c>
      <c r="ABT31" s="18">
        <v>0</v>
      </c>
      <c r="ABU31" s="18"/>
      <c r="ABV31" s="18"/>
      <c r="ABW31" s="18"/>
      <c r="ABX31" s="18"/>
      <c r="ABY31" s="18"/>
      <c r="ABZ31" s="18"/>
      <c r="ACA31" s="18">
        <v>0</v>
      </c>
      <c r="ACB31" s="18">
        <v>0</v>
      </c>
      <c r="ACC31" s="18">
        <v>0</v>
      </c>
      <c r="ACD31" s="18"/>
      <c r="ACE31" s="18"/>
      <c r="ACF31" s="120">
        <f t="shared" si="71"/>
        <v>0</v>
      </c>
      <c r="ACG31" s="120">
        <f t="shared" si="72"/>
        <v>0</v>
      </c>
      <c r="ACH31" s="120">
        <f t="shared" si="73"/>
        <v>0</v>
      </c>
      <c r="ACI31" s="114">
        <f t="shared" si="74"/>
        <v>0</v>
      </c>
      <c r="ACJ31" s="120">
        <f t="shared" si="75"/>
        <v>0</v>
      </c>
      <c r="ACK31" s="131">
        <f t="shared" si="76"/>
        <v>0</v>
      </c>
      <c r="ACL31" s="120">
        <f t="shared" si="77"/>
        <v>0</v>
      </c>
      <c r="ACM31" s="120">
        <f t="shared" si="78"/>
        <v>0</v>
      </c>
      <c r="ACN31" s="18">
        <f t="shared" si="164"/>
        <v>0</v>
      </c>
      <c r="ACO31" s="18">
        <v>0</v>
      </c>
      <c r="ACP31" s="218">
        <v>0</v>
      </c>
      <c r="ACQ31" s="218">
        <v>0</v>
      </c>
      <c r="ACR31" s="218">
        <v>0</v>
      </c>
      <c r="ACS31" s="218">
        <v>0</v>
      </c>
      <c r="ACT31" s="218">
        <v>0</v>
      </c>
      <c r="ACU31" s="218">
        <v>0</v>
      </c>
      <c r="ACV31" s="218">
        <v>0</v>
      </c>
      <c r="ACW31" s="218">
        <v>0</v>
      </c>
      <c r="ACX31" s="218">
        <v>0</v>
      </c>
      <c r="ACY31" s="218"/>
      <c r="ACZ31" s="218"/>
      <c r="ADA31" s="20">
        <f t="shared" si="165"/>
        <v>0</v>
      </c>
      <c r="ADB31" s="18">
        <v>0</v>
      </c>
      <c r="ADC31" s="18">
        <v>0</v>
      </c>
      <c r="ADD31" s="18">
        <v>0</v>
      </c>
      <c r="ADE31" s="18">
        <v>0</v>
      </c>
      <c r="ADF31" s="18">
        <v>0</v>
      </c>
      <c r="ADG31" s="18">
        <v>0</v>
      </c>
      <c r="ADH31" s="18">
        <v>0</v>
      </c>
      <c r="ADI31" s="18">
        <v>0</v>
      </c>
      <c r="ADJ31" s="18">
        <v>0</v>
      </c>
      <c r="ADK31" s="18">
        <v>0</v>
      </c>
      <c r="ADL31" s="18"/>
      <c r="ADM31" s="18"/>
      <c r="ADN31" s="20">
        <f t="shared" si="79"/>
        <v>0</v>
      </c>
      <c r="ADO31" s="20">
        <f t="shared" si="80"/>
        <v>0</v>
      </c>
      <c r="ADP31" s="20">
        <f t="shared" si="81"/>
        <v>0</v>
      </c>
      <c r="ADQ31" s="18">
        <f t="shared" si="166"/>
        <v>0</v>
      </c>
      <c r="ADR31" s="18">
        <v>0</v>
      </c>
      <c r="ADS31" s="218">
        <v>0</v>
      </c>
      <c r="ADT31" s="218">
        <v>0</v>
      </c>
      <c r="ADU31" s="218">
        <v>0</v>
      </c>
      <c r="ADV31" s="218">
        <v>0</v>
      </c>
      <c r="ADW31" s="218">
        <v>0</v>
      </c>
      <c r="ADX31" s="218">
        <v>0</v>
      </c>
      <c r="ADY31" s="218">
        <v>0</v>
      </c>
      <c r="ADZ31" s="218">
        <v>0</v>
      </c>
      <c r="AEA31" s="218">
        <v>0</v>
      </c>
      <c r="AEB31" s="218"/>
      <c r="AEC31" s="218"/>
      <c r="AED31" s="20">
        <f t="shared" si="167"/>
        <v>0</v>
      </c>
      <c r="AEE31" s="18">
        <v>0</v>
      </c>
      <c r="AEF31" s="18">
        <v>0</v>
      </c>
      <c r="AEG31" s="18">
        <v>0</v>
      </c>
      <c r="AEH31" s="18">
        <v>0</v>
      </c>
      <c r="AEI31" s="18">
        <v>0</v>
      </c>
      <c r="AEJ31" s="18">
        <v>0</v>
      </c>
      <c r="AEK31" s="18">
        <v>0</v>
      </c>
      <c r="AEL31" s="18">
        <v>0</v>
      </c>
      <c r="AEM31" s="18">
        <v>0</v>
      </c>
      <c r="AEN31" s="18">
        <v>0</v>
      </c>
      <c r="AEO31" s="18"/>
      <c r="AEP31" s="18"/>
      <c r="AEQ31" s="20">
        <f t="shared" si="82"/>
        <v>0</v>
      </c>
      <c r="AER31" s="20">
        <f t="shared" si="83"/>
        <v>0</v>
      </c>
      <c r="AES31" s="20">
        <f t="shared" si="84"/>
        <v>0</v>
      </c>
      <c r="AET31" s="18">
        <f t="shared" si="168"/>
        <v>0</v>
      </c>
      <c r="AEU31" s="18">
        <v>0</v>
      </c>
      <c r="AEV31" s="218">
        <v>0</v>
      </c>
      <c r="AEW31" s="218">
        <v>0</v>
      </c>
      <c r="AEX31" s="218">
        <v>0</v>
      </c>
      <c r="AEY31" s="218">
        <v>0</v>
      </c>
      <c r="AEZ31" s="218"/>
      <c r="AFA31" s="218"/>
      <c r="AFB31" s="218"/>
      <c r="AFC31" s="218"/>
      <c r="AFD31" s="218"/>
      <c r="AFE31" s="218"/>
      <c r="AFF31" s="218"/>
      <c r="AFG31" s="20">
        <f t="shared" si="169"/>
        <v>0</v>
      </c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20">
        <f t="shared" si="85"/>
        <v>0</v>
      </c>
      <c r="AFU31" s="20">
        <f t="shared" si="86"/>
        <v>0</v>
      </c>
      <c r="AFV31" s="135">
        <f t="shared" si="87"/>
        <v>0</v>
      </c>
      <c r="AFW31" s="140">
        <f t="shared" si="88"/>
        <v>9659.9739999999983</v>
      </c>
      <c r="AFX31" s="110">
        <f t="shared" si="89"/>
        <v>8382.3623399176104</v>
      </c>
      <c r="AFY31" s="125">
        <f t="shared" si="90"/>
        <v>-1277.611660082388</v>
      </c>
      <c r="AFZ31" s="20">
        <f t="shared" si="170"/>
        <v>-1277.611660082388</v>
      </c>
      <c r="AGA31" s="139">
        <f t="shared" si="171"/>
        <v>0</v>
      </c>
      <c r="AGB31" s="200">
        <f t="shared" si="91"/>
        <v>11591.968799999997</v>
      </c>
      <c r="AGC31" s="125">
        <f t="shared" si="91"/>
        <v>10058.834807901132</v>
      </c>
      <c r="AGD31" s="125">
        <f t="shared" si="92"/>
        <v>-1533.1339920988648</v>
      </c>
      <c r="AGE31" s="20">
        <f t="shared" si="93"/>
        <v>-1533.1339920988648</v>
      </c>
      <c r="AGF31" s="135">
        <f t="shared" si="94"/>
        <v>0</v>
      </c>
      <c r="AGG31" s="164">
        <f t="shared" si="172"/>
        <v>579.59843999999987</v>
      </c>
      <c r="AGH31" s="205">
        <f t="shared" si="173"/>
        <v>502.94174039505663</v>
      </c>
      <c r="AGI31" s="125">
        <f t="shared" si="95"/>
        <v>-76.656699604943242</v>
      </c>
      <c r="AGJ31" s="20">
        <f t="shared" si="96"/>
        <v>-76.656699604943242</v>
      </c>
      <c r="AGK31" s="139">
        <f t="shared" si="97"/>
        <v>0</v>
      </c>
      <c r="AGL31" s="165">
        <f t="shared" si="174"/>
        <v>12171.567239999997</v>
      </c>
      <c r="AGM31" s="165">
        <f t="shared" si="174"/>
        <v>10561.77654829619</v>
      </c>
      <c r="AGN31" s="166">
        <f t="shared" si="99"/>
        <v>-1609.7906917038072</v>
      </c>
      <c r="AGO31" s="165">
        <f t="shared" si="100"/>
        <v>-1609.7906917038072</v>
      </c>
      <c r="AGP31" s="167">
        <f t="shared" si="101"/>
        <v>0</v>
      </c>
      <c r="AGQ31" s="202">
        <f t="shared" si="175"/>
        <v>4.7619047619047623E-2</v>
      </c>
      <c r="AGR31" s="263"/>
      <c r="AGS31" s="263">
        <v>0.05</v>
      </c>
      <c r="AGT31" s="229"/>
      <c r="AGU31" s="264"/>
      <c r="AGV31" s="22"/>
      <c r="AGW31" s="22"/>
      <c r="AGX31" s="22"/>
      <c r="AGY31" s="22"/>
      <c r="AGZ31" s="22"/>
      <c r="AHA31" s="22"/>
      <c r="AHB31" s="22"/>
      <c r="AHC31" s="22"/>
      <c r="AHD31" s="22"/>
      <c r="AHE31" s="22"/>
      <c r="AHF31" s="22"/>
      <c r="AHG31" s="22"/>
      <c r="AHH31" s="22"/>
    </row>
    <row r="32" spans="1:892" s="210" customFormat="1" ht="12.75" outlineLevel="1" x14ac:dyDescent="0.25">
      <c r="A32" s="1">
        <v>462</v>
      </c>
      <c r="B32" s="21">
        <v>3</v>
      </c>
      <c r="C32" s="233" t="s">
        <v>1755</v>
      </c>
      <c r="D32" s="231">
        <v>1</v>
      </c>
      <c r="E32" s="227">
        <v>169.5</v>
      </c>
      <c r="F32" s="131">
        <f t="shared" si="0"/>
        <v>750.11200000000008</v>
      </c>
      <c r="G32" s="113">
        <f t="shared" si="1"/>
        <v>590.0261512955808</v>
      </c>
      <c r="H32" s="131">
        <f t="shared" si="2"/>
        <v>-160.08584870441928</v>
      </c>
      <c r="I32" s="120">
        <f t="shared" si="3"/>
        <v>-160.08584870441928</v>
      </c>
      <c r="J32" s="120">
        <f t="shared" si="4"/>
        <v>0</v>
      </c>
      <c r="K32" s="18">
        <f t="shared" si="102"/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/>
      <c r="W32" s="218"/>
      <c r="X32" s="218">
        <f t="shared" si="103"/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/>
      <c r="AJ32" s="18"/>
      <c r="AK32" s="218"/>
      <c r="AL32" s="218">
        <f t="shared" si="104"/>
        <v>0</v>
      </c>
      <c r="AM32" s="218">
        <f t="shared" si="5"/>
        <v>0</v>
      </c>
      <c r="AN32" s="18">
        <f t="shared" si="105"/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  <c r="AU32" s="218">
        <v>0</v>
      </c>
      <c r="AV32" s="218">
        <v>0</v>
      </c>
      <c r="AW32" s="218">
        <v>0</v>
      </c>
      <c r="AX32" s="218">
        <v>0</v>
      </c>
      <c r="AY32" s="218"/>
      <c r="AZ32" s="218"/>
      <c r="BA32" s="20">
        <f t="shared" si="106"/>
        <v>0</v>
      </c>
      <c r="BB32" s="18">
        <v>0</v>
      </c>
      <c r="BC32" s="18">
        <v>0</v>
      </c>
      <c r="BD32" s="18">
        <v>0</v>
      </c>
      <c r="BE32" s="18">
        <v>0</v>
      </c>
      <c r="BF32" s="18">
        <v>0</v>
      </c>
      <c r="BG32" s="18">
        <v>0</v>
      </c>
      <c r="BH32" s="18">
        <v>0</v>
      </c>
      <c r="BI32" s="18">
        <v>0</v>
      </c>
      <c r="BJ32" s="18">
        <v>0</v>
      </c>
      <c r="BK32" s="18">
        <v>0</v>
      </c>
      <c r="BL32" s="18"/>
      <c r="BM32" s="18"/>
      <c r="BN32" s="218"/>
      <c r="BO32" s="20">
        <f t="shared" si="6"/>
        <v>0</v>
      </c>
      <c r="BP32" s="20">
        <f t="shared" si="7"/>
        <v>0</v>
      </c>
      <c r="BQ32" s="18">
        <f t="shared" si="107"/>
        <v>0</v>
      </c>
      <c r="BR32" s="218">
        <v>0</v>
      </c>
      <c r="BS32" s="3">
        <v>0</v>
      </c>
      <c r="BT32" s="218">
        <v>0</v>
      </c>
      <c r="BU32" s="218">
        <v>0</v>
      </c>
      <c r="BV32" s="218">
        <v>0</v>
      </c>
      <c r="BW32" s="218">
        <v>0</v>
      </c>
      <c r="BX32" s="218">
        <v>0</v>
      </c>
      <c r="BY32" s="218">
        <v>0</v>
      </c>
      <c r="BZ32" s="218">
        <v>0</v>
      </c>
      <c r="CA32" s="218">
        <v>0</v>
      </c>
      <c r="CB32" s="218"/>
      <c r="CC32" s="218"/>
      <c r="CD32" s="18">
        <f t="shared" si="108"/>
        <v>0</v>
      </c>
      <c r="CE32" s="18">
        <v>0</v>
      </c>
      <c r="CF32" s="18">
        <v>0</v>
      </c>
      <c r="CG32" s="18">
        <v>0</v>
      </c>
      <c r="CH32" s="18">
        <v>0</v>
      </c>
      <c r="CI32" s="18">
        <v>0</v>
      </c>
      <c r="CJ32" s="18">
        <v>0</v>
      </c>
      <c r="CK32" s="18">
        <v>0</v>
      </c>
      <c r="CL32" s="18">
        <v>0</v>
      </c>
      <c r="CM32" s="18">
        <v>0</v>
      </c>
      <c r="CN32" s="18">
        <v>0</v>
      </c>
      <c r="CO32" s="18"/>
      <c r="CP32" s="18"/>
      <c r="CQ32" s="218"/>
      <c r="CR32" s="20">
        <f t="shared" si="8"/>
        <v>0</v>
      </c>
      <c r="CS32" s="20">
        <f t="shared" si="9"/>
        <v>0</v>
      </c>
      <c r="CT32" s="18">
        <f t="shared" si="109"/>
        <v>0</v>
      </c>
      <c r="CU32" s="18">
        <v>0</v>
      </c>
      <c r="CV32" s="218">
        <v>0</v>
      </c>
      <c r="CW32" s="218">
        <v>0</v>
      </c>
      <c r="CX32" s="218">
        <v>0</v>
      </c>
      <c r="CY32" s="218">
        <v>0</v>
      </c>
      <c r="CZ32" s="218">
        <v>0</v>
      </c>
      <c r="DA32" s="218">
        <v>0</v>
      </c>
      <c r="DB32" s="218">
        <v>0</v>
      </c>
      <c r="DC32" s="218">
        <v>0</v>
      </c>
      <c r="DD32" s="218">
        <v>0</v>
      </c>
      <c r="DE32" s="218"/>
      <c r="DF32" s="218"/>
      <c r="DG32" s="18">
        <f t="shared" si="110"/>
        <v>0</v>
      </c>
      <c r="DH32" s="18">
        <v>0</v>
      </c>
      <c r="DI32" s="18">
        <v>0</v>
      </c>
      <c r="DJ32" s="18">
        <v>0</v>
      </c>
      <c r="DK32" s="18">
        <v>0</v>
      </c>
      <c r="DL32" s="18">
        <v>0</v>
      </c>
      <c r="DM32" s="18">
        <v>0</v>
      </c>
      <c r="DN32" s="18">
        <v>0</v>
      </c>
      <c r="DO32" s="18">
        <v>0</v>
      </c>
      <c r="DP32" s="18">
        <v>0</v>
      </c>
      <c r="DQ32" s="18">
        <v>0</v>
      </c>
      <c r="DR32" s="18"/>
      <c r="DS32" s="18"/>
      <c r="DT32" s="218">
        <f t="shared" si="111"/>
        <v>0</v>
      </c>
      <c r="DU32" s="20">
        <f t="shared" si="10"/>
        <v>0</v>
      </c>
      <c r="DV32" s="20">
        <f t="shared" si="112"/>
        <v>0</v>
      </c>
      <c r="DW32" s="18">
        <f t="shared" si="11"/>
        <v>0</v>
      </c>
      <c r="DX32" s="18">
        <v>0</v>
      </c>
      <c r="DY32" s="218">
        <v>0</v>
      </c>
      <c r="DZ32" s="218">
        <v>0</v>
      </c>
      <c r="EA32" s="218">
        <v>0</v>
      </c>
      <c r="EB32" s="218">
        <v>0</v>
      </c>
      <c r="EC32" s="218">
        <v>0</v>
      </c>
      <c r="ED32" s="218">
        <v>0</v>
      </c>
      <c r="EE32" s="218">
        <v>0</v>
      </c>
      <c r="EF32" s="218">
        <v>0</v>
      </c>
      <c r="EG32" s="218">
        <v>0</v>
      </c>
      <c r="EH32" s="218"/>
      <c r="EI32" s="218"/>
      <c r="EJ32" s="218"/>
      <c r="EK32" s="18">
        <f t="shared" si="113"/>
        <v>0</v>
      </c>
      <c r="EL32" s="18">
        <v>0</v>
      </c>
      <c r="EM32" s="18">
        <v>0</v>
      </c>
      <c r="EN32" s="18">
        <v>0</v>
      </c>
      <c r="EO32" s="18">
        <v>0</v>
      </c>
      <c r="EP32" s="18">
        <v>0</v>
      </c>
      <c r="EQ32" s="18">
        <v>0</v>
      </c>
      <c r="ER32" s="18">
        <v>0</v>
      </c>
      <c r="ES32" s="18">
        <v>0</v>
      </c>
      <c r="ET32" s="18">
        <v>0</v>
      </c>
      <c r="EU32" s="18">
        <v>0</v>
      </c>
      <c r="EV32" s="18"/>
      <c r="EW32" s="18"/>
      <c r="EX32" s="20">
        <f t="shared" si="12"/>
        <v>0</v>
      </c>
      <c r="EY32" s="20">
        <f t="shared" si="114"/>
        <v>0</v>
      </c>
      <c r="EZ32" s="20">
        <f t="shared" si="115"/>
        <v>0</v>
      </c>
      <c r="FA32" s="18">
        <f t="shared" si="116"/>
        <v>0</v>
      </c>
      <c r="FB32" s="18">
        <v>0</v>
      </c>
      <c r="FC32" s="218">
        <v>0</v>
      </c>
      <c r="FD32" s="218">
        <v>0</v>
      </c>
      <c r="FE32" s="218">
        <v>0</v>
      </c>
      <c r="FF32" s="218">
        <v>0</v>
      </c>
      <c r="FG32" s="218">
        <v>0</v>
      </c>
      <c r="FH32" s="218">
        <v>0</v>
      </c>
      <c r="FI32" s="218">
        <v>0</v>
      </c>
      <c r="FJ32" s="218">
        <v>0</v>
      </c>
      <c r="FK32" s="218">
        <v>0</v>
      </c>
      <c r="FL32" s="218"/>
      <c r="FM32" s="218"/>
      <c r="FN32" s="20">
        <f t="shared" si="117"/>
        <v>0</v>
      </c>
      <c r="FO32" s="18">
        <v>0</v>
      </c>
      <c r="FP32" s="18">
        <v>0</v>
      </c>
      <c r="FQ32" s="18">
        <v>0</v>
      </c>
      <c r="FR32" s="18">
        <v>0</v>
      </c>
      <c r="FS32" s="18">
        <v>0</v>
      </c>
      <c r="FT32" s="18">
        <v>0</v>
      </c>
      <c r="FU32" s="18">
        <v>0</v>
      </c>
      <c r="FV32" s="18">
        <v>0</v>
      </c>
      <c r="FW32" s="18">
        <v>0</v>
      </c>
      <c r="FX32" s="18">
        <v>0</v>
      </c>
      <c r="FY32" s="18"/>
      <c r="FZ32" s="18"/>
      <c r="GA32" s="218">
        <f t="shared" si="118"/>
        <v>0</v>
      </c>
      <c r="GB32" s="20">
        <f t="shared" si="119"/>
        <v>0</v>
      </c>
      <c r="GC32" s="20">
        <f t="shared" si="120"/>
        <v>0</v>
      </c>
      <c r="GD32" s="18">
        <f t="shared" si="121"/>
        <v>1.0430000000000001</v>
      </c>
      <c r="GE32" s="218">
        <v>1.0430000000000001</v>
      </c>
      <c r="GF32" s="218">
        <v>0</v>
      </c>
      <c r="GG32" s="218">
        <v>0</v>
      </c>
      <c r="GH32" s="218">
        <v>0</v>
      </c>
      <c r="GI32" s="218">
        <v>0</v>
      </c>
      <c r="GJ32" s="218">
        <v>0</v>
      </c>
      <c r="GK32" s="218"/>
      <c r="GL32" s="218"/>
      <c r="GM32" s="218"/>
      <c r="GN32" s="218"/>
      <c r="GO32" s="218"/>
      <c r="GP32" s="218"/>
      <c r="GQ32" s="20">
        <f t="shared" si="122"/>
        <v>0</v>
      </c>
      <c r="GR32" s="18">
        <v>0</v>
      </c>
      <c r="GS32" s="18">
        <v>0</v>
      </c>
      <c r="GT32" s="18">
        <v>0</v>
      </c>
      <c r="GU32" s="18">
        <v>0</v>
      </c>
      <c r="GV32" s="218">
        <f t="shared" si="123"/>
        <v>-1.0430000000000001</v>
      </c>
      <c r="GW32" s="20">
        <f t="shared" si="13"/>
        <v>-1.0430000000000001</v>
      </c>
      <c r="GX32" s="20">
        <f t="shared" si="14"/>
        <v>0</v>
      </c>
      <c r="GY32" s="18">
        <f t="shared" si="124"/>
        <v>749.06900000000007</v>
      </c>
      <c r="GZ32" s="18">
        <v>73.079000000000008</v>
      </c>
      <c r="HA32" s="218">
        <v>75.11</v>
      </c>
      <c r="HB32" s="218">
        <v>75.11</v>
      </c>
      <c r="HC32" s="218">
        <v>75.11</v>
      </c>
      <c r="HD32" s="218">
        <v>75.11</v>
      </c>
      <c r="HE32" s="218">
        <v>75.11</v>
      </c>
      <c r="HF32" s="218">
        <v>75.11</v>
      </c>
      <c r="HG32" s="218">
        <v>75.11</v>
      </c>
      <c r="HH32" s="218">
        <v>75.11</v>
      </c>
      <c r="HI32" s="218">
        <v>75.11</v>
      </c>
      <c r="HJ32" s="218"/>
      <c r="HK32" s="218"/>
      <c r="HL32" s="20">
        <f t="shared" si="125"/>
        <v>590.0261512955808</v>
      </c>
      <c r="HM32" s="18">
        <v>56.350730419497239</v>
      </c>
      <c r="HN32" s="18">
        <v>51.807270046602113</v>
      </c>
      <c r="HO32" s="18">
        <v>59.544943849199228</v>
      </c>
      <c r="HP32" s="18">
        <v>64.18468664457842</v>
      </c>
      <c r="HQ32" s="18">
        <v>67.144189069442575</v>
      </c>
      <c r="HR32" s="18">
        <v>58.243682345418719</v>
      </c>
      <c r="HS32" s="18">
        <v>52.944307709467481</v>
      </c>
      <c r="HT32" s="18">
        <v>70.034516515913651</v>
      </c>
      <c r="HU32" s="18">
        <v>52.918573733894291</v>
      </c>
      <c r="HV32" s="18">
        <v>56.853250961567191</v>
      </c>
      <c r="HW32" s="18"/>
      <c r="HX32" s="18"/>
      <c r="HY32" s="20">
        <f t="shared" si="15"/>
        <v>-159.04284870441927</v>
      </c>
      <c r="HZ32" s="20">
        <f t="shared" si="16"/>
        <v>-159.04284870441927</v>
      </c>
      <c r="IA32" s="20">
        <f t="shared" si="17"/>
        <v>0</v>
      </c>
      <c r="IB32" s="119">
        <f t="shared" si="126"/>
        <v>0</v>
      </c>
      <c r="IC32" s="119">
        <v>0</v>
      </c>
      <c r="ID32" s="228">
        <v>0</v>
      </c>
      <c r="IE32" s="228">
        <v>0</v>
      </c>
      <c r="IF32" s="119">
        <v>0</v>
      </c>
      <c r="IG32" s="119">
        <v>0</v>
      </c>
      <c r="IH32" s="119">
        <v>0</v>
      </c>
      <c r="II32" s="119">
        <v>0</v>
      </c>
      <c r="IJ32" s="119">
        <v>0</v>
      </c>
      <c r="IK32" s="119">
        <v>0</v>
      </c>
      <c r="IL32" s="119">
        <v>0</v>
      </c>
      <c r="IM32" s="119"/>
      <c r="IN32" s="119"/>
      <c r="IO32" s="120">
        <f t="shared" si="127"/>
        <v>0</v>
      </c>
      <c r="IP32" s="18">
        <v>0</v>
      </c>
      <c r="IQ32" s="18">
        <v>0</v>
      </c>
      <c r="IR32" s="18">
        <v>0</v>
      </c>
      <c r="IS32" s="18">
        <v>0</v>
      </c>
      <c r="IT32" s="18">
        <v>0</v>
      </c>
      <c r="IU32" s="18">
        <v>0</v>
      </c>
      <c r="IV32" s="18">
        <v>0</v>
      </c>
      <c r="IW32" s="18">
        <v>0</v>
      </c>
      <c r="IX32" s="18">
        <v>0</v>
      </c>
      <c r="IY32" s="18">
        <v>0</v>
      </c>
      <c r="IZ32" s="18"/>
      <c r="JA32" s="18"/>
      <c r="JB32" s="228">
        <f t="shared" si="18"/>
        <v>0</v>
      </c>
      <c r="JC32" s="120">
        <f t="shared" si="19"/>
        <v>0</v>
      </c>
      <c r="JD32" s="120">
        <f t="shared" si="20"/>
        <v>0</v>
      </c>
      <c r="JE32" s="119">
        <f t="shared" si="128"/>
        <v>0</v>
      </c>
      <c r="JF32" s="119">
        <v>0</v>
      </c>
      <c r="JG32" s="228">
        <v>0</v>
      </c>
      <c r="JH32" s="228">
        <v>0</v>
      </c>
      <c r="JI32" s="228">
        <v>0</v>
      </c>
      <c r="JJ32" s="228">
        <v>0</v>
      </c>
      <c r="JK32" s="228">
        <v>0</v>
      </c>
      <c r="JL32" s="228">
        <v>0</v>
      </c>
      <c r="JM32" s="228">
        <v>0</v>
      </c>
      <c r="JN32" s="228">
        <v>0</v>
      </c>
      <c r="JO32" s="228">
        <v>0</v>
      </c>
      <c r="JP32" s="228"/>
      <c r="JQ32" s="228"/>
      <c r="JR32" s="119">
        <f t="shared" si="129"/>
        <v>0</v>
      </c>
      <c r="JS32" s="18">
        <v>0</v>
      </c>
      <c r="JT32" s="18">
        <v>0</v>
      </c>
      <c r="JU32" s="18">
        <v>0</v>
      </c>
      <c r="JV32" s="18">
        <v>0</v>
      </c>
      <c r="JW32" s="18">
        <v>0</v>
      </c>
      <c r="JX32" s="18">
        <v>0</v>
      </c>
      <c r="JY32" s="18">
        <v>0</v>
      </c>
      <c r="JZ32" s="18">
        <v>0</v>
      </c>
      <c r="KA32" s="18">
        <v>0</v>
      </c>
      <c r="KB32" s="18">
        <v>0</v>
      </c>
      <c r="KC32" s="18"/>
      <c r="KD32" s="18"/>
      <c r="KE32" s="228">
        <f t="shared" si="21"/>
        <v>0</v>
      </c>
      <c r="KF32" s="120">
        <f t="shared" si="22"/>
        <v>0</v>
      </c>
      <c r="KG32" s="120">
        <f t="shared" si="23"/>
        <v>0</v>
      </c>
      <c r="KH32" s="119">
        <f t="shared" si="130"/>
        <v>924.93600000000038</v>
      </c>
      <c r="KI32" s="119">
        <v>90.816000000000003</v>
      </c>
      <c r="KJ32" s="228">
        <v>92.68</v>
      </c>
      <c r="KK32" s="228">
        <v>92.68</v>
      </c>
      <c r="KL32" s="228">
        <v>92.68</v>
      </c>
      <c r="KM32" s="228">
        <v>92.68</v>
      </c>
      <c r="KN32" s="228">
        <v>92.68</v>
      </c>
      <c r="KO32" s="228">
        <v>92.68</v>
      </c>
      <c r="KP32" s="228">
        <v>92.68</v>
      </c>
      <c r="KQ32" s="228">
        <v>92.68</v>
      </c>
      <c r="KR32" s="228">
        <v>92.68</v>
      </c>
      <c r="KS32" s="228"/>
      <c r="KT32" s="228"/>
      <c r="KU32" s="120">
        <f t="shared" si="131"/>
        <v>772.9006155743125</v>
      </c>
      <c r="KV32" s="18">
        <v>107.62037322392177</v>
      </c>
      <c r="KW32" s="18">
        <v>81.552231801579794</v>
      </c>
      <c r="KX32" s="18">
        <v>120.22524918088041</v>
      </c>
      <c r="KY32" s="18">
        <v>106.62330157123769</v>
      </c>
      <c r="KZ32" s="18">
        <v>114.83351640037564</v>
      </c>
      <c r="LA32" s="18">
        <v>22.752297138217045</v>
      </c>
      <c r="LB32" s="18">
        <v>1.260697311592158</v>
      </c>
      <c r="LC32" s="18"/>
      <c r="LD32" s="18">
        <v>127.02267518160708</v>
      </c>
      <c r="LE32" s="18">
        <v>91.01027376490093</v>
      </c>
      <c r="LF32" s="18"/>
      <c r="LG32" s="18"/>
      <c r="LH32" s="228">
        <f t="shared" si="132"/>
        <v>-152.03538442568788</v>
      </c>
      <c r="LI32" s="120">
        <f t="shared" si="24"/>
        <v>-152.03538442568788</v>
      </c>
      <c r="LJ32" s="120">
        <f t="shared" si="25"/>
        <v>0</v>
      </c>
      <c r="LK32" s="120">
        <f t="shared" si="133"/>
        <v>0</v>
      </c>
      <c r="LL32" s="228"/>
      <c r="LM32" s="228"/>
      <c r="LN32" s="228"/>
      <c r="LO32" s="228"/>
      <c r="LP32" s="228"/>
      <c r="LQ32" s="228"/>
      <c r="LR32" s="228"/>
      <c r="LS32" s="228"/>
      <c r="LT32" s="228"/>
      <c r="LU32" s="228"/>
      <c r="LV32" s="228"/>
      <c r="LW32" s="228"/>
      <c r="LX32" s="120">
        <f t="shared" si="26"/>
        <v>0</v>
      </c>
      <c r="LY32" s="228"/>
      <c r="LZ32" s="228"/>
      <c r="MA32" s="228"/>
      <c r="MB32" s="228"/>
      <c r="MC32" s="228"/>
      <c r="MD32" s="228"/>
      <c r="ME32" s="228"/>
      <c r="MF32" s="228"/>
      <c r="MG32" s="228"/>
      <c r="MH32" s="228"/>
      <c r="MI32" s="228"/>
      <c r="MJ32" s="119">
        <v>0</v>
      </c>
      <c r="MK32" s="228"/>
      <c r="ML32" s="120">
        <f t="shared" si="27"/>
        <v>0</v>
      </c>
      <c r="MM32" s="120">
        <f t="shared" si="28"/>
        <v>0</v>
      </c>
      <c r="MN32" s="120">
        <f t="shared" si="134"/>
        <v>1968.4349999999999</v>
      </c>
      <c r="MO32" s="120">
        <v>190.935</v>
      </c>
      <c r="MP32" s="228">
        <v>197.5</v>
      </c>
      <c r="MQ32" s="228">
        <v>197.5</v>
      </c>
      <c r="MR32" s="228">
        <v>197.5</v>
      </c>
      <c r="MS32" s="228">
        <v>197.5</v>
      </c>
      <c r="MT32" s="228">
        <v>197.5</v>
      </c>
      <c r="MU32" s="228">
        <v>197.5</v>
      </c>
      <c r="MV32" s="228">
        <v>197.5</v>
      </c>
      <c r="MW32" s="228">
        <v>197.5</v>
      </c>
      <c r="MX32" s="228">
        <v>197.5</v>
      </c>
      <c r="MY32" s="228"/>
      <c r="MZ32" s="228"/>
      <c r="NA32" s="120">
        <f t="shared" si="135"/>
        <v>0</v>
      </c>
      <c r="NB32" s="20">
        <v>0</v>
      </c>
      <c r="NC32" s="20">
        <v>0</v>
      </c>
      <c r="ND32" s="20">
        <v>0</v>
      </c>
      <c r="NE32" s="20">
        <v>0</v>
      </c>
      <c r="NF32" s="20">
        <v>0</v>
      </c>
      <c r="NG32" s="20">
        <v>0</v>
      </c>
      <c r="NH32" s="20">
        <v>0</v>
      </c>
      <c r="NI32" s="20">
        <v>0</v>
      </c>
      <c r="NJ32" s="20">
        <v>0</v>
      </c>
      <c r="NK32" s="20">
        <v>0</v>
      </c>
      <c r="NL32" s="20"/>
      <c r="NM32" s="20"/>
      <c r="NN32" s="228">
        <f t="shared" si="136"/>
        <v>-1968.4349999999999</v>
      </c>
      <c r="NO32" s="120">
        <f t="shared" si="29"/>
        <v>-1968.4349999999999</v>
      </c>
      <c r="NP32" s="120">
        <f t="shared" si="30"/>
        <v>0</v>
      </c>
      <c r="NQ32" s="114">
        <f t="shared" si="31"/>
        <v>10.180999999999997</v>
      </c>
      <c r="NR32" s="113">
        <f t="shared" si="32"/>
        <v>0</v>
      </c>
      <c r="NS32" s="131">
        <f t="shared" si="33"/>
        <v>-10.180999999999997</v>
      </c>
      <c r="NT32" s="120">
        <f t="shared" si="34"/>
        <v>-10.180999999999997</v>
      </c>
      <c r="NU32" s="120">
        <f t="shared" si="35"/>
        <v>0</v>
      </c>
      <c r="NV32" s="18">
        <f t="shared" si="137"/>
        <v>0</v>
      </c>
      <c r="NW32" s="18">
        <v>0</v>
      </c>
      <c r="NX32" s="218">
        <v>0</v>
      </c>
      <c r="NY32" s="218">
        <v>0</v>
      </c>
      <c r="NZ32" s="18">
        <v>0</v>
      </c>
      <c r="OA32" s="18">
        <v>0</v>
      </c>
      <c r="OB32" s="18">
        <v>0</v>
      </c>
      <c r="OC32" s="18">
        <v>0</v>
      </c>
      <c r="OD32" s="18">
        <v>0</v>
      </c>
      <c r="OE32" s="18">
        <v>0</v>
      </c>
      <c r="OF32" s="18">
        <v>0</v>
      </c>
      <c r="OG32" s="18"/>
      <c r="OH32" s="18"/>
      <c r="OI32" s="20">
        <f t="shared" si="138"/>
        <v>0</v>
      </c>
      <c r="OJ32" s="20">
        <v>0</v>
      </c>
      <c r="OK32" s="20">
        <v>0</v>
      </c>
      <c r="OL32" s="20">
        <v>0</v>
      </c>
      <c r="OM32" s="20">
        <v>0</v>
      </c>
      <c r="ON32" s="20">
        <v>0</v>
      </c>
      <c r="OO32" s="20">
        <v>0</v>
      </c>
      <c r="OP32" s="20">
        <v>0</v>
      </c>
      <c r="OQ32" s="20">
        <v>0</v>
      </c>
      <c r="OR32" s="20">
        <v>0</v>
      </c>
      <c r="OS32" s="20">
        <f>VLOOKUP(C32,'[3]Фін.рез.(витрати)'!$C$8:$AD$94,28,0)</f>
        <v>0</v>
      </c>
      <c r="OT32" s="20"/>
      <c r="OU32" s="20"/>
      <c r="OV32" s="218">
        <f t="shared" si="139"/>
        <v>0</v>
      </c>
      <c r="OW32" s="20">
        <f t="shared" si="36"/>
        <v>0</v>
      </c>
      <c r="OX32" s="20">
        <f t="shared" si="37"/>
        <v>0</v>
      </c>
      <c r="OY32" s="18">
        <f t="shared" si="140"/>
        <v>0</v>
      </c>
      <c r="OZ32" s="18">
        <v>0</v>
      </c>
      <c r="PA32" s="218">
        <v>0</v>
      </c>
      <c r="PB32" s="218">
        <v>0</v>
      </c>
      <c r="PC32" s="218">
        <v>0</v>
      </c>
      <c r="PD32" s="218">
        <v>0</v>
      </c>
      <c r="PE32" s="218">
        <v>0</v>
      </c>
      <c r="PF32" s="218">
        <v>0</v>
      </c>
      <c r="PG32" s="218">
        <v>0</v>
      </c>
      <c r="PH32" s="218">
        <v>0</v>
      </c>
      <c r="PI32" s="218">
        <v>0</v>
      </c>
      <c r="PJ32" s="218"/>
      <c r="PK32" s="218"/>
      <c r="PL32" s="20">
        <f t="shared" si="141"/>
        <v>0</v>
      </c>
      <c r="PM32" s="18">
        <v>0</v>
      </c>
      <c r="PN32" s="18">
        <v>0</v>
      </c>
      <c r="PO32" s="18">
        <v>0</v>
      </c>
      <c r="PP32" s="18">
        <v>0</v>
      </c>
      <c r="PQ32" s="18">
        <v>0</v>
      </c>
      <c r="PR32" s="18">
        <v>0</v>
      </c>
      <c r="PS32" s="18">
        <v>0</v>
      </c>
      <c r="PT32" s="18">
        <v>0</v>
      </c>
      <c r="PU32" s="18">
        <v>0</v>
      </c>
      <c r="PV32" s="18">
        <f>VLOOKUP(C32,'[3]Фін.рез.(витрати)'!$C$8:$AE$94,29,0)</f>
        <v>0</v>
      </c>
      <c r="PW32" s="18"/>
      <c r="PX32" s="18"/>
      <c r="PY32" s="218">
        <f t="shared" si="142"/>
        <v>0</v>
      </c>
      <c r="PZ32" s="20">
        <f t="shared" si="38"/>
        <v>0</v>
      </c>
      <c r="QA32" s="20">
        <f t="shared" si="39"/>
        <v>0</v>
      </c>
      <c r="QB32" s="18">
        <f t="shared" si="143"/>
        <v>0</v>
      </c>
      <c r="QC32" s="18">
        <v>0</v>
      </c>
      <c r="QD32" s="218">
        <v>0</v>
      </c>
      <c r="QE32" s="218">
        <v>0</v>
      </c>
      <c r="QF32" s="218">
        <v>0</v>
      </c>
      <c r="QG32" s="218">
        <v>0</v>
      </c>
      <c r="QH32" s="218">
        <v>0</v>
      </c>
      <c r="QI32" s="218">
        <v>0</v>
      </c>
      <c r="QJ32" s="218">
        <v>0</v>
      </c>
      <c r="QK32" s="218">
        <v>0</v>
      </c>
      <c r="QL32" s="218">
        <v>0</v>
      </c>
      <c r="QM32" s="218"/>
      <c r="QN32" s="218"/>
      <c r="QO32" s="20">
        <f t="shared" si="144"/>
        <v>0</v>
      </c>
      <c r="QP32" s="18">
        <v>0</v>
      </c>
      <c r="QQ32" s="18">
        <v>0</v>
      </c>
      <c r="QR32" s="18"/>
      <c r="QS32" s="18">
        <v>0</v>
      </c>
      <c r="QT32" s="18">
        <v>0</v>
      </c>
      <c r="QU32" s="18">
        <v>0</v>
      </c>
      <c r="QV32" s="18"/>
      <c r="QW32" s="18">
        <v>0</v>
      </c>
      <c r="QX32" s="18"/>
      <c r="QY32" s="18"/>
      <c r="QZ32" s="18"/>
      <c r="RA32" s="18"/>
      <c r="RB32" s="218">
        <f t="shared" si="145"/>
        <v>0</v>
      </c>
      <c r="RC32" s="20">
        <f t="shared" si="40"/>
        <v>0</v>
      </c>
      <c r="RD32" s="20">
        <f t="shared" si="41"/>
        <v>0</v>
      </c>
      <c r="RE32" s="18">
        <f t="shared" si="146"/>
        <v>0</v>
      </c>
      <c r="RF32" s="20">
        <v>0</v>
      </c>
      <c r="RG32" s="218">
        <v>0</v>
      </c>
      <c r="RH32" s="218">
        <v>0</v>
      </c>
      <c r="RI32" s="218">
        <v>0</v>
      </c>
      <c r="RJ32" s="218">
        <v>0</v>
      </c>
      <c r="RK32" s="218">
        <v>0</v>
      </c>
      <c r="RL32" s="218">
        <v>0</v>
      </c>
      <c r="RM32" s="218">
        <v>0</v>
      </c>
      <c r="RN32" s="218">
        <v>0</v>
      </c>
      <c r="RO32" s="218">
        <v>0</v>
      </c>
      <c r="RP32" s="218"/>
      <c r="RQ32" s="218"/>
      <c r="RR32" s="20">
        <f t="shared" si="147"/>
        <v>0</v>
      </c>
      <c r="RS32" s="18">
        <v>0</v>
      </c>
      <c r="RT32" s="18">
        <v>0</v>
      </c>
      <c r="RU32" s="18"/>
      <c r="RV32" s="18">
        <v>0</v>
      </c>
      <c r="RW32" s="18"/>
      <c r="RX32" s="18"/>
      <c r="RY32" s="18">
        <v>0</v>
      </c>
      <c r="RZ32" s="18">
        <v>0</v>
      </c>
      <c r="SA32" s="18"/>
      <c r="SB32" s="18"/>
      <c r="SC32" s="18"/>
      <c r="SD32" s="18"/>
      <c r="SE32" s="20">
        <f t="shared" si="42"/>
        <v>0</v>
      </c>
      <c r="SF32" s="20">
        <f t="shared" si="43"/>
        <v>0</v>
      </c>
      <c r="SG32" s="20">
        <f t="shared" si="44"/>
        <v>0</v>
      </c>
      <c r="SH32" s="18">
        <f t="shared" si="148"/>
        <v>0</v>
      </c>
      <c r="SI32" s="18">
        <v>0</v>
      </c>
      <c r="SJ32" s="218">
        <v>0</v>
      </c>
      <c r="SK32" s="218">
        <v>0</v>
      </c>
      <c r="SL32" s="218">
        <v>0</v>
      </c>
      <c r="SM32" s="218">
        <v>0</v>
      </c>
      <c r="SN32" s="218">
        <v>0</v>
      </c>
      <c r="SO32" s="218">
        <v>0</v>
      </c>
      <c r="SP32" s="218">
        <v>0</v>
      </c>
      <c r="SQ32" s="218">
        <v>0</v>
      </c>
      <c r="SR32" s="218">
        <v>0</v>
      </c>
      <c r="SS32" s="218"/>
      <c r="ST32" s="218"/>
      <c r="SU32" s="20">
        <f t="shared" si="149"/>
        <v>0</v>
      </c>
      <c r="SV32" s="18">
        <v>0</v>
      </c>
      <c r="SW32" s="18">
        <v>0</v>
      </c>
      <c r="SX32" s="18">
        <v>0</v>
      </c>
      <c r="SY32" s="18">
        <v>0</v>
      </c>
      <c r="SZ32" s="18">
        <v>0</v>
      </c>
      <c r="TA32" s="18">
        <v>0</v>
      </c>
      <c r="TB32" s="18">
        <v>0</v>
      </c>
      <c r="TC32" s="18">
        <v>0</v>
      </c>
      <c r="TD32" s="18">
        <v>0</v>
      </c>
      <c r="TE32" s="18"/>
      <c r="TF32" s="18"/>
      <c r="TG32" s="18"/>
      <c r="TH32" s="20">
        <f t="shared" si="45"/>
        <v>0</v>
      </c>
      <c r="TI32" s="20">
        <f t="shared" si="46"/>
        <v>0</v>
      </c>
      <c r="TJ32" s="20">
        <f t="shared" si="47"/>
        <v>0</v>
      </c>
      <c r="TK32" s="18">
        <f t="shared" si="150"/>
        <v>0</v>
      </c>
      <c r="TL32" s="18">
        <v>0</v>
      </c>
      <c r="TM32" s="218">
        <v>0</v>
      </c>
      <c r="TN32" s="218">
        <v>0</v>
      </c>
      <c r="TO32" s="218">
        <v>0</v>
      </c>
      <c r="TP32" s="218">
        <v>0</v>
      </c>
      <c r="TQ32" s="218">
        <v>0</v>
      </c>
      <c r="TR32" s="218">
        <v>0</v>
      </c>
      <c r="TS32" s="218">
        <v>0</v>
      </c>
      <c r="TT32" s="218">
        <v>0</v>
      </c>
      <c r="TU32" s="218">
        <v>0</v>
      </c>
      <c r="TV32" s="218"/>
      <c r="TW32" s="218"/>
      <c r="TX32" s="20">
        <f t="shared" si="151"/>
        <v>0</v>
      </c>
      <c r="TY32" s="18">
        <v>0</v>
      </c>
      <c r="TZ32" s="18">
        <v>0</v>
      </c>
      <c r="UA32" s="18">
        <v>0</v>
      </c>
      <c r="UB32" s="18">
        <v>0</v>
      </c>
      <c r="UC32" s="18">
        <v>0</v>
      </c>
      <c r="UD32" s="18">
        <v>0</v>
      </c>
      <c r="UE32" s="18">
        <v>0</v>
      </c>
      <c r="UF32" s="18">
        <v>0</v>
      </c>
      <c r="UG32" s="18">
        <v>0</v>
      </c>
      <c r="UH32" s="18">
        <f>VLOOKUP(C32,'[3]Фін.рез.(витрати)'!$C$8:$AI$94,33,0)</f>
        <v>0</v>
      </c>
      <c r="UI32" s="18"/>
      <c r="UJ32" s="18"/>
      <c r="UK32" s="20">
        <f t="shared" si="48"/>
        <v>0</v>
      </c>
      <c r="UL32" s="20">
        <f t="shared" si="49"/>
        <v>0</v>
      </c>
      <c r="UM32" s="20">
        <f t="shared" si="50"/>
        <v>0</v>
      </c>
      <c r="UN32" s="18">
        <f t="shared" si="152"/>
        <v>10.180999999999997</v>
      </c>
      <c r="UO32" s="18">
        <v>1.0010000000000001</v>
      </c>
      <c r="UP32" s="218">
        <v>1.02</v>
      </c>
      <c r="UQ32" s="218">
        <v>1.02</v>
      </c>
      <c r="UR32" s="218">
        <v>1.02</v>
      </c>
      <c r="US32" s="218">
        <v>1.02</v>
      </c>
      <c r="UT32" s="218">
        <v>1.02</v>
      </c>
      <c r="UU32" s="218">
        <v>1.02</v>
      </c>
      <c r="UV32" s="218">
        <v>1.02</v>
      </c>
      <c r="UW32" s="218">
        <v>1.02</v>
      </c>
      <c r="UX32" s="218">
        <v>1.02</v>
      </c>
      <c r="UY32" s="218"/>
      <c r="UZ32" s="218"/>
      <c r="VA32" s="20">
        <f t="shared" si="51"/>
        <v>0</v>
      </c>
      <c r="VB32" s="218"/>
      <c r="VC32" s="218"/>
      <c r="VD32" s="218"/>
      <c r="VE32" s="218"/>
      <c r="VF32" s="218"/>
      <c r="VG32" s="218"/>
      <c r="VH32" s="218"/>
      <c r="VI32" s="218"/>
      <c r="VJ32" s="218"/>
      <c r="VK32" s="218"/>
      <c r="VL32" s="218"/>
      <c r="VM32" s="218"/>
      <c r="VN32" s="20">
        <f t="shared" si="52"/>
        <v>-10.180999999999997</v>
      </c>
      <c r="VO32" s="20">
        <f t="shared" si="53"/>
        <v>-10.180999999999997</v>
      </c>
      <c r="VP32" s="20">
        <f t="shared" si="54"/>
        <v>0</v>
      </c>
      <c r="VQ32" s="120">
        <f t="shared" si="55"/>
        <v>0</v>
      </c>
      <c r="VR32" s="228"/>
      <c r="VS32" s="228"/>
      <c r="VT32" s="228"/>
      <c r="VU32" s="228"/>
      <c r="VV32" s="228"/>
      <c r="VW32" s="228"/>
      <c r="VX32" s="228"/>
      <c r="VY32" s="228"/>
      <c r="VZ32" s="228"/>
      <c r="WA32" s="228"/>
      <c r="WB32" s="228"/>
      <c r="WC32" s="228"/>
      <c r="WD32" s="120">
        <f t="shared" si="56"/>
        <v>0</v>
      </c>
      <c r="WE32" s="218"/>
      <c r="WF32" s="218"/>
      <c r="WG32" s="218"/>
      <c r="WH32" s="218"/>
      <c r="WI32" s="218"/>
      <c r="WJ32" s="218"/>
      <c r="WK32" s="218"/>
      <c r="WL32" s="218"/>
      <c r="WM32" s="218"/>
      <c r="WN32" s="218"/>
      <c r="WO32" s="218"/>
      <c r="WP32" s="218"/>
      <c r="WQ32" s="120">
        <f t="shared" si="57"/>
        <v>0</v>
      </c>
      <c r="WR32" s="120">
        <f t="shared" si="58"/>
        <v>0</v>
      </c>
      <c r="WS32" s="120">
        <f t="shared" si="59"/>
        <v>0</v>
      </c>
      <c r="WT32" s="119">
        <f t="shared" si="153"/>
        <v>0</v>
      </c>
      <c r="WU32" s="119">
        <v>0</v>
      </c>
      <c r="WV32" s="228">
        <v>0</v>
      </c>
      <c r="WW32" s="228">
        <v>0</v>
      </c>
      <c r="WX32" s="228">
        <v>0</v>
      </c>
      <c r="WY32" s="228">
        <v>0</v>
      </c>
      <c r="WZ32" s="228">
        <v>0</v>
      </c>
      <c r="XA32" s="228">
        <v>0</v>
      </c>
      <c r="XB32" s="228">
        <v>0</v>
      </c>
      <c r="XC32" s="228">
        <v>0</v>
      </c>
      <c r="XD32" s="228">
        <v>0</v>
      </c>
      <c r="XE32" s="228"/>
      <c r="XF32" s="228"/>
      <c r="XG32" s="119">
        <f t="shared" si="154"/>
        <v>0</v>
      </c>
      <c r="XH32" s="18">
        <v>0</v>
      </c>
      <c r="XI32" s="18">
        <v>0</v>
      </c>
      <c r="XJ32" s="18">
        <v>0</v>
      </c>
      <c r="XK32" s="18">
        <v>0</v>
      </c>
      <c r="XL32" s="18">
        <v>0</v>
      </c>
      <c r="XM32" s="18">
        <v>0</v>
      </c>
      <c r="XN32" s="18">
        <v>0</v>
      </c>
      <c r="XO32" s="18">
        <v>0</v>
      </c>
      <c r="XP32" s="18">
        <v>0</v>
      </c>
      <c r="XQ32" s="18">
        <v>0</v>
      </c>
      <c r="XR32" s="18"/>
      <c r="XS32" s="18"/>
      <c r="XT32" s="120">
        <f t="shared" si="60"/>
        <v>0</v>
      </c>
      <c r="XU32" s="120">
        <f t="shared" si="61"/>
        <v>0</v>
      </c>
      <c r="XV32" s="120">
        <f t="shared" si="62"/>
        <v>0</v>
      </c>
      <c r="XW32" s="119">
        <f t="shared" si="155"/>
        <v>0</v>
      </c>
      <c r="XX32" s="119">
        <v>0</v>
      </c>
      <c r="XY32" s="228">
        <v>0</v>
      </c>
      <c r="XZ32" s="228">
        <v>0</v>
      </c>
      <c r="YA32" s="228">
        <v>0</v>
      </c>
      <c r="YB32" s="228">
        <v>0</v>
      </c>
      <c r="YC32" s="228">
        <v>0</v>
      </c>
      <c r="YD32" s="228">
        <v>0</v>
      </c>
      <c r="YE32" s="228">
        <v>0</v>
      </c>
      <c r="YF32" s="228">
        <v>0</v>
      </c>
      <c r="YG32" s="228">
        <v>0</v>
      </c>
      <c r="YH32" s="228"/>
      <c r="YI32" s="228"/>
      <c r="YJ32" s="120">
        <f t="shared" si="156"/>
        <v>0</v>
      </c>
      <c r="YK32" s="18">
        <v>0</v>
      </c>
      <c r="YL32" s="18">
        <v>0</v>
      </c>
      <c r="YM32" s="18">
        <v>0</v>
      </c>
      <c r="YN32" s="18">
        <v>0</v>
      </c>
      <c r="YO32" s="18">
        <v>0</v>
      </c>
      <c r="YP32" s="18">
        <v>0</v>
      </c>
      <c r="YQ32" s="18">
        <v>0</v>
      </c>
      <c r="YR32" s="18">
        <v>0</v>
      </c>
      <c r="YS32" s="18">
        <v>0</v>
      </c>
      <c r="YT32" s="18">
        <v>0</v>
      </c>
      <c r="YU32" s="18"/>
      <c r="YV32" s="18"/>
      <c r="YW32" s="218">
        <f t="shared" si="157"/>
        <v>0</v>
      </c>
      <c r="YX32" s="120">
        <f t="shared" si="63"/>
        <v>0</v>
      </c>
      <c r="YY32" s="120">
        <f t="shared" si="64"/>
        <v>0</v>
      </c>
      <c r="YZ32" s="119">
        <f t="shared" si="158"/>
        <v>0</v>
      </c>
      <c r="ZA32" s="119">
        <v>0</v>
      </c>
      <c r="ZB32" s="228">
        <v>0</v>
      </c>
      <c r="ZC32" s="228">
        <v>0</v>
      </c>
      <c r="ZD32" s="228">
        <v>0</v>
      </c>
      <c r="ZE32" s="228">
        <v>0</v>
      </c>
      <c r="ZF32" s="228">
        <v>0</v>
      </c>
      <c r="ZG32" s="228">
        <v>0</v>
      </c>
      <c r="ZH32" s="228">
        <v>0</v>
      </c>
      <c r="ZI32" s="228">
        <v>0</v>
      </c>
      <c r="ZJ32" s="228">
        <v>0</v>
      </c>
      <c r="ZK32" s="228"/>
      <c r="ZL32" s="228"/>
      <c r="ZM32" s="120">
        <f t="shared" si="159"/>
        <v>0</v>
      </c>
      <c r="ZN32" s="119"/>
      <c r="ZO32" s="18"/>
      <c r="ZP32" s="18">
        <v>0</v>
      </c>
      <c r="ZQ32" s="18">
        <v>0</v>
      </c>
      <c r="ZR32" s="18"/>
      <c r="ZS32" s="18"/>
      <c r="ZT32" s="18"/>
      <c r="ZU32" s="18"/>
      <c r="ZV32" s="18"/>
      <c r="ZW32" s="18"/>
      <c r="ZX32" s="18"/>
      <c r="ZY32" s="18"/>
      <c r="ZZ32" s="120">
        <f t="shared" si="65"/>
        <v>0</v>
      </c>
      <c r="AAA32" s="120">
        <f t="shared" si="66"/>
        <v>0</v>
      </c>
      <c r="AAB32" s="120">
        <f t="shared" si="67"/>
        <v>0</v>
      </c>
      <c r="AAC32" s="119">
        <f t="shared" si="160"/>
        <v>0</v>
      </c>
      <c r="AAD32" s="119">
        <v>0</v>
      </c>
      <c r="AAE32" s="228">
        <v>0</v>
      </c>
      <c r="AAF32" s="228">
        <v>0</v>
      </c>
      <c r="AAG32" s="228">
        <v>0</v>
      </c>
      <c r="AAH32" s="228">
        <v>0</v>
      </c>
      <c r="AAI32" s="228">
        <v>0</v>
      </c>
      <c r="AAJ32" s="228">
        <v>0</v>
      </c>
      <c r="AAK32" s="228">
        <v>0</v>
      </c>
      <c r="AAL32" s="228">
        <v>0</v>
      </c>
      <c r="AAM32" s="228">
        <v>0</v>
      </c>
      <c r="AAN32" s="228"/>
      <c r="AAO32" s="228"/>
      <c r="AAP32" s="120">
        <f t="shared" si="161"/>
        <v>0</v>
      </c>
      <c r="AAQ32" s="18">
        <v>0</v>
      </c>
      <c r="AAR32" s="18">
        <v>0</v>
      </c>
      <c r="AAS32" s="18">
        <v>0</v>
      </c>
      <c r="AAT32" s="18">
        <v>0</v>
      </c>
      <c r="AAU32" s="18">
        <v>0</v>
      </c>
      <c r="AAV32" s="18">
        <v>0</v>
      </c>
      <c r="AAW32" s="18">
        <v>0</v>
      </c>
      <c r="AAX32" s="18">
        <v>0</v>
      </c>
      <c r="AAY32" s="18">
        <v>0</v>
      </c>
      <c r="AAZ32" s="18">
        <v>0</v>
      </c>
      <c r="ABA32" s="18"/>
      <c r="ABB32" s="18"/>
      <c r="ABC32" s="120">
        <f t="shared" si="68"/>
        <v>0</v>
      </c>
      <c r="ABD32" s="120">
        <f t="shared" si="69"/>
        <v>0</v>
      </c>
      <c r="ABE32" s="120">
        <f t="shared" si="70"/>
        <v>0</v>
      </c>
      <c r="ABF32" s="119">
        <f t="shared" si="162"/>
        <v>0</v>
      </c>
      <c r="ABG32" s="119">
        <v>0</v>
      </c>
      <c r="ABH32" s="228">
        <v>0</v>
      </c>
      <c r="ABI32" s="228">
        <v>0</v>
      </c>
      <c r="ABJ32" s="228">
        <v>0</v>
      </c>
      <c r="ABK32" s="228">
        <v>0</v>
      </c>
      <c r="ABL32" s="228">
        <v>0</v>
      </c>
      <c r="ABM32" s="228">
        <v>0</v>
      </c>
      <c r="ABN32" s="228">
        <v>0</v>
      </c>
      <c r="ABO32" s="228">
        <v>0</v>
      </c>
      <c r="ABP32" s="228">
        <v>0</v>
      </c>
      <c r="ABQ32" s="228"/>
      <c r="ABR32" s="228"/>
      <c r="ABS32" s="120">
        <f t="shared" si="163"/>
        <v>0</v>
      </c>
      <c r="ABT32" s="18">
        <v>0</v>
      </c>
      <c r="ABU32" s="18"/>
      <c r="ABV32" s="18"/>
      <c r="ABW32" s="18"/>
      <c r="ABX32" s="18"/>
      <c r="ABY32" s="18"/>
      <c r="ABZ32" s="18"/>
      <c r="ACA32" s="18">
        <v>0</v>
      </c>
      <c r="ACB32" s="18">
        <v>0</v>
      </c>
      <c r="ACC32" s="18">
        <v>0</v>
      </c>
      <c r="ACD32" s="18"/>
      <c r="ACE32" s="18"/>
      <c r="ACF32" s="120">
        <f t="shared" si="71"/>
        <v>0</v>
      </c>
      <c r="ACG32" s="120">
        <f t="shared" si="72"/>
        <v>0</v>
      </c>
      <c r="ACH32" s="120">
        <f t="shared" si="73"/>
        <v>0</v>
      </c>
      <c r="ACI32" s="114">
        <f t="shared" si="74"/>
        <v>0</v>
      </c>
      <c r="ACJ32" s="120">
        <f t="shared" si="75"/>
        <v>0</v>
      </c>
      <c r="ACK32" s="131">
        <f t="shared" si="76"/>
        <v>0</v>
      </c>
      <c r="ACL32" s="120">
        <f t="shared" si="77"/>
        <v>0</v>
      </c>
      <c r="ACM32" s="120">
        <f t="shared" si="78"/>
        <v>0</v>
      </c>
      <c r="ACN32" s="18">
        <f t="shared" si="164"/>
        <v>0</v>
      </c>
      <c r="ACO32" s="18">
        <v>0</v>
      </c>
      <c r="ACP32" s="218">
        <v>0</v>
      </c>
      <c r="ACQ32" s="218">
        <v>0</v>
      </c>
      <c r="ACR32" s="218">
        <v>0</v>
      </c>
      <c r="ACS32" s="218">
        <v>0</v>
      </c>
      <c r="ACT32" s="218">
        <v>0</v>
      </c>
      <c r="ACU32" s="218">
        <v>0</v>
      </c>
      <c r="ACV32" s="218">
        <v>0</v>
      </c>
      <c r="ACW32" s="218">
        <v>0</v>
      </c>
      <c r="ACX32" s="218">
        <v>0</v>
      </c>
      <c r="ACY32" s="218"/>
      <c r="ACZ32" s="218"/>
      <c r="ADA32" s="20">
        <f t="shared" si="165"/>
        <v>0</v>
      </c>
      <c r="ADB32" s="18">
        <v>0</v>
      </c>
      <c r="ADC32" s="18">
        <v>0</v>
      </c>
      <c r="ADD32" s="18">
        <v>0</v>
      </c>
      <c r="ADE32" s="18">
        <v>0</v>
      </c>
      <c r="ADF32" s="18">
        <v>0</v>
      </c>
      <c r="ADG32" s="18">
        <v>0</v>
      </c>
      <c r="ADH32" s="18">
        <v>0</v>
      </c>
      <c r="ADI32" s="18">
        <v>0</v>
      </c>
      <c r="ADJ32" s="18">
        <v>0</v>
      </c>
      <c r="ADK32" s="18">
        <v>0</v>
      </c>
      <c r="ADL32" s="18"/>
      <c r="ADM32" s="18"/>
      <c r="ADN32" s="20">
        <f t="shared" si="79"/>
        <v>0</v>
      </c>
      <c r="ADO32" s="20">
        <f t="shared" si="80"/>
        <v>0</v>
      </c>
      <c r="ADP32" s="20">
        <f t="shared" si="81"/>
        <v>0</v>
      </c>
      <c r="ADQ32" s="18">
        <f t="shared" si="166"/>
        <v>0</v>
      </c>
      <c r="ADR32" s="18">
        <v>0</v>
      </c>
      <c r="ADS32" s="218">
        <v>0</v>
      </c>
      <c r="ADT32" s="218">
        <v>0</v>
      </c>
      <c r="ADU32" s="218">
        <v>0</v>
      </c>
      <c r="ADV32" s="218">
        <v>0</v>
      </c>
      <c r="ADW32" s="218">
        <v>0</v>
      </c>
      <c r="ADX32" s="218">
        <v>0</v>
      </c>
      <c r="ADY32" s="218">
        <v>0</v>
      </c>
      <c r="ADZ32" s="218">
        <v>0</v>
      </c>
      <c r="AEA32" s="218">
        <v>0</v>
      </c>
      <c r="AEB32" s="218"/>
      <c r="AEC32" s="218"/>
      <c r="AED32" s="20">
        <f t="shared" si="167"/>
        <v>0</v>
      </c>
      <c r="AEE32" s="18">
        <v>0</v>
      </c>
      <c r="AEF32" s="18">
        <v>0</v>
      </c>
      <c r="AEG32" s="18">
        <v>0</v>
      </c>
      <c r="AEH32" s="18">
        <v>0</v>
      </c>
      <c r="AEI32" s="18">
        <v>0</v>
      </c>
      <c r="AEJ32" s="18">
        <v>0</v>
      </c>
      <c r="AEK32" s="18">
        <v>0</v>
      </c>
      <c r="AEL32" s="18">
        <v>0</v>
      </c>
      <c r="AEM32" s="18">
        <v>0</v>
      </c>
      <c r="AEN32" s="18">
        <v>0</v>
      </c>
      <c r="AEO32" s="18"/>
      <c r="AEP32" s="18"/>
      <c r="AEQ32" s="20">
        <f t="shared" si="82"/>
        <v>0</v>
      </c>
      <c r="AER32" s="20">
        <f t="shared" si="83"/>
        <v>0</v>
      </c>
      <c r="AES32" s="20">
        <f t="shared" si="84"/>
        <v>0</v>
      </c>
      <c r="AET32" s="18">
        <f t="shared" si="168"/>
        <v>0</v>
      </c>
      <c r="AEU32" s="18">
        <v>0</v>
      </c>
      <c r="AEV32" s="218">
        <v>0</v>
      </c>
      <c r="AEW32" s="218">
        <v>0</v>
      </c>
      <c r="AEX32" s="218">
        <v>0</v>
      </c>
      <c r="AEY32" s="218">
        <v>0</v>
      </c>
      <c r="AEZ32" s="218"/>
      <c r="AFA32" s="218"/>
      <c r="AFB32" s="218"/>
      <c r="AFC32" s="218"/>
      <c r="AFD32" s="218"/>
      <c r="AFE32" s="218"/>
      <c r="AFF32" s="218"/>
      <c r="AFG32" s="20">
        <f t="shared" si="169"/>
        <v>0</v>
      </c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20">
        <f t="shared" si="85"/>
        <v>0</v>
      </c>
      <c r="AFU32" s="20">
        <f t="shared" si="86"/>
        <v>0</v>
      </c>
      <c r="AFV32" s="135">
        <f t="shared" si="87"/>
        <v>0</v>
      </c>
      <c r="AFW32" s="140">
        <f t="shared" si="88"/>
        <v>3653.6640000000002</v>
      </c>
      <c r="AFX32" s="110">
        <f t="shared" si="89"/>
        <v>1362.9267668698933</v>
      </c>
      <c r="AFY32" s="125">
        <f t="shared" si="90"/>
        <v>-2290.7372331301067</v>
      </c>
      <c r="AFZ32" s="20">
        <f t="shared" si="170"/>
        <v>-2290.7372331301067</v>
      </c>
      <c r="AGA32" s="139">
        <f t="shared" si="171"/>
        <v>0</v>
      </c>
      <c r="AGB32" s="200">
        <f t="shared" si="91"/>
        <v>4384.3968000000004</v>
      </c>
      <c r="AGC32" s="125">
        <f t="shared" si="91"/>
        <v>1635.512120243872</v>
      </c>
      <c r="AGD32" s="125">
        <f t="shared" si="92"/>
        <v>-2748.8846797561282</v>
      </c>
      <c r="AGE32" s="20">
        <f t="shared" si="93"/>
        <v>-2748.8846797561282</v>
      </c>
      <c r="AGF32" s="135">
        <f t="shared" si="94"/>
        <v>0</v>
      </c>
      <c r="AGG32" s="164">
        <f t="shared" si="172"/>
        <v>219.21984000000003</v>
      </c>
      <c r="AGH32" s="205">
        <f t="shared" si="173"/>
        <v>81.775606012193606</v>
      </c>
      <c r="AGI32" s="125">
        <f t="shared" si="95"/>
        <v>-137.44423398780643</v>
      </c>
      <c r="AGJ32" s="20">
        <f t="shared" si="96"/>
        <v>-137.44423398780643</v>
      </c>
      <c r="AGK32" s="139">
        <f t="shared" si="97"/>
        <v>0</v>
      </c>
      <c r="AGL32" s="165">
        <f t="shared" si="174"/>
        <v>4603.6166400000002</v>
      </c>
      <c r="AGM32" s="165">
        <f t="shared" si="174"/>
        <v>1717.2877262560655</v>
      </c>
      <c r="AGN32" s="166">
        <f t="shared" si="99"/>
        <v>-2886.3289137439347</v>
      </c>
      <c r="AGO32" s="165">
        <f t="shared" si="100"/>
        <v>-2886.3289137439347</v>
      </c>
      <c r="AGP32" s="167">
        <f t="shared" si="101"/>
        <v>0</v>
      </c>
      <c r="AGQ32" s="202">
        <f t="shared" si="175"/>
        <v>4.7619047619047623E-2</v>
      </c>
      <c r="AGR32" s="263"/>
      <c r="AGS32" s="263">
        <v>0.05</v>
      </c>
      <c r="AGT32" s="229"/>
      <c r="AGU32" s="264"/>
      <c r="AGV32" s="22"/>
      <c r="AGW32" s="22"/>
      <c r="AGX32" s="22"/>
      <c r="AGY32" s="22"/>
      <c r="AGZ32" s="22"/>
      <c r="AHA32" s="22"/>
      <c r="AHB32" s="22"/>
      <c r="AHC32" s="22"/>
      <c r="AHD32" s="22"/>
      <c r="AHE32" s="22"/>
      <c r="AHF32" s="22"/>
      <c r="AHG32" s="22"/>
      <c r="AHH32" s="22"/>
    </row>
    <row r="33" spans="1:892" s="210" customFormat="1" ht="12.75" outlineLevel="1" x14ac:dyDescent="0.25">
      <c r="A33" s="1">
        <v>463</v>
      </c>
      <c r="B33" s="21">
        <v>3</v>
      </c>
      <c r="C33" s="233" t="s">
        <v>1756</v>
      </c>
      <c r="D33" s="231">
        <v>1</v>
      </c>
      <c r="E33" s="227">
        <v>286.98</v>
      </c>
      <c r="F33" s="131">
        <f t="shared" si="0"/>
        <v>1004.1339999999998</v>
      </c>
      <c r="G33" s="113">
        <f t="shared" si="1"/>
        <v>1008.4399765801168</v>
      </c>
      <c r="H33" s="131">
        <f t="shared" si="2"/>
        <v>4.305976580116976</v>
      </c>
      <c r="I33" s="120">
        <f t="shared" si="3"/>
        <v>0</v>
      </c>
      <c r="J33" s="120">
        <f t="shared" si="4"/>
        <v>4.305976580116976</v>
      </c>
      <c r="K33" s="18">
        <f t="shared" si="102"/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/>
      <c r="W33" s="218"/>
      <c r="X33" s="218">
        <f t="shared" si="103"/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/>
      <c r="AJ33" s="18"/>
      <c r="AK33" s="218"/>
      <c r="AL33" s="218">
        <f t="shared" si="104"/>
        <v>0</v>
      </c>
      <c r="AM33" s="218">
        <f t="shared" si="5"/>
        <v>0</v>
      </c>
      <c r="AN33" s="18">
        <f t="shared" si="105"/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  <c r="AU33" s="218">
        <v>0</v>
      </c>
      <c r="AV33" s="218">
        <v>0</v>
      </c>
      <c r="AW33" s="218">
        <v>0</v>
      </c>
      <c r="AX33" s="218">
        <v>0</v>
      </c>
      <c r="AY33" s="218"/>
      <c r="AZ33" s="218"/>
      <c r="BA33" s="20">
        <f t="shared" si="106"/>
        <v>0</v>
      </c>
      <c r="BB33" s="18">
        <v>0</v>
      </c>
      <c r="BC33" s="18">
        <v>0</v>
      </c>
      <c r="BD33" s="18">
        <v>0</v>
      </c>
      <c r="BE33" s="18">
        <v>0</v>
      </c>
      <c r="BF33" s="18">
        <v>0</v>
      </c>
      <c r="BG33" s="18">
        <v>0</v>
      </c>
      <c r="BH33" s="18">
        <v>0</v>
      </c>
      <c r="BI33" s="18">
        <v>0</v>
      </c>
      <c r="BJ33" s="18">
        <v>0</v>
      </c>
      <c r="BK33" s="18">
        <v>0</v>
      </c>
      <c r="BL33" s="18"/>
      <c r="BM33" s="18"/>
      <c r="BN33" s="218"/>
      <c r="BO33" s="20">
        <f t="shared" si="6"/>
        <v>0</v>
      </c>
      <c r="BP33" s="20">
        <f t="shared" si="7"/>
        <v>0</v>
      </c>
      <c r="BQ33" s="18">
        <f t="shared" si="107"/>
        <v>0</v>
      </c>
      <c r="BR33" s="218">
        <v>0</v>
      </c>
      <c r="BS33" s="3">
        <v>0</v>
      </c>
      <c r="BT33" s="218">
        <v>0</v>
      </c>
      <c r="BU33" s="218">
        <v>0</v>
      </c>
      <c r="BV33" s="218">
        <v>0</v>
      </c>
      <c r="BW33" s="218">
        <v>0</v>
      </c>
      <c r="BX33" s="218">
        <v>0</v>
      </c>
      <c r="BY33" s="218">
        <v>0</v>
      </c>
      <c r="BZ33" s="218">
        <v>0</v>
      </c>
      <c r="CA33" s="218">
        <v>0</v>
      </c>
      <c r="CB33" s="218"/>
      <c r="CC33" s="218"/>
      <c r="CD33" s="18">
        <f t="shared" si="108"/>
        <v>0</v>
      </c>
      <c r="CE33" s="18">
        <v>0</v>
      </c>
      <c r="CF33" s="18">
        <v>0</v>
      </c>
      <c r="CG33" s="18">
        <v>0</v>
      </c>
      <c r="CH33" s="18">
        <v>0</v>
      </c>
      <c r="CI33" s="18">
        <v>0</v>
      </c>
      <c r="CJ33" s="18">
        <v>0</v>
      </c>
      <c r="CK33" s="18">
        <v>0</v>
      </c>
      <c r="CL33" s="18">
        <v>0</v>
      </c>
      <c r="CM33" s="18">
        <v>0</v>
      </c>
      <c r="CN33" s="18">
        <v>0</v>
      </c>
      <c r="CO33" s="18"/>
      <c r="CP33" s="18"/>
      <c r="CQ33" s="218"/>
      <c r="CR33" s="20">
        <f t="shared" si="8"/>
        <v>0</v>
      </c>
      <c r="CS33" s="20">
        <f t="shared" si="9"/>
        <v>0</v>
      </c>
      <c r="CT33" s="18">
        <f t="shared" si="109"/>
        <v>0</v>
      </c>
      <c r="CU33" s="18">
        <v>0</v>
      </c>
      <c r="CV33" s="218">
        <v>0</v>
      </c>
      <c r="CW33" s="218">
        <v>0</v>
      </c>
      <c r="CX33" s="218">
        <v>0</v>
      </c>
      <c r="CY33" s="218">
        <v>0</v>
      </c>
      <c r="CZ33" s="218">
        <v>0</v>
      </c>
      <c r="DA33" s="218">
        <v>0</v>
      </c>
      <c r="DB33" s="218">
        <v>0</v>
      </c>
      <c r="DC33" s="218">
        <v>0</v>
      </c>
      <c r="DD33" s="218">
        <v>0</v>
      </c>
      <c r="DE33" s="218"/>
      <c r="DF33" s="218"/>
      <c r="DG33" s="18">
        <f t="shared" si="110"/>
        <v>0</v>
      </c>
      <c r="DH33" s="18">
        <v>0</v>
      </c>
      <c r="DI33" s="18">
        <v>0</v>
      </c>
      <c r="DJ33" s="18">
        <v>0</v>
      </c>
      <c r="DK33" s="18">
        <v>0</v>
      </c>
      <c r="DL33" s="18">
        <v>0</v>
      </c>
      <c r="DM33" s="18">
        <v>0</v>
      </c>
      <c r="DN33" s="18">
        <v>0</v>
      </c>
      <c r="DO33" s="18">
        <v>0</v>
      </c>
      <c r="DP33" s="18">
        <v>0</v>
      </c>
      <c r="DQ33" s="18">
        <v>0</v>
      </c>
      <c r="DR33" s="18"/>
      <c r="DS33" s="18"/>
      <c r="DT33" s="218">
        <f t="shared" si="111"/>
        <v>0</v>
      </c>
      <c r="DU33" s="20">
        <f t="shared" si="10"/>
        <v>0</v>
      </c>
      <c r="DV33" s="20">
        <f t="shared" si="112"/>
        <v>0</v>
      </c>
      <c r="DW33" s="18">
        <f t="shared" si="11"/>
        <v>0</v>
      </c>
      <c r="DX33" s="18">
        <v>0</v>
      </c>
      <c r="DY33" s="218">
        <v>0</v>
      </c>
      <c r="DZ33" s="218">
        <v>0</v>
      </c>
      <c r="EA33" s="218">
        <v>0</v>
      </c>
      <c r="EB33" s="218">
        <v>0</v>
      </c>
      <c r="EC33" s="218">
        <v>0</v>
      </c>
      <c r="ED33" s="218">
        <v>0</v>
      </c>
      <c r="EE33" s="218">
        <v>0</v>
      </c>
      <c r="EF33" s="218">
        <v>0</v>
      </c>
      <c r="EG33" s="218">
        <v>0</v>
      </c>
      <c r="EH33" s="218"/>
      <c r="EI33" s="218"/>
      <c r="EJ33" s="218"/>
      <c r="EK33" s="18">
        <f t="shared" si="113"/>
        <v>0</v>
      </c>
      <c r="EL33" s="18">
        <v>0</v>
      </c>
      <c r="EM33" s="18">
        <v>0</v>
      </c>
      <c r="EN33" s="18">
        <v>0</v>
      </c>
      <c r="EO33" s="18">
        <v>0</v>
      </c>
      <c r="EP33" s="18">
        <v>0</v>
      </c>
      <c r="EQ33" s="18">
        <v>0</v>
      </c>
      <c r="ER33" s="18">
        <v>0</v>
      </c>
      <c r="ES33" s="18">
        <v>0</v>
      </c>
      <c r="ET33" s="18">
        <v>0</v>
      </c>
      <c r="EU33" s="18">
        <v>0</v>
      </c>
      <c r="EV33" s="18"/>
      <c r="EW33" s="18"/>
      <c r="EX33" s="20">
        <f t="shared" si="12"/>
        <v>0</v>
      </c>
      <c r="EY33" s="20">
        <f t="shared" si="114"/>
        <v>0</v>
      </c>
      <c r="EZ33" s="20">
        <f t="shared" si="115"/>
        <v>0</v>
      </c>
      <c r="FA33" s="18">
        <f t="shared" si="116"/>
        <v>0</v>
      </c>
      <c r="FB33" s="18">
        <v>0</v>
      </c>
      <c r="FC33" s="218">
        <v>0</v>
      </c>
      <c r="FD33" s="218">
        <v>0</v>
      </c>
      <c r="FE33" s="218">
        <v>0</v>
      </c>
      <c r="FF33" s="218">
        <v>0</v>
      </c>
      <c r="FG33" s="218">
        <v>0</v>
      </c>
      <c r="FH33" s="218">
        <v>0</v>
      </c>
      <c r="FI33" s="218">
        <v>0</v>
      </c>
      <c r="FJ33" s="218">
        <v>0</v>
      </c>
      <c r="FK33" s="218">
        <v>0</v>
      </c>
      <c r="FL33" s="218"/>
      <c r="FM33" s="218"/>
      <c r="FN33" s="20">
        <f t="shared" si="117"/>
        <v>0</v>
      </c>
      <c r="FO33" s="18">
        <v>0</v>
      </c>
      <c r="FP33" s="18">
        <v>0</v>
      </c>
      <c r="FQ33" s="18">
        <v>0</v>
      </c>
      <c r="FR33" s="18">
        <v>0</v>
      </c>
      <c r="FS33" s="18">
        <v>0</v>
      </c>
      <c r="FT33" s="18">
        <v>0</v>
      </c>
      <c r="FU33" s="18">
        <v>0</v>
      </c>
      <c r="FV33" s="18">
        <v>0</v>
      </c>
      <c r="FW33" s="18">
        <v>0</v>
      </c>
      <c r="FX33" s="18">
        <v>0</v>
      </c>
      <c r="FY33" s="18"/>
      <c r="FZ33" s="18"/>
      <c r="GA33" s="218">
        <f t="shared" si="118"/>
        <v>0</v>
      </c>
      <c r="GB33" s="20">
        <f t="shared" si="119"/>
        <v>0</v>
      </c>
      <c r="GC33" s="20">
        <f t="shared" si="120"/>
        <v>0</v>
      </c>
      <c r="GD33" s="18">
        <f t="shared" si="121"/>
        <v>2.093</v>
      </c>
      <c r="GE33" s="218">
        <v>2.093</v>
      </c>
      <c r="GF33" s="218">
        <v>0</v>
      </c>
      <c r="GG33" s="218">
        <v>0</v>
      </c>
      <c r="GH33" s="218">
        <v>0</v>
      </c>
      <c r="GI33" s="218">
        <v>0</v>
      </c>
      <c r="GJ33" s="218">
        <v>0</v>
      </c>
      <c r="GK33" s="218"/>
      <c r="GL33" s="218"/>
      <c r="GM33" s="218"/>
      <c r="GN33" s="218"/>
      <c r="GO33" s="218"/>
      <c r="GP33" s="218"/>
      <c r="GQ33" s="20">
        <f t="shared" si="122"/>
        <v>0</v>
      </c>
      <c r="GR33" s="18">
        <v>0</v>
      </c>
      <c r="GS33" s="18">
        <v>0</v>
      </c>
      <c r="GT33" s="18">
        <v>0</v>
      </c>
      <c r="GU33" s="18">
        <v>0</v>
      </c>
      <c r="GV33" s="218">
        <f t="shared" si="123"/>
        <v>-2.093</v>
      </c>
      <c r="GW33" s="20">
        <f t="shared" si="13"/>
        <v>-2.093</v>
      </c>
      <c r="GX33" s="20">
        <f t="shared" si="14"/>
        <v>0</v>
      </c>
      <c r="GY33" s="18">
        <f t="shared" si="124"/>
        <v>1002.0409999999998</v>
      </c>
      <c r="GZ33" s="18">
        <v>99.61099999999999</v>
      </c>
      <c r="HA33" s="218">
        <v>100.27</v>
      </c>
      <c r="HB33" s="218">
        <v>100.27</v>
      </c>
      <c r="HC33" s="218">
        <v>100.27</v>
      </c>
      <c r="HD33" s="218">
        <v>100.27</v>
      </c>
      <c r="HE33" s="218">
        <v>100.27</v>
      </c>
      <c r="HF33" s="218">
        <v>100.27</v>
      </c>
      <c r="HG33" s="218">
        <v>100.27</v>
      </c>
      <c r="HH33" s="218">
        <v>100.27</v>
      </c>
      <c r="HI33" s="218">
        <v>100.27</v>
      </c>
      <c r="HJ33" s="218"/>
      <c r="HK33" s="218"/>
      <c r="HL33" s="20">
        <f t="shared" si="125"/>
        <v>1008.4399765801168</v>
      </c>
      <c r="HM33" s="18">
        <v>96.311543377748393</v>
      </c>
      <c r="HN33" s="18">
        <v>88.546112876109916</v>
      </c>
      <c r="HO33" s="18">
        <v>101.77091582957532</v>
      </c>
      <c r="HP33" s="18">
        <v>109.70090690816735</v>
      </c>
      <c r="HQ33" s="18">
        <v>114.75912432694699</v>
      </c>
      <c r="HR33" s="18">
        <v>99.546871831668454</v>
      </c>
      <c r="HS33" s="18">
        <v>90.489474592523479</v>
      </c>
      <c r="HT33" s="18">
        <v>119.69911170890964</v>
      </c>
      <c r="HU33" s="18">
        <v>90.445491508608697</v>
      </c>
      <c r="HV33" s="18">
        <v>97.170423619858482</v>
      </c>
      <c r="HW33" s="18"/>
      <c r="HX33" s="18"/>
      <c r="HY33" s="20">
        <f t="shared" si="15"/>
        <v>6.3989765801169369</v>
      </c>
      <c r="HZ33" s="20">
        <f t="shared" si="16"/>
        <v>0</v>
      </c>
      <c r="IA33" s="20">
        <f t="shared" si="17"/>
        <v>6.3989765801169369</v>
      </c>
      <c r="IB33" s="119">
        <f t="shared" si="126"/>
        <v>0</v>
      </c>
      <c r="IC33" s="119">
        <v>0</v>
      </c>
      <c r="ID33" s="228">
        <v>0</v>
      </c>
      <c r="IE33" s="228">
        <v>0</v>
      </c>
      <c r="IF33" s="119">
        <v>0</v>
      </c>
      <c r="IG33" s="119">
        <v>0</v>
      </c>
      <c r="IH33" s="119">
        <v>0</v>
      </c>
      <c r="II33" s="119">
        <v>0</v>
      </c>
      <c r="IJ33" s="119">
        <v>0</v>
      </c>
      <c r="IK33" s="119">
        <v>0</v>
      </c>
      <c r="IL33" s="119">
        <v>0</v>
      </c>
      <c r="IM33" s="119"/>
      <c r="IN33" s="119"/>
      <c r="IO33" s="120">
        <f t="shared" si="127"/>
        <v>0</v>
      </c>
      <c r="IP33" s="18">
        <v>0</v>
      </c>
      <c r="IQ33" s="18">
        <v>0</v>
      </c>
      <c r="IR33" s="18">
        <v>0</v>
      </c>
      <c r="IS33" s="18">
        <v>0</v>
      </c>
      <c r="IT33" s="18">
        <v>0</v>
      </c>
      <c r="IU33" s="18">
        <v>0</v>
      </c>
      <c r="IV33" s="18">
        <v>0</v>
      </c>
      <c r="IW33" s="18">
        <v>0</v>
      </c>
      <c r="IX33" s="18">
        <v>0</v>
      </c>
      <c r="IY33" s="18">
        <v>0</v>
      </c>
      <c r="IZ33" s="18"/>
      <c r="JA33" s="18"/>
      <c r="JB33" s="228">
        <f t="shared" si="18"/>
        <v>0</v>
      </c>
      <c r="JC33" s="120">
        <f t="shared" si="19"/>
        <v>0</v>
      </c>
      <c r="JD33" s="120">
        <f t="shared" si="20"/>
        <v>0</v>
      </c>
      <c r="JE33" s="119">
        <f t="shared" si="128"/>
        <v>0</v>
      </c>
      <c r="JF33" s="119">
        <v>0</v>
      </c>
      <c r="JG33" s="228">
        <v>0</v>
      </c>
      <c r="JH33" s="228">
        <v>0</v>
      </c>
      <c r="JI33" s="228">
        <v>0</v>
      </c>
      <c r="JJ33" s="228">
        <v>0</v>
      </c>
      <c r="JK33" s="228">
        <v>0</v>
      </c>
      <c r="JL33" s="228">
        <v>0</v>
      </c>
      <c r="JM33" s="228">
        <v>0</v>
      </c>
      <c r="JN33" s="228">
        <v>0</v>
      </c>
      <c r="JO33" s="228">
        <v>0</v>
      </c>
      <c r="JP33" s="228"/>
      <c r="JQ33" s="228"/>
      <c r="JR33" s="119">
        <f t="shared" si="129"/>
        <v>0</v>
      </c>
      <c r="JS33" s="18">
        <v>0</v>
      </c>
      <c r="JT33" s="18">
        <v>0</v>
      </c>
      <c r="JU33" s="18">
        <v>0</v>
      </c>
      <c r="JV33" s="18">
        <v>0</v>
      </c>
      <c r="JW33" s="18">
        <v>0</v>
      </c>
      <c r="JX33" s="18">
        <v>0</v>
      </c>
      <c r="JY33" s="18">
        <v>0</v>
      </c>
      <c r="JZ33" s="18">
        <v>0</v>
      </c>
      <c r="KA33" s="18">
        <v>0</v>
      </c>
      <c r="KB33" s="18">
        <v>0</v>
      </c>
      <c r="KC33" s="18"/>
      <c r="KD33" s="18"/>
      <c r="KE33" s="228">
        <f t="shared" si="21"/>
        <v>0</v>
      </c>
      <c r="KF33" s="120">
        <f t="shared" si="22"/>
        <v>0</v>
      </c>
      <c r="KG33" s="120">
        <f t="shared" si="23"/>
        <v>0</v>
      </c>
      <c r="KH33" s="119">
        <f t="shared" si="130"/>
        <v>1233.1129999999998</v>
      </c>
      <c r="KI33" s="119">
        <v>121.07300000000001</v>
      </c>
      <c r="KJ33" s="228">
        <v>123.56</v>
      </c>
      <c r="KK33" s="228">
        <v>123.56</v>
      </c>
      <c r="KL33" s="228">
        <v>123.56</v>
      </c>
      <c r="KM33" s="228">
        <v>123.56</v>
      </c>
      <c r="KN33" s="228">
        <v>123.56</v>
      </c>
      <c r="KO33" s="228">
        <v>123.56</v>
      </c>
      <c r="KP33" s="228">
        <v>123.56</v>
      </c>
      <c r="KQ33" s="228">
        <v>123.56</v>
      </c>
      <c r="KR33" s="228">
        <v>123.56</v>
      </c>
      <c r="KS33" s="228"/>
      <c r="KT33" s="228"/>
      <c r="KU33" s="120">
        <f t="shared" si="131"/>
        <v>1030.4140210985265</v>
      </c>
      <c r="KV33" s="18">
        <v>143.42959916981039</v>
      </c>
      <c r="KW33" s="18">
        <v>108.72945651589502</v>
      </c>
      <c r="KX33" s="18">
        <v>160.29023012797495</v>
      </c>
      <c r="KY33" s="18">
        <v>142.15544290654805</v>
      </c>
      <c r="KZ33" s="18">
        <v>153.10170613601883</v>
      </c>
      <c r="LA33" s="18">
        <v>30.334484387201897</v>
      </c>
      <c r="LB33" s="18">
        <v>1.6808238167408429</v>
      </c>
      <c r="LC33" s="18"/>
      <c r="LD33" s="18">
        <v>169.35289363133853</v>
      </c>
      <c r="LE33" s="18">
        <v>121.33938440699799</v>
      </c>
      <c r="LF33" s="18"/>
      <c r="LG33" s="18"/>
      <c r="LH33" s="228">
        <f t="shared" si="132"/>
        <v>-202.69897890147331</v>
      </c>
      <c r="LI33" s="120">
        <f t="shared" si="24"/>
        <v>-202.69897890147331</v>
      </c>
      <c r="LJ33" s="120">
        <f t="shared" si="25"/>
        <v>0</v>
      </c>
      <c r="LK33" s="120">
        <f t="shared" si="133"/>
        <v>0</v>
      </c>
      <c r="LL33" s="228"/>
      <c r="LM33" s="228"/>
      <c r="LN33" s="228"/>
      <c r="LO33" s="228"/>
      <c r="LP33" s="228"/>
      <c r="LQ33" s="228"/>
      <c r="LR33" s="228"/>
      <c r="LS33" s="228"/>
      <c r="LT33" s="228"/>
      <c r="LU33" s="228"/>
      <c r="LV33" s="228"/>
      <c r="LW33" s="228"/>
      <c r="LX33" s="120">
        <f t="shared" si="26"/>
        <v>0</v>
      </c>
      <c r="LY33" s="228"/>
      <c r="LZ33" s="228"/>
      <c r="MA33" s="228"/>
      <c r="MB33" s="228"/>
      <c r="MC33" s="228"/>
      <c r="MD33" s="228"/>
      <c r="ME33" s="228"/>
      <c r="MF33" s="228"/>
      <c r="MG33" s="228"/>
      <c r="MH33" s="228"/>
      <c r="MI33" s="228"/>
      <c r="MJ33" s="119">
        <v>0</v>
      </c>
      <c r="MK33" s="228"/>
      <c r="ML33" s="120">
        <f t="shared" si="27"/>
        <v>0</v>
      </c>
      <c r="MM33" s="120">
        <f t="shared" si="28"/>
        <v>0</v>
      </c>
      <c r="MN33" s="120">
        <f t="shared" si="134"/>
        <v>3851.2359999999994</v>
      </c>
      <c r="MO33" s="120">
        <v>372.01599999999996</v>
      </c>
      <c r="MP33" s="228">
        <v>386.58</v>
      </c>
      <c r="MQ33" s="228">
        <v>386.58</v>
      </c>
      <c r="MR33" s="228">
        <v>386.58</v>
      </c>
      <c r="MS33" s="228">
        <v>386.58</v>
      </c>
      <c r="MT33" s="228">
        <v>386.58</v>
      </c>
      <c r="MU33" s="228">
        <v>386.58</v>
      </c>
      <c r="MV33" s="228">
        <v>386.58</v>
      </c>
      <c r="MW33" s="228">
        <v>386.58</v>
      </c>
      <c r="MX33" s="228">
        <v>386.58</v>
      </c>
      <c r="MY33" s="228"/>
      <c r="MZ33" s="228"/>
      <c r="NA33" s="120">
        <f t="shared" si="135"/>
        <v>12581.334406771626</v>
      </c>
      <c r="NB33" s="20">
        <v>12581.334406771626</v>
      </c>
      <c r="NC33" s="20">
        <v>0</v>
      </c>
      <c r="ND33" s="20">
        <v>0</v>
      </c>
      <c r="NE33" s="20">
        <v>0</v>
      </c>
      <c r="NF33" s="20">
        <v>0</v>
      </c>
      <c r="NG33" s="20">
        <v>0</v>
      </c>
      <c r="NH33" s="20">
        <v>0</v>
      </c>
      <c r="NI33" s="20">
        <v>0</v>
      </c>
      <c r="NJ33" s="20">
        <v>0</v>
      </c>
      <c r="NK33" s="20">
        <v>0</v>
      </c>
      <c r="NL33" s="20"/>
      <c r="NM33" s="20"/>
      <c r="NN33" s="228">
        <f t="shared" si="136"/>
        <v>8730.0984067716272</v>
      </c>
      <c r="NO33" s="120">
        <f t="shared" si="29"/>
        <v>0</v>
      </c>
      <c r="NP33" s="120">
        <f t="shared" si="30"/>
        <v>8730.0984067716272</v>
      </c>
      <c r="NQ33" s="114">
        <f t="shared" si="31"/>
        <v>53.494999999999997</v>
      </c>
      <c r="NR33" s="113">
        <f t="shared" si="32"/>
        <v>0</v>
      </c>
      <c r="NS33" s="131">
        <f t="shared" si="33"/>
        <v>-53.494999999999997</v>
      </c>
      <c r="NT33" s="120">
        <f t="shared" si="34"/>
        <v>-53.494999999999997</v>
      </c>
      <c r="NU33" s="120">
        <f t="shared" si="35"/>
        <v>0</v>
      </c>
      <c r="NV33" s="18">
        <f t="shared" si="137"/>
        <v>0</v>
      </c>
      <c r="NW33" s="18">
        <v>0</v>
      </c>
      <c r="NX33" s="218">
        <v>0</v>
      </c>
      <c r="NY33" s="218">
        <v>0</v>
      </c>
      <c r="NZ33" s="18">
        <v>0</v>
      </c>
      <c r="OA33" s="18">
        <v>0</v>
      </c>
      <c r="OB33" s="18">
        <v>0</v>
      </c>
      <c r="OC33" s="18">
        <v>0</v>
      </c>
      <c r="OD33" s="18">
        <v>0</v>
      </c>
      <c r="OE33" s="18">
        <v>0</v>
      </c>
      <c r="OF33" s="18">
        <v>0</v>
      </c>
      <c r="OG33" s="18"/>
      <c r="OH33" s="18"/>
      <c r="OI33" s="20">
        <f t="shared" si="138"/>
        <v>0</v>
      </c>
      <c r="OJ33" s="20">
        <v>0</v>
      </c>
      <c r="OK33" s="20">
        <v>0</v>
      </c>
      <c r="OL33" s="20">
        <v>0</v>
      </c>
      <c r="OM33" s="20">
        <v>0</v>
      </c>
      <c r="ON33" s="20">
        <v>0</v>
      </c>
      <c r="OO33" s="20">
        <v>0</v>
      </c>
      <c r="OP33" s="20">
        <v>0</v>
      </c>
      <c r="OQ33" s="20">
        <v>0</v>
      </c>
      <c r="OR33" s="20">
        <v>0</v>
      </c>
      <c r="OS33" s="20">
        <f>VLOOKUP(C33,'[3]Фін.рез.(витрати)'!$C$8:$AD$94,28,0)</f>
        <v>0</v>
      </c>
      <c r="OT33" s="20"/>
      <c r="OU33" s="20"/>
      <c r="OV33" s="218">
        <f t="shared" si="139"/>
        <v>0</v>
      </c>
      <c r="OW33" s="20">
        <f t="shared" si="36"/>
        <v>0</v>
      </c>
      <c r="OX33" s="20">
        <f t="shared" si="37"/>
        <v>0</v>
      </c>
      <c r="OY33" s="18">
        <f t="shared" si="140"/>
        <v>0</v>
      </c>
      <c r="OZ33" s="18">
        <v>0</v>
      </c>
      <c r="PA33" s="218">
        <v>0</v>
      </c>
      <c r="PB33" s="218">
        <v>0</v>
      </c>
      <c r="PC33" s="218">
        <v>0</v>
      </c>
      <c r="PD33" s="218">
        <v>0</v>
      </c>
      <c r="PE33" s="218">
        <v>0</v>
      </c>
      <c r="PF33" s="218">
        <v>0</v>
      </c>
      <c r="PG33" s="218">
        <v>0</v>
      </c>
      <c r="PH33" s="218">
        <v>0</v>
      </c>
      <c r="PI33" s="218">
        <v>0</v>
      </c>
      <c r="PJ33" s="218"/>
      <c r="PK33" s="218"/>
      <c r="PL33" s="20">
        <f t="shared" si="141"/>
        <v>0</v>
      </c>
      <c r="PM33" s="18">
        <v>0</v>
      </c>
      <c r="PN33" s="18">
        <v>0</v>
      </c>
      <c r="PO33" s="18">
        <v>0</v>
      </c>
      <c r="PP33" s="18">
        <v>0</v>
      </c>
      <c r="PQ33" s="18">
        <v>0</v>
      </c>
      <c r="PR33" s="18">
        <v>0</v>
      </c>
      <c r="PS33" s="18">
        <v>0</v>
      </c>
      <c r="PT33" s="18">
        <v>0</v>
      </c>
      <c r="PU33" s="18">
        <v>0</v>
      </c>
      <c r="PV33" s="18">
        <f>VLOOKUP(C33,'[3]Фін.рез.(витрати)'!$C$8:$AE$94,29,0)</f>
        <v>0</v>
      </c>
      <c r="PW33" s="18"/>
      <c r="PX33" s="18"/>
      <c r="PY33" s="218">
        <f t="shared" si="142"/>
        <v>0</v>
      </c>
      <c r="PZ33" s="20">
        <f t="shared" si="38"/>
        <v>0</v>
      </c>
      <c r="QA33" s="20">
        <f t="shared" si="39"/>
        <v>0</v>
      </c>
      <c r="QB33" s="18">
        <f t="shared" si="143"/>
        <v>0</v>
      </c>
      <c r="QC33" s="18">
        <v>0</v>
      </c>
      <c r="QD33" s="218">
        <v>0</v>
      </c>
      <c r="QE33" s="218">
        <v>0</v>
      </c>
      <c r="QF33" s="218">
        <v>0</v>
      </c>
      <c r="QG33" s="218">
        <v>0</v>
      </c>
      <c r="QH33" s="218">
        <v>0</v>
      </c>
      <c r="QI33" s="218">
        <v>0</v>
      </c>
      <c r="QJ33" s="218">
        <v>0</v>
      </c>
      <c r="QK33" s="218">
        <v>0</v>
      </c>
      <c r="QL33" s="218">
        <v>0</v>
      </c>
      <c r="QM33" s="218"/>
      <c r="QN33" s="218"/>
      <c r="QO33" s="20">
        <f t="shared" si="144"/>
        <v>0</v>
      </c>
      <c r="QP33" s="18">
        <v>0</v>
      </c>
      <c r="QQ33" s="18">
        <v>0</v>
      </c>
      <c r="QR33" s="18"/>
      <c r="QS33" s="18">
        <v>0</v>
      </c>
      <c r="QT33" s="18">
        <v>0</v>
      </c>
      <c r="QU33" s="18">
        <v>0</v>
      </c>
      <c r="QV33" s="18"/>
      <c r="QW33" s="18">
        <v>0</v>
      </c>
      <c r="QX33" s="18"/>
      <c r="QY33" s="18"/>
      <c r="QZ33" s="18"/>
      <c r="RA33" s="18"/>
      <c r="RB33" s="218">
        <f t="shared" si="145"/>
        <v>0</v>
      </c>
      <c r="RC33" s="20">
        <f t="shared" si="40"/>
        <v>0</v>
      </c>
      <c r="RD33" s="20">
        <f t="shared" si="41"/>
        <v>0</v>
      </c>
      <c r="RE33" s="18">
        <f t="shared" si="146"/>
        <v>0</v>
      </c>
      <c r="RF33" s="20">
        <v>0</v>
      </c>
      <c r="RG33" s="218">
        <v>0</v>
      </c>
      <c r="RH33" s="218">
        <v>0</v>
      </c>
      <c r="RI33" s="218">
        <v>0</v>
      </c>
      <c r="RJ33" s="218">
        <v>0</v>
      </c>
      <c r="RK33" s="218">
        <v>0</v>
      </c>
      <c r="RL33" s="218">
        <v>0</v>
      </c>
      <c r="RM33" s="218">
        <v>0</v>
      </c>
      <c r="RN33" s="218">
        <v>0</v>
      </c>
      <c r="RO33" s="218">
        <v>0</v>
      </c>
      <c r="RP33" s="218"/>
      <c r="RQ33" s="218"/>
      <c r="RR33" s="20">
        <f t="shared" si="147"/>
        <v>0</v>
      </c>
      <c r="RS33" s="18">
        <v>0</v>
      </c>
      <c r="RT33" s="18">
        <v>0</v>
      </c>
      <c r="RU33" s="18"/>
      <c r="RV33" s="18">
        <v>0</v>
      </c>
      <c r="RW33" s="18"/>
      <c r="RX33" s="18"/>
      <c r="RY33" s="18">
        <v>0</v>
      </c>
      <c r="RZ33" s="18">
        <v>0</v>
      </c>
      <c r="SA33" s="18"/>
      <c r="SB33" s="18"/>
      <c r="SC33" s="18"/>
      <c r="SD33" s="18"/>
      <c r="SE33" s="20">
        <f t="shared" si="42"/>
        <v>0</v>
      </c>
      <c r="SF33" s="20">
        <f t="shared" si="43"/>
        <v>0</v>
      </c>
      <c r="SG33" s="20">
        <f t="shared" si="44"/>
        <v>0</v>
      </c>
      <c r="SH33" s="18">
        <f t="shared" si="148"/>
        <v>0</v>
      </c>
      <c r="SI33" s="18">
        <v>0</v>
      </c>
      <c r="SJ33" s="218">
        <v>0</v>
      </c>
      <c r="SK33" s="218">
        <v>0</v>
      </c>
      <c r="SL33" s="218">
        <v>0</v>
      </c>
      <c r="SM33" s="218">
        <v>0</v>
      </c>
      <c r="SN33" s="218">
        <v>0</v>
      </c>
      <c r="SO33" s="218">
        <v>0</v>
      </c>
      <c r="SP33" s="218">
        <v>0</v>
      </c>
      <c r="SQ33" s="218">
        <v>0</v>
      </c>
      <c r="SR33" s="218">
        <v>0</v>
      </c>
      <c r="SS33" s="218"/>
      <c r="ST33" s="218"/>
      <c r="SU33" s="20">
        <f t="shared" si="149"/>
        <v>0</v>
      </c>
      <c r="SV33" s="18">
        <v>0</v>
      </c>
      <c r="SW33" s="18">
        <v>0</v>
      </c>
      <c r="SX33" s="18">
        <v>0</v>
      </c>
      <c r="SY33" s="18">
        <v>0</v>
      </c>
      <c r="SZ33" s="18">
        <v>0</v>
      </c>
      <c r="TA33" s="18">
        <v>0</v>
      </c>
      <c r="TB33" s="18">
        <v>0</v>
      </c>
      <c r="TC33" s="18">
        <v>0</v>
      </c>
      <c r="TD33" s="18">
        <v>0</v>
      </c>
      <c r="TE33" s="18"/>
      <c r="TF33" s="18"/>
      <c r="TG33" s="18"/>
      <c r="TH33" s="20">
        <f t="shared" si="45"/>
        <v>0</v>
      </c>
      <c r="TI33" s="20">
        <f t="shared" si="46"/>
        <v>0</v>
      </c>
      <c r="TJ33" s="20">
        <f t="shared" si="47"/>
        <v>0</v>
      </c>
      <c r="TK33" s="18">
        <f t="shared" si="150"/>
        <v>0</v>
      </c>
      <c r="TL33" s="18">
        <v>0</v>
      </c>
      <c r="TM33" s="218">
        <v>0</v>
      </c>
      <c r="TN33" s="218">
        <v>0</v>
      </c>
      <c r="TO33" s="218">
        <v>0</v>
      </c>
      <c r="TP33" s="218">
        <v>0</v>
      </c>
      <c r="TQ33" s="218">
        <v>0</v>
      </c>
      <c r="TR33" s="218">
        <v>0</v>
      </c>
      <c r="TS33" s="218">
        <v>0</v>
      </c>
      <c r="TT33" s="218">
        <v>0</v>
      </c>
      <c r="TU33" s="218">
        <v>0</v>
      </c>
      <c r="TV33" s="218"/>
      <c r="TW33" s="218"/>
      <c r="TX33" s="20">
        <f t="shared" si="151"/>
        <v>0</v>
      </c>
      <c r="TY33" s="18">
        <v>0</v>
      </c>
      <c r="TZ33" s="18">
        <v>0</v>
      </c>
      <c r="UA33" s="18">
        <v>0</v>
      </c>
      <c r="UB33" s="18">
        <v>0</v>
      </c>
      <c r="UC33" s="18">
        <v>0</v>
      </c>
      <c r="UD33" s="18">
        <v>0</v>
      </c>
      <c r="UE33" s="18">
        <v>0</v>
      </c>
      <c r="UF33" s="18">
        <v>0</v>
      </c>
      <c r="UG33" s="18">
        <v>0</v>
      </c>
      <c r="UH33" s="18">
        <f>VLOOKUP(C33,'[3]Фін.рез.(витрати)'!$C$8:$AI$94,33,0)</f>
        <v>0</v>
      </c>
      <c r="UI33" s="18"/>
      <c r="UJ33" s="18"/>
      <c r="UK33" s="20">
        <f t="shared" si="48"/>
        <v>0</v>
      </c>
      <c r="UL33" s="20">
        <f t="shared" si="49"/>
        <v>0</v>
      </c>
      <c r="UM33" s="20">
        <f t="shared" si="50"/>
        <v>0</v>
      </c>
      <c r="UN33" s="18">
        <f t="shared" si="152"/>
        <v>53.494999999999997</v>
      </c>
      <c r="UO33" s="18">
        <v>5.2549999999999999</v>
      </c>
      <c r="UP33" s="218">
        <v>5.36</v>
      </c>
      <c r="UQ33" s="218">
        <v>5.36</v>
      </c>
      <c r="UR33" s="218">
        <v>5.36</v>
      </c>
      <c r="US33" s="218">
        <v>5.36</v>
      </c>
      <c r="UT33" s="218">
        <v>5.36</v>
      </c>
      <c r="UU33" s="218">
        <v>5.36</v>
      </c>
      <c r="UV33" s="218">
        <v>5.36</v>
      </c>
      <c r="UW33" s="218">
        <v>5.36</v>
      </c>
      <c r="UX33" s="218">
        <v>5.36</v>
      </c>
      <c r="UY33" s="218"/>
      <c r="UZ33" s="218"/>
      <c r="VA33" s="20">
        <f t="shared" si="51"/>
        <v>0</v>
      </c>
      <c r="VB33" s="218"/>
      <c r="VC33" s="218"/>
      <c r="VD33" s="218"/>
      <c r="VE33" s="218"/>
      <c r="VF33" s="218"/>
      <c r="VG33" s="218"/>
      <c r="VH33" s="218"/>
      <c r="VI33" s="218"/>
      <c r="VJ33" s="218"/>
      <c r="VK33" s="218"/>
      <c r="VL33" s="218"/>
      <c r="VM33" s="218"/>
      <c r="VN33" s="20">
        <f t="shared" si="52"/>
        <v>-53.494999999999997</v>
      </c>
      <c r="VO33" s="20">
        <f t="shared" si="53"/>
        <v>-53.494999999999997</v>
      </c>
      <c r="VP33" s="20">
        <f t="shared" si="54"/>
        <v>0</v>
      </c>
      <c r="VQ33" s="120">
        <f t="shared" si="55"/>
        <v>0</v>
      </c>
      <c r="VR33" s="228"/>
      <c r="VS33" s="228"/>
      <c r="VT33" s="228"/>
      <c r="VU33" s="228"/>
      <c r="VV33" s="228"/>
      <c r="VW33" s="228"/>
      <c r="VX33" s="228"/>
      <c r="VY33" s="228"/>
      <c r="VZ33" s="228"/>
      <c r="WA33" s="228"/>
      <c r="WB33" s="228"/>
      <c r="WC33" s="228"/>
      <c r="WD33" s="120">
        <f t="shared" si="56"/>
        <v>0</v>
      </c>
      <c r="WE33" s="218"/>
      <c r="WF33" s="218"/>
      <c r="WG33" s="218"/>
      <c r="WH33" s="218"/>
      <c r="WI33" s="218"/>
      <c r="WJ33" s="218"/>
      <c r="WK33" s="218"/>
      <c r="WL33" s="218"/>
      <c r="WM33" s="218"/>
      <c r="WN33" s="218"/>
      <c r="WO33" s="218"/>
      <c r="WP33" s="218"/>
      <c r="WQ33" s="120">
        <f t="shared" si="57"/>
        <v>0</v>
      </c>
      <c r="WR33" s="120">
        <f t="shared" si="58"/>
        <v>0</v>
      </c>
      <c r="WS33" s="120">
        <f t="shared" si="59"/>
        <v>0</v>
      </c>
      <c r="WT33" s="119">
        <f t="shared" si="153"/>
        <v>0</v>
      </c>
      <c r="WU33" s="119">
        <v>0</v>
      </c>
      <c r="WV33" s="228">
        <v>0</v>
      </c>
      <c r="WW33" s="228">
        <v>0</v>
      </c>
      <c r="WX33" s="228">
        <v>0</v>
      </c>
      <c r="WY33" s="228">
        <v>0</v>
      </c>
      <c r="WZ33" s="228">
        <v>0</v>
      </c>
      <c r="XA33" s="228">
        <v>0</v>
      </c>
      <c r="XB33" s="228">
        <v>0</v>
      </c>
      <c r="XC33" s="228">
        <v>0</v>
      </c>
      <c r="XD33" s="228">
        <v>0</v>
      </c>
      <c r="XE33" s="228"/>
      <c r="XF33" s="228"/>
      <c r="XG33" s="119">
        <f t="shared" si="154"/>
        <v>0</v>
      </c>
      <c r="XH33" s="18">
        <v>0</v>
      </c>
      <c r="XI33" s="18">
        <v>0</v>
      </c>
      <c r="XJ33" s="18">
        <v>0</v>
      </c>
      <c r="XK33" s="18">
        <v>0</v>
      </c>
      <c r="XL33" s="18">
        <v>0</v>
      </c>
      <c r="XM33" s="18">
        <v>0</v>
      </c>
      <c r="XN33" s="18">
        <v>0</v>
      </c>
      <c r="XO33" s="18">
        <v>0</v>
      </c>
      <c r="XP33" s="18">
        <v>0</v>
      </c>
      <c r="XQ33" s="18">
        <v>0</v>
      </c>
      <c r="XR33" s="18"/>
      <c r="XS33" s="18"/>
      <c r="XT33" s="120">
        <f t="shared" si="60"/>
        <v>0</v>
      </c>
      <c r="XU33" s="120">
        <f t="shared" si="61"/>
        <v>0</v>
      </c>
      <c r="XV33" s="120">
        <f t="shared" si="62"/>
        <v>0</v>
      </c>
      <c r="XW33" s="119">
        <f t="shared" si="155"/>
        <v>0</v>
      </c>
      <c r="XX33" s="119">
        <v>0</v>
      </c>
      <c r="XY33" s="228">
        <v>0</v>
      </c>
      <c r="XZ33" s="228">
        <v>0</v>
      </c>
      <c r="YA33" s="228">
        <v>0</v>
      </c>
      <c r="YB33" s="228">
        <v>0</v>
      </c>
      <c r="YC33" s="228">
        <v>0</v>
      </c>
      <c r="YD33" s="228">
        <v>0</v>
      </c>
      <c r="YE33" s="228">
        <v>0</v>
      </c>
      <c r="YF33" s="228">
        <v>0</v>
      </c>
      <c r="YG33" s="228">
        <v>0</v>
      </c>
      <c r="YH33" s="228"/>
      <c r="YI33" s="228"/>
      <c r="YJ33" s="120">
        <f t="shared" si="156"/>
        <v>0</v>
      </c>
      <c r="YK33" s="18">
        <v>0</v>
      </c>
      <c r="YL33" s="18">
        <v>0</v>
      </c>
      <c r="YM33" s="18">
        <v>0</v>
      </c>
      <c r="YN33" s="18">
        <v>0</v>
      </c>
      <c r="YO33" s="18">
        <v>0</v>
      </c>
      <c r="YP33" s="18">
        <v>0</v>
      </c>
      <c r="YQ33" s="18">
        <v>0</v>
      </c>
      <c r="YR33" s="18">
        <v>0</v>
      </c>
      <c r="YS33" s="18">
        <v>0</v>
      </c>
      <c r="YT33" s="18">
        <v>0</v>
      </c>
      <c r="YU33" s="18"/>
      <c r="YV33" s="18"/>
      <c r="YW33" s="218">
        <f t="shared" si="157"/>
        <v>0</v>
      </c>
      <c r="YX33" s="120">
        <f t="shared" si="63"/>
        <v>0</v>
      </c>
      <c r="YY33" s="120">
        <f t="shared" si="64"/>
        <v>0</v>
      </c>
      <c r="YZ33" s="119">
        <f t="shared" si="158"/>
        <v>0</v>
      </c>
      <c r="ZA33" s="119">
        <v>0</v>
      </c>
      <c r="ZB33" s="228">
        <v>0</v>
      </c>
      <c r="ZC33" s="228">
        <v>0</v>
      </c>
      <c r="ZD33" s="228">
        <v>0</v>
      </c>
      <c r="ZE33" s="228">
        <v>0</v>
      </c>
      <c r="ZF33" s="228">
        <v>0</v>
      </c>
      <c r="ZG33" s="228">
        <v>0</v>
      </c>
      <c r="ZH33" s="228">
        <v>0</v>
      </c>
      <c r="ZI33" s="228">
        <v>0</v>
      </c>
      <c r="ZJ33" s="228">
        <v>0</v>
      </c>
      <c r="ZK33" s="228"/>
      <c r="ZL33" s="228"/>
      <c r="ZM33" s="120">
        <f t="shared" si="159"/>
        <v>0</v>
      </c>
      <c r="ZN33" s="119"/>
      <c r="ZO33" s="18"/>
      <c r="ZP33" s="18">
        <v>0</v>
      </c>
      <c r="ZQ33" s="18">
        <v>0</v>
      </c>
      <c r="ZR33" s="18"/>
      <c r="ZS33" s="18"/>
      <c r="ZT33" s="18"/>
      <c r="ZU33" s="18"/>
      <c r="ZV33" s="18"/>
      <c r="ZW33" s="18"/>
      <c r="ZX33" s="18"/>
      <c r="ZY33" s="18"/>
      <c r="ZZ33" s="120">
        <f t="shared" si="65"/>
        <v>0</v>
      </c>
      <c r="AAA33" s="120">
        <f t="shared" si="66"/>
        <v>0</v>
      </c>
      <c r="AAB33" s="120">
        <f t="shared" si="67"/>
        <v>0</v>
      </c>
      <c r="AAC33" s="119">
        <f t="shared" si="160"/>
        <v>0</v>
      </c>
      <c r="AAD33" s="119">
        <v>0</v>
      </c>
      <c r="AAE33" s="228">
        <v>0</v>
      </c>
      <c r="AAF33" s="228">
        <v>0</v>
      </c>
      <c r="AAG33" s="228">
        <v>0</v>
      </c>
      <c r="AAH33" s="228">
        <v>0</v>
      </c>
      <c r="AAI33" s="228">
        <v>0</v>
      </c>
      <c r="AAJ33" s="228">
        <v>0</v>
      </c>
      <c r="AAK33" s="228">
        <v>0</v>
      </c>
      <c r="AAL33" s="228">
        <v>0</v>
      </c>
      <c r="AAM33" s="228">
        <v>0</v>
      </c>
      <c r="AAN33" s="228"/>
      <c r="AAO33" s="228"/>
      <c r="AAP33" s="120">
        <f t="shared" si="161"/>
        <v>0</v>
      </c>
      <c r="AAQ33" s="18">
        <v>0</v>
      </c>
      <c r="AAR33" s="18">
        <v>0</v>
      </c>
      <c r="AAS33" s="18">
        <v>0</v>
      </c>
      <c r="AAT33" s="18">
        <v>0</v>
      </c>
      <c r="AAU33" s="18">
        <v>0</v>
      </c>
      <c r="AAV33" s="18">
        <v>0</v>
      </c>
      <c r="AAW33" s="18">
        <v>0</v>
      </c>
      <c r="AAX33" s="18">
        <v>0</v>
      </c>
      <c r="AAY33" s="18">
        <v>0</v>
      </c>
      <c r="AAZ33" s="18">
        <v>0</v>
      </c>
      <c r="ABA33" s="18"/>
      <c r="ABB33" s="18"/>
      <c r="ABC33" s="120">
        <f t="shared" si="68"/>
        <v>0</v>
      </c>
      <c r="ABD33" s="120">
        <f t="shared" si="69"/>
        <v>0</v>
      </c>
      <c r="ABE33" s="120">
        <f t="shared" si="70"/>
        <v>0</v>
      </c>
      <c r="ABF33" s="119">
        <f t="shared" si="162"/>
        <v>0</v>
      </c>
      <c r="ABG33" s="119">
        <v>0</v>
      </c>
      <c r="ABH33" s="228">
        <v>0</v>
      </c>
      <c r="ABI33" s="228">
        <v>0</v>
      </c>
      <c r="ABJ33" s="228">
        <v>0</v>
      </c>
      <c r="ABK33" s="228">
        <v>0</v>
      </c>
      <c r="ABL33" s="228">
        <v>0</v>
      </c>
      <c r="ABM33" s="228">
        <v>0</v>
      </c>
      <c r="ABN33" s="228">
        <v>0</v>
      </c>
      <c r="ABO33" s="228">
        <v>0</v>
      </c>
      <c r="ABP33" s="228">
        <v>0</v>
      </c>
      <c r="ABQ33" s="228"/>
      <c r="ABR33" s="228"/>
      <c r="ABS33" s="120">
        <f t="shared" si="163"/>
        <v>0</v>
      </c>
      <c r="ABT33" s="18">
        <v>0</v>
      </c>
      <c r="ABU33" s="18"/>
      <c r="ABV33" s="18"/>
      <c r="ABW33" s="18"/>
      <c r="ABX33" s="18"/>
      <c r="ABY33" s="18"/>
      <c r="ABZ33" s="18"/>
      <c r="ACA33" s="18">
        <v>0</v>
      </c>
      <c r="ACB33" s="18">
        <v>0</v>
      </c>
      <c r="ACC33" s="18">
        <v>0</v>
      </c>
      <c r="ACD33" s="18"/>
      <c r="ACE33" s="18"/>
      <c r="ACF33" s="120">
        <f t="shared" si="71"/>
        <v>0</v>
      </c>
      <c r="ACG33" s="120">
        <f t="shared" si="72"/>
        <v>0</v>
      </c>
      <c r="ACH33" s="120">
        <f t="shared" si="73"/>
        <v>0</v>
      </c>
      <c r="ACI33" s="114">
        <f t="shared" si="74"/>
        <v>0</v>
      </c>
      <c r="ACJ33" s="120">
        <f t="shared" si="75"/>
        <v>0</v>
      </c>
      <c r="ACK33" s="131">
        <f t="shared" si="76"/>
        <v>0</v>
      </c>
      <c r="ACL33" s="120">
        <f t="shared" si="77"/>
        <v>0</v>
      </c>
      <c r="ACM33" s="120">
        <f t="shared" si="78"/>
        <v>0</v>
      </c>
      <c r="ACN33" s="18">
        <f t="shared" si="164"/>
        <v>0</v>
      </c>
      <c r="ACO33" s="18">
        <v>0</v>
      </c>
      <c r="ACP33" s="218">
        <v>0</v>
      </c>
      <c r="ACQ33" s="218">
        <v>0</v>
      </c>
      <c r="ACR33" s="218">
        <v>0</v>
      </c>
      <c r="ACS33" s="218">
        <v>0</v>
      </c>
      <c r="ACT33" s="218">
        <v>0</v>
      </c>
      <c r="ACU33" s="218">
        <v>0</v>
      </c>
      <c r="ACV33" s="218">
        <v>0</v>
      </c>
      <c r="ACW33" s="218">
        <v>0</v>
      </c>
      <c r="ACX33" s="218">
        <v>0</v>
      </c>
      <c r="ACY33" s="218"/>
      <c r="ACZ33" s="218"/>
      <c r="ADA33" s="20">
        <f t="shared" si="165"/>
        <v>0</v>
      </c>
      <c r="ADB33" s="18">
        <v>0</v>
      </c>
      <c r="ADC33" s="18">
        <v>0</v>
      </c>
      <c r="ADD33" s="18">
        <v>0</v>
      </c>
      <c r="ADE33" s="18">
        <v>0</v>
      </c>
      <c r="ADF33" s="18">
        <v>0</v>
      </c>
      <c r="ADG33" s="18">
        <v>0</v>
      </c>
      <c r="ADH33" s="18">
        <v>0</v>
      </c>
      <c r="ADI33" s="18">
        <v>0</v>
      </c>
      <c r="ADJ33" s="18">
        <v>0</v>
      </c>
      <c r="ADK33" s="18">
        <v>0</v>
      </c>
      <c r="ADL33" s="18"/>
      <c r="ADM33" s="18"/>
      <c r="ADN33" s="20">
        <f t="shared" si="79"/>
        <v>0</v>
      </c>
      <c r="ADO33" s="20">
        <f t="shared" si="80"/>
        <v>0</v>
      </c>
      <c r="ADP33" s="20">
        <f t="shared" si="81"/>
        <v>0</v>
      </c>
      <c r="ADQ33" s="18">
        <f t="shared" si="166"/>
        <v>0</v>
      </c>
      <c r="ADR33" s="18">
        <v>0</v>
      </c>
      <c r="ADS33" s="218">
        <v>0</v>
      </c>
      <c r="ADT33" s="218">
        <v>0</v>
      </c>
      <c r="ADU33" s="218">
        <v>0</v>
      </c>
      <c r="ADV33" s="218">
        <v>0</v>
      </c>
      <c r="ADW33" s="218">
        <v>0</v>
      </c>
      <c r="ADX33" s="218">
        <v>0</v>
      </c>
      <c r="ADY33" s="218">
        <v>0</v>
      </c>
      <c r="ADZ33" s="218">
        <v>0</v>
      </c>
      <c r="AEA33" s="218">
        <v>0</v>
      </c>
      <c r="AEB33" s="218"/>
      <c r="AEC33" s="218"/>
      <c r="AED33" s="20">
        <f t="shared" si="167"/>
        <v>0</v>
      </c>
      <c r="AEE33" s="18">
        <v>0</v>
      </c>
      <c r="AEF33" s="18">
        <v>0</v>
      </c>
      <c r="AEG33" s="18">
        <v>0</v>
      </c>
      <c r="AEH33" s="18">
        <v>0</v>
      </c>
      <c r="AEI33" s="18">
        <v>0</v>
      </c>
      <c r="AEJ33" s="18">
        <v>0</v>
      </c>
      <c r="AEK33" s="18">
        <v>0</v>
      </c>
      <c r="AEL33" s="18">
        <v>0</v>
      </c>
      <c r="AEM33" s="18">
        <v>0</v>
      </c>
      <c r="AEN33" s="18">
        <v>0</v>
      </c>
      <c r="AEO33" s="18"/>
      <c r="AEP33" s="18"/>
      <c r="AEQ33" s="20">
        <f t="shared" si="82"/>
        <v>0</v>
      </c>
      <c r="AER33" s="20">
        <f t="shared" si="83"/>
        <v>0</v>
      </c>
      <c r="AES33" s="20">
        <f t="shared" si="84"/>
        <v>0</v>
      </c>
      <c r="AET33" s="18">
        <f t="shared" si="168"/>
        <v>0</v>
      </c>
      <c r="AEU33" s="18">
        <v>0</v>
      </c>
      <c r="AEV33" s="218">
        <v>0</v>
      </c>
      <c r="AEW33" s="218">
        <v>0</v>
      </c>
      <c r="AEX33" s="218">
        <v>0</v>
      </c>
      <c r="AEY33" s="218">
        <v>0</v>
      </c>
      <c r="AEZ33" s="218"/>
      <c r="AFA33" s="218"/>
      <c r="AFB33" s="218"/>
      <c r="AFC33" s="218"/>
      <c r="AFD33" s="218"/>
      <c r="AFE33" s="218"/>
      <c r="AFF33" s="218"/>
      <c r="AFG33" s="20">
        <f t="shared" si="169"/>
        <v>0</v>
      </c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20">
        <f t="shared" si="85"/>
        <v>0</v>
      </c>
      <c r="AFU33" s="20">
        <f t="shared" si="86"/>
        <v>0</v>
      </c>
      <c r="AFV33" s="135">
        <f t="shared" si="87"/>
        <v>0</v>
      </c>
      <c r="AFW33" s="140">
        <f t="shared" si="88"/>
        <v>6141.9779999999982</v>
      </c>
      <c r="AFX33" s="110">
        <f t="shared" si="89"/>
        <v>14620.188404450269</v>
      </c>
      <c r="AFY33" s="125">
        <f t="shared" si="90"/>
        <v>8478.2104044502703</v>
      </c>
      <c r="AFZ33" s="20">
        <f t="shared" si="170"/>
        <v>0</v>
      </c>
      <c r="AGA33" s="139">
        <f t="shared" si="171"/>
        <v>8478.2104044502703</v>
      </c>
      <c r="AGB33" s="200">
        <f t="shared" si="91"/>
        <v>7370.3735999999972</v>
      </c>
      <c r="AGC33" s="125">
        <f t="shared" si="91"/>
        <v>17544.226085340324</v>
      </c>
      <c r="AGD33" s="125">
        <f t="shared" si="92"/>
        <v>10173.852485340327</v>
      </c>
      <c r="AGE33" s="20">
        <f t="shared" si="93"/>
        <v>0</v>
      </c>
      <c r="AGF33" s="135">
        <f t="shared" si="94"/>
        <v>10173.852485340327</v>
      </c>
      <c r="AGG33" s="164">
        <f t="shared" si="172"/>
        <v>368.5186799999999</v>
      </c>
      <c r="AGH33" s="205">
        <f t="shared" si="173"/>
        <v>877.2113042670162</v>
      </c>
      <c r="AGI33" s="125">
        <f t="shared" si="95"/>
        <v>508.6926242670163</v>
      </c>
      <c r="AGJ33" s="20">
        <f t="shared" si="96"/>
        <v>0</v>
      </c>
      <c r="AGK33" s="139">
        <f t="shared" si="97"/>
        <v>508.6926242670163</v>
      </c>
      <c r="AGL33" s="165">
        <f t="shared" si="174"/>
        <v>7738.8922799999973</v>
      </c>
      <c r="AGM33" s="165">
        <f t="shared" si="174"/>
        <v>18421.437389607341</v>
      </c>
      <c r="AGN33" s="166">
        <f t="shared" si="99"/>
        <v>10682.545109607345</v>
      </c>
      <c r="AGO33" s="165">
        <f t="shared" si="100"/>
        <v>0</v>
      </c>
      <c r="AGP33" s="167">
        <f t="shared" si="101"/>
        <v>10682.545109607345</v>
      </c>
      <c r="AGQ33" s="202">
        <f t="shared" si="175"/>
        <v>4.7619047619047623E-2</v>
      </c>
      <c r="AGR33" s="263"/>
      <c r="AGS33" s="263">
        <v>0.05</v>
      </c>
      <c r="AGT33" s="229"/>
      <c r="AGU33" s="264"/>
      <c r="AGV33" s="22"/>
      <c r="AGW33" s="22"/>
      <c r="AGX33" s="22"/>
      <c r="AGY33" s="22"/>
      <c r="AGZ33" s="22"/>
      <c r="AHA33" s="22"/>
      <c r="AHB33" s="22"/>
      <c r="AHC33" s="22"/>
      <c r="AHD33" s="22"/>
      <c r="AHE33" s="22"/>
      <c r="AHF33" s="22"/>
      <c r="AHG33" s="22"/>
      <c r="AHH33" s="22"/>
    </row>
    <row r="34" spans="1:892" s="210" customFormat="1" ht="12.75" outlineLevel="1" x14ac:dyDescent="0.25">
      <c r="A34" s="22">
        <v>464</v>
      </c>
      <c r="B34" s="21">
        <v>3</v>
      </c>
      <c r="C34" s="230" t="s">
        <v>1757</v>
      </c>
      <c r="D34" s="231">
        <v>1</v>
      </c>
      <c r="E34" s="227">
        <v>214.9</v>
      </c>
      <c r="F34" s="131">
        <f t="shared" si="0"/>
        <v>945.78400000000022</v>
      </c>
      <c r="G34" s="113">
        <f t="shared" si="1"/>
        <v>748.06265435646219</v>
      </c>
      <c r="H34" s="131">
        <f t="shared" si="2"/>
        <v>-197.72134564353803</v>
      </c>
      <c r="I34" s="120">
        <f t="shared" si="3"/>
        <v>-197.72134564353803</v>
      </c>
      <c r="J34" s="120">
        <f t="shared" si="4"/>
        <v>0</v>
      </c>
      <c r="K34" s="18">
        <f t="shared" si="102"/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/>
      <c r="W34" s="218"/>
      <c r="X34" s="218">
        <f t="shared" si="103"/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/>
      <c r="AJ34" s="18"/>
      <c r="AK34" s="218"/>
      <c r="AL34" s="218">
        <f t="shared" si="104"/>
        <v>0</v>
      </c>
      <c r="AM34" s="218">
        <f t="shared" si="5"/>
        <v>0</v>
      </c>
      <c r="AN34" s="18">
        <f t="shared" si="105"/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  <c r="AU34" s="218">
        <v>0</v>
      </c>
      <c r="AV34" s="218">
        <v>0</v>
      </c>
      <c r="AW34" s="218">
        <v>0</v>
      </c>
      <c r="AX34" s="218">
        <v>0</v>
      </c>
      <c r="AY34" s="218"/>
      <c r="AZ34" s="218"/>
      <c r="BA34" s="20">
        <f t="shared" si="106"/>
        <v>0</v>
      </c>
      <c r="BB34" s="18">
        <v>0</v>
      </c>
      <c r="BC34" s="18">
        <v>0</v>
      </c>
      <c r="BD34" s="18">
        <v>0</v>
      </c>
      <c r="BE34" s="18">
        <v>0</v>
      </c>
      <c r="BF34" s="18">
        <v>0</v>
      </c>
      <c r="BG34" s="18">
        <v>0</v>
      </c>
      <c r="BH34" s="18">
        <v>0</v>
      </c>
      <c r="BI34" s="18">
        <v>0</v>
      </c>
      <c r="BJ34" s="18">
        <v>0</v>
      </c>
      <c r="BK34" s="18">
        <v>0</v>
      </c>
      <c r="BL34" s="18"/>
      <c r="BM34" s="18"/>
      <c r="BN34" s="218"/>
      <c r="BO34" s="20">
        <f t="shared" si="6"/>
        <v>0</v>
      </c>
      <c r="BP34" s="20">
        <f t="shared" si="7"/>
        <v>0</v>
      </c>
      <c r="BQ34" s="18">
        <f t="shared" si="107"/>
        <v>0</v>
      </c>
      <c r="BR34" s="218">
        <v>0</v>
      </c>
      <c r="BS34" s="3">
        <v>0</v>
      </c>
      <c r="BT34" s="218">
        <v>0</v>
      </c>
      <c r="BU34" s="218">
        <v>0</v>
      </c>
      <c r="BV34" s="218">
        <v>0</v>
      </c>
      <c r="BW34" s="218">
        <v>0</v>
      </c>
      <c r="BX34" s="218">
        <v>0</v>
      </c>
      <c r="BY34" s="218">
        <v>0</v>
      </c>
      <c r="BZ34" s="218">
        <v>0</v>
      </c>
      <c r="CA34" s="218">
        <v>0</v>
      </c>
      <c r="CB34" s="218"/>
      <c r="CC34" s="218"/>
      <c r="CD34" s="18">
        <f t="shared" si="108"/>
        <v>0</v>
      </c>
      <c r="CE34" s="18">
        <v>0</v>
      </c>
      <c r="CF34" s="18">
        <v>0</v>
      </c>
      <c r="CG34" s="18">
        <v>0</v>
      </c>
      <c r="CH34" s="18">
        <v>0</v>
      </c>
      <c r="CI34" s="18">
        <v>0</v>
      </c>
      <c r="CJ34" s="18">
        <v>0</v>
      </c>
      <c r="CK34" s="18">
        <v>0</v>
      </c>
      <c r="CL34" s="18">
        <v>0</v>
      </c>
      <c r="CM34" s="18">
        <v>0</v>
      </c>
      <c r="CN34" s="18">
        <v>0</v>
      </c>
      <c r="CO34" s="18"/>
      <c r="CP34" s="18"/>
      <c r="CQ34" s="218"/>
      <c r="CR34" s="20">
        <f t="shared" si="8"/>
        <v>0</v>
      </c>
      <c r="CS34" s="20">
        <f t="shared" si="9"/>
        <v>0</v>
      </c>
      <c r="CT34" s="18">
        <f t="shared" si="109"/>
        <v>0</v>
      </c>
      <c r="CU34" s="18">
        <v>0</v>
      </c>
      <c r="CV34" s="218">
        <v>0</v>
      </c>
      <c r="CW34" s="218">
        <v>0</v>
      </c>
      <c r="CX34" s="218">
        <v>0</v>
      </c>
      <c r="CY34" s="218">
        <v>0</v>
      </c>
      <c r="CZ34" s="218">
        <v>0</v>
      </c>
      <c r="DA34" s="218">
        <v>0</v>
      </c>
      <c r="DB34" s="218">
        <v>0</v>
      </c>
      <c r="DC34" s="218">
        <v>0</v>
      </c>
      <c r="DD34" s="218">
        <v>0</v>
      </c>
      <c r="DE34" s="218"/>
      <c r="DF34" s="218"/>
      <c r="DG34" s="18">
        <f t="shared" si="110"/>
        <v>0</v>
      </c>
      <c r="DH34" s="18">
        <v>0</v>
      </c>
      <c r="DI34" s="18">
        <v>0</v>
      </c>
      <c r="DJ34" s="18">
        <v>0</v>
      </c>
      <c r="DK34" s="18">
        <v>0</v>
      </c>
      <c r="DL34" s="18">
        <v>0</v>
      </c>
      <c r="DM34" s="18">
        <v>0</v>
      </c>
      <c r="DN34" s="18">
        <v>0</v>
      </c>
      <c r="DO34" s="18">
        <v>0</v>
      </c>
      <c r="DP34" s="18">
        <v>0</v>
      </c>
      <c r="DQ34" s="18">
        <v>0</v>
      </c>
      <c r="DR34" s="18"/>
      <c r="DS34" s="18"/>
      <c r="DT34" s="218">
        <f t="shared" si="111"/>
        <v>0</v>
      </c>
      <c r="DU34" s="20">
        <f t="shared" si="10"/>
        <v>0</v>
      </c>
      <c r="DV34" s="20">
        <f t="shared" si="112"/>
        <v>0</v>
      </c>
      <c r="DW34" s="18">
        <f t="shared" si="11"/>
        <v>0</v>
      </c>
      <c r="DX34" s="18">
        <v>0</v>
      </c>
      <c r="DY34" s="218">
        <v>0</v>
      </c>
      <c r="DZ34" s="218">
        <v>0</v>
      </c>
      <c r="EA34" s="218">
        <v>0</v>
      </c>
      <c r="EB34" s="218">
        <v>0</v>
      </c>
      <c r="EC34" s="218">
        <v>0</v>
      </c>
      <c r="ED34" s="218">
        <v>0</v>
      </c>
      <c r="EE34" s="218">
        <v>0</v>
      </c>
      <c r="EF34" s="218">
        <v>0</v>
      </c>
      <c r="EG34" s="218">
        <v>0</v>
      </c>
      <c r="EH34" s="218"/>
      <c r="EI34" s="218"/>
      <c r="EJ34" s="218"/>
      <c r="EK34" s="18">
        <f t="shared" si="113"/>
        <v>0</v>
      </c>
      <c r="EL34" s="18">
        <v>0</v>
      </c>
      <c r="EM34" s="18">
        <v>0</v>
      </c>
      <c r="EN34" s="18">
        <v>0</v>
      </c>
      <c r="EO34" s="18">
        <v>0</v>
      </c>
      <c r="EP34" s="18">
        <v>0</v>
      </c>
      <c r="EQ34" s="18">
        <v>0</v>
      </c>
      <c r="ER34" s="18">
        <v>0</v>
      </c>
      <c r="ES34" s="18">
        <v>0</v>
      </c>
      <c r="ET34" s="18">
        <v>0</v>
      </c>
      <c r="EU34" s="18">
        <v>0</v>
      </c>
      <c r="EV34" s="18"/>
      <c r="EW34" s="18"/>
      <c r="EX34" s="20">
        <f t="shared" si="12"/>
        <v>0</v>
      </c>
      <c r="EY34" s="20">
        <f t="shared" si="114"/>
        <v>0</v>
      </c>
      <c r="EZ34" s="20">
        <f t="shared" si="115"/>
        <v>0</v>
      </c>
      <c r="FA34" s="18">
        <f t="shared" si="116"/>
        <v>0</v>
      </c>
      <c r="FB34" s="18">
        <v>0</v>
      </c>
      <c r="FC34" s="218">
        <v>0</v>
      </c>
      <c r="FD34" s="218">
        <v>0</v>
      </c>
      <c r="FE34" s="218">
        <v>0</v>
      </c>
      <c r="FF34" s="218">
        <v>0</v>
      </c>
      <c r="FG34" s="218">
        <v>0</v>
      </c>
      <c r="FH34" s="218">
        <v>0</v>
      </c>
      <c r="FI34" s="218">
        <v>0</v>
      </c>
      <c r="FJ34" s="218">
        <v>0</v>
      </c>
      <c r="FK34" s="218">
        <v>0</v>
      </c>
      <c r="FL34" s="218"/>
      <c r="FM34" s="218"/>
      <c r="FN34" s="20">
        <f t="shared" si="117"/>
        <v>0</v>
      </c>
      <c r="FO34" s="18">
        <v>0</v>
      </c>
      <c r="FP34" s="18">
        <v>0</v>
      </c>
      <c r="FQ34" s="18">
        <v>0</v>
      </c>
      <c r="FR34" s="18">
        <v>0</v>
      </c>
      <c r="FS34" s="18">
        <v>0</v>
      </c>
      <c r="FT34" s="18">
        <v>0</v>
      </c>
      <c r="FU34" s="18">
        <v>0</v>
      </c>
      <c r="FV34" s="18">
        <v>0</v>
      </c>
      <c r="FW34" s="18">
        <v>0</v>
      </c>
      <c r="FX34" s="18">
        <v>0</v>
      </c>
      <c r="FY34" s="18"/>
      <c r="FZ34" s="18"/>
      <c r="GA34" s="218">
        <f t="shared" si="118"/>
        <v>0</v>
      </c>
      <c r="GB34" s="20">
        <f t="shared" si="119"/>
        <v>0</v>
      </c>
      <c r="GC34" s="20">
        <f t="shared" si="120"/>
        <v>0</v>
      </c>
      <c r="GD34" s="18">
        <f t="shared" si="121"/>
        <v>2.2959999999999998</v>
      </c>
      <c r="GE34" s="218">
        <v>2.2959999999999998</v>
      </c>
      <c r="GF34" s="218">
        <v>0</v>
      </c>
      <c r="GG34" s="218">
        <v>0</v>
      </c>
      <c r="GH34" s="218">
        <v>0</v>
      </c>
      <c r="GI34" s="218">
        <v>0</v>
      </c>
      <c r="GJ34" s="218">
        <v>0</v>
      </c>
      <c r="GK34" s="218"/>
      <c r="GL34" s="218"/>
      <c r="GM34" s="218"/>
      <c r="GN34" s="218"/>
      <c r="GO34" s="218"/>
      <c r="GP34" s="218"/>
      <c r="GQ34" s="20">
        <f t="shared" si="122"/>
        <v>0</v>
      </c>
      <c r="GR34" s="18">
        <v>0</v>
      </c>
      <c r="GS34" s="18">
        <v>0</v>
      </c>
      <c r="GT34" s="18">
        <v>0</v>
      </c>
      <c r="GU34" s="18">
        <v>0</v>
      </c>
      <c r="GV34" s="218">
        <f t="shared" si="123"/>
        <v>-2.2959999999999998</v>
      </c>
      <c r="GW34" s="20">
        <f t="shared" si="13"/>
        <v>-2.2959999999999998</v>
      </c>
      <c r="GX34" s="20">
        <f t="shared" si="14"/>
        <v>0</v>
      </c>
      <c r="GY34" s="18">
        <f t="shared" si="124"/>
        <v>943.48800000000017</v>
      </c>
      <c r="GZ34" s="18">
        <v>92.087999999999994</v>
      </c>
      <c r="HA34" s="218">
        <v>94.6</v>
      </c>
      <c r="HB34" s="218">
        <v>94.6</v>
      </c>
      <c r="HC34" s="218">
        <v>94.6</v>
      </c>
      <c r="HD34" s="218">
        <v>94.6</v>
      </c>
      <c r="HE34" s="218">
        <v>94.6</v>
      </c>
      <c r="HF34" s="218">
        <v>94.6</v>
      </c>
      <c r="HG34" s="218">
        <v>94.6</v>
      </c>
      <c r="HH34" s="218">
        <v>94.6</v>
      </c>
      <c r="HI34" s="218">
        <v>94.6</v>
      </c>
      <c r="HJ34" s="218"/>
      <c r="HK34" s="218"/>
      <c r="HL34" s="20">
        <f t="shared" si="125"/>
        <v>748.06265435646219</v>
      </c>
      <c r="HM34" s="18">
        <v>71.444082402064652</v>
      </c>
      <c r="HN34" s="18">
        <v>65.68367158120823</v>
      </c>
      <c r="HO34" s="18">
        <v>75.493855063085036</v>
      </c>
      <c r="HP34" s="18">
        <v>81.376337226666095</v>
      </c>
      <c r="HQ34" s="18">
        <v>85.128532336420108</v>
      </c>
      <c r="HR34" s="18">
        <v>73.844055079825864</v>
      </c>
      <c r="HS34" s="18">
        <v>67.125260924864676</v>
      </c>
      <c r="HT34" s="18">
        <v>88.79302418448286</v>
      </c>
      <c r="HU34" s="18">
        <v>67.092634191232349</v>
      </c>
      <c r="HV34" s="18">
        <v>72.081201366612333</v>
      </c>
      <c r="HW34" s="18"/>
      <c r="HX34" s="18"/>
      <c r="HY34" s="20">
        <f t="shared" si="15"/>
        <v>-195.42534564353798</v>
      </c>
      <c r="HZ34" s="20">
        <f t="shared" si="16"/>
        <v>-195.42534564353798</v>
      </c>
      <c r="IA34" s="20">
        <f t="shared" si="17"/>
        <v>0</v>
      </c>
      <c r="IB34" s="119">
        <f t="shared" si="126"/>
        <v>0</v>
      </c>
      <c r="IC34" s="119">
        <v>0</v>
      </c>
      <c r="ID34" s="228">
        <v>0</v>
      </c>
      <c r="IE34" s="228">
        <v>0</v>
      </c>
      <c r="IF34" s="119">
        <v>0</v>
      </c>
      <c r="IG34" s="119">
        <v>0</v>
      </c>
      <c r="IH34" s="119">
        <v>0</v>
      </c>
      <c r="II34" s="119">
        <v>0</v>
      </c>
      <c r="IJ34" s="119">
        <v>0</v>
      </c>
      <c r="IK34" s="119">
        <v>0</v>
      </c>
      <c r="IL34" s="119">
        <v>0</v>
      </c>
      <c r="IM34" s="119"/>
      <c r="IN34" s="119"/>
      <c r="IO34" s="120">
        <f t="shared" si="127"/>
        <v>0</v>
      </c>
      <c r="IP34" s="18">
        <v>0</v>
      </c>
      <c r="IQ34" s="18">
        <v>0</v>
      </c>
      <c r="IR34" s="18">
        <v>0</v>
      </c>
      <c r="IS34" s="18">
        <v>0</v>
      </c>
      <c r="IT34" s="18">
        <v>0</v>
      </c>
      <c r="IU34" s="18">
        <v>0</v>
      </c>
      <c r="IV34" s="18">
        <v>0</v>
      </c>
      <c r="IW34" s="18">
        <v>0</v>
      </c>
      <c r="IX34" s="18">
        <v>0</v>
      </c>
      <c r="IY34" s="18">
        <v>0</v>
      </c>
      <c r="IZ34" s="18"/>
      <c r="JA34" s="18"/>
      <c r="JB34" s="228">
        <f t="shared" si="18"/>
        <v>0</v>
      </c>
      <c r="JC34" s="120">
        <f t="shared" si="19"/>
        <v>0</v>
      </c>
      <c r="JD34" s="120">
        <f t="shared" si="20"/>
        <v>0</v>
      </c>
      <c r="JE34" s="119">
        <f t="shared" si="128"/>
        <v>0</v>
      </c>
      <c r="JF34" s="119">
        <v>0</v>
      </c>
      <c r="JG34" s="228">
        <v>0</v>
      </c>
      <c r="JH34" s="228">
        <v>0</v>
      </c>
      <c r="JI34" s="228">
        <v>0</v>
      </c>
      <c r="JJ34" s="228">
        <v>0</v>
      </c>
      <c r="JK34" s="228">
        <v>0</v>
      </c>
      <c r="JL34" s="228">
        <v>0</v>
      </c>
      <c r="JM34" s="228">
        <v>0</v>
      </c>
      <c r="JN34" s="228">
        <v>0</v>
      </c>
      <c r="JO34" s="228">
        <v>0</v>
      </c>
      <c r="JP34" s="228"/>
      <c r="JQ34" s="228"/>
      <c r="JR34" s="119">
        <f t="shared" si="129"/>
        <v>0</v>
      </c>
      <c r="JS34" s="18">
        <v>0</v>
      </c>
      <c r="JT34" s="18">
        <v>0</v>
      </c>
      <c r="JU34" s="18">
        <v>0</v>
      </c>
      <c r="JV34" s="18">
        <v>0</v>
      </c>
      <c r="JW34" s="18">
        <v>0</v>
      </c>
      <c r="JX34" s="18">
        <v>0</v>
      </c>
      <c r="JY34" s="18">
        <v>0</v>
      </c>
      <c r="JZ34" s="18">
        <v>0</v>
      </c>
      <c r="KA34" s="18">
        <v>0</v>
      </c>
      <c r="KB34" s="18">
        <v>0</v>
      </c>
      <c r="KC34" s="18"/>
      <c r="KD34" s="18"/>
      <c r="KE34" s="228">
        <f t="shared" si="21"/>
        <v>0</v>
      </c>
      <c r="KF34" s="120">
        <f t="shared" si="22"/>
        <v>0</v>
      </c>
      <c r="KG34" s="120">
        <f t="shared" si="23"/>
        <v>0</v>
      </c>
      <c r="KH34" s="119">
        <f t="shared" si="130"/>
        <v>1234.0130000000001</v>
      </c>
      <c r="KI34" s="119">
        <v>121.16300000000001</v>
      </c>
      <c r="KJ34" s="228">
        <v>123.65</v>
      </c>
      <c r="KK34" s="228">
        <v>123.65</v>
      </c>
      <c r="KL34" s="228">
        <v>123.65</v>
      </c>
      <c r="KM34" s="228">
        <v>123.65</v>
      </c>
      <c r="KN34" s="228">
        <v>123.65</v>
      </c>
      <c r="KO34" s="228">
        <v>123.65</v>
      </c>
      <c r="KP34" s="228">
        <v>123.65</v>
      </c>
      <c r="KQ34" s="228">
        <v>123.65</v>
      </c>
      <c r="KR34" s="228">
        <v>123.65</v>
      </c>
      <c r="KS34" s="228"/>
      <c r="KT34" s="228"/>
      <c r="KU34" s="120">
        <f t="shared" si="131"/>
        <v>1031.0455955356081</v>
      </c>
      <c r="KV34" s="18">
        <v>143.55806276064769</v>
      </c>
      <c r="KW34" s="18">
        <v>108.79112949179741</v>
      </c>
      <c r="KX34" s="18">
        <v>160.38114914676564</v>
      </c>
      <c r="KY34" s="18">
        <v>142.23607560246785</v>
      </c>
      <c r="KZ34" s="18">
        <v>153.18854771635691</v>
      </c>
      <c r="LA34" s="18">
        <v>30.351690560989308</v>
      </c>
      <c r="LB34" s="18">
        <v>1.6817772051791529</v>
      </c>
      <c r="LC34" s="18"/>
      <c r="LD34" s="18">
        <v>169.44895312857693</v>
      </c>
      <c r="LE34" s="18">
        <v>121.40820992282725</v>
      </c>
      <c r="LF34" s="18"/>
      <c r="LG34" s="18"/>
      <c r="LH34" s="228">
        <f t="shared" si="132"/>
        <v>-202.96740446439208</v>
      </c>
      <c r="LI34" s="120">
        <f t="shared" si="24"/>
        <v>-202.96740446439208</v>
      </c>
      <c r="LJ34" s="120">
        <f t="shared" si="25"/>
        <v>0</v>
      </c>
      <c r="LK34" s="120">
        <f t="shared" si="133"/>
        <v>0</v>
      </c>
      <c r="LL34" s="228"/>
      <c r="LM34" s="228"/>
      <c r="LN34" s="228"/>
      <c r="LO34" s="228"/>
      <c r="LP34" s="228"/>
      <c r="LQ34" s="228"/>
      <c r="LR34" s="228"/>
      <c r="LS34" s="228"/>
      <c r="LT34" s="228"/>
      <c r="LU34" s="228"/>
      <c r="LV34" s="228"/>
      <c r="LW34" s="228"/>
      <c r="LX34" s="120">
        <f t="shared" si="26"/>
        <v>0</v>
      </c>
      <c r="LY34" s="228"/>
      <c r="LZ34" s="228"/>
      <c r="MA34" s="228"/>
      <c r="MB34" s="228"/>
      <c r="MC34" s="228"/>
      <c r="MD34" s="228"/>
      <c r="ME34" s="228"/>
      <c r="MF34" s="228"/>
      <c r="MG34" s="228"/>
      <c r="MH34" s="228"/>
      <c r="MI34" s="228"/>
      <c r="MJ34" s="119">
        <v>0</v>
      </c>
      <c r="MK34" s="228"/>
      <c r="ML34" s="120">
        <f t="shared" si="27"/>
        <v>0</v>
      </c>
      <c r="MM34" s="120">
        <f t="shared" si="28"/>
        <v>0</v>
      </c>
      <c r="MN34" s="120">
        <f t="shared" si="134"/>
        <v>3146.491</v>
      </c>
      <c r="MO34" s="120">
        <v>304.74099999999999</v>
      </c>
      <c r="MP34" s="228">
        <v>315.75</v>
      </c>
      <c r="MQ34" s="228">
        <v>315.75</v>
      </c>
      <c r="MR34" s="228">
        <v>315.75</v>
      </c>
      <c r="MS34" s="228">
        <v>315.75</v>
      </c>
      <c r="MT34" s="228">
        <v>315.75</v>
      </c>
      <c r="MU34" s="228">
        <v>315.75</v>
      </c>
      <c r="MV34" s="228">
        <v>315.75</v>
      </c>
      <c r="MW34" s="228">
        <v>315.75</v>
      </c>
      <c r="MX34" s="228">
        <v>315.75</v>
      </c>
      <c r="MY34" s="228"/>
      <c r="MZ34" s="228"/>
      <c r="NA34" s="120">
        <f t="shared" si="135"/>
        <v>0</v>
      </c>
      <c r="NB34" s="20">
        <v>0</v>
      </c>
      <c r="NC34" s="20">
        <v>0</v>
      </c>
      <c r="ND34" s="20">
        <v>0</v>
      </c>
      <c r="NE34" s="20">
        <v>0</v>
      </c>
      <c r="NF34" s="20">
        <v>0</v>
      </c>
      <c r="NG34" s="20">
        <v>0</v>
      </c>
      <c r="NH34" s="20">
        <v>0</v>
      </c>
      <c r="NI34" s="20">
        <v>0</v>
      </c>
      <c r="NJ34" s="20">
        <v>0</v>
      </c>
      <c r="NK34" s="20">
        <v>0</v>
      </c>
      <c r="NL34" s="20"/>
      <c r="NM34" s="20"/>
      <c r="NN34" s="228">
        <f t="shared" si="136"/>
        <v>-3146.491</v>
      </c>
      <c r="NO34" s="120">
        <f t="shared" si="29"/>
        <v>-3146.491</v>
      </c>
      <c r="NP34" s="120">
        <f t="shared" si="30"/>
        <v>0</v>
      </c>
      <c r="NQ34" s="114">
        <f t="shared" si="31"/>
        <v>15.469000000000003</v>
      </c>
      <c r="NR34" s="113">
        <f t="shared" si="32"/>
        <v>0</v>
      </c>
      <c r="NS34" s="131">
        <f t="shared" si="33"/>
        <v>-15.469000000000003</v>
      </c>
      <c r="NT34" s="120">
        <f t="shared" si="34"/>
        <v>-15.469000000000003</v>
      </c>
      <c r="NU34" s="120">
        <f t="shared" si="35"/>
        <v>0</v>
      </c>
      <c r="NV34" s="18">
        <f t="shared" si="137"/>
        <v>0</v>
      </c>
      <c r="NW34" s="18">
        <v>0</v>
      </c>
      <c r="NX34" s="218">
        <v>0</v>
      </c>
      <c r="NY34" s="218">
        <v>0</v>
      </c>
      <c r="NZ34" s="18">
        <v>0</v>
      </c>
      <c r="OA34" s="18">
        <v>0</v>
      </c>
      <c r="OB34" s="18">
        <v>0</v>
      </c>
      <c r="OC34" s="18">
        <v>0</v>
      </c>
      <c r="OD34" s="18">
        <v>0</v>
      </c>
      <c r="OE34" s="18">
        <v>0</v>
      </c>
      <c r="OF34" s="18">
        <v>0</v>
      </c>
      <c r="OG34" s="18"/>
      <c r="OH34" s="18"/>
      <c r="OI34" s="20">
        <f t="shared" si="138"/>
        <v>0</v>
      </c>
      <c r="OJ34" s="20">
        <v>0</v>
      </c>
      <c r="OK34" s="20">
        <v>0</v>
      </c>
      <c r="OL34" s="20">
        <v>0</v>
      </c>
      <c r="OM34" s="20">
        <v>0</v>
      </c>
      <c r="ON34" s="20">
        <v>0</v>
      </c>
      <c r="OO34" s="20">
        <v>0</v>
      </c>
      <c r="OP34" s="20">
        <v>0</v>
      </c>
      <c r="OQ34" s="20">
        <v>0</v>
      </c>
      <c r="OR34" s="20">
        <v>0</v>
      </c>
      <c r="OS34" s="20">
        <f>VLOOKUP(C34,'[3]Фін.рез.(витрати)'!$C$8:$AD$94,28,0)</f>
        <v>0</v>
      </c>
      <c r="OT34" s="20"/>
      <c r="OU34" s="20"/>
      <c r="OV34" s="218">
        <f t="shared" si="139"/>
        <v>0</v>
      </c>
      <c r="OW34" s="20">
        <f t="shared" si="36"/>
        <v>0</v>
      </c>
      <c r="OX34" s="20">
        <f t="shared" si="37"/>
        <v>0</v>
      </c>
      <c r="OY34" s="18">
        <f t="shared" si="140"/>
        <v>0</v>
      </c>
      <c r="OZ34" s="18">
        <v>0</v>
      </c>
      <c r="PA34" s="218">
        <v>0</v>
      </c>
      <c r="PB34" s="218">
        <v>0</v>
      </c>
      <c r="PC34" s="218">
        <v>0</v>
      </c>
      <c r="PD34" s="218">
        <v>0</v>
      </c>
      <c r="PE34" s="218">
        <v>0</v>
      </c>
      <c r="PF34" s="218">
        <v>0</v>
      </c>
      <c r="PG34" s="218">
        <v>0</v>
      </c>
      <c r="PH34" s="218">
        <v>0</v>
      </c>
      <c r="PI34" s="218">
        <v>0</v>
      </c>
      <c r="PJ34" s="218"/>
      <c r="PK34" s="218"/>
      <c r="PL34" s="20">
        <f t="shared" si="141"/>
        <v>0</v>
      </c>
      <c r="PM34" s="18">
        <v>0</v>
      </c>
      <c r="PN34" s="18">
        <v>0</v>
      </c>
      <c r="PO34" s="18">
        <v>0</v>
      </c>
      <c r="PP34" s="18">
        <v>0</v>
      </c>
      <c r="PQ34" s="18">
        <v>0</v>
      </c>
      <c r="PR34" s="18">
        <v>0</v>
      </c>
      <c r="PS34" s="18">
        <v>0</v>
      </c>
      <c r="PT34" s="18">
        <v>0</v>
      </c>
      <c r="PU34" s="18">
        <v>0</v>
      </c>
      <c r="PV34" s="18">
        <f>VLOOKUP(C34,'[3]Фін.рез.(витрати)'!$C$8:$AE$94,29,0)</f>
        <v>0</v>
      </c>
      <c r="PW34" s="18"/>
      <c r="PX34" s="18"/>
      <c r="PY34" s="218">
        <f t="shared" si="142"/>
        <v>0</v>
      </c>
      <c r="PZ34" s="20">
        <f t="shared" si="38"/>
        <v>0</v>
      </c>
      <c r="QA34" s="20">
        <f t="shared" si="39"/>
        <v>0</v>
      </c>
      <c r="QB34" s="18">
        <f t="shared" si="143"/>
        <v>0</v>
      </c>
      <c r="QC34" s="18">
        <v>0</v>
      </c>
      <c r="QD34" s="218">
        <v>0</v>
      </c>
      <c r="QE34" s="218">
        <v>0</v>
      </c>
      <c r="QF34" s="218">
        <v>0</v>
      </c>
      <c r="QG34" s="218">
        <v>0</v>
      </c>
      <c r="QH34" s="218">
        <v>0</v>
      </c>
      <c r="QI34" s="218">
        <v>0</v>
      </c>
      <c r="QJ34" s="218">
        <v>0</v>
      </c>
      <c r="QK34" s="218">
        <v>0</v>
      </c>
      <c r="QL34" s="218">
        <v>0</v>
      </c>
      <c r="QM34" s="218"/>
      <c r="QN34" s="218"/>
      <c r="QO34" s="20">
        <f t="shared" si="144"/>
        <v>0</v>
      </c>
      <c r="QP34" s="18">
        <v>0</v>
      </c>
      <c r="QQ34" s="18">
        <v>0</v>
      </c>
      <c r="QR34" s="18"/>
      <c r="QS34" s="18">
        <v>0</v>
      </c>
      <c r="QT34" s="18">
        <v>0</v>
      </c>
      <c r="QU34" s="18">
        <v>0</v>
      </c>
      <c r="QV34" s="18"/>
      <c r="QW34" s="18">
        <v>0</v>
      </c>
      <c r="QX34" s="18"/>
      <c r="QY34" s="18"/>
      <c r="QZ34" s="18"/>
      <c r="RA34" s="18"/>
      <c r="RB34" s="218">
        <f t="shared" si="145"/>
        <v>0</v>
      </c>
      <c r="RC34" s="20">
        <f t="shared" si="40"/>
        <v>0</v>
      </c>
      <c r="RD34" s="20">
        <f t="shared" si="41"/>
        <v>0</v>
      </c>
      <c r="RE34" s="18">
        <f t="shared" si="146"/>
        <v>0</v>
      </c>
      <c r="RF34" s="20">
        <v>0</v>
      </c>
      <c r="RG34" s="218">
        <v>0</v>
      </c>
      <c r="RH34" s="218">
        <v>0</v>
      </c>
      <c r="RI34" s="218">
        <v>0</v>
      </c>
      <c r="RJ34" s="218">
        <v>0</v>
      </c>
      <c r="RK34" s="218">
        <v>0</v>
      </c>
      <c r="RL34" s="218">
        <v>0</v>
      </c>
      <c r="RM34" s="218">
        <v>0</v>
      </c>
      <c r="RN34" s="218">
        <v>0</v>
      </c>
      <c r="RO34" s="218">
        <v>0</v>
      </c>
      <c r="RP34" s="218"/>
      <c r="RQ34" s="218"/>
      <c r="RR34" s="20">
        <f t="shared" si="147"/>
        <v>0</v>
      </c>
      <c r="RS34" s="18">
        <v>0</v>
      </c>
      <c r="RT34" s="18">
        <v>0</v>
      </c>
      <c r="RU34" s="18"/>
      <c r="RV34" s="18">
        <v>0</v>
      </c>
      <c r="RW34" s="18"/>
      <c r="RX34" s="18"/>
      <c r="RY34" s="18">
        <v>0</v>
      </c>
      <c r="RZ34" s="18">
        <v>0</v>
      </c>
      <c r="SA34" s="18"/>
      <c r="SB34" s="18"/>
      <c r="SC34" s="18"/>
      <c r="SD34" s="18"/>
      <c r="SE34" s="20">
        <f t="shared" si="42"/>
        <v>0</v>
      </c>
      <c r="SF34" s="20">
        <f t="shared" si="43"/>
        <v>0</v>
      </c>
      <c r="SG34" s="20">
        <f t="shared" si="44"/>
        <v>0</v>
      </c>
      <c r="SH34" s="18">
        <f t="shared" si="148"/>
        <v>0</v>
      </c>
      <c r="SI34" s="18">
        <v>0</v>
      </c>
      <c r="SJ34" s="218">
        <v>0</v>
      </c>
      <c r="SK34" s="218">
        <v>0</v>
      </c>
      <c r="SL34" s="218">
        <v>0</v>
      </c>
      <c r="SM34" s="218">
        <v>0</v>
      </c>
      <c r="SN34" s="218">
        <v>0</v>
      </c>
      <c r="SO34" s="218">
        <v>0</v>
      </c>
      <c r="SP34" s="218">
        <v>0</v>
      </c>
      <c r="SQ34" s="218">
        <v>0</v>
      </c>
      <c r="SR34" s="218">
        <v>0</v>
      </c>
      <c r="SS34" s="218"/>
      <c r="ST34" s="218"/>
      <c r="SU34" s="20">
        <f t="shared" si="149"/>
        <v>0</v>
      </c>
      <c r="SV34" s="18">
        <v>0</v>
      </c>
      <c r="SW34" s="18">
        <v>0</v>
      </c>
      <c r="SX34" s="18">
        <v>0</v>
      </c>
      <c r="SY34" s="18">
        <v>0</v>
      </c>
      <c r="SZ34" s="18">
        <v>0</v>
      </c>
      <c r="TA34" s="18">
        <v>0</v>
      </c>
      <c r="TB34" s="18">
        <v>0</v>
      </c>
      <c r="TC34" s="18">
        <v>0</v>
      </c>
      <c r="TD34" s="18">
        <v>0</v>
      </c>
      <c r="TE34" s="18"/>
      <c r="TF34" s="18"/>
      <c r="TG34" s="18"/>
      <c r="TH34" s="20">
        <f t="shared" si="45"/>
        <v>0</v>
      </c>
      <c r="TI34" s="20">
        <f t="shared" si="46"/>
        <v>0</v>
      </c>
      <c r="TJ34" s="20">
        <f t="shared" si="47"/>
        <v>0</v>
      </c>
      <c r="TK34" s="18">
        <f t="shared" si="150"/>
        <v>0</v>
      </c>
      <c r="TL34" s="18">
        <v>0</v>
      </c>
      <c r="TM34" s="218">
        <v>0</v>
      </c>
      <c r="TN34" s="218">
        <v>0</v>
      </c>
      <c r="TO34" s="218">
        <v>0</v>
      </c>
      <c r="TP34" s="218">
        <v>0</v>
      </c>
      <c r="TQ34" s="218">
        <v>0</v>
      </c>
      <c r="TR34" s="218">
        <v>0</v>
      </c>
      <c r="TS34" s="218">
        <v>0</v>
      </c>
      <c r="TT34" s="218">
        <v>0</v>
      </c>
      <c r="TU34" s="218">
        <v>0</v>
      </c>
      <c r="TV34" s="218"/>
      <c r="TW34" s="218"/>
      <c r="TX34" s="20">
        <f t="shared" si="151"/>
        <v>0</v>
      </c>
      <c r="TY34" s="18">
        <v>0</v>
      </c>
      <c r="TZ34" s="18">
        <v>0</v>
      </c>
      <c r="UA34" s="18">
        <v>0</v>
      </c>
      <c r="UB34" s="18">
        <v>0</v>
      </c>
      <c r="UC34" s="18">
        <v>0</v>
      </c>
      <c r="UD34" s="18">
        <v>0</v>
      </c>
      <c r="UE34" s="18">
        <v>0</v>
      </c>
      <c r="UF34" s="18">
        <v>0</v>
      </c>
      <c r="UG34" s="18">
        <v>0</v>
      </c>
      <c r="UH34" s="18">
        <f>VLOOKUP(C34,'[3]Фін.рез.(витрати)'!$C$8:$AI$94,33,0)</f>
        <v>0</v>
      </c>
      <c r="UI34" s="18"/>
      <c r="UJ34" s="18"/>
      <c r="UK34" s="20">
        <f t="shared" si="48"/>
        <v>0</v>
      </c>
      <c r="UL34" s="20">
        <f t="shared" si="49"/>
        <v>0</v>
      </c>
      <c r="UM34" s="20">
        <f t="shared" si="50"/>
        <v>0</v>
      </c>
      <c r="UN34" s="18">
        <f t="shared" si="152"/>
        <v>15.469000000000003</v>
      </c>
      <c r="UO34" s="18">
        <v>1.5190000000000001</v>
      </c>
      <c r="UP34" s="218">
        <v>1.55</v>
      </c>
      <c r="UQ34" s="218">
        <v>1.55</v>
      </c>
      <c r="UR34" s="218">
        <v>1.55</v>
      </c>
      <c r="US34" s="218">
        <v>1.55</v>
      </c>
      <c r="UT34" s="218">
        <v>1.55</v>
      </c>
      <c r="UU34" s="218">
        <v>1.55</v>
      </c>
      <c r="UV34" s="218">
        <v>1.55</v>
      </c>
      <c r="UW34" s="218">
        <v>1.55</v>
      </c>
      <c r="UX34" s="218">
        <v>1.55</v>
      </c>
      <c r="UY34" s="218"/>
      <c r="UZ34" s="218"/>
      <c r="VA34" s="20">
        <f t="shared" si="51"/>
        <v>0</v>
      </c>
      <c r="VB34" s="218"/>
      <c r="VC34" s="218"/>
      <c r="VD34" s="218"/>
      <c r="VE34" s="218"/>
      <c r="VF34" s="218"/>
      <c r="VG34" s="218"/>
      <c r="VH34" s="218"/>
      <c r="VI34" s="218"/>
      <c r="VJ34" s="218"/>
      <c r="VK34" s="218"/>
      <c r="VL34" s="218"/>
      <c r="VM34" s="218"/>
      <c r="VN34" s="20">
        <f t="shared" si="52"/>
        <v>-15.469000000000003</v>
      </c>
      <c r="VO34" s="20">
        <f t="shared" si="53"/>
        <v>-15.469000000000003</v>
      </c>
      <c r="VP34" s="20">
        <f t="shared" si="54"/>
        <v>0</v>
      </c>
      <c r="VQ34" s="120">
        <f t="shared" si="55"/>
        <v>0</v>
      </c>
      <c r="VR34" s="228"/>
      <c r="VS34" s="228"/>
      <c r="VT34" s="228"/>
      <c r="VU34" s="228"/>
      <c r="VV34" s="228"/>
      <c r="VW34" s="228"/>
      <c r="VX34" s="228"/>
      <c r="VY34" s="228"/>
      <c r="VZ34" s="228"/>
      <c r="WA34" s="228"/>
      <c r="WB34" s="228"/>
      <c r="WC34" s="228"/>
      <c r="WD34" s="120">
        <f t="shared" si="56"/>
        <v>0</v>
      </c>
      <c r="WE34" s="218"/>
      <c r="WF34" s="218"/>
      <c r="WG34" s="218"/>
      <c r="WH34" s="218"/>
      <c r="WI34" s="218"/>
      <c r="WJ34" s="218"/>
      <c r="WK34" s="218"/>
      <c r="WL34" s="218"/>
      <c r="WM34" s="218"/>
      <c r="WN34" s="218"/>
      <c r="WO34" s="218"/>
      <c r="WP34" s="218"/>
      <c r="WQ34" s="120">
        <f t="shared" si="57"/>
        <v>0</v>
      </c>
      <c r="WR34" s="120">
        <f t="shared" si="58"/>
        <v>0</v>
      </c>
      <c r="WS34" s="120">
        <f t="shared" si="59"/>
        <v>0</v>
      </c>
      <c r="WT34" s="119">
        <f t="shared" si="153"/>
        <v>0</v>
      </c>
      <c r="WU34" s="119">
        <v>0</v>
      </c>
      <c r="WV34" s="228">
        <v>0</v>
      </c>
      <c r="WW34" s="228">
        <v>0</v>
      </c>
      <c r="WX34" s="228">
        <v>0</v>
      </c>
      <c r="WY34" s="228">
        <v>0</v>
      </c>
      <c r="WZ34" s="228">
        <v>0</v>
      </c>
      <c r="XA34" s="228">
        <v>0</v>
      </c>
      <c r="XB34" s="228">
        <v>0</v>
      </c>
      <c r="XC34" s="228">
        <v>0</v>
      </c>
      <c r="XD34" s="228">
        <v>0</v>
      </c>
      <c r="XE34" s="228"/>
      <c r="XF34" s="228"/>
      <c r="XG34" s="119">
        <f t="shared" si="154"/>
        <v>0</v>
      </c>
      <c r="XH34" s="18">
        <v>0</v>
      </c>
      <c r="XI34" s="18">
        <v>0</v>
      </c>
      <c r="XJ34" s="18">
        <v>0</v>
      </c>
      <c r="XK34" s="18">
        <v>0</v>
      </c>
      <c r="XL34" s="18">
        <v>0</v>
      </c>
      <c r="XM34" s="18">
        <v>0</v>
      </c>
      <c r="XN34" s="18">
        <v>0</v>
      </c>
      <c r="XO34" s="18">
        <v>0</v>
      </c>
      <c r="XP34" s="18">
        <v>0</v>
      </c>
      <c r="XQ34" s="18">
        <v>0</v>
      </c>
      <c r="XR34" s="18"/>
      <c r="XS34" s="18"/>
      <c r="XT34" s="120">
        <f t="shared" si="60"/>
        <v>0</v>
      </c>
      <c r="XU34" s="120">
        <f t="shared" si="61"/>
        <v>0</v>
      </c>
      <c r="XV34" s="120">
        <f t="shared" si="62"/>
        <v>0</v>
      </c>
      <c r="XW34" s="119">
        <f t="shared" si="155"/>
        <v>0</v>
      </c>
      <c r="XX34" s="119">
        <v>0</v>
      </c>
      <c r="XY34" s="228">
        <v>0</v>
      </c>
      <c r="XZ34" s="228">
        <v>0</v>
      </c>
      <c r="YA34" s="228">
        <v>0</v>
      </c>
      <c r="YB34" s="228">
        <v>0</v>
      </c>
      <c r="YC34" s="228">
        <v>0</v>
      </c>
      <c r="YD34" s="228">
        <v>0</v>
      </c>
      <c r="YE34" s="228">
        <v>0</v>
      </c>
      <c r="YF34" s="228">
        <v>0</v>
      </c>
      <c r="YG34" s="228">
        <v>0</v>
      </c>
      <c r="YH34" s="228"/>
      <c r="YI34" s="228"/>
      <c r="YJ34" s="120">
        <f t="shared" si="156"/>
        <v>0</v>
      </c>
      <c r="YK34" s="18">
        <v>0</v>
      </c>
      <c r="YL34" s="18">
        <v>0</v>
      </c>
      <c r="YM34" s="18">
        <v>0</v>
      </c>
      <c r="YN34" s="18">
        <v>0</v>
      </c>
      <c r="YO34" s="18">
        <v>0</v>
      </c>
      <c r="YP34" s="18">
        <v>0</v>
      </c>
      <c r="YQ34" s="18">
        <v>0</v>
      </c>
      <c r="YR34" s="18">
        <v>0</v>
      </c>
      <c r="YS34" s="18">
        <v>0</v>
      </c>
      <c r="YT34" s="18">
        <v>0</v>
      </c>
      <c r="YU34" s="18"/>
      <c r="YV34" s="18"/>
      <c r="YW34" s="218">
        <f t="shared" si="157"/>
        <v>0</v>
      </c>
      <c r="YX34" s="120">
        <f t="shared" si="63"/>
        <v>0</v>
      </c>
      <c r="YY34" s="120">
        <f t="shared" si="64"/>
        <v>0</v>
      </c>
      <c r="YZ34" s="119">
        <f t="shared" si="158"/>
        <v>0</v>
      </c>
      <c r="ZA34" s="119">
        <v>0</v>
      </c>
      <c r="ZB34" s="228">
        <v>0</v>
      </c>
      <c r="ZC34" s="228">
        <v>0</v>
      </c>
      <c r="ZD34" s="228">
        <v>0</v>
      </c>
      <c r="ZE34" s="228">
        <v>0</v>
      </c>
      <c r="ZF34" s="228">
        <v>0</v>
      </c>
      <c r="ZG34" s="228">
        <v>0</v>
      </c>
      <c r="ZH34" s="228">
        <v>0</v>
      </c>
      <c r="ZI34" s="228">
        <v>0</v>
      </c>
      <c r="ZJ34" s="228">
        <v>0</v>
      </c>
      <c r="ZK34" s="228"/>
      <c r="ZL34" s="228"/>
      <c r="ZM34" s="120">
        <f t="shared" si="159"/>
        <v>0</v>
      </c>
      <c r="ZN34" s="119"/>
      <c r="ZO34" s="18"/>
      <c r="ZP34" s="18">
        <v>0</v>
      </c>
      <c r="ZQ34" s="18">
        <v>0</v>
      </c>
      <c r="ZR34" s="18"/>
      <c r="ZS34" s="18"/>
      <c r="ZT34" s="18"/>
      <c r="ZU34" s="18"/>
      <c r="ZV34" s="18"/>
      <c r="ZW34" s="18"/>
      <c r="ZX34" s="18"/>
      <c r="ZY34" s="18"/>
      <c r="ZZ34" s="120">
        <f t="shared" si="65"/>
        <v>0</v>
      </c>
      <c r="AAA34" s="120">
        <f t="shared" si="66"/>
        <v>0</v>
      </c>
      <c r="AAB34" s="120">
        <f t="shared" si="67"/>
        <v>0</v>
      </c>
      <c r="AAC34" s="119">
        <f t="shared" si="160"/>
        <v>0</v>
      </c>
      <c r="AAD34" s="119">
        <v>0</v>
      </c>
      <c r="AAE34" s="228">
        <v>0</v>
      </c>
      <c r="AAF34" s="228">
        <v>0</v>
      </c>
      <c r="AAG34" s="228">
        <v>0</v>
      </c>
      <c r="AAH34" s="228">
        <v>0</v>
      </c>
      <c r="AAI34" s="228">
        <v>0</v>
      </c>
      <c r="AAJ34" s="228">
        <v>0</v>
      </c>
      <c r="AAK34" s="228">
        <v>0</v>
      </c>
      <c r="AAL34" s="228">
        <v>0</v>
      </c>
      <c r="AAM34" s="228">
        <v>0</v>
      </c>
      <c r="AAN34" s="228"/>
      <c r="AAO34" s="228"/>
      <c r="AAP34" s="120">
        <f t="shared" si="161"/>
        <v>0</v>
      </c>
      <c r="AAQ34" s="18">
        <v>0</v>
      </c>
      <c r="AAR34" s="18">
        <v>0</v>
      </c>
      <c r="AAS34" s="18">
        <v>0</v>
      </c>
      <c r="AAT34" s="18">
        <v>0</v>
      </c>
      <c r="AAU34" s="18">
        <v>0</v>
      </c>
      <c r="AAV34" s="18">
        <v>0</v>
      </c>
      <c r="AAW34" s="18">
        <v>0</v>
      </c>
      <c r="AAX34" s="18">
        <v>0</v>
      </c>
      <c r="AAY34" s="18">
        <v>0</v>
      </c>
      <c r="AAZ34" s="18">
        <v>0</v>
      </c>
      <c r="ABA34" s="18"/>
      <c r="ABB34" s="18"/>
      <c r="ABC34" s="120">
        <f t="shared" si="68"/>
        <v>0</v>
      </c>
      <c r="ABD34" s="120">
        <f t="shared" si="69"/>
        <v>0</v>
      </c>
      <c r="ABE34" s="120">
        <f t="shared" si="70"/>
        <v>0</v>
      </c>
      <c r="ABF34" s="119">
        <f t="shared" si="162"/>
        <v>0</v>
      </c>
      <c r="ABG34" s="119">
        <v>0</v>
      </c>
      <c r="ABH34" s="228">
        <v>0</v>
      </c>
      <c r="ABI34" s="228">
        <v>0</v>
      </c>
      <c r="ABJ34" s="228">
        <v>0</v>
      </c>
      <c r="ABK34" s="228">
        <v>0</v>
      </c>
      <c r="ABL34" s="228">
        <v>0</v>
      </c>
      <c r="ABM34" s="228">
        <v>0</v>
      </c>
      <c r="ABN34" s="228">
        <v>0</v>
      </c>
      <c r="ABO34" s="228">
        <v>0</v>
      </c>
      <c r="ABP34" s="228">
        <v>0</v>
      </c>
      <c r="ABQ34" s="228"/>
      <c r="ABR34" s="228"/>
      <c r="ABS34" s="120">
        <f t="shared" si="163"/>
        <v>0</v>
      </c>
      <c r="ABT34" s="18">
        <v>0</v>
      </c>
      <c r="ABU34" s="18"/>
      <c r="ABV34" s="18"/>
      <c r="ABW34" s="18"/>
      <c r="ABX34" s="18"/>
      <c r="ABY34" s="18"/>
      <c r="ABZ34" s="18"/>
      <c r="ACA34" s="18">
        <v>0</v>
      </c>
      <c r="ACB34" s="18">
        <v>0</v>
      </c>
      <c r="ACC34" s="18">
        <v>0</v>
      </c>
      <c r="ACD34" s="18"/>
      <c r="ACE34" s="18"/>
      <c r="ACF34" s="120">
        <f t="shared" si="71"/>
        <v>0</v>
      </c>
      <c r="ACG34" s="120">
        <f t="shared" si="72"/>
        <v>0</v>
      </c>
      <c r="ACH34" s="120">
        <f t="shared" si="73"/>
        <v>0</v>
      </c>
      <c r="ACI34" s="114">
        <f t="shared" si="74"/>
        <v>0</v>
      </c>
      <c r="ACJ34" s="120">
        <f t="shared" si="75"/>
        <v>0</v>
      </c>
      <c r="ACK34" s="131">
        <f t="shared" si="76"/>
        <v>0</v>
      </c>
      <c r="ACL34" s="120">
        <f t="shared" si="77"/>
        <v>0</v>
      </c>
      <c r="ACM34" s="120">
        <f t="shared" si="78"/>
        <v>0</v>
      </c>
      <c r="ACN34" s="18">
        <f t="shared" si="164"/>
        <v>0</v>
      </c>
      <c r="ACO34" s="18">
        <v>0</v>
      </c>
      <c r="ACP34" s="218">
        <v>0</v>
      </c>
      <c r="ACQ34" s="218">
        <v>0</v>
      </c>
      <c r="ACR34" s="218">
        <v>0</v>
      </c>
      <c r="ACS34" s="218">
        <v>0</v>
      </c>
      <c r="ACT34" s="218">
        <v>0</v>
      </c>
      <c r="ACU34" s="218">
        <v>0</v>
      </c>
      <c r="ACV34" s="218">
        <v>0</v>
      </c>
      <c r="ACW34" s="218">
        <v>0</v>
      </c>
      <c r="ACX34" s="218">
        <v>0</v>
      </c>
      <c r="ACY34" s="218"/>
      <c r="ACZ34" s="218"/>
      <c r="ADA34" s="20">
        <f t="shared" si="165"/>
        <v>0</v>
      </c>
      <c r="ADB34" s="18">
        <v>0</v>
      </c>
      <c r="ADC34" s="18">
        <v>0</v>
      </c>
      <c r="ADD34" s="18">
        <v>0</v>
      </c>
      <c r="ADE34" s="18">
        <v>0</v>
      </c>
      <c r="ADF34" s="18">
        <v>0</v>
      </c>
      <c r="ADG34" s="18">
        <v>0</v>
      </c>
      <c r="ADH34" s="18">
        <v>0</v>
      </c>
      <c r="ADI34" s="18">
        <v>0</v>
      </c>
      <c r="ADJ34" s="18">
        <v>0</v>
      </c>
      <c r="ADK34" s="18">
        <v>0</v>
      </c>
      <c r="ADL34" s="18"/>
      <c r="ADM34" s="18"/>
      <c r="ADN34" s="20">
        <f t="shared" si="79"/>
        <v>0</v>
      </c>
      <c r="ADO34" s="20">
        <f t="shared" si="80"/>
        <v>0</v>
      </c>
      <c r="ADP34" s="20">
        <f t="shared" si="81"/>
        <v>0</v>
      </c>
      <c r="ADQ34" s="18">
        <f t="shared" si="166"/>
        <v>0</v>
      </c>
      <c r="ADR34" s="18">
        <v>0</v>
      </c>
      <c r="ADS34" s="218">
        <v>0</v>
      </c>
      <c r="ADT34" s="218">
        <v>0</v>
      </c>
      <c r="ADU34" s="218">
        <v>0</v>
      </c>
      <c r="ADV34" s="218">
        <v>0</v>
      </c>
      <c r="ADW34" s="218">
        <v>0</v>
      </c>
      <c r="ADX34" s="218">
        <v>0</v>
      </c>
      <c r="ADY34" s="218">
        <v>0</v>
      </c>
      <c r="ADZ34" s="218">
        <v>0</v>
      </c>
      <c r="AEA34" s="218">
        <v>0</v>
      </c>
      <c r="AEB34" s="218"/>
      <c r="AEC34" s="218"/>
      <c r="AED34" s="20">
        <f t="shared" si="167"/>
        <v>0</v>
      </c>
      <c r="AEE34" s="18">
        <v>0</v>
      </c>
      <c r="AEF34" s="18">
        <v>0</v>
      </c>
      <c r="AEG34" s="18">
        <v>0</v>
      </c>
      <c r="AEH34" s="18">
        <v>0</v>
      </c>
      <c r="AEI34" s="18">
        <v>0</v>
      </c>
      <c r="AEJ34" s="18">
        <v>0</v>
      </c>
      <c r="AEK34" s="18">
        <v>0</v>
      </c>
      <c r="AEL34" s="18">
        <v>0</v>
      </c>
      <c r="AEM34" s="18">
        <v>0</v>
      </c>
      <c r="AEN34" s="18">
        <v>0</v>
      </c>
      <c r="AEO34" s="18"/>
      <c r="AEP34" s="18"/>
      <c r="AEQ34" s="20">
        <f t="shared" si="82"/>
        <v>0</v>
      </c>
      <c r="AER34" s="20">
        <f t="shared" si="83"/>
        <v>0</v>
      </c>
      <c r="AES34" s="20">
        <f t="shared" si="84"/>
        <v>0</v>
      </c>
      <c r="AET34" s="18">
        <f t="shared" si="168"/>
        <v>0</v>
      </c>
      <c r="AEU34" s="18">
        <v>0</v>
      </c>
      <c r="AEV34" s="218">
        <v>0</v>
      </c>
      <c r="AEW34" s="218">
        <v>0</v>
      </c>
      <c r="AEX34" s="218">
        <v>0</v>
      </c>
      <c r="AEY34" s="218">
        <v>0</v>
      </c>
      <c r="AEZ34" s="218"/>
      <c r="AFA34" s="218"/>
      <c r="AFB34" s="218"/>
      <c r="AFC34" s="218"/>
      <c r="AFD34" s="218"/>
      <c r="AFE34" s="218"/>
      <c r="AFF34" s="218"/>
      <c r="AFG34" s="20">
        <f t="shared" si="169"/>
        <v>0</v>
      </c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20">
        <f t="shared" si="85"/>
        <v>0</v>
      </c>
      <c r="AFU34" s="20">
        <f t="shared" si="86"/>
        <v>0</v>
      </c>
      <c r="AFV34" s="135">
        <f t="shared" si="87"/>
        <v>0</v>
      </c>
      <c r="AFW34" s="140">
        <f t="shared" si="88"/>
        <v>5341.7570000000005</v>
      </c>
      <c r="AFX34" s="110">
        <f t="shared" si="89"/>
        <v>1779.1082498920703</v>
      </c>
      <c r="AFY34" s="125">
        <f t="shared" si="90"/>
        <v>-3562.64875010793</v>
      </c>
      <c r="AFZ34" s="20">
        <f t="shared" si="170"/>
        <v>-3562.64875010793</v>
      </c>
      <c r="AGA34" s="139">
        <f t="shared" si="171"/>
        <v>0</v>
      </c>
      <c r="AGB34" s="200">
        <f t="shared" si="91"/>
        <v>6410.1084000000001</v>
      </c>
      <c r="AGC34" s="125">
        <f t="shared" si="91"/>
        <v>2134.9298998704844</v>
      </c>
      <c r="AGD34" s="125">
        <f t="shared" si="92"/>
        <v>-4275.1785001295157</v>
      </c>
      <c r="AGE34" s="20">
        <f t="shared" si="93"/>
        <v>-4275.1785001295157</v>
      </c>
      <c r="AGF34" s="135">
        <f t="shared" si="94"/>
        <v>0</v>
      </c>
      <c r="AGG34" s="164">
        <f t="shared" si="172"/>
        <v>320.50542000000002</v>
      </c>
      <c r="AGH34" s="205">
        <f t="shared" si="173"/>
        <v>106.74649499352422</v>
      </c>
      <c r="AGI34" s="125">
        <f t="shared" si="95"/>
        <v>-213.75892500647581</v>
      </c>
      <c r="AGJ34" s="20">
        <f t="shared" si="96"/>
        <v>-213.75892500647581</v>
      </c>
      <c r="AGK34" s="139">
        <f t="shared" si="97"/>
        <v>0</v>
      </c>
      <c r="AGL34" s="165">
        <f t="shared" si="174"/>
        <v>6730.6138200000005</v>
      </c>
      <c r="AGM34" s="165">
        <f t="shared" si="174"/>
        <v>2241.6763948640087</v>
      </c>
      <c r="AGN34" s="166">
        <f t="shared" si="99"/>
        <v>-4488.9374251359914</v>
      </c>
      <c r="AGO34" s="165">
        <f t="shared" si="100"/>
        <v>-4488.9374251359914</v>
      </c>
      <c r="AGP34" s="167">
        <f t="shared" si="101"/>
        <v>0</v>
      </c>
      <c r="AGQ34" s="202">
        <f t="shared" si="175"/>
        <v>4.7619047619047623E-2</v>
      </c>
      <c r="AGR34" s="263"/>
      <c r="AGS34" s="263">
        <v>0.05</v>
      </c>
      <c r="AGT34" s="229"/>
      <c r="AGU34" s="264"/>
      <c r="AGV34" s="22"/>
      <c r="AGW34" s="22"/>
      <c r="AGX34" s="22"/>
      <c r="AGY34" s="22"/>
      <c r="AGZ34" s="22"/>
      <c r="AHA34" s="22"/>
      <c r="AHB34" s="22"/>
      <c r="AHC34" s="22"/>
      <c r="AHD34" s="22"/>
      <c r="AHE34" s="22"/>
      <c r="AHF34" s="22"/>
      <c r="AHG34" s="22"/>
      <c r="AHH34" s="22"/>
    </row>
    <row r="35" spans="1:892" s="210" customFormat="1" ht="12.75" outlineLevel="1" x14ac:dyDescent="0.25">
      <c r="A35" s="1">
        <v>465</v>
      </c>
      <c r="B35" s="21">
        <v>3</v>
      </c>
      <c r="C35" s="230" t="s">
        <v>1758</v>
      </c>
      <c r="D35" s="231">
        <v>1</v>
      </c>
      <c r="E35" s="227">
        <v>242.6</v>
      </c>
      <c r="F35" s="131">
        <f t="shared" si="0"/>
        <v>1065.6689999999999</v>
      </c>
      <c r="G35" s="113">
        <f t="shared" si="1"/>
        <v>1737.3617093548564</v>
      </c>
      <c r="H35" s="131">
        <f t="shared" si="2"/>
        <v>671.69270935485656</v>
      </c>
      <c r="I35" s="120">
        <f t="shared" si="3"/>
        <v>0</v>
      </c>
      <c r="J35" s="120">
        <f t="shared" si="4"/>
        <v>671.69270935485656</v>
      </c>
      <c r="K35" s="18">
        <f t="shared" si="102"/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/>
      <c r="W35" s="218"/>
      <c r="X35" s="218">
        <f t="shared" si="103"/>
        <v>892.87590224979499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892.87590224979499</v>
      </c>
      <c r="AF35" s="18">
        <v>0</v>
      </c>
      <c r="AG35" s="18">
        <v>0</v>
      </c>
      <c r="AH35" s="18">
        <v>0</v>
      </c>
      <c r="AI35" s="18"/>
      <c r="AJ35" s="18"/>
      <c r="AK35" s="218"/>
      <c r="AL35" s="218">
        <f t="shared" si="104"/>
        <v>0</v>
      </c>
      <c r="AM35" s="218">
        <f t="shared" si="5"/>
        <v>0</v>
      </c>
      <c r="AN35" s="18">
        <f t="shared" si="105"/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  <c r="AU35" s="218">
        <v>0</v>
      </c>
      <c r="AV35" s="218">
        <v>0</v>
      </c>
      <c r="AW35" s="218">
        <v>0</v>
      </c>
      <c r="AX35" s="218">
        <v>0</v>
      </c>
      <c r="AY35" s="218"/>
      <c r="AZ35" s="218"/>
      <c r="BA35" s="20">
        <f t="shared" si="106"/>
        <v>0</v>
      </c>
      <c r="BB35" s="18">
        <v>0</v>
      </c>
      <c r="BC35" s="18">
        <v>0</v>
      </c>
      <c r="BD35" s="18">
        <v>0</v>
      </c>
      <c r="BE35" s="18">
        <v>0</v>
      </c>
      <c r="BF35" s="18">
        <v>0</v>
      </c>
      <c r="BG35" s="18">
        <v>0</v>
      </c>
      <c r="BH35" s="18">
        <v>0</v>
      </c>
      <c r="BI35" s="18">
        <v>0</v>
      </c>
      <c r="BJ35" s="18">
        <v>0</v>
      </c>
      <c r="BK35" s="18">
        <v>0</v>
      </c>
      <c r="BL35" s="18"/>
      <c r="BM35" s="18"/>
      <c r="BN35" s="218"/>
      <c r="BO35" s="20">
        <f t="shared" si="6"/>
        <v>0</v>
      </c>
      <c r="BP35" s="20">
        <f t="shared" si="7"/>
        <v>0</v>
      </c>
      <c r="BQ35" s="18">
        <f t="shared" si="107"/>
        <v>0</v>
      </c>
      <c r="BR35" s="218">
        <v>0</v>
      </c>
      <c r="BS35" s="3">
        <v>0</v>
      </c>
      <c r="BT35" s="218">
        <v>0</v>
      </c>
      <c r="BU35" s="218">
        <v>0</v>
      </c>
      <c r="BV35" s="218">
        <v>0</v>
      </c>
      <c r="BW35" s="218">
        <v>0</v>
      </c>
      <c r="BX35" s="218">
        <v>0</v>
      </c>
      <c r="BY35" s="218">
        <v>0</v>
      </c>
      <c r="BZ35" s="218">
        <v>0</v>
      </c>
      <c r="CA35" s="218">
        <v>0</v>
      </c>
      <c r="CB35" s="218"/>
      <c r="CC35" s="218"/>
      <c r="CD35" s="18">
        <f t="shared" si="108"/>
        <v>0</v>
      </c>
      <c r="CE35" s="18">
        <v>0</v>
      </c>
      <c r="CF35" s="18">
        <v>0</v>
      </c>
      <c r="CG35" s="18">
        <v>0</v>
      </c>
      <c r="CH35" s="18">
        <v>0</v>
      </c>
      <c r="CI35" s="18">
        <v>0</v>
      </c>
      <c r="CJ35" s="18">
        <v>0</v>
      </c>
      <c r="CK35" s="18">
        <v>0</v>
      </c>
      <c r="CL35" s="18">
        <v>0</v>
      </c>
      <c r="CM35" s="18">
        <v>0</v>
      </c>
      <c r="CN35" s="18">
        <v>0</v>
      </c>
      <c r="CO35" s="18"/>
      <c r="CP35" s="18"/>
      <c r="CQ35" s="218"/>
      <c r="CR35" s="20">
        <f t="shared" si="8"/>
        <v>0</v>
      </c>
      <c r="CS35" s="20">
        <f t="shared" si="9"/>
        <v>0</v>
      </c>
      <c r="CT35" s="18">
        <f t="shared" si="109"/>
        <v>0</v>
      </c>
      <c r="CU35" s="18">
        <v>0</v>
      </c>
      <c r="CV35" s="218">
        <v>0</v>
      </c>
      <c r="CW35" s="218">
        <v>0</v>
      </c>
      <c r="CX35" s="218">
        <v>0</v>
      </c>
      <c r="CY35" s="218">
        <v>0</v>
      </c>
      <c r="CZ35" s="218">
        <v>0</v>
      </c>
      <c r="DA35" s="218">
        <v>0</v>
      </c>
      <c r="DB35" s="218">
        <v>0</v>
      </c>
      <c r="DC35" s="218">
        <v>0</v>
      </c>
      <c r="DD35" s="218">
        <v>0</v>
      </c>
      <c r="DE35" s="218"/>
      <c r="DF35" s="218"/>
      <c r="DG35" s="18">
        <f t="shared" si="110"/>
        <v>0</v>
      </c>
      <c r="DH35" s="18">
        <v>0</v>
      </c>
      <c r="DI35" s="18">
        <v>0</v>
      </c>
      <c r="DJ35" s="18">
        <v>0</v>
      </c>
      <c r="DK35" s="18">
        <v>0</v>
      </c>
      <c r="DL35" s="18">
        <v>0</v>
      </c>
      <c r="DM35" s="18">
        <v>0</v>
      </c>
      <c r="DN35" s="18">
        <v>0</v>
      </c>
      <c r="DO35" s="18">
        <v>0</v>
      </c>
      <c r="DP35" s="18">
        <v>0</v>
      </c>
      <c r="DQ35" s="18">
        <v>0</v>
      </c>
      <c r="DR35" s="18"/>
      <c r="DS35" s="18"/>
      <c r="DT35" s="218">
        <f t="shared" si="111"/>
        <v>0</v>
      </c>
      <c r="DU35" s="20">
        <f t="shared" si="10"/>
        <v>0</v>
      </c>
      <c r="DV35" s="20">
        <f t="shared" si="112"/>
        <v>0</v>
      </c>
      <c r="DW35" s="18">
        <f t="shared" si="11"/>
        <v>0</v>
      </c>
      <c r="DX35" s="18">
        <v>0</v>
      </c>
      <c r="DY35" s="218">
        <v>0</v>
      </c>
      <c r="DZ35" s="218">
        <v>0</v>
      </c>
      <c r="EA35" s="218">
        <v>0</v>
      </c>
      <c r="EB35" s="218">
        <v>0</v>
      </c>
      <c r="EC35" s="218">
        <v>0</v>
      </c>
      <c r="ED35" s="218">
        <v>0</v>
      </c>
      <c r="EE35" s="218">
        <v>0</v>
      </c>
      <c r="EF35" s="218">
        <v>0</v>
      </c>
      <c r="EG35" s="218">
        <v>0</v>
      </c>
      <c r="EH35" s="218"/>
      <c r="EI35" s="218"/>
      <c r="EJ35" s="218"/>
      <c r="EK35" s="18">
        <f t="shared" si="113"/>
        <v>0</v>
      </c>
      <c r="EL35" s="18">
        <v>0</v>
      </c>
      <c r="EM35" s="18">
        <v>0</v>
      </c>
      <c r="EN35" s="18">
        <v>0</v>
      </c>
      <c r="EO35" s="18">
        <v>0</v>
      </c>
      <c r="EP35" s="18">
        <v>0</v>
      </c>
      <c r="EQ35" s="18">
        <v>0</v>
      </c>
      <c r="ER35" s="18">
        <v>0</v>
      </c>
      <c r="ES35" s="18">
        <v>0</v>
      </c>
      <c r="ET35" s="18">
        <v>0</v>
      </c>
      <c r="EU35" s="18">
        <v>0</v>
      </c>
      <c r="EV35" s="18"/>
      <c r="EW35" s="18"/>
      <c r="EX35" s="20">
        <f t="shared" si="12"/>
        <v>0</v>
      </c>
      <c r="EY35" s="20">
        <f t="shared" si="114"/>
        <v>0</v>
      </c>
      <c r="EZ35" s="20">
        <f t="shared" si="115"/>
        <v>0</v>
      </c>
      <c r="FA35" s="18">
        <f t="shared" si="116"/>
        <v>0</v>
      </c>
      <c r="FB35" s="18">
        <v>0</v>
      </c>
      <c r="FC35" s="218">
        <v>0</v>
      </c>
      <c r="FD35" s="218">
        <v>0</v>
      </c>
      <c r="FE35" s="218">
        <v>0</v>
      </c>
      <c r="FF35" s="218">
        <v>0</v>
      </c>
      <c r="FG35" s="218">
        <v>0</v>
      </c>
      <c r="FH35" s="218">
        <v>0</v>
      </c>
      <c r="FI35" s="218">
        <v>0</v>
      </c>
      <c r="FJ35" s="218">
        <v>0</v>
      </c>
      <c r="FK35" s="218">
        <v>0</v>
      </c>
      <c r="FL35" s="218"/>
      <c r="FM35" s="218"/>
      <c r="FN35" s="20">
        <f t="shared" si="117"/>
        <v>0</v>
      </c>
      <c r="FO35" s="18">
        <v>0</v>
      </c>
      <c r="FP35" s="18">
        <v>0</v>
      </c>
      <c r="FQ35" s="18">
        <v>0</v>
      </c>
      <c r="FR35" s="18">
        <v>0</v>
      </c>
      <c r="FS35" s="18">
        <v>0</v>
      </c>
      <c r="FT35" s="18">
        <v>0</v>
      </c>
      <c r="FU35" s="18">
        <v>0</v>
      </c>
      <c r="FV35" s="18">
        <v>0</v>
      </c>
      <c r="FW35" s="18">
        <v>0</v>
      </c>
      <c r="FX35" s="18">
        <v>0</v>
      </c>
      <c r="FY35" s="18"/>
      <c r="FZ35" s="18"/>
      <c r="GA35" s="218">
        <f t="shared" si="118"/>
        <v>0</v>
      </c>
      <c r="GB35" s="20">
        <f t="shared" si="119"/>
        <v>0</v>
      </c>
      <c r="GC35" s="20">
        <f t="shared" si="120"/>
        <v>0</v>
      </c>
      <c r="GD35" s="18">
        <f t="shared" si="121"/>
        <v>3.1789999999999994</v>
      </c>
      <c r="GE35" s="218">
        <v>3.1789999999999994</v>
      </c>
      <c r="GF35" s="218">
        <v>0</v>
      </c>
      <c r="GG35" s="218">
        <v>0</v>
      </c>
      <c r="GH35" s="218">
        <v>0</v>
      </c>
      <c r="GI35" s="218">
        <v>0</v>
      </c>
      <c r="GJ35" s="218">
        <v>0</v>
      </c>
      <c r="GK35" s="218"/>
      <c r="GL35" s="218"/>
      <c r="GM35" s="218"/>
      <c r="GN35" s="218"/>
      <c r="GO35" s="218"/>
      <c r="GP35" s="218"/>
      <c r="GQ35" s="20">
        <f t="shared" si="122"/>
        <v>0</v>
      </c>
      <c r="GR35" s="18">
        <v>0</v>
      </c>
      <c r="GS35" s="18">
        <v>0</v>
      </c>
      <c r="GT35" s="18">
        <v>0</v>
      </c>
      <c r="GU35" s="18">
        <v>0</v>
      </c>
      <c r="GV35" s="218">
        <f t="shared" si="123"/>
        <v>-3.1789999999999994</v>
      </c>
      <c r="GW35" s="20">
        <f t="shared" si="13"/>
        <v>-3.1789999999999994</v>
      </c>
      <c r="GX35" s="20">
        <f t="shared" si="14"/>
        <v>0</v>
      </c>
      <c r="GY35" s="18">
        <f t="shared" si="124"/>
        <v>1062.4899999999998</v>
      </c>
      <c r="GZ35" s="18">
        <v>103.72000000000001</v>
      </c>
      <c r="HA35" s="218">
        <v>106.53</v>
      </c>
      <c r="HB35" s="218">
        <v>106.53</v>
      </c>
      <c r="HC35" s="218">
        <v>106.53</v>
      </c>
      <c r="HD35" s="218">
        <v>106.53</v>
      </c>
      <c r="HE35" s="218">
        <v>106.53</v>
      </c>
      <c r="HF35" s="218">
        <v>106.53</v>
      </c>
      <c r="HG35" s="218">
        <v>106.53</v>
      </c>
      <c r="HH35" s="218">
        <v>106.53</v>
      </c>
      <c r="HI35" s="218">
        <v>106.53</v>
      </c>
      <c r="HJ35" s="218"/>
      <c r="HK35" s="218"/>
      <c r="HL35" s="20">
        <f t="shared" si="125"/>
        <v>844.48580710506144</v>
      </c>
      <c r="HM35" s="18">
        <v>80.653021827551811</v>
      </c>
      <c r="HN35" s="18">
        <v>74.150110402983316</v>
      </c>
      <c r="HO35" s="18">
        <v>85.224798689178357</v>
      </c>
      <c r="HP35" s="18">
        <v>91.865516106045561</v>
      </c>
      <c r="HQ35" s="18">
        <v>96.101358514730194</v>
      </c>
      <c r="HR35" s="18">
        <v>83.362344171083066</v>
      </c>
      <c r="HS35" s="18">
        <v>75.77751652104314</v>
      </c>
      <c r="HT35" s="18">
        <v>100.23819296023981</v>
      </c>
      <c r="HU35" s="18">
        <v>75.740684294057559</v>
      </c>
      <c r="HV35" s="18">
        <v>81.372263618148665</v>
      </c>
      <c r="HW35" s="18"/>
      <c r="HX35" s="18"/>
      <c r="HY35" s="20">
        <f t="shared" si="15"/>
        <v>-218.00419289493834</v>
      </c>
      <c r="HZ35" s="20">
        <f t="shared" si="16"/>
        <v>-218.00419289493834</v>
      </c>
      <c r="IA35" s="20">
        <f t="shared" si="17"/>
        <v>0</v>
      </c>
      <c r="IB35" s="119">
        <f t="shared" si="126"/>
        <v>0</v>
      </c>
      <c r="IC35" s="119">
        <v>0</v>
      </c>
      <c r="ID35" s="228">
        <v>0</v>
      </c>
      <c r="IE35" s="228">
        <v>0</v>
      </c>
      <c r="IF35" s="119">
        <v>0</v>
      </c>
      <c r="IG35" s="119">
        <v>0</v>
      </c>
      <c r="IH35" s="119">
        <v>0</v>
      </c>
      <c r="II35" s="119">
        <v>0</v>
      </c>
      <c r="IJ35" s="119">
        <v>0</v>
      </c>
      <c r="IK35" s="119">
        <v>0</v>
      </c>
      <c r="IL35" s="119">
        <v>0</v>
      </c>
      <c r="IM35" s="119"/>
      <c r="IN35" s="119"/>
      <c r="IO35" s="120">
        <f t="shared" si="127"/>
        <v>0</v>
      </c>
      <c r="IP35" s="18">
        <v>0</v>
      </c>
      <c r="IQ35" s="18">
        <v>0</v>
      </c>
      <c r="IR35" s="18">
        <v>0</v>
      </c>
      <c r="IS35" s="18">
        <v>0</v>
      </c>
      <c r="IT35" s="18">
        <v>0</v>
      </c>
      <c r="IU35" s="18">
        <v>0</v>
      </c>
      <c r="IV35" s="18">
        <v>0</v>
      </c>
      <c r="IW35" s="18">
        <v>0</v>
      </c>
      <c r="IX35" s="18">
        <v>0</v>
      </c>
      <c r="IY35" s="18">
        <v>0</v>
      </c>
      <c r="IZ35" s="18"/>
      <c r="JA35" s="18"/>
      <c r="JB35" s="228">
        <f t="shared" si="18"/>
        <v>0</v>
      </c>
      <c r="JC35" s="120">
        <f t="shared" si="19"/>
        <v>0</v>
      </c>
      <c r="JD35" s="120">
        <f t="shared" si="20"/>
        <v>0</v>
      </c>
      <c r="JE35" s="119">
        <f t="shared" si="128"/>
        <v>0</v>
      </c>
      <c r="JF35" s="119">
        <v>0</v>
      </c>
      <c r="JG35" s="228">
        <v>0</v>
      </c>
      <c r="JH35" s="228">
        <v>0</v>
      </c>
      <c r="JI35" s="228">
        <v>0</v>
      </c>
      <c r="JJ35" s="228">
        <v>0</v>
      </c>
      <c r="JK35" s="228">
        <v>0</v>
      </c>
      <c r="JL35" s="228">
        <v>0</v>
      </c>
      <c r="JM35" s="228">
        <v>0</v>
      </c>
      <c r="JN35" s="228">
        <v>0</v>
      </c>
      <c r="JO35" s="228">
        <v>0</v>
      </c>
      <c r="JP35" s="228"/>
      <c r="JQ35" s="228"/>
      <c r="JR35" s="119">
        <f t="shared" si="129"/>
        <v>0</v>
      </c>
      <c r="JS35" s="18">
        <v>0</v>
      </c>
      <c r="JT35" s="18">
        <v>0</v>
      </c>
      <c r="JU35" s="18">
        <v>0</v>
      </c>
      <c r="JV35" s="18">
        <v>0</v>
      </c>
      <c r="JW35" s="18">
        <v>0</v>
      </c>
      <c r="JX35" s="18">
        <v>0</v>
      </c>
      <c r="JY35" s="18">
        <v>0</v>
      </c>
      <c r="JZ35" s="18">
        <v>0</v>
      </c>
      <c r="KA35" s="18">
        <v>0</v>
      </c>
      <c r="KB35" s="18">
        <v>0</v>
      </c>
      <c r="KC35" s="18"/>
      <c r="KD35" s="18"/>
      <c r="KE35" s="228">
        <f t="shared" si="21"/>
        <v>0</v>
      </c>
      <c r="KF35" s="120">
        <f t="shared" si="22"/>
        <v>0</v>
      </c>
      <c r="KG35" s="120">
        <f t="shared" si="23"/>
        <v>0</v>
      </c>
      <c r="KH35" s="119">
        <f t="shared" si="130"/>
        <v>1091.1990000000001</v>
      </c>
      <c r="KI35" s="119">
        <v>107.13900000000001</v>
      </c>
      <c r="KJ35" s="228">
        <v>109.34</v>
      </c>
      <c r="KK35" s="228">
        <v>109.34</v>
      </c>
      <c r="KL35" s="228">
        <v>109.34</v>
      </c>
      <c r="KM35" s="228">
        <v>109.34</v>
      </c>
      <c r="KN35" s="228">
        <v>109.34</v>
      </c>
      <c r="KO35" s="228">
        <v>109.34</v>
      </c>
      <c r="KP35" s="228">
        <v>109.34</v>
      </c>
      <c r="KQ35" s="228">
        <v>109.34</v>
      </c>
      <c r="KR35" s="228">
        <v>109.34</v>
      </c>
      <c r="KS35" s="228"/>
      <c r="KT35" s="228"/>
      <c r="KU35" s="120">
        <f t="shared" si="131"/>
        <v>911.77494788834292</v>
      </c>
      <c r="KV35" s="18">
        <v>126.92202774722139</v>
      </c>
      <c r="KW35" s="18">
        <v>96.209842407711989</v>
      </c>
      <c r="KX35" s="18">
        <v>141.83366931346617</v>
      </c>
      <c r="KY35" s="18">
        <v>125.78700563483547</v>
      </c>
      <c r="KZ35" s="18">
        <v>135.47286532739048</v>
      </c>
      <c r="LA35" s="18">
        <v>26.841631108357891</v>
      </c>
      <c r="LB35" s="18">
        <v>1.4872859637638765</v>
      </c>
      <c r="LC35" s="18"/>
      <c r="LD35" s="18">
        <v>149.85281569193882</v>
      </c>
      <c r="LE35" s="18">
        <v>107.36780469365675</v>
      </c>
      <c r="LF35" s="18"/>
      <c r="LG35" s="18"/>
      <c r="LH35" s="228">
        <f t="shared" si="132"/>
        <v>-179.42405211165715</v>
      </c>
      <c r="LI35" s="120">
        <f t="shared" si="24"/>
        <v>-179.42405211165715</v>
      </c>
      <c r="LJ35" s="120">
        <f t="shared" si="25"/>
        <v>0</v>
      </c>
      <c r="LK35" s="120">
        <f t="shared" si="133"/>
        <v>0</v>
      </c>
      <c r="LL35" s="228"/>
      <c r="LM35" s="228"/>
      <c r="LN35" s="228"/>
      <c r="LO35" s="228"/>
      <c r="LP35" s="228"/>
      <c r="LQ35" s="228"/>
      <c r="LR35" s="228"/>
      <c r="LS35" s="228"/>
      <c r="LT35" s="228"/>
      <c r="LU35" s="228"/>
      <c r="LV35" s="228"/>
      <c r="LW35" s="228"/>
      <c r="LX35" s="120">
        <f t="shared" si="26"/>
        <v>0</v>
      </c>
      <c r="LY35" s="228"/>
      <c r="LZ35" s="228"/>
      <c r="MA35" s="228"/>
      <c r="MB35" s="228"/>
      <c r="MC35" s="228"/>
      <c r="MD35" s="228"/>
      <c r="ME35" s="228"/>
      <c r="MF35" s="228"/>
      <c r="MG35" s="228"/>
      <c r="MH35" s="228"/>
      <c r="MI35" s="228"/>
      <c r="MJ35" s="119">
        <v>0</v>
      </c>
      <c r="MK35" s="228"/>
      <c r="ML35" s="120">
        <f t="shared" si="27"/>
        <v>0</v>
      </c>
      <c r="MM35" s="120">
        <f t="shared" si="28"/>
        <v>0</v>
      </c>
      <c r="MN35" s="120">
        <f t="shared" si="134"/>
        <v>3480.1239999999998</v>
      </c>
      <c r="MO35" s="120">
        <v>336.69400000000002</v>
      </c>
      <c r="MP35" s="228">
        <v>349.27</v>
      </c>
      <c r="MQ35" s="228">
        <v>349.27</v>
      </c>
      <c r="MR35" s="228">
        <v>349.27</v>
      </c>
      <c r="MS35" s="228">
        <v>349.27</v>
      </c>
      <c r="MT35" s="228">
        <v>349.27</v>
      </c>
      <c r="MU35" s="228">
        <v>349.27</v>
      </c>
      <c r="MV35" s="228">
        <v>349.27</v>
      </c>
      <c r="MW35" s="228">
        <v>349.27</v>
      </c>
      <c r="MX35" s="228">
        <v>349.27</v>
      </c>
      <c r="MY35" s="228"/>
      <c r="MZ35" s="228"/>
      <c r="NA35" s="120">
        <f t="shared" si="135"/>
        <v>0</v>
      </c>
      <c r="NB35" s="20">
        <v>0</v>
      </c>
      <c r="NC35" s="20">
        <v>0</v>
      </c>
      <c r="ND35" s="20">
        <v>0</v>
      </c>
      <c r="NE35" s="20">
        <v>0</v>
      </c>
      <c r="NF35" s="20">
        <v>0</v>
      </c>
      <c r="NG35" s="20">
        <v>0</v>
      </c>
      <c r="NH35" s="20">
        <v>0</v>
      </c>
      <c r="NI35" s="20">
        <v>0</v>
      </c>
      <c r="NJ35" s="20">
        <v>0</v>
      </c>
      <c r="NK35" s="20">
        <v>0</v>
      </c>
      <c r="NL35" s="20"/>
      <c r="NM35" s="20"/>
      <c r="NN35" s="228">
        <f t="shared" si="136"/>
        <v>-3480.1239999999998</v>
      </c>
      <c r="NO35" s="120">
        <f t="shared" si="29"/>
        <v>-3480.1239999999998</v>
      </c>
      <c r="NP35" s="120">
        <f t="shared" si="30"/>
        <v>0</v>
      </c>
      <c r="NQ35" s="114">
        <f t="shared" si="31"/>
        <v>25.650000000000002</v>
      </c>
      <c r="NR35" s="113">
        <f t="shared" si="32"/>
        <v>0</v>
      </c>
      <c r="NS35" s="131">
        <f t="shared" si="33"/>
        <v>-25.650000000000002</v>
      </c>
      <c r="NT35" s="120">
        <f t="shared" si="34"/>
        <v>-25.650000000000002</v>
      </c>
      <c r="NU35" s="120">
        <f t="shared" si="35"/>
        <v>0</v>
      </c>
      <c r="NV35" s="18">
        <f t="shared" si="137"/>
        <v>0</v>
      </c>
      <c r="NW35" s="18">
        <v>0</v>
      </c>
      <c r="NX35" s="218">
        <v>0</v>
      </c>
      <c r="NY35" s="218">
        <v>0</v>
      </c>
      <c r="NZ35" s="18">
        <v>0</v>
      </c>
      <c r="OA35" s="18">
        <v>0</v>
      </c>
      <c r="OB35" s="18">
        <v>0</v>
      </c>
      <c r="OC35" s="18">
        <v>0</v>
      </c>
      <c r="OD35" s="18">
        <v>0</v>
      </c>
      <c r="OE35" s="18">
        <v>0</v>
      </c>
      <c r="OF35" s="18">
        <v>0</v>
      </c>
      <c r="OG35" s="18"/>
      <c r="OH35" s="18"/>
      <c r="OI35" s="20">
        <f t="shared" si="138"/>
        <v>0</v>
      </c>
      <c r="OJ35" s="20">
        <v>0</v>
      </c>
      <c r="OK35" s="20">
        <v>0</v>
      </c>
      <c r="OL35" s="20">
        <v>0</v>
      </c>
      <c r="OM35" s="20">
        <v>0</v>
      </c>
      <c r="ON35" s="20">
        <v>0</v>
      </c>
      <c r="OO35" s="20">
        <v>0</v>
      </c>
      <c r="OP35" s="20">
        <v>0</v>
      </c>
      <c r="OQ35" s="20">
        <v>0</v>
      </c>
      <c r="OR35" s="20">
        <v>0</v>
      </c>
      <c r="OS35" s="20">
        <f>VLOOKUP(C35,'[3]Фін.рез.(витрати)'!$C$8:$AD$94,28,0)</f>
        <v>0</v>
      </c>
      <c r="OT35" s="20"/>
      <c r="OU35" s="20"/>
      <c r="OV35" s="218">
        <f t="shared" si="139"/>
        <v>0</v>
      </c>
      <c r="OW35" s="20">
        <f t="shared" si="36"/>
        <v>0</v>
      </c>
      <c r="OX35" s="20">
        <f t="shared" si="37"/>
        <v>0</v>
      </c>
      <c r="OY35" s="18">
        <f t="shared" si="140"/>
        <v>0</v>
      </c>
      <c r="OZ35" s="18">
        <v>0</v>
      </c>
      <c r="PA35" s="218">
        <v>0</v>
      </c>
      <c r="PB35" s="218">
        <v>0</v>
      </c>
      <c r="PC35" s="218">
        <v>0</v>
      </c>
      <c r="PD35" s="218">
        <v>0</v>
      </c>
      <c r="PE35" s="218">
        <v>0</v>
      </c>
      <c r="PF35" s="218">
        <v>0</v>
      </c>
      <c r="PG35" s="218">
        <v>0</v>
      </c>
      <c r="PH35" s="218">
        <v>0</v>
      </c>
      <c r="PI35" s="218">
        <v>0</v>
      </c>
      <c r="PJ35" s="218"/>
      <c r="PK35" s="218"/>
      <c r="PL35" s="20">
        <f t="shared" si="141"/>
        <v>0</v>
      </c>
      <c r="PM35" s="18">
        <v>0</v>
      </c>
      <c r="PN35" s="18">
        <v>0</v>
      </c>
      <c r="PO35" s="18">
        <v>0</v>
      </c>
      <c r="PP35" s="18">
        <v>0</v>
      </c>
      <c r="PQ35" s="18">
        <v>0</v>
      </c>
      <c r="PR35" s="18">
        <v>0</v>
      </c>
      <c r="PS35" s="18">
        <v>0</v>
      </c>
      <c r="PT35" s="18">
        <v>0</v>
      </c>
      <c r="PU35" s="18">
        <v>0</v>
      </c>
      <c r="PV35" s="18">
        <f>VLOOKUP(C35,'[3]Фін.рез.(витрати)'!$C$8:$AE$94,29,0)</f>
        <v>0</v>
      </c>
      <c r="PW35" s="18"/>
      <c r="PX35" s="18"/>
      <c r="PY35" s="218">
        <f t="shared" si="142"/>
        <v>0</v>
      </c>
      <c r="PZ35" s="20">
        <f t="shared" si="38"/>
        <v>0</v>
      </c>
      <c r="QA35" s="20">
        <f t="shared" si="39"/>
        <v>0</v>
      </c>
      <c r="QB35" s="18">
        <f t="shared" si="143"/>
        <v>0</v>
      </c>
      <c r="QC35" s="18">
        <v>0</v>
      </c>
      <c r="QD35" s="218">
        <v>0</v>
      </c>
      <c r="QE35" s="218">
        <v>0</v>
      </c>
      <c r="QF35" s="218">
        <v>0</v>
      </c>
      <c r="QG35" s="218">
        <v>0</v>
      </c>
      <c r="QH35" s="218">
        <v>0</v>
      </c>
      <c r="QI35" s="218">
        <v>0</v>
      </c>
      <c r="QJ35" s="218">
        <v>0</v>
      </c>
      <c r="QK35" s="218">
        <v>0</v>
      </c>
      <c r="QL35" s="218">
        <v>0</v>
      </c>
      <c r="QM35" s="218"/>
      <c r="QN35" s="218"/>
      <c r="QO35" s="20">
        <f t="shared" si="144"/>
        <v>0</v>
      </c>
      <c r="QP35" s="18">
        <v>0</v>
      </c>
      <c r="QQ35" s="18">
        <v>0</v>
      </c>
      <c r="QR35" s="18"/>
      <c r="QS35" s="18">
        <v>0</v>
      </c>
      <c r="QT35" s="18">
        <v>0</v>
      </c>
      <c r="QU35" s="18">
        <v>0</v>
      </c>
      <c r="QV35" s="18"/>
      <c r="QW35" s="18">
        <v>0</v>
      </c>
      <c r="QX35" s="18"/>
      <c r="QY35" s="18"/>
      <c r="QZ35" s="18"/>
      <c r="RA35" s="18"/>
      <c r="RB35" s="218">
        <f t="shared" si="145"/>
        <v>0</v>
      </c>
      <c r="RC35" s="20">
        <f t="shared" si="40"/>
        <v>0</v>
      </c>
      <c r="RD35" s="20">
        <f t="shared" si="41"/>
        <v>0</v>
      </c>
      <c r="RE35" s="18">
        <f t="shared" si="146"/>
        <v>0</v>
      </c>
      <c r="RF35" s="20">
        <v>0</v>
      </c>
      <c r="RG35" s="218">
        <v>0</v>
      </c>
      <c r="RH35" s="218">
        <v>0</v>
      </c>
      <c r="RI35" s="218">
        <v>0</v>
      </c>
      <c r="RJ35" s="218">
        <v>0</v>
      </c>
      <c r="RK35" s="218">
        <v>0</v>
      </c>
      <c r="RL35" s="218">
        <v>0</v>
      </c>
      <c r="RM35" s="218">
        <v>0</v>
      </c>
      <c r="RN35" s="218">
        <v>0</v>
      </c>
      <c r="RO35" s="218">
        <v>0</v>
      </c>
      <c r="RP35" s="218"/>
      <c r="RQ35" s="218"/>
      <c r="RR35" s="20">
        <f t="shared" si="147"/>
        <v>0</v>
      </c>
      <c r="RS35" s="18">
        <v>0</v>
      </c>
      <c r="RT35" s="18">
        <v>0</v>
      </c>
      <c r="RU35" s="18"/>
      <c r="RV35" s="18">
        <v>0</v>
      </c>
      <c r="RW35" s="18"/>
      <c r="RX35" s="18"/>
      <c r="RY35" s="18">
        <v>0</v>
      </c>
      <c r="RZ35" s="18">
        <v>0</v>
      </c>
      <c r="SA35" s="18"/>
      <c r="SB35" s="18"/>
      <c r="SC35" s="18"/>
      <c r="SD35" s="18"/>
      <c r="SE35" s="20">
        <f t="shared" si="42"/>
        <v>0</v>
      </c>
      <c r="SF35" s="20">
        <f t="shared" si="43"/>
        <v>0</v>
      </c>
      <c r="SG35" s="20">
        <f t="shared" si="44"/>
        <v>0</v>
      </c>
      <c r="SH35" s="18">
        <f t="shared" si="148"/>
        <v>0</v>
      </c>
      <c r="SI35" s="18">
        <v>0</v>
      </c>
      <c r="SJ35" s="218">
        <v>0</v>
      </c>
      <c r="SK35" s="218">
        <v>0</v>
      </c>
      <c r="SL35" s="218">
        <v>0</v>
      </c>
      <c r="SM35" s="218">
        <v>0</v>
      </c>
      <c r="SN35" s="218">
        <v>0</v>
      </c>
      <c r="SO35" s="218">
        <v>0</v>
      </c>
      <c r="SP35" s="218">
        <v>0</v>
      </c>
      <c r="SQ35" s="218">
        <v>0</v>
      </c>
      <c r="SR35" s="218">
        <v>0</v>
      </c>
      <c r="SS35" s="218"/>
      <c r="ST35" s="218"/>
      <c r="SU35" s="20">
        <f t="shared" si="149"/>
        <v>0</v>
      </c>
      <c r="SV35" s="18">
        <v>0</v>
      </c>
      <c r="SW35" s="18">
        <v>0</v>
      </c>
      <c r="SX35" s="18">
        <v>0</v>
      </c>
      <c r="SY35" s="18">
        <v>0</v>
      </c>
      <c r="SZ35" s="18">
        <v>0</v>
      </c>
      <c r="TA35" s="18">
        <v>0</v>
      </c>
      <c r="TB35" s="18">
        <v>0</v>
      </c>
      <c r="TC35" s="18">
        <v>0</v>
      </c>
      <c r="TD35" s="18">
        <v>0</v>
      </c>
      <c r="TE35" s="18"/>
      <c r="TF35" s="18"/>
      <c r="TG35" s="18"/>
      <c r="TH35" s="20">
        <f t="shared" si="45"/>
        <v>0</v>
      </c>
      <c r="TI35" s="20">
        <f t="shared" si="46"/>
        <v>0</v>
      </c>
      <c r="TJ35" s="20">
        <f t="shared" si="47"/>
        <v>0</v>
      </c>
      <c r="TK35" s="18">
        <f t="shared" si="150"/>
        <v>0</v>
      </c>
      <c r="TL35" s="18">
        <v>0</v>
      </c>
      <c r="TM35" s="218">
        <v>0</v>
      </c>
      <c r="TN35" s="218">
        <v>0</v>
      </c>
      <c r="TO35" s="218">
        <v>0</v>
      </c>
      <c r="TP35" s="218">
        <v>0</v>
      </c>
      <c r="TQ35" s="218">
        <v>0</v>
      </c>
      <c r="TR35" s="218">
        <v>0</v>
      </c>
      <c r="TS35" s="218">
        <v>0</v>
      </c>
      <c r="TT35" s="218">
        <v>0</v>
      </c>
      <c r="TU35" s="218">
        <v>0</v>
      </c>
      <c r="TV35" s="218"/>
      <c r="TW35" s="218"/>
      <c r="TX35" s="20">
        <f t="shared" si="151"/>
        <v>0</v>
      </c>
      <c r="TY35" s="18">
        <v>0</v>
      </c>
      <c r="TZ35" s="18">
        <v>0</v>
      </c>
      <c r="UA35" s="18">
        <v>0</v>
      </c>
      <c r="UB35" s="18">
        <v>0</v>
      </c>
      <c r="UC35" s="18">
        <v>0</v>
      </c>
      <c r="UD35" s="18">
        <v>0</v>
      </c>
      <c r="UE35" s="18">
        <v>0</v>
      </c>
      <c r="UF35" s="18">
        <v>0</v>
      </c>
      <c r="UG35" s="18">
        <v>0</v>
      </c>
      <c r="UH35" s="18">
        <f>VLOOKUP(C35,'[3]Фін.рез.(витрати)'!$C$8:$AI$94,33,0)</f>
        <v>0</v>
      </c>
      <c r="UI35" s="18"/>
      <c r="UJ35" s="18"/>
      <c r="UK35" s="20">
        <f t="shared" si="48"/>
        <v>0</v>
      </c>
      <c r="UL35" s="20">
        <f t="shared" si="49"/>
        <v>0</v>
      </c>
      <c r="UM35" s="20">
        <f t="shared" si="50"/>
        <v>0</v>
      </c>
      <c r="UN35" s="18">
        <f t="shared" si="152"/>
        <v>25.650000000000002</v>
      </c>
      <c r="UO35" s="18">
        <v>2.5199999999999996</v>
      </c>
      <c r="UP35" s="218">
        <v>2.57</v>
      </c>
      <c r="UQ35" s="218">
        <v>2.57</v>
      </c>
      <c r="UR35" s="218">
        <v>2.57</v>
      </c>
      <c r="US35" s="218">
        <v>2.57</v>
      </c>
      <c r="UT35" s="218">
        <v>2.57</v>
      </c>
      <c r="UU35" s="218">
        <v>2.57</v>
      </c>
      <c r="UV35" s="218">
        <v>2.57</v>
      </c>
      <c r="UW35" s="218">
        <v>2.57</v>
      </c>
      <c r="UX35" s="218">
        <v>2.57</v>
      </c>
      <c r="UY35" s="218"/>
      <c r="UZ35" s="218"/>
      <c r="VA35" s="20">
        <f t="shared" si="51"/>
        <v>0</v>
      </c>
      <c r="VB35" s="218"/>
      <c r="VC35" s="218"/>
      <c r="VD35" s="218"/>
      <c r="VE35" s="218"/>
      <c r="VF35" s="218"/>
      <c r="VG35" s="218"/>
      <c r="VH35" s="218"/>
      <c r="VI35" s="218"/>
      <c r="VJ35" s="218"/>
      <c r="VK35" s="218"/>
      <c r="VL35" s="218"/>
      <c r="VM35" s="218"/>
      <c r="VN35" s="20">
        <f t="shared" si="52"/>
        <v>-25.650000000000002</v>
      </c>
      <c r="VO35" s="20">
        <f t="shared" si="53"/>
        <v>-25.650000000000002</v>
      </c>
      <c r="VP35" s="20">
        <f t="shared" si="54"/>
        <v>0</v>
      </c>
      <c r="VQ35" s="120">
        <f t="shared" si="55"/>
        <v>0</v>
      </c>
      <c r="VR35" s="228"/>
      <c r="VS35" s="228"/>
      <c r="VT35" s="228"/>
      <c r="VU35" s="228"/>
      <c r="VV35" s="228"/>
      <c r="VW35" s="228"/>
      <c r="VX35" s="228"/>
      <c r="VY35" s="228"/>
      <c r="VZ35" s="228"/>
      <c r="WA35" s="228"/>
      <c r="WB35" s="228"/>
      <c r="WC35" s="228"/>
      <c r="WD35" s="120">
        <f t="shared" si="56"/>
        <v>0</v>
      </c>
      <c r="WE35" s="218"/>
      <c r="WF35" s="218"/>
      <c r="WG35" s="218"/>
      <c r="WH35" s="218"/>
      <c r="WI35" s="218"/>
      <c r="WJ35" s="218"/>
      <c r="WK35" s="218"/>
      <c r="WL35" s="218"/>
      <c r="WM35" s="218"/>
      <c r="WN35" s="218"/>
      <c r="WO35" s="218"/>
      <c r="WP35" s="218"/>
      <c r="WQ35" s="120">
        <f t="shared" si="57"/>
        <v>0</v>
      </c>
      <c r="WR35" s="120">
        <f t="shared" si="58"/>
        <v>0</v>
      </c>
      <c r="WS35" s="120">
        <f t="shared" si="59"/>
        <v>0</v>
      </c>
      <c r="WT35" s="119">
        <f t="shared" si="153"/>
        <v>0</v>
      </c>
      <c r="WU35" s="119">
        <v>0</v>
      </c>
      <c r="WV35" s="228">
        <v>0</v>
      </c>
      <c r="WW35" s="228">
        <v>0</v>
      </c>
      <c r="WX35" s="228">
        <v>0</v>
      </c>
      <c r="WY35" s="228">
        <v>0</v>
      </c>
      <c r="WZ35" s="228">
        <v>0</v>
      </c>
      <c r="XA35" s="228">
        <v>0</v>
      </c>
      <c r="XB35" s="228">
        <v>0</v>
      </c>
      <c r="XC35" s="228">
        <v>0</v>
      </c>
      <c r="XD35" s="228">
        <v>0</v>
      </c>
      <c r="XE35" s="228"/>
      <c r="XF35" s="228"/>
      <c r="XG35" s="119">
        <f t="shared" si="154"/>
        <v>0</v>
      </c>
      <c r="XH35" s="18">
        <v>0</v>
      </c>
      <c r="XI35" s="18">
        <v>0</v>
      </c>
      <c r="XJ35" s="18">
        <v>0</v>
      </c>
      <c r="XK35" s="18">
        <v>0</v>
      </c>
      <c r="XL35" s="18">
        <v>0</v>
      </c>
      <c r="XM35" s="18">
        <v>0</v>
      </c>
      <c r="XN35" s="18">
        <v>0</v>
      </c>
      <c r="XO35" s="18">
        <v>0</v>
      </c>
      <c r="XP35" s="18">
        <v>0</v>
      </c>
      <c r="XQ35" s="18">
        <v>0</v>
      </c>
      <c r="XR35" s="18"/>
      <c r="XS35" s="18"/>
      <c r="XT35" s="120">
        <f t="shared" si="60"/>
        <v>0</v>
      </c>
      <c r="XU35" s="120">
        <f t="shared" si="61"/>
        <v>0</v>
      </c>
      <c r="XV35" s="120">
        <f t="shared" si="62"/>
        <v>0</v>
      </c>
      <c r="XW35" s="119">
        <f t="shared" si="155"/>
        <v>0</v>
      </c>
      <c r="XX35" s="119">
        <v>0</v>
      </c>
      <c r="XY35" s="228">
        <v>0</v>
      </c>
      <c r="XZ35" s="228">
        <v>0</v>
      </c>
      <c r="YA35" s="228">
        <v>0</v>
      </c>
      <c r="YB35" s="228">
        <v>0</v>
      </c>
      <c r="YC35" s="228">
        <v>0</v>
      </c>
      <c r="YD35" s="228">
        <v>0</v>
      </c>
      <c r="YE35" s="228">
        <v>0</v>
      </c>
      <c r="YF35" s="228">
        <v>0</v>
      </c>
      <c r="YG35" s="228">
        <v>0</v>
      </c>
      <c r="YH35" s="228"/>
      <c r="YI35" s="228"/>
      <c r="YJ35" s="120">
        <f t="shared" si="156"/>
        <v>0</v>
      </c>
      <c r="YK35" s="18">
        <v>0</v>
      </c>
      <c r="YL35" s="18">
        <v>0</v>
      </c>
      <c r="YM35" s="18">
        <v>0</v>
      </c>
      <c r="YN35" s="18">
        <v>0</v>
      </c>
      <c r="YO35" s="18">
        <v>0</v>
      </c>
      <c r="YP35" s="18">
        <v>0</v>
      </c>
      <c r="YQ35" s="18">
        <v>0</v>
      </c>
      <c r="YR35" s="18">
        <v>0</v>
      </c>
      <c r="YS35" s="18">
        <v>0</v>
      </c>
      <c r="YT35" s="18">
        <v>0</v>
      </c>
      <c r="YU35" s="18"/>
      <c r="YV35" s="18"/>
      <c r="YW35" s="218">
        <f t="shared" si="157"/>
        <v>0</v>
      </c>
      <c r="YX35" s="120">
        <f t="shared" si="63"/>
        <v>0</v>
      </c>
      <c r="YY35" s="120">
        <f t="shared" si="64"/>
        <v>0</v>
      </c>
      <c r="YZ35" s="119">
        <f t="shared" si="158"/>
        <v>0</v>
      </c>
      <c r="ZA35" s="119">
        <v>0</v>
      </c>
      <c r="ZB35" s="228">
        <v>0</v>
      </c>
      <c r="ZC35" s="228">
        <v>0</v>
      </c>
      <c r="ZD35" s="228">
        <v>0</v>
      </c>
      <c r="ZE35" s="228">
        <v>0</v>
      </c>
      <c r="ZF35" s="228">
        <v>0</v>
      </c>
      <c r="ZG35" s="228">
        <v>0</v>
      </c>
      <c r="ZH35" s="228">
        <v>0</v>
      </c>
      <c r="ZI35" s="228">
        <v>0</v>
      </c>
      <c r="ZJ35" s="228">
        <v>0</v>
      </c>
      <c r="ZK35" s="228"/>
      <c r="ZL35" s="228"/>
      <c r="ZM35" s="120">
        <f t="shared" si="159"/>
        <v>0</v>
      </c>
      <c r="ZN35" s="119"/>
      <c r="ZO35" s="18"/>
      <c r="ZP35" s="18">
        <v>0</v>
      </c>
      <c r="ZQ35" s="18">
        <v>0</v>
      </c>
      <c r="ZR35" s="18"/>
      <c r="ZS35" s="18"/>
      <c r="ZT35" s="18"/>
      <c r="ZU35" s="18"/>
      <c r="ZV35" s="18"/>
      <c r="ZW35" s="18"/>
      <c r="ZX35" s="18"/>
      <c r="ZY35" s="18"/>
      <c r="ZZ35" s="120">
        <f t="shared" si="65"/>
        <v>0</v>
      </c>
      <c r="AAA35" s="120">
        <f t="shared" si="66"/>
        <v>0</v>
      </c>
      <c r="AAB35" s="120">
        <f t="shared" si="67"/>
        <v>0</v>
      </c>
      <c r="AAC35" s="119">
        <f t="shared" si="160"/>
        <v>0</v>
      </c>
      <c r="AAD35" s="119">
        <v>0</v>
      </c>
      <c r="AAE35" s="228">
        <v>0</v>
      </c>
      <c r="AAF35" s="228">
        <v>0</v>
      </c>
      <c r="AAG35" s="228">
        <v>0</v>
      </c>
      <c r="AAH35" s="228">
        <v>0</v>
      </c>
      <c r="AAI35" s="228">
        <v>0</v>
      </c>
      <c r="AAJ35" s="228">
        <v>0</v>
      </c>
      <c r="AAK35" s="228">
        <v>0</v>
      </c>
      <c r="AAL35" s="228">
        <v>0</v>
      </c>
      <c r="AAM35" s="228">
        <v>0</v>
      </c>
      <c r="AAN35" s="228"/>
      <c r="AAO35" s="228"/>
      <c r="AAP35" s="120">
        <f t="shared" si="161"/>
        <v>0</v>
      </c>
      <c r="AAQ35" s="18">
        <v>0</v>
      </c>
      <c r="AAR35" s="18">
        <v>0</v>
      </c>
      <c r="AAS35" s="18">
        <v>0</v>
      </c>
      <c r="AAT35" s="18">
        <v>0</v>
      </c>
      <c r="AAU35" s="18">
        <v>0</v>
      </c>
      <c r="AAV35" s="18">
        <v>0</v>
      </c>
      <c r="AAW35" s="18">
        <v>0</v>
      </c>
      <c r="AAX35" s="18">
        <v>0</v>
      </c>
      <c r="AAY35" s="18">
        <v>0</v>
      </c>
      <c r="AAZ35" s="18">
        <v>0</v>
      </c>
      <c r="ABA35" s="18"/>
      <c r="ABB35" s="18"/>
      <c r="ABC35" s="120">
        <f t="shared" si="68"/>
        <v>0</v>
      </c>
      <c r="ABD35" s="120">
        <f t="shared" si="69"/>
        <v>0</v>
      </c>
      <c r="ABE35" s="120">
        <f t="shared" si="70"/>
        <v>0</v>
      </c>
      <c r="ABF35" s="119">
        <f t="shared" si="162"/>
        <v>0</v>
      </c>
      <c r="ABG35" s="119">
        <v>0</v>
      </c>
      <c r="ABH35" s="228">
        <v>0</v>
      </c>
      <c r="ABI35" s="228">
        <v>0</v>
      </c>
      <c r="ABJ35" s="228">
        <v>0</v>
      </c>
      <c r="ABK35" s="228">
        <v>0</v>
      </c>
      <c r="ABL35" s="228">
        <v>0</v>
      </c>
      <c r="ABM35" s="228">
        <v>0</v>
      </c>
      <c r="ABN35" s="228">
        <v>0</v>
      </c>
      <c r="ABO35" s="228">
        <v>0</v>
      </c>
      <c r="ABP35" s="228">
        <v>0</v>
      </c>
      <c r="ABQ35" s="228"/>
      <c r="ABR35" s="228"/>
      <c r="ABS35" s="120">
        <f t="shared" si="163"/>
        <v>0</v>
      </c>
      <c r="ABT35" s="18">
        <v>0</v>
      </c>
      <c r="ABU35" s="18"/>
      <c r="ABV35" s="18"/>
      <c r="ABW35" s="18"/>
      <c r="ABX35" s="18"/>
      <c r="ABY35" s="18"/>
      <c r="ABZ35" s="18"/>
      <c r="ACA35" s="18">
        <v>0</v>
      </c>
      <c r="ACB35" s="18">
        <v>0</v>
      </c>
      <c r="ACC35" s="18">
        <v>0</v>
      </c>
      <c r="ACD35" s="18"/>
      <c r="ACE35" s="18"/>
      <c r="ACF35" s="120">
        <f t="shared" si="71"/>
        <v>0</v>
      </c>
      <c r="ACG35" s="120">
        <f t="shared" si="72"/>
        <v>0</v>
      </c>
      <c r="ACH35" s="120">
        <f t="shared" si="73"/>
        <v>0</v>
      </c>
      <c r="ACI35" s="114">
        <f t="shared" si="74"/>
        <v>0</v>
      </c>
      <c r="ACJ35" s="120">
        <f t="shared" si="75"/>
        <v>0</v>
      </c>
      <c r="ACK35" s="131">
        <f t="shared" si="76"/>
        <v>0</v>
      </c>
      <c r="ACL35" s="120">
        <f t="shared" si="77"/>
        <v>0</v>
      </c>
      <c r="ACM35" s="120">
        <f t="shared" si="78"/>
        <v>0</v>
      </c>
      <c r="ACN35" s="18">
        <f t="shared" si="164"/>
        <v>0</v>
      </c>
      <c r="ACO35" s="18">
        <v>0</v>
      </c>
      <c r="ACP35" s="218">
        <v>0</v>
      </c>
      <c r="ACQ35" s="218">
        <v>0</v>
      </c>
      <c r="ACR35" s="218">
        <v>0</v>
      </c>
      <c r="ACS35" s="218">
        <v>0</v>
      </c>
      <c r="ACT35" s="218">
        <v>0</v>
      </c>
      <c r="ACU35" s="218">
        <v>0</v>
      </c>
      <c r="ACV35" s="218">
        <v>0</v>
      </c>
      <c r="ACW35" s="218">
        <v>0</v>
      </c>
      <c r="ACX35" s="218">
        <v>0</v>
      </c>
      <c r="ACY35" s="218"/>
      <c r="ACZ35" s="218"/>
      <c r="ADA35" s="20">
        <f t="shared" si="165"/>
        <v>0</v>
      </c>
      <c r="ADB35" s="18">
        <v>0</v>
      </c>
      <c r="ADC35" s="18">
        <v>0</v>
      </c>
      <c r="ADD35" s="18">
        <v>0</v>
      </c>
      <c r="ADE35" s="18">
        <v>0</v>
      </c>
      <c r="ADF35" s="18">
        <v>0</v>
      </c>
      <c r="ADG35" s="18">
        <v>0</v>
      </c>
      <c r="ADH35" s="18">
        <v>0</v>
      </c>
      <c r="ADI35" s="18">
        <v>0</v>
      </c>
      <c r="ADJ35" s="18">
        <v>0</v>
      </c>
      <c r="ADK35" s="18">
        <v>0</v>
      </c>
      <c r="ADL35" s="18"/>
      <c r="ADM35" s="18"/>
      <c r="ADN35" s="20">
        <f t="shared" si="79"/>
        <v>0</v>
      </c>
      <c r="ADO35" s="20">
        <f t="shared" si="80"/>
        <v>0</v>
      </c>
      <c r="ADP35" s="20">
        <f t="shared" si="81"/>
        <v>0</v>
      </c>
      <c r="ADQ35" s="18">
        <f t="shared" si="166"/>
        <v>0</v>
      </c>
      <c r="ADR35" s="18">
        <v>0</v>
      </c>
      <c r="ADS35" s="218">
        <v>0</v>
      </c>
      <c r="ADT35" s="218">
        <v>0</v>
      </c>
      <c r="ADU35" s="218">
        <v>0</v>
      </c>
      <c r="ADV35" s="218">
        <v>0</v>
      </c>
      <c r="ADW35" s="218">
        <v>0</v>
      </c>
      <c r="ADX35" s="218">
        <v>0</v>
      </c>
      <c r="ADY35" s="218">
        <v>0</v>
      </c>
      <c r="ADZ35" s="218">
        <v>0</v>
      </c>
      <c r="AEA35" s="218">
        <v>0</v>
      </c>
      <c r="AEB35" s="218"/>
      <c r="AEC35" s="218"/>
      <c r="AED35" s="20">
        <f t="shared" si="167"/>
        <v>0</v>
      </c>
      <c r="AEE35" s="18">
        <v>0</v>
      </c>
      <c r="AEF35" s="18">
        <v>0</v>
      </c>
      <c r="AEG35" s="18">
        <v>0</v>
      </c>
      <c r="AEH35" s="18">
        <v>0</v>
      </c>
      <c r="AEI35" s="18">
        <v>0</v>
      </c>
      <c r="AEJ35" s="18">
        <v>0</v>
      </c>
      <c r="AEK35" s="18">
        <v>0</v>
      </c>
      <c r="AEL35" s="18">
        <v>0</v>
      </c>
      <c r="AEM35" s="18">
        <v>0</v>
      </c>
      <c r="AEN35" s="18">
        <v>0</v>
      </c>
      <c r="AEO35" s="18"/>
      <c r="AEP35" s="18"/>
      <c r="AEQ35" s="20">
        <f t="shared" si="82"/>
        <v>0</v>
      </c>
      <c r="AER35" s="20">
        <f t="shared" si="83"/>
        <v>0</v>
      </c>
      <c r="AES35" s="20">
        <f t="shared" si="84"/>
        <v>0</v>
      </c>
      <c r="AET35" s="18">
        <f t="shared" si="168"/>
        <v>0</v>
      </c>
      <c r="AEU35" s="18">
        <v>0</v>
      </c>
      <c r="AEV35" s="218">
        <v>0</v>
      </c>
      <c r="AEW35" s="218">
        <v>0</v>
      </c>
      <c r="AEX35" s="218">
        <v>0</v>
      </c>
      <c r="AEY35" s="218">
        <v>0</v>
      </c>
      <c r="AEZ35" s="218"/>
      <c r="AFA35" s="218"/>
      <c r="AFB35" s="218"/>
      <c r="AFC35" s="218"/>
      <c r="AFD35" s="218"/>
      <c r="AFE35" s="218"/>
      <c r="AFF35" s="218"/>
      <c r="AFG35" s="20">
        <f t="shared" si="169"/>
        <v>0</v>
      </c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20">
        <f t="shared" si="85"/>
        <v>0</v>
      </c>
      <c r="AFU35" s="20">
        <f t="shared" si="86"/>
        <v>0</v>
      </c>
      <c r="AFV35" s="135">
        <f t="shared" si="87"/>
        <v>0</v>
      </c>
      <c r="AFW35" s="140">
        <f t="shared" si="88"/>
        <v>5662.6419999999998</v>
      </c>
      <c r="AFX35" s="110">
        <f t="shared" si="89"/>
        <v>2649.1366572431994</v>
      </c>
      <c r="AFY35" s="125">
        <f t="shared" si="90"/>
        <v>-3013.5053427568005</v>
      </c>
      <c r="AFZ35" s="20">
        <f t="shared" si="170"/>
        <v>-3013.5053427568005</v>
      </c>
      <c r="AGA35" s="139">
        <f t="shared" si="171"/>
        <v>0</v>
      </c>
      <c r="AGB35" s="200">
        <f t="shared" si="91"/>
        <v>6795.1704</v>
      </c>
      <c r="AGC35" s="125">
        <f t="shared" si="91"/>
        <v>3178.9639886918389</v>
      </c>
      <c r="AGD35" s="125">
        <f t="shared" si="92"/>
        <v>-3616.206411308161</v>
      </c>
      <c r="AGE35" s="20">
        <f t="shared" si="93"/>
        <v>-3616.206411308161</v>
      </c>
      <c r="AGF35" s="135">
        <f t="shared" si="94"/>
        <v>0</v>
      </c>
      <c r="AGG35" s="164">
        <f t="shared" si="172"/>
        <v>339.75852000000003</v>
      </c>
      <c r="AGH35" s="205">
        <f t="shared" si="173"/>
        <v>158.94819943459197</v>
      </c>
      <c r="AGI35" s="125">
        <f t="shared" si="95"/>
        <v>-180.81032056540806</v>
      </c>
      <c r="AGJ35" s="20">
        <f t="shared" si="96"/>
        <v>-180.81032056540806</v>
      </c>
      <c r="AGK35" s="139">
        <f t="shared" si="97"/>
        <v>0</v>
      </c>
      <c r="AGL35" s="165">
        <f t="shared" si="174"/>
        <v>7134.9289200000003</v>
      </c>
      <c r="AGM35" s="165">
        <f t="shared" si="174"/>
        <v>3337.9121881264309</v>
      </c>
      <c r="AGN35" s="166">
        <f t="shared" si="99"/>
        <v>-3797.0167318735694</v>
      </c>
      <c r="AGO35" s="165">
        <f t="shared" si="100"/>
        <v>-3797.0167318735694</v>
      </c>
      <c r="AGP35" s="167">
        <f t="shared" si="101"/>
        <v>0</v>
      </c>
      <c r="AGQ35" s="202">
        <f t="shared" si="175"/>
        <v>4.7619047619047616E-2</v>
      </c>
      <c r="AGR35" s="263"/>
      <c r="AGS35" s="263">
        <v>0.05</v>
      </c>
      <c r="AGT35" s="229"/>
      <c r="AGU35" s="264"/>
      <c r="AGV35" s="22"/>
      <c r="AGW35" s="22"/>
      <c r="AGX35" s="22"/>
      <c r="AGY35" s="22"/>
      <c r="AGZ35" s="22"/>
      <c r="AHA35" s="22"/>
      <c r="AHB35" s="22"/>
      <c r="AHC35" s="22"/>
      <c r="AHD35" s="22"/>
      <c r="AHE35" s="22"/>
      <c r="AHF35" s="22"/>
      <c r="AHG35" s="22"/>
      <c r="AHH35" s="22"/>
    </row>
    <row r="36" spans="1:892" s="210" customFormat="1" ht="12.75" outlineLevel="1" x14ac:dyDescent="0.25">
      <c r="A36" s="1">
        <v>466</v>
      </c>
      <c r="B36" s="21">
        <v>3</v>
      </c>
      <c r="C36" s="230" t="s">
        <v>1759</v>
      </c>
      <c r="D36" s="231">
        <v>2</v>
      </c>
      <c r="E36" s="227">
        <v>739.42</v>
      </c>
      <c r="F36" s="131">
        <f t="shared" si="0"/>
        <v>6952.82</v>
      </c>
      <c r="G36" s="113">
        <f t="shared" si="1"/>
        <v>6677.9341006913874</v>
      </c>
      <c r="H36" s="131">
        <f t="shared" si="2"/>
        <v>-274.88589930861235</v>
      </c>
      <c r="I36" s="120">
        <f t="shared" si="3"/>
        <v>-274.88589930861235</v>
      </c>
      <c r="J36" s="120">
        <f t="shared" si="4"/>
        <v>0</v>
      </c>
      <c r="K36" s="18">
        <f t="shared" si="102"/>
        <v>1781.3749999999998</v>
      </c>
      <c r="L36" s="218">
        <v>174.155</v>
      </c>
      <c r="M36" s="218">
        <v>178.58</v>
      </c>
      <c r="N36" s="218">
        <v>178.58</v>
      </c>
      <c r="O36" s="218">
        <v>178.58</v>
      </c>
      <c r="P36" s="218">
        <v>178.58</v>
      </c>
      <c r="Q36" s="218">
        <v>178.58</v>
      </c>
      <c r="R36" s="218">
        <v>178.58</v>
      </c>
      <c r="S36" s="218">
        <v>178.58</v>
      </c>
      <c r="T36" s="218">
        <v>178.58</v>
      </c>
      <c r="U36" s="218">
        <v>178.58</v>
      </c>
      <c r="V36" s="218"/>
      <c r="W36" s="218"/>
      <c r="X36" s="218">
        <f t="shared" si="103"/>
        <v>895.24913367269801</v>
      </c>
      <c r="Y36" s="18">
        <v>895.24913367269801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/>
      <c r="AJ36" s="18"/>
      <c r="AK36" s="218"/>
      <c r="AL36" s="218">
        <f t="shared" si="104"/>
        <v>0</v>
      </c>
      <c r="AM36" s="218">
        <f t="shared" si="5"/>
        <v>0</v>
      </c>
      <c r="AN36" s="18">
        <f t="shared" si="105"/>
        <v>440.411</v>
      </c>
      <c r="AO36" s="218">
        <v>43.241</v>
      </c>
      <c r="AP36" s="218">
        <v>44.13</v>
      </c>
      <c r="AQ36" s="218">
        <v>44.13</v>
      </c>
      <c r="AR36" s="218">
        <v>44.13</v>
      </c>
      <c r="AS36" s="218">
        <v>44.13</v>
      </c>
      <c r="AT36" s="218">
        <v>44.13</v>
      </c>
      <c r="AU36" s="218">
        <v>44.13</v>
      </c>
      <c r="AV36" s="218">
        <v>44.13</v>
      </c>
      <c r="AW36" s="218">
        <v>44.13</v>
      </c>
      <c r="AX36" s="218">
        <v>44.13</v>
      </c>
      <c r="AY36" s="218"/>
      <c r="AZ36" s="218"/>
      <c r="BA36" s="20">
        <f t="shared" si="106"/>
        <v>512.29641923996076</v>
      </c>
      <c r="BB36" s="18">
        <v>256.48817408990175</v>
      </c>
      <c r="BC36" s="18">
        <v>0</v>
      </c>
      <c r="BD36" s="18">
        <v>0</v>
      </c>
      <c r="BE36" s="18">
        <v>0</v>
      </c>
      <c r="BF36" s="18">
        <v>0</v>
      </c>
      <c r="BG36" s="18">
        <v>0</v>
      </c>
      <c r="BH36" s="18">
        <v>255.80824515005898</v>
      </c>
      <c r="BI36" s="18">
        <v>0</v>
      </c>
      <c r="BJ36" s="18">
        <v>0</v>
      </c>
      <c r="BK36" s="18">
        <v>0</v>
      </c>
      <c r="BL36" s="18"/>
      <c r="BM36" s="18"/>
      <c r="BN36" s="218"/>
      <c r="BO36" s="20">
        <f t="shared" si="6"/>
        <v>0</v>
      </c>
      <c r="BP36" s="20">
        <f t="shared" si="7"/>
        <v>0</v>
      </c>
      <c r="BQ36" s="18">
        <f t="shared" si="107"/>
        <v>399.75200000000001</v>
      </c>
      <c r="BR36" s="218">
        <v>39.932000000000002</v>
      </c>
      <c r="BS36" s="3">
        <v>39.979999999999997</v>
      </c>
      <c r="BT36" s="218">
        <v>39.979999999999997</v>
      </c>
      <c r="BU36" s="218">
        <v>39.979999999999997</v>
      </c>
      <c r="BV36" s="218">
        <v>39.979999999999997</v>
      </c>
      <c r="BW36" s="218">
        <v>39.979999999999997</v>
      </c>
      <c r="BX36" s="218">
        <v>39.979999999999997</v>
      </c>
      <c r="BY36" s="218">
        <v>39.979999999999997</v>
      </c>
      <c r="BZ36" s="218">
        <v>39.979999999999997</v>
      </c>
      <c r="CA36" s="218">
        <v>39.979999999999997</v>
      </c>
      <c r="CB36" s="218"/>
      <c r="CC36" s="218"/>
      <c r="CD36" s="18">
        <f t="shared" si="108"/>
        <v>433.64830202388003</v>
      </c>
      <c r="CE36" s="18">
        <v>40.276477479</v>
      </c>
      <c r="CF36" s="18">
        <v>40.173011789999997</v>
      </c>
      <c r="CG36" s="18">
        <v>44.131897046879999</v>
      </c>
      <c r="CH36" s="18">
        <v>45.048146760000002</v>
      </c>
      <c r="CI36" s="18">
        <v>44.064063828000002</v>
      </c>
      <c r="CJ36" s="18">
        <v>44.887107960000002</v>
      </c>
      <c r="CK36" s="18">
        <v>43.605031320000002</v>
      </c>
      <c r="CL36" s="18">
        <v>43.797318840000003</v>
      </c>
      <c r="CM36" s="18">
        <v>43.430805720000002</v>
      </c>
      <c r="CN36" s="18">
        <v>44.234441279999999</v>
      </c>
      <c r="CO36" s="18"/>
      <c r="CP36" s="18"/>
      <c r="CQ36" s="218"/>
      <c r="CR36" s="20">
        <f t="shared" si="8"/>
        <v>0</v>
      </c>
      <c r="CS36" s="20">
        <f t="shared" si="9"/>
        <v>0</v>
      </c>
      <c r="CT36" s="18">
        <f t="shared" si="109"/>
        <v>0</v>
      </c>
      <c r="CU36" s="18">
        <v>0</v>
      </c>
      <c r="CV36" s="218">
        <v>0</v>
      </c>
      <c r="CW36" s="218">
        <v>0</v>
      </c>
      <c r="CX36" s="218">
        <v>0</v>
      </c>
      <c r="CY36" s="218">
        <v>0</v>
      </c>
      <c r="CZ36" s="218">
        <v>0</v>
      </c>
      <c r="DA36" s="218">
        <v>0</v>
      </c>
      <c r="DB36" s="218">
        <v>0</v>
      </c>
      <c r="DC36" s="218">
        <v>0</v>
      </c>
      <c r="DD36" s="218">
        <v>0</v>
      </c>
      <c r="DE36" s="218"/>
      <c r="DF36" s="218"/>
      <c r="DG36" s="18">
        <f t="shared" si="110"/>
        <v>0</v>
      </c>
      <c r="DH36" s="18">
        <v>0</v>
      </c>
      <c r="DI36" s="18">
        <v>0</v>
      </c>
      <c r="DJ36" s="18">
        <v>0</v>
      </c>
      <c r="DK36" s="18">
        <v>0</v>
      </c>
      <c r="DL36" s="18">
        <v>0</v>
      </c>
      <c r="DM36" s="18">
        <v>0</v>
      </c>
      <c r="DN36" s="18">
        <v>0</v>
      </c>
      <c r="DO36" s="18">
        <v>0</v>
      </c>
      <c r="DP36" s="18">
        <v>0</v>
      </c>
      <c r="DQ36" s="18">
        <v>0</v>
      </c>
      <c r="DR36" s="18"/>
      <c r="DS36" s="18"/>
      <c r="DT36" s="218">
        <f t="shared" si="111"/>
        <v>0</v>
      </c>
      <c r="DU36" s="20">
        <f t="shared" si="10"/>
        <v>0</v>
      </c>
      <c r="DV36" s="20">
        <f t="shared" si="112"/>
        <v>0</v>
      </c>
      <c r="DW36" s="18">
        <f t="shared" si="11"/>
        <v>0</v>
      </c>
      <c r="DX36" s="18">
        <v>0</v>
      </c>
      <c r="DY36" s="218">
        <v>0</v>
      </c>
      <c r="DZ36" s="218">
        <v>0</v>
      </c>
      <c r="EA36" s="218">
        <v>0</v>
      </c>
      <c r="EB36" s="218">
        <v>0</v>
      </c>
      <c r="EC36" s="218">
        <v>0</v>
      </c>
      <c r="ED36" s="218">
        <v>0</v>
      </c>
      <c r="EE36" s="218">
        <v>0</v>
      </c>
      <c r="EF36" s="218">
        <v>0</v>
      </c>
      <c r="EG36" s="218">
        <v>0</v>
      </c>
      <c r="EH36" s="218"/>
      <c r="EI36" s="218"/>
      <c r="EJ36" s="218"/>
      <c r="EK36" s="18">
        <f t="shared" si="113"/>
        <v>0</v>
      </c>
      <c r="EL36" s="18">
        <v>0</v>
      </c>
      <c r="EM36" s="18">
        <v>0</v>
      </c>
      <c r="EN36" s="18">
        <v>0</v>
      </c>
      <c r="EO36" s="18">
        <v>0</v>
      </c>
      <c r="EP36" s="18">
        <v>0</v>
      </c>
      <c r="EQ36" s="18">
        <v>0</v>
      </c>
      <c r="ER36" s="18">
        <v>0</v>
      </c>
      <c r="ES36" s="18">
        <v>0</v>
      </c>
      <c r="ET36" s="18">
        <v>0</v>
      </c>
      <c r="EU36" s="18">
        <v>0</v>
      </c>
      <c r="EV36" s="18"/>
      <c r="EW36" s="18"/>
      <c r="EX36" s="20">
        <f t="shared" si="12"/>
        <v>0</v>
      </c>
      <c r="EY36" s="20">
        <f t="shared" si="114"/>
        <v>0</v>
      </c>
      <c r="EZ36" s="20">
        <f t="shared" si="115"/>
        <v>0</v>
      </c>
      <c r="FA36" s="18">
        <f t="shared" si="116"/>
        <v>1130.52</v>
      </c>
      <c r="FB36" s="18">
        <v>111.00000000000001</v>
      </c>
      <c r="FC36" s="218">
        <v>113.28</v>
      </c>
      <c r="FD36" s="218">
        <v>113.28</v>
      </c>
      <c r="FE36" s="218">
        <v>113.28</v>
      </c>
      <c r="FF36" s="218">
        <v>113.28</v>
      </c>
      <c r="FG36" s="218">
        <v>113.28</v>
      </c>
      <c r="FH36" s="218">
        <v>113.28</v>
      </c>
      <c r="FI36" s="218">
        <v>113.28</v>
      </c>
      <c r="FJ36" s="218">
        <v>113.28</v>
      </c>
      <c r="FK36" s="218">
        <v>113.28</v>
      </c>
      <c r="FL36" s="218"/>
      <c r="FM36" s="218"/>
      <c r="FN36" s="20">
        <f t="shared" si="117"/>
        <v>1242.0050634523409</v>
      </c>
      <c r="FO36" s="18">
        <v>624.33881838330194</v>
      </c>
      <c r="FP36" s="18">
        <v>0</v>
      </c>
      <c r="FQ36" s="18">
        <v>0</v>
      </c>
      <c r="FR36" s="18">
        <v>0</v>
      </c>
      <c r="FS36" s="18">
        <v>0</v>
      </c>
      <c r="FT36" s="18">
        <v>0</v>
      </c>
      <c r="FU36" s="18">
        <v>617.66624506903895</v>
      </c>
      <c r="FV36" s="18">
        <v>0</v>
      </c>
      <c r="FW36" s="18">
        <v>0</v>
      </c>
      <c r="FX36" s="18">
        <v>0</v>
      </c>
      <c r="FY36" s="18"/>
      <c r="FZ36" s="18"/>
      <c r="GA36" s="218">
        <f t="shared" si="118"/>
        <v>111.48506345234091</v>
      </c>
      <c r="GB36" s="20">
        <f t="shared" si="119"/>
        <v>0</v>
      </c>
      <c r="GC36" s="20">
        <f t="shared" si="120"/>
        <v>111.48506345234091</v>
      </c>
      <c r="GD36" s="18">
        <f t="shared" si="121"/>
        <v>2.9809999999999999</v>
      </c>
      <c r="GE36" s="218">
        <v>2.9809999999999999</v>
      </c>
      <c r="GF36" s="218">
        <v>0</v>
      </c>
      <c r="GG36" s="218">
        <v>0</v>
      </c>
      <c r="GH36" s="218">
        <v>0</v>
      </c>
      <c r="GI36" s="218">
        <v>0</v>
      </c>
      <c r="GJ36" s="218">
        <v>0</v>
      </c>
      <c r="GK36" s="218"/>
      <c r="GL36" s="218"/>
      <c r="GM36" s="218"/>
      <c r="GN36" s="218"/>
      <c r="GO36" s="218"/>
      <c r="GP36" s="218"/>
      <c r="GQ36" s="20">
        <f t="shared" si="122"/>
        <v>0</v>
      </c>
      <c r="GR36" s="18">
        <v>0</v>
      </c>
      <c r="GS36" s="18">
        <v>0</v>
      </c>
      <c r="GT36" s="18">
        <v>0</v>
      </c>
      <c r="GU36" s="18">
        <v>0</v>
      </c>
      <c r="GV36" s="218">
        <f t="shared" si="123"/>
        <v>-2.9809999999999999</v>
      </c>
      <c r="GW36" s="20">
        <f t="shared" si="13"/>
        <v>-2.9809999999999999</v>
      </c>
      <c r="GX36" s="20">
        <f t="shared" si="14"/>
        <v>0</v>
      </c>
      <c r="GY36" s="18">
        <f t="shared" si="124"/>
        <v>3197.7809999999999</v>
      </c>
      <c r="GZ36" s="18">
        <v>312.47099999999995</v>
      </c>
      <c r="HA36" s="218">
        <v>320.58999999999997</v>
      </c>
      <c r="HB36" s="218">
        <v>320.58999999999997</v>
      </c>
      <c r="HC36" s="218">
        <v>320.58999999999997</v>
      </c>
      <c r="HD36" s="218">
        <v>320.58999999999997</v>
      </c>
      <c r="HE36" s="218">
        <v>320.58999999999997</v>
      </c>
      <c r="HF36" s="218">
        <v>320.58999999999997</v>
      </c>
      <c r="HG36" s="218">
        <v>320.58999999999997</v>
      </c>
      <c r="HH36" s="218">
        <v>320.58999999999997</v>
      </c>
      <c r="HI36" s="218">
        <v>320.58999999999997</v>
      </c>
      <c r="HJ36" s="218"/>
      <c r="HK36" s="218"/>
      <c r="HL36" s="20">
        <f t="shared" si="125"/>
        <v>3594.7351823025078</v>
      </c>
      <c r="HM36" s="18">
        <v>246.14464480997975</v>
      </c>
      <c r="HN36" s="18">
        <v>1243.7506543501106</v>
      </c>
      <c r="HO36" s="18">
        <v>260.09723289975585</v>
      </c>
      <c r="HP36" s="18">
        <v>280.36401265356585</v>
      </c>
      <c r="HQ36" s="18">
        <v>293.29136368805064</v>
      </c>
      <c r="HR36" s="18">
        <v>254.41321517241633</v>
      </c>
      <c r="HS36" s="18">
        <v>231.26510905612173</v>
      </c>
      <c r="HT36" s="18">
        <v>305.91655270334689</v>
      </c>
      <c r="HU36" s="18">
        <v>231.15270092529789</v>
      </c>
      <c r="HV36" s="18">
        <v>248.33969604386269</v>
      </c>
      <c r="HW36" s="18"/>
      <c r="HX36" s="18"/>
      <c r="HY36" s="20">
        <f t="shared" si="15"/>
        <v>396.95418230250789</v>
      </c>
      <c r="HZ36" s="20">
        <f t="shared" si="16"/>
        <v>0</v>
      </c>
      <c r="IA36" s="20">
        <f t="shared" si="17"/>
        <v>396.95418230250789</v>
      </c>
      <c r="IB36" s="119">
        <f t="shared" si="126"/>
        <v>0</v>
      </c>
      <c r="IC36" s="119">
        <v>0</v>
      </c>
      <c r="ID36" s="228">
        <v>0</v>
      </c>
      <c r="IE36" s="228">
        <v>0</v>
      </c>
      <c r="IF36" s="119">
        <v>0</v>
      </c>
      <c r="IG36" s="119">
        <v>0</v>
      </c>
      <c r="IH36" s="119">
        <v>0</v>
      </c>
      <c r="II36" s="119">
        <v>0</v>
      </c>
      <c r="IJ36" s="119">
        <v>0</v>
      </c>
      <c r="IK36" s="119">
        <v>0</v>
      </c>
      <c r="IL36" s="119">
        <v>0</v>
      </c>
      <c r="IM36" s="119"/>
      <c r="IN36" s="119"/>
      <c r="IO36" s="120">
        <f t="shared" si="127"/>
        <v>0</v>
      </c>
      <c r="IP36" s="18">
        <v>0</v>
      </c>
      <c r="IQ36" s="18">
        <v>0</v>
      </c>
      <c r="IR36" s="18">
        <v>0</v>
      </c>
      <c r="IS36" s="18">
        <v>0</v>
      </c>
      <c r="IT36" s="18">
        <v>0</v>
      </c>
      <c r="IU36" s="18">
        <v>0</v>
      </c>
      <c r="IV36" s="18">
        <v>0</v>
      </c>
      <c r="IW36" s="18">
        <v>0</v>
      </c>
      <c r="IX36" s="18">
        <v>0</v>
      </c>
      <c r="IY36" s="18">
        <v>0</v>
      </c>
      <c r="IZ36" s="18"/>
      <c r="JA36" s="18"/>
      <c r="JB36" s="228">
        <f t="shared" si="18"/>
        <v>0</v>
      </c>
      <c r="JC36" s="120">
        <f t="shared" si="19"/>
        <v>0</v>
      </c>
      <c r="JD36" s="120">
        <f t="shared" si="20"/>
        <v>0</v>
      </c>
      <c r="JE36" s="119">
        <f t="shared" si="128"/>
        <v>0</v>
      </c>
      <c r="JF36" s="119">
        <v>0</v>
      </c>
      <c r="JG36" s="228">
        <v>0</v>
      </c>
      <c r="JH36" s="228">
        <v>0</v>
      </c>
      <c r="JI36" s="228">
        <v>0</v>
      </c>
      <c r="JJ36" s="228">
        <v>0</v>
      </c>
      <c r="JK36" s="228">
        <v>0</v>
      </c>
      <c r="JL36" s="228">
        <v>0</v>
      </c>
      <c r="JM36" s="228">
        <v>0</v>
      </c>
      <c r="JN36" s="228">
        <v>0</v>
      </c>
      <c r="JO36" s="228">
        <v>0</v>
      </c>
      <c r="JP36" s="228"/>
      <c r="JQ36" s="228"/>
      <c r="JR36" s="119">
        <f t="shared" si="129"/>
        <v>0</v>
      </c>
      <c r="JS36" s="18">
        <v>0</v>
      </c>
      <c r="JT36" s="18">
        <v>0</v>
      </c>
      <c r="JU36" s="18">
        <v>0</v>
      </c>
      <c r="JV36" s="18">
        <v>0</v>
      </c>
      <c r="JW36" s="18">
        <v>0</v>
      </c>
      <c r="JX36" s="18">
        <v>0</v>
      </c>
      <c r="JY36" s="18">
        <v>0</v>
      </c>
      <c r="JZ36" s="18">
        <v>0</v>
      </c>
      <c r="KA36" s="18">
        <v>0</v>
      </c>
      <c r="KB36" s="18">
        <v>0</v>
      </c>
      <c r="KC36" s="18"/>
      <c r="KD36" s="18"/>
      <c r="KE36" s="228">
        <f t="shared" si="21"/>
        <v>0</v>
      </c>
      <c r="KF36" s="120">
        <f t="shared" si="22"/>
        <v>0</v>
      </c>
      <c r="KG36" s="120">
        <f t="shared" si="23"/>
        <v>0</v>
      </c>
      <c r="KH36" s="119">
        <f t="shared" si="130"/>
        <v>144.10899999999998</v>
      </c>
      <c r="KI36" s="119">
        <v>14.149000000000001</v>
      </c>
      <c r="KJ36" s="228">
        <v>14.44</v>
      </c>
      <c r="KK36" s="228">
        <v>14.44</v>
      </c>
      <c r="KL36" s="228">
        <v>14.44</v>
      </c>
      <c r="KM36" s="228">
        <v>14.44</v>
      </c>
      <c r="KN36" s="228">
        <v>14.44</v>
      </c>
      <c r="KO36" s="228">
        <v>14.44</v>
      </c>
      <c r="KP36" s="228">
        <v>14.44</v>
      </c>
      <c r="KQ36" s="228">
        <v>14.44</v>
      </c>
      <c r="KR36" s="228">
        <v>14.44</v>
      </c>
      <c r="KS36" s="228"/>
      <c r="KT36" s="228"/>
      <c r="KU36" s="120">
        <f t="shared" si="131"/>
        <v>120.40533293059116</v>
      </c>
      <c r="KV36" s="18">
        <v>16.764498604263551</v>
      </c>
      <c r="KW36" s="18">
        <v>12.704633035890172</v>
      </c>
      <c r="KX36" s="18">
        <v>18.729317870880795</v>
      </c>
      <c r="KY36" s="18">
        <v>16.610335359471865</v>
      </c>
      <c r="KZ36" s="18">
        <v>17.889365549642587</v>
      </c>
      <c r="LA36" s="18">
        <v>3.5444718002062339</v>
      </c>
      <c r="LB36" s="18">
        <v>0.19639801829189649</v>
      </c>
      <c r="LC36" s="18"/>
      <c r="LD36" s="18">
        <v>19.788256431114995</v>
      </c>
      <c r="LE36" s="18">
        <v>14.178056260829033</v>
      </c>
      <c r="LF36" s="18"/>
      <c r="LG36" s="18"/>
      <c r="LH36" s="228">
        <f t="shared" si="132"/>
        <v>-23.703667069408823</v>
      </c>
      <c r="LI36" s="120">
        <f t="shared" si="24"/>
        <v>-23.703667069408823</v>
      </c>
      <c r="LJ36" s="120">
        <f t="shared" si="25"/>
        <v>0</v>
      </c>
      <c r="LK36" s="120">
        <f t="shared" si="133"/>
        <v>0</v>
      </c>
      <c r="LL36" s="228"/>
      <c r="LM36" s="228"/>
      <c r="LN36" s="228"/>
      <c r="LO36" s="228"/>
      <c r="LP36" s="228"/>
      <c r="LQ36" s="228"/>
      <c r="LR36" s="228"/>
      <c r="LS36" s="228"/>
      <c r="LT36" s="228"/>
      <c r="LU36" s="228"/>
      <c r="LV36" s="228"/>
      <c r="LW36" s="228"/>
      <c r="LX36" s="120">
        <f t="shared" si="26"/>
        <v>0</v>
      </c>
      <c r="LY36" s="228"/>
      <c r="LZ36" s="228"/>
      <c r="MA36" s="228"/>
      <c r="MB36" s="228"/>
      <c r="MC36" s="228"/>
      <c r="MD36" s="228"/>
      <c r="ME36" s="228"/>
      <c r="MF36" s="228"/>
      <c r="MG36" s="228"/>
      <c r="MH36" s="228"/>
      <c r="MI36" s="228"/>
      <c r="MJ36" s="119">
        <v>0</v>
      </c>
      <c r="MK36" s="228"/>
      <c r="ML36" s="120">
        <f t="shared" si="27"/>
        <v>0</v>
      </c>
      <c r="MM36" s="120">
        <f t="shared" si="28"/>
        <v>0</v>
      </c>
      <c r="MN36" s="120">
        <f t="shared" si="134"/>
        <v>9142.5990000000002</v>
      </c>
      <c r="MO36" s="120">
        <v>837.84900000000005</v>
      </c>
      <c r="MP36" s="228">
        <v>922.75</v>
      </c>
      <c r="MQ36" s="228">
        <v>922.75</v>
      </c>
      <c r="MR36" s="228">
        <v>922.75</v>
      </c>
      <c r="MS36" s="228">
        <v>922.75</v>
      </c>
      <c r="MT36" s="228">
        <v>922.75</v>
      </c>
      <c r="MU36" s="228">
        <v>922.75</v>
      </c>
      <c r="MV36" s="228">
        <v>922.75</v>
      </c>
      <c r="MW36" s="228">
        <v>922.75</v>
      </c>
      <c r="MX36" s="228">
        <v>922.75</v>
      </c>
      <c r="MY36" s="228"/>
      <c r="MZ36" s="228"/>
      <c r="NA36" s="120">
        <f t="shared" si="135"/>
        <v>1050.2802081495179</v>
      </c>
      <c r="NB36" s="20">
        <v>0</v>
      </c>
      <c r="NC36" s="20">
        <v>0</v>
      </c>
      <c r="ND36" s="20">
        <v>0</v>
      </c>
      <c r="NE36" s="20">
        <v>0</v>
      </c>
      <c r="NF36" s="20">
        <v>0</v>
      </c>
      <c r="NG36" s="20">
        <v>0</v>
      </c>
      <c r="NH36" s="20">
        <v>0</v>
      </c>
      <c r="NI36" s="20">
        <v>902.56843067985562</v>
      </c>
      <c r="NJ36" s="20">
        <v>0</v>
      </c>
      <c r="NK36" s="20">
        <v>147.71177746966222</v>
      </c>
      <c r="NL36" s="20"/>
      <c r="NM36" s="20"/>
      <c r="NN36" s="228">
        <f t="shared" si="136"/>
        <v>-8092.3187918504827</v>
      </c>
      <c r="NO36" s="120">
        <f t="shared" si="29"/>
        <v>-8092.3187918504827</v>
      </c>
      <c r="NP36" s="120">
        <f t="shared" si="30"/>
        <v>0</v>
      </c>
      <c r="NQ36" s="114">
        <f t="shared" si="31"/>
        <v>2285.4279999999999</v>
      </c>
      <c r="NR36" s="113">
        <f t="shared" si="32"/>
        <v>0</v>
      </c>
      <c r="NS36" s="131">
        <f t="shared" si="33"/>
        <v>-2285.4279999999999</v>
      </c>
      <c r="NT36" s="120">
        <f t="shared" si="34"/>
        <v>-2285.4279999999999</v>
      </c>
      <c r="NU36" s="120">
        <f t="shared" si="35"/>
        <v>0</v>
      </c>
      <c r="NV36" s="18">
        <f t="shared" si="137"/>
        <v>896.60899999999981</v>
      </c>
      <c r="NW36" s="18">
        <v>86.338999999999999</v>
      </c>
      <c r="NX36" s="218">
        <v>90.03</v>
      </c>
      <c r="NY36" s="218">
        <v>90.03</v>
      </c>
      <c r="NZ36" s="18">
        <v>90.03</v>
      </c>
      <c r="OA36" s="18">
        <v>90.03</v>
      </c>
      <c r="OB36" s="18">
        <v>90.03</v>
      </c>
      <c r="OC36" s="18">
        <v>90.03</v>
      </c>
      <c r="OD36" s="18">
        <v>90.03</v>
      </c>
      <c r="OE36" s="18">
        <v>90.03</v>
      </c>
      <c r="OF36" s="18">
        <v>90.03</v>
      </c>
      <c r="OG36" s="18"/>
      <c r="OH36" s="18"/>
      <c r="OI36" s="20">
        <f t="shared" si="138"/>
        <v>0</v>
      </c>
      <c r="OJ36" s="20">
        <v>0</v>
      </c>
      <c r="OK36" s="20">
        <v>0</v>
      </c>
      <c r="OL36" s="20">
        <v>0</v>
      </c>
      <c r="OM36" s="20">
        <v>0</v>
      </c>
      <c r="ON36" s="20">
        <v>0</v>
      </c>
      <c r="OO36" s="20">
        <v>0</v>
      </c>
      <c r="OP36" s="20">
        <v>0</v>
      </c>
      <c r="OQ36" s="20">
        <v>0</v>
      </c>
      <c r="OR36" s="20">
        <v>0</v>
      </c>
      <c r="OS36" s="20">
        <f>VLOOKUP(C36,'[3]Фін.рез.(витрати)'!$C$8:$AD$94,28,0)</f>
        <v>0</v>
      </c>
      <c r="OT36" s="20"/>
      <c r="OU36" s="20"/>
      <c r="OV36" s="218">
        <f t="shared" si="139"/>
        <v>-896.60899999999981</v>
      </c>
      <c r="OW36" s="20">
        <f t="shared" si="36"/>
        <v>-896.60899999999981</v>
      </c>
      <c r="OX36" s="20">
        <f t="shared" si="37"/>
        <v>0</v>
      </c>
      <c r="OY36" s="18">
        <f t="shared" si="140"/>
        <v>1121.396</v>
      </c>
      <c r="OZ36" s="18">
        <v>104.57600000000001</v>
      </c>
      <c r="PA36" s="218">
        <v>112.98</v>
      </c>
      <c r="PB36" s="218">
        <v>112.98</v>
      </c>
      <c r="PC36" s="218">
        <v>112.98</v>
      </c>
      <c r="PD36" s="218">
        <v>112.98</v>
      </c>
      <c r="PE36" s="218">
        <v>112.98</v>
      </c>
      <c r="PF36" s="218">
        <v>112.98</v>
      </c>
      <c r="PG36" s="218">
        <v>112.98</v>
      </c>
      <c r="PH36" s="218">
        <v>112.98</v>
      </c>
      <c r="PI36" s="218">
        <v>112.98</v>
      </c>
      <c r="PJ36" s="218"/>
      <c r="PK36" s="218"/>
      <c r="PL36" s="20">
        <f t="shared" si="141"/>
        <v>0</v>
      </c>
      <c r="PM36" s="18">
        <v>0</v>
      </c>
      <c r="PN36" s="18">
        <v>0</v>
      </c>
      <c r="PO36" s="18">
        <v>0</v>
      </c>
      <c r="PP36" s="18">
        <v>0</v>
      </c>
      <c r="PQ36" s="18">
        <v>0</v>
      </c>
      <c r="PR36" s="18">
        <v>0</v>
      </c>
      <c r="PS36" s="18">
        <v>0</v>
      </c>
      <c r="PT36" s="18">
        <v>0</v>
      </c>
      <c r="PU36" s="18">
        <v>0</v>
      </c>
      <c r="PV36" s="18">
        <f>VLOOKUP(C36,'[3]Фін.рез.(витрати)'!$C$8:$AE$94,29,0)</f>
        <v>0</v>
      </c>
      <c r="PW36" s="18"/>
      <c r="PX36" s="18"/>
      <c r="PY36" s="218">
        <f t="shared" si="142"/>
        <v>-1121.396</v>
      </c>
      <c r="PZ36" s="20">
        <f t="shared" si="38"/>
        <v>-1121.396</v>
      </c>
      <c r="QA36" s="20">
        <f t="shared" si="39"/>
        <v>0</v>
      </c>
      <c r="QB36" s="18">
        <f t="shared" si="143"/>
        <v>113.74200000000002</v>
      </c>
      <c r="QC36" s="18">
        <v>11.141999999999999</v>
      </c>
      <c r="QD36" s="218">
        <v>11.4</v>
      </c>
      <c r="QE36" s="218">
        <v>11.4</v>
      </c>
      <c r="QF36" s="218">
        <v>11.4</v>
      </c>
      <c r="QG36" s="218">
        <v>11.4</v>
      </c>
      <c r="QH36" s="218">
        <v>11.4</v>
      </c>
      <c r="QI36" s="218">
        <v>11.4</v>
      </c>
      <c r="QJ36" s="218">
        <v>11.4</v>
      </c>
      <c r="QK36" s="218">
        <v>11.4</v>
      </c>
      <c r="QL36" s="218">
        <v>11.4</v>
      </c>
      <c r="QM36" s="218"/>
      <c r="QN36" s="218"/>
      <c r="QO36" s="20">
        <f t="shared" si="144"/>
        <v>0</v>
      </c>
      <c r="QP36" s="18">
        <v>0</v>
      </c>
      <c r="QQ36" s="18">
        <v>0</v>
      </c>
      <c r="QR36" s="18"/>
      <c r="QS36" s="18">
        <v>0</v>
      </c>
      <c r="QT36" s="18">
        <v>0</v>
      </c>
      <c r="QU36" s="18">
        <v>0</v>
      </c>
      <c r="QV36" s="18"/>
      <c r="QW36" s="18">
        <v>0</v>
      </c>
      <c r="QX36" s="18"/>
      <c r="QY36" s="18"/>
      <c r="QZ36" s="18"/>
      <c r="RA36" s="18"/>
      <c r="RB36" s="218">
        <f t="shared" si="145"/>
        <v>-113.74200000000002</v>
      </c>
      <c r="RC36" s="20">
        <f t="shared" si="40"/>
        <v>-113.74200000000002</v>
      </c>
      <c r="RD36" s="20">
        <f t="shared" si="41"/>
        <v>0</v>
      </c>
      <c r="RE36" s="18">
        <f t="shared" si="146"/>
        <v>0</v>
      </c>
      <c r="RF36" s="20">
        <v>0</v>
      </c>
      <c r="RG36" s="218">
        <v>0</v>
      </c>
      <c r="RH36" s="218">
        <v>0</v>
      </c>
      <c r="RI36" s="218">
        <v>0</v>
      </c>
      <c r="RJ36" s="218">
        <v>0</v>
      </c>
      <c r="RK36" s="218">
        <v>0</v>
      </c>
      <c r="RL36" s="218">
        <v>0</v>
      </c>
      <c r="RM36" s="218">
        <v>0</v>
      </c>
      <c r="RN36" s="218">
        <v>0</v>
      </c>
      <c r="RO36" s="218">
        <v>0</v>
      </c>
      <c r="RP36" s="218"/>
      <c r="RQ36" s="218"/>
      <c r="RR36" s="20">
        <f t="shared" si="147"/>
        <v>0</v>
      </c>
      <c r="RS36" s="18">
        <v>0</v>
      </c>
      <c r="RT36" s="18">
        <v>0</v>
      </c>
      <c r="RU36" s="18"/>
      <c r="RV36" s="18">
        <v>0</v>
      </c>
      <c r="RW36" s="18"/>
      <c r="RX36" s="18"/>
      <c r="RY36" s="18">
        <v>0</v>
      </c>
      <c r="RZ36" s="18">
        <v>0</v>
      </c>
      <c r="SA36" s="18"/>
      <c r="SB36" s="18"/>
      <c r="SC36" s="18"/>
      <c r="SD36" s="18"/>
      <c r="SE36" s="20">
        <f t="shared" si="42"/>
        <v>0</v>
      </c>
      <c r="SF36" s="20">
        <f t="shared" si="43"/>
        <v>0</v>
      </c>
      <c r="SG36" s="20">
        <f t="shared" si="44"/>
        <v>0</v>
      </c>
      <c r="SH36" s="18">
        <f t="shared" si="148"/>
        <v>0</v>
      </c>
      <c r="SI36" s="18">
        <v>0</v>
      </c>
      <c r="SJ36" s="218">
        <v>0</v>
      </c>
      <c r="SK36" s="218">
        <v>0</v>
      </c>
      <c r="SL36" s="218">
        <v>0</v>
      </c>
      <c r="SM36" s="218">
        <v>0</v>
      </c>
      <c r="SN36" s="218">
        <v>0</v>
      </c>
      <c r="SO36" s="218">
        <v>0</v>
      </c>
      <c r="SP36" s="218">
        <v>0</v>
      </c>
      <c r="SQ36" s="218">
        <v>0</v>
      </c>
      <c r="SR36" s="218">
        <v>0</v>
      </c>
      <c r="SS36" s="218"/>
      <c r="ST36" s="218"/>
      <c r="SU36" s="20">
        <f t="shared" si="149"/>
        <v>0</v>
      </c>
      <c r="SV36" s="18">
        <v>0</v>
      </c>
      <c r="SW36" s="18">
        <v>0</v>
      </c>
      <c r="SX36" s="18">
        <v>0</v>
      </c>
      <c r="SY36" s="18">
        <v>0</v>
      </c>
      <c r="SZ36" s="18">
        <v>0</v>
      </c>
      <c r="TA36" s="18">
        <v>0</v>
      </c>
      <c r="TB36" s="18">
        <v>0</v>
      </c>
      <c r="TC36" s="18">
        <v>0</v>
      </c>
      <c r="TD36" s="18">
        <v>0</v>
      </c>
      <c r="TE36" s="18"/>
      <c r="TF36" s="18"/>
      <c r="TG36" s="18"/>
      <c r="TH36" s="20">
        <f t="shared" si="45"/>
        <v>0</v>
      </c>
      <c r="TI36" s="20">
        <f t="shared" si="46"/>
        <v>0</v>
      </c>
      <c r="TJ36" s="20">
        <f t="shared" si="47"/>
        <v>0</v>
      </c>
      <c r="TK36" s="18">
        <f t="shared" si="150"/>
        <v>145.596</v>
      </c>
      <c r="TL36" s="18">
        <v>14.286</v>
      </c>
      <c r="TM36" s="218">
        <v>14.59</v>
      </c>
      <c r="TN36" s="218">
        <v>14.59</v>
      </c>
      <c r="TO36" s="218">
        <v>14.59</v>
      </c>
      <c r="TP36" s="218">
        <v>14.59</v>
      </c>
      <c r="TQ36" s="218">
        <v>14.59</v>
      </c>
      <c r="TR36" s="218">
        <v>14.59</v>
      </c>
      <c r="TS36" s="218">
        <v>14.59</v>
      </c>
      <c r="TT36" s="218">
        <v>14.59</v>
      </c>
      <c r="TU36" s="218">
        <v>14.59</v>
      </c>
      <c r="TV36" s="218"/>
      <c r="TW36" s="218"/>
      <c r="TX36" s="20">
        <f t="shared" si="151"/>
        <v>0</v>
      </c>
      <c r="TY36" s="18">
        <v>0</v>
      </c>
      <c r="TZ36" s="18">
        <v>0</v>
      </c>
      <c r="UA36" s="18">
        <v>0</v>
      </c>
      <c r="UB36" s="18">
        <v>0</v>
      </c>
      <c r="UC36" s="18">
        <v>0</v>
      </c>
      <c r="UD36" s="18">
        <v>0</v>
      </c>
      <c r="UE36" s="18">
        <v>0</v>
      </c>
      <c r="UF36" s="18">
        <v>0</v>
      </c>
      <c r="UG36" s="18">
        <v>0</v>
      </c>
      <c r="UH36" s="18">
        <f>VLOOKUP(C36,'[3]Фін.рез.(витрати)'!$C$8:$AI$94,33,0)</f>
        <v>0</v>
      </c>
      <c r="UI36" s="18"/>
      <c r="UJ36" s="18"/>
      <c r="UK36" s="20">
        <f t="shared" si="48"/>
        <v>-145.596</v>
      </c>
      <c r="UL36" s="20">
        <f t="shared" si="49"/>
        <v>-145.596</v>
      </c>
      <c r="UM36" s="20">
        <f t="shared" si="50"/>
        <v>0</v>
      </c>
      <c r="UN36" s="18">
        <f t="shared" si="152"/>
        <v>8.0850000000000026</v>
      </c>
      <c r="UO36" s="18">
        <v>0.79500000000000015</v>
      </c>
      <c r="UP36" s="218">
        <v>0.81</v>
      </c>
      <c r="UQ36" s="218">
        <v>0.81</v>
      </c>
      <c r="UR36" s="218">
        <v>0.81</v>
      </c>
      <c r="US36" s="218">
        <v>0.81</v>
      </c>
      <c r="UT36" s="218">
        <v>0.81</v>
      </c>
      <c r="UU36" s="218">
        <v>0.81</v>
      </c>
      <c r="UV36" s="218">
        <v>0.81</v>
      </c>
      <c r="UW36" s="218">
        <v>0.81</v>
      </c>
      <c r="UX36" s="218">
        <v>0.81</v>
      </c>
      <c r="UY36" s="218"/>
      <c r="UZ36" s="218"/>
      <c r="VA36" s="20">
        <f t="shared" si="51"/>
        <v>0</v>
      </c>
      <c r="VB36" s="218"/>
      <c r="VC36" s="218"/>
      <c r="VD36" s="218"/>
      <c r="VE36" s="218"/>
      <c r="VF36" s="218"/>
      <c r="VG36" s="218"/>
      <c r="VH36" s="218"/>
      <c r="VI36" s="218"/>
      <c r="VJ36" s="218"/>
      <c r="VK36" s="218"/>
      <c r="VL36" s="218"/>
      <c r="VM36" s="218"/>
      <c r="VN36" s="20">
        <f t="shared" si="52"/>
        <v>-8.0850000000000026</v>
      </c>
      <c r="VO36" s="20">
        <f t="shared" si="53"/>
        <v>-8.0850000000000026</v>
      </c>
      <c r="VP36" s="20">
        <f t="shared" si="54"/>
        <v>0</v>
      </c>
      <c r="VQ36" s="120">
        <f t="shared" si="55"/>
        <v>0</v>
      </c>
      <c r="VR36" s="228"/>
      <c r="VS36" s="228"/>
      <c r="VT36" s="228"/>
      <c r="VU36" s="228"/>
      <c r="VV36" s="228"/>
      <c r="VW36" s="228"/>
      <c r="VX36" s="228"/>
      <c r="VY36" s="228"/>
      <c r="VZ36" s="228"/>
      <c r="WA36" s="228"/>
      <c r="WB36" s="228"/>
      <c r="WC36" s="228"/>
      <c r="WD36" s="120">
        <f t="shared" si="56"/>
        <v>0</v>
      </c>
      <c r="WE36" s="218"/>
      <c r="WF36" s="218"/>
      <c r="WG36" s="218"/>
      <c r="WH36" s="218"/>
      <c r="WI36" s="218"/>
      <c r="WJ36" s="218"/>
      <c r="WK36" s="218"/>
      <c r="WL36" s="218"/>
      <c r="WM36" s="218"/>
      <c r="WN36" s="218"/>
      <c r="WO36" s="218"/>
      <c r="WP36" s="218"/>
      <c r="WQ36" s="120">
        <f t="shared" si="57"/>
        <v>0</v>
      </c>
      <c r="WR36" s="120">
        <f t="shared" si="58"/>
        <v>0</v>
      </c>
      <c r="WS36" s="120">
        <f t="shared" si="59"/>
        <v>0</v>
      </c>
      <c r="WT36" s="119">
        <f t="shared" si="153"/>
        <v>22143.033999999992</v>
      </c>
      <c r="WU36" s="119">
        <v>2166.4539999999997</v>
      </c>
      <c r="WV36" s="228">
        <v>2219.62</v>
      </c>
      <c r="WW36" s="228">
        <v>2219.62</v>
      </c>
      <c r="WX36" s="228">
        <v>2219.62</v>
      </c>
      <c r="WY36" s="228">
        <v>2219.62</v>
      </c>
      <c r="WZ36" s="228">
        <v>2219.62</v>
      </c>
      <c r="XA36" s="228">
        <v>2219.62</v>
      </c>
      <c r="XB36" s="228">
        <v>2219.62</v>
      </c>
      <c r="XC36" s="228">
        <v>2219.62</v>
      </c>
      <c r="XD36" s="228">
        <v>2219.62</v>
      </c>
      <c r="XE36" s="228"/>
      <c r="XF36" s="228"/>
      <c r="XG36" s="119">
        <f t="shared" si="154"/>
        <v>24371.969247636422</v>
      </c>
      <c r="XH36" s="18">
        <v>2773.2426608637165</v>
      </c>
      <c r="XI36" s="18">
        <v>2137.8574701361804</v>
      </c>
      <c r="XJ36" s="18">
        <v>1319.8897701420394</v>
      </c>
      <c r="XK36" s="18">
        <v>1249.5636923561933</v>
      </c>
      <c r="XL36" s="18">
        <v>2964.5142366510472</v>
      </c>
      <c r="XM36" s="18">
        <v>2852.2226838675797</v>
      </c>
      <c r="XN36" s="18">
        <v>2485.3533360614315</v>
      </c>
      <c r="XO36" s="18">
        <v>3111.0411708269412</v>
      </c>
      <c r="XP36" s="18">
        <v>2708.4773542418466</v>
      </c>
      <c r="XQ36" s="18">
        <v>2769.8068724894438</v>
      </c>
      <c r="XR36" s="18"/>
      <c r="XS36" s="18"/>
      <c r="XT36" s="120">
        <f t="shared" si="60"/>
        <v>2228.9352476364293</v>
      </c>
      <c r="XU36" s="120">
        <f t="shared" si="61"/>
        <v>0</v>
      </c>
      <c r="XV36" s="120">
        <f t="shared" si="62"/>
        <v>2228.9352476364293</v>
      </c>
      <c r="XW36" s="119">
        <f t="shared" si="155"/>
        <v>1115.3630000000001</v>
      </c>
      <c r="XX36" s="119">
        <v>105.20299999999999</v>
      </c>
      <c r="XY36" s="228">
        <v>112.24</v>
      </c>
      <c r="XZ36" s="228">
        <v>112.24</v>
      </c>
      <c r="YA36" s="228">
        <v>112.24</v>
      </c>
      <c r="YB36" s="228">
        <v>112.24</v>
      </c>
      <c r="YC36" s="228">
        <v>112.24</v>
      </c>
      <c r="YD36" s="228">
        <v>112.24</v>
      </c>
      <c r="YE36" s="228">
        <v>112.24</v>
      </c>
      <c r="YF36" s="228">
        <v>112.24</v>
      </c>
      <c r="YG36" s="228">
        <v>112.24</v>
      </c>
      <c r="YH36" s="228"/>
      <c r="YI36" s="228"/>
      <c r="YJ36" s="120">
        <f t="shared" si="156"/>
        <v>696.61073533932949</v>
      </c>
      <c r="YK36" s="18">
        <v>59.166667498029518</v>
      </c>
      <c r="YL36" s="18">
        <v>42.293939622176154</v>
      </c>
      <c r="YM36" s="18">
        <v>59.431441112994115</v>
      </c>
      <c r="YN36" s="18">
        <v>63.491622189303264</v>
      </c>
      <c r="YO36" s="18">
        <v>87.006383809395174</v>
      </c>
      <c r="YP36" s="18">
        <v>60.663820267152204</v>
      </c>
      <c r="YQ36" s="18">
        <v>57.8553965761363</v>
      </c>
      <c r="YR36" s="18">
        <v>64.339547968693708</v>
      </c>
      <c r="YS36" s="18">
        <v>138.26198529498186</v>
      </c>
      <c r="YT36" s="18">
        <v>64.099931000467279</v>
      </c>
      <c r="YU36" s="18"/>
      <c r="YV36" s="18"/>
      <c r="YW36" s="218">
        <f t="shared" si="157"/>
        <v>-418.75226466067056</v>
      </c>
      <c r="YX36" s="120">
        <f t="shared" si="63"/>
        <v>-418.75226466067056</v>
      </c>
      <c r="YY36" s="120">
        <f t="shared" si="64"/>
        <v>0</v>
      </c>
      <c r="YZ36" s="119">
        <f t="shared" si="158"/>
        <v>1793.7540000000004</v>
      </c>
      <c r="ZA36" s="119">
        <v>174.56399999999999</v>
      </c>
      <c r="ZB36" s="228">
        <v>179.91</v>
      </c>
      <c r="ZC36" s="228">
        <v>179.91</v>
      </c>
      <c r="ZD36" s="228">
        <v>179.91</v>
      </c>
      <c r="ZE36" s="228">
        <v>179.91</v>
      </c>
      <c r="ZF36" s="228">
        <v>179.91</v>
      </c>
      <c r="ZG36" s="228">
        <v>179.91</v>
      </c>
      <c r="ZH36" s="228">
        <v>179.91</v>
      </c>
      <c r="ZI36" s="228">
        <v>179.91</v>
      </c>
      <c r="ZJ36" s="228">
        <v>179.91</v>
      </c>
      <c r="ZK36" s="228"/>
      <c r="ZL36" s="228"/>
      <c r="ZM36" s="120">
        <f t="shared" si="159"/>
        <v>3329.5570034128118</v>
      </c>
      <c r="ZN36" s="119"/>
      <c r="ZO36" s="18"/>
      <c r="ZP36" s="18">
        <v>1636.2760737595895</v>
      </c>
      <c r="ZQ36" s="18">
        <v>1693.2809296532223</v>
      </c>
      <c r="ZR36" s="18"/>
      <c r="ZS36" s="18"/>
      <c r="ZT36" s="18"/>
      <c r="ZU36" s="18"/>
      <c r="ZV36" s="18"/>
      <c r="ZW36" s="18"/>
      <c r="ZX36" s="18"/>
      <c r="ZY36" s="18"/>
      <c r="ZZ36" s="120">
        <f t="shared" si="65"/>
        <v>1535.8030034128114</v>
      </c>
      <c r="AAA36" s="120">
        <f t="shared" si="66"/>
        <v>0</v>
      </c>
      <c r="AAB36" s="120">
        <f t="shared" si="67"/>
        <v>1535.8030034128114</v>
      </c>
      <c r="AAC36" s="119">
        <f t="shared" si="160"/>
        <v>0</v>
      </c>
      <c r="AAD36" s="119">
        <v>0</v>
      </c>
      <c r="AAE36" s="228">
        <v>0</v>
      </c>
      <c r="AAF36" s="228">
        <v>0</v>
      </c>
      <c r="AAG36" s="228">
        <v>0</v>
      </c>
      <c r="AAH36" s="228">
        <v>0</v>
      </c>
      <c r="AAI36" s="228">
        <v>0</v>
      </c>
      <c r="AAJ36" s="228">
        <v>0</v>
      </c>
      <c r="AAK36" s="228">
        <v>0</v>
      </c>
      <c r="AAL36" s="228">
        <v>0</v>
      </c>
      <c r="AAM36" s="228">
        <v>0</v>
      </c>
      <c r="AAN36" s="228"/>
      <c r="AAO36" s="228"/>
      <c r="AAP36" s="120">
        <f t="shared" si="161"/>
        <v>187.29332704000001</v>
      </c>
      <c r="AAQ36" s="18">
        <v>15.885545759999999</v>
      </c>
      <c r="AAR36" s="18">
        <v>15.844737599999998</v>
      </c>
      <c r="AAS36" s="18">
        <v>19.437475200000002</v>
      </c>
      <c r="AAT36" s="18">
        <v>19.841025600000002</v>
      </c>
      <c r="AAU36" s="18">
        <v>19.40759568</v>
      </c>
      <c r="AAV36" s="18">
        <v>19.7700976</v>
      </c>
      <c r="AAW36" s="18">
        <v>19.205419200000001</v>
      </c>
      <c r="AAX36" s="18">
        <v>19.290110400000003</v>
      </c>
      <c r="AAY36" s="18">
        <v>19.128683200000001</v>
      </c>
      <c r="AAZ36" s="18">
        <v>19.482636800000002</v>
      </c>
      <c r="ABA36" s="18"/>
      <c r="ABB36" s="18"/>
      <c r="ABC36" s="120">
        <f t="shared" si="68"/>
        <v>187.29332704000001</v>
      </c>
      <c r="ABD36" s="120">
        <f t="shared" si="69"/>
        <v>0</v>
      </c>
      <c r="ABE36" s="120">
        <f t="shared" si="70"/>
        <v>187.29332704000001</v>
      </c>
      <c r="ABF36" s="119">
        <f t="shared" si="162"/>
        <v>0</v>
      </c>
      <c r="ABG36" s="119">
        <v>0</v>
      </c>
      <c r="ABH36" s="228">
        <v>0</v>
      </c>
      <c r="ABI36" s="228">
        <v>0</v>
      </c>
      <c r="ABJ36" s="228">
        <v>0</v>
      </c>
      <c r="ABK36" s="228">
        <v>0</v>
      </c>
      <c r="ABL36" s="228">
        <v>0</v>
      </c>
      <c r="ABM36" s="228">
        <v>0</v>
      </c>
      <c r="ABN36" s="228">
        <v>0</v>
      </c>
      <c r="ABO36" s="228">
        <v>0</v>
      </c>
      <c r="ABP36" s="228">
        <v>0</v>
      </c>
      <c r="ABQ36" s="228"/>
      <c r="ABR36" s="228"/>
      <c r="ABS36" s="120">
        <f t="shared" si="163"/>
        <v>0</v>
      </c>
      <c r="ABT36" s="18">
        <v>0</v>
      </c>
      <c r="ABU36" s="18"/>
      <c r="ABV36" s="18"/>
      <c r="ABW36" s="18"/>
      <c r="ABX36" s="18"/>
      <c r="ABY36" s="18"/>
      <c r="ABZ36" s="18"/>
      <c r="ACA36" s="18">
        <v>0</v>
      </c>
      <c r="ACB36" s="18">
        <v>0</v>
      </c>
      <c r="ACC36" s="18">
        <v>0</v>
      </c>
      <c r="ACD36" s="18"/>
      <c r="ACE36" s="18"/>
      <c r="ACF36" s="120">
        <f t="shared" si="71"/>
        <v>0</v>
      </c>
      <c r="ACG36" s="120">
        <f t="shared" si="72"/>
        <v>0</v>
      </c>
      <c r="ACH36" s="120">
        <f t="shared" si="73"/>
        <v>0</v>
      </c>
      <c r="ACI36" s="114">
        <f t="shared" si="74"/>
        <v>0</v>
      </c>
      <c r="ACJ36" s="120">
        <f t="shared" si="75"/>
        <v>0</v>
      </c>
      <c r="ACK36" s="131">
        <f t="shared" si="76"/>
        <v>0</v>
      </c>
      <c r="ACL36" s="120">
        <f t="shared" si="77"/>
        <v>0</v>
      </c>
      <c r="ACM36" s="120">
        <f t="shared" si="78"/>
        <v>0</v>
      </c>
      <c r="ACN36" s="18">
        <f t="shared" si="164"/>
        <v>0</v>
      </c>
      <c r="ACO36" s="18">
        <v>0</v>
      </c>
      <c r="ACP36" s="218">
        <v>0</v>
      </c>
      <c r="ACQ36" s="218">
        <v>0</v>
      </c>
      <c r="ACR36" s="218">
        <v>0</v>
      </c>
      <c r="ACS36" s="218">
        <v>0</v>
      </c>
      <c r="ACT36" s="218">
        <v>0</v>
      </c>
      <c r="ACU36" s="218">
        <v>0</v>
      </c>
      <c r="ACV36" s="218">
        <v>0</v>
      </c>
      <c r="ACW36" s="218">
        <v>0</v>
      </c>
      <c r="ACX36" s="218">
        <v>0</v>
      </c>
      <c r="ACY36" s="218"/>
      <c r="ACZ36" s="218"/>
      <c r="ADA36" s="20">
        <f t="shared" si="165"/>
        <v>0</v>
      </c>
      <c r="ADB36" s="18">
        <v>0</v>
      </c>
      <c r="ADC36" s="18">
        <v>0</v>
      </c>
      <c r="ADD36" s="18">
        <v>0</v>
      </c>
      <c r="ADE36" s="18">
        <v>0</v>
      </c>
      <c r="ADF36" s="18">
        <v>0</v>
      </c>
      <c r="ADG36" s="18">
        <v>0</v>
      </c>
      <c r="ADH36" s="18">
        <v>0</v>
      </c>
      <c r="ADI36" s="18">
        <v>0</v>
      </c>
      <c r="ADJ36" s="18">
        <v>0</v>
      </c>
      <c r="ADK36" s="18">
        <v>0</v>
      </c>
      <c r="ADL36" s="18"/>
      <c r="ADM36" s="18"/>
      <c r="ADN36" s="20">
        <f t="shared" si="79"/>
        <v>0</v>
      </c>
      <c r="ADO36" s="20">
        <f t="shared" si="80"/>
        <v>0</v>
      </c>
      <c r="ADP36" s="20">
        <f t="shared" si="81"/>
        <v>0</v>
      </c>
      <c r="ADQ36" s="18">
        <f t="shared" si="166"/>
        <v>0</v>
      </c>
      <c r="ADR36" s="18">
        <v>0</v>
      </c>
      <c r="ADS36" s="218">
        <v>0</v>
      </c>
      <c r="ADT36" s="218">
        <v>0</v>
      </c>
      <c r="ADU36" s="218">
        <v>0</v>
      </c>
      <c r="ADV36" s="218">
        <v>0</v>
      </c>
      <c r="ADW36" s="218">
        <v>0</v>
      </c>
      <c r="ADX36" s="218">
        <v>0</v>
      </c>
      <c r="ADY36" s="218">
        <v>0</v>
      </c>
      <c r="ADZ36" s="218">
        <v>0</v>
      </c>
      <c r="AEA36" s="218">
        <v>0</v>
      </c>
      <c r="AEB36" s="218"/>
      <c r="AEC36" s="218"/>
      <c r="AED36" s="20">
        <f t="shared" si="167"/>
        <v>0</v>
      </c>
      <c r="AEE36" s="18">
        <v>0</v>
      </c>
      <c r="AEF36" s="18">
        <v>0</v>
      </c>
      <c r="AEG36" s="18">
        <v>0</v>
      </c>
      <c r="AEH36" s="18">
        <v>0</v>
      </c>
      <c r="AEI36" s="18">
        <v>0</v>
      </c>
      <c r="AEJ36" s="18">
        <v>0</v>
      </c>
      <c r="AEK36" s="18">
        <v>0</v>
      </c>
      <c r="AEL36" s="18">
        <v>0</v>
      </c>
      <c r="AEM36" s="18">
        <v>0</v>
      </c>
      <c r="AEN36" s="18">
        <v>0</v>
      </c>
      <c r="AEO36" s="18"/>
      <c r="AEP36" s="18"/>
      <c r="AEQ36" s="20">
        <f t="shared" si="82"/>
        <v>0</v>
      </c>
      <c r="AER36" s="20">
        <f t="shared" si="83"/>
        <v>0</v>
      </c>
      <c r="AES36" s="20">
        <f t="shared" si="84"/>
        <v>0</v>
      </c>
      <c r="AET36" s="18">
        <f t="shared" si="168"/>
        <v>63.263000000000005</v>
      </c>
      <c r="AEU36" s="18">
        <v>63.263000000000005</v>
      </c>
      <c r="AEV36" s="218">
        <v>0</v>
      </c>
      <c r="AEW36" s="218">
        <v>0</v>
      </c>
      <c r="AEX36" s="218">
        <v>0</v>
      </c>
      <c r="AEY36" s="218">
        <v>0</v>
      </c>
      <c r="AEZ36" s="218"/>
      <c r="AFA36" s="218"/>
      <c r="AFB36" s="218"/>
      <c r="AFC36" s="218"/>
      <c r="AFD36" s="218"/>
      <c r="AFE36" s="218"/>
      <c r="AFF36" s="218"/>
      <c r="AFG36" s="20">
        <f t="shared" si="169"/>
        <v>0</v>
      </c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20">
        <f t="shared" si="85"/>
        <v>-63.263000000000005</v>
      </c>
      <c r="AFU36" s="20">
        <f t="shared" si="86"/>
        <v>-63.263000000000005</v>
      </c>
      <c r="AFV36" s="135">
        <f t="shared" si="87"/>
        <v>0</v>
      </c>
      <c r="AFW36" s="140">
        <f t="shared" si="88"/>
        <v>43640.369999999988</v>
      </c>
      <c r="AFX36" s="110">
        <f t="shared" si="89"/>
        <v>36434.049955200062</v>
      </c>
      <c r="AFY36" s="125">
        <f t="shared" si="90"/>
        <v>-7206.3200447999261</v>
      </c>
      <c r="AFZ36" s="20">
        <f t="shared" si="170"/>
        <v>-7206.3200447999261</v>
      </c>
      <c r="AGA36" s="139">
        <f t="shared" si="171"/>
        <v>0</v>
      </c>
      <c r="AGB36" s="200">
        <f t="shared" si="91"/>
        <v>52368.443999999981</v>
      </c>
      <c r="AGC36" s="125">
        <f t="shared" si="91"/>
        <v>43720.859946240074</v>
      </c>
      <c r="AGD36" s="125">
        <f t="shared" si="92"/>
        <v>-8647.584053759907</v>
      </c>
      <c r="AGE36" s="20">
        <f t="shared" si="93"/>
        <v>-8647.584053759907</v>
      </c>
      <c r="AGF36" s="135">
        <f t="shared" si="94"/>
        <v>0</v>
      </c>
      <c r="AGG36" s="164">
        <f t="shared" si="172"/>
        <v>2618.4221999999991</v>
      </c>
      <c r="AGH36" s="205">
        <f t="shared" si="173"/>
        <v>2186.042997312004</v>
      </c>
      <c r="AGI36" s="125">
        <f t="shared" si="95"/>
        <v>-432.37920268799508</v>
      </c>
      <c r="AGJ36" s="20">
        <f t="shared" si="96"/>
        <v>-432.37920268799508</v>
      </c>
      <c r="AGK36" s="139">
        <f t="shared" si="97"/>
        <v>0</v>
      </c>
      <c r="AGL36" s="165">
        <f t="shared" si="174"/>
        <v>54986.866199999982</v>
      </c>
      <c r="AGM36" s="165">
        <f t="shared" si="174"/>
        <v>45906.902943552079</v>
      </c>
      <c r="AGN36" s="166">
        <f t="shared" si="99"/>
        <v>-9079.9632564479034</v>
      </c>
      <c r="AGO36" s="165">
        <f t="shared" si="100"/>
        <v>-9079.9632564479034</v>
      </c>
      <c r="AGP36" s="167">
        <f t="shared" si="101"/>
        <v>0</v>
      </c>
      <c r="AGQ36" s="202">
        <f t="shared" si="175"/>
        <v>4.7619047619047623E-2</v>
      </c>
      <c r="AGR36" s="263"/>
      <c r="AGS36" s="263">
        <v>0.05</v>
      </c>
      <c r="AGT36" s="229"/>
      <c r="AGU36" s="264"/>
      <c r="AGV36" s="22"/>
      <c r="AGW36" s="22"/>
      <c r="AGX36" s="22"/>
      <c r="AGY36" s="22"/>
      <c r="AGZ36" s="22"/>
      <c r="AHA36" s="22"/>
      <c r="AHB36" s="22"/>
      <c r="AHC36" s="22"/>
      <c r="AHD36" s="22"/>
      <c r="AHE36" s="22"/>
      <c r="AHF36" s="22"/>
      <c r="AHG36" s="22"/>
      <c r="AHH36" s="22"/>
    </row>
    <row r="37" spans="1:892" s="210" customFormat="1" ht="12.75" outlineLevel="1" x14ac:dyDescent="0.25">
      <c r="A37" s="22">
        <v>467</v>
      </c>
      <c r="B37" s="21">
        <v>3</v>
      </c>
      <c r="C37" s="230" t="s">
        <v>1760</v>
      </c>
      <c r="D37" s="231">
        <v>5</v>
      </c>
      <c r="E37" s="227">
        <v>2161.8000000000002</v>
      </c>
      <c r="F37" s="131">
        <f t="shared" si="0"/>
        <v>26483.873</v>
      </c>
      <c r="G37" s="113">
        <f t="shared" si="1"/>
        <v>26987.705153456027</v>
      </c>
      <c r="H37" s="131">
        <f t="shared" si="2"/>
        <v>503.8321534560273</v>
      </c>
      <c r="I37" s="120">
        <f t="shared" si="3"/>
        <v>0</v>
      </c>
      <c r="J37" s="120">
        <f t="shared" si="4"/>
        <v>503.8321534560273</v>
      </c>
      <c r="K37" s="18">
        <f t="shared" si="102"/>
        <v>12213.086000000001</v>
      </c>
      <c r="L37" s="218">
        <v>1198.4359999999999</v>
      </c>
      <c r="M37" s="218">
        <v>1223.8499999999999</v>
      </c>
      <c r="N37" s="218">
        <v>1223.8499999999999</v>
      </c>
      <c r="O37" s="218">
        <v>1223.8499999999999</v>
      </c>
      <c r="P37" s="218">
        <v>1223.8499999999999</v>
      </c>
      <c r="Q37" s="218">
        <v>1223.8499999999999</v>
      </c>
      <c r="R37" s="218">
        <v>1223.8499999999999</v>
      </c>
      <c r="S37" s="218">
        <v>1223.8499999999999</v>
      </c>
      <c r="T37" s="218">
        <v>1223.8499999999999</v>
      </c>
      <c r="U37" s="218">
        <v>1223.8499999999999</v>
      </c>
      <c r="V37" s="218"/>
      <c r="W37" s="218"/>
      <c r="X37" s="218">
        <f t="shared" si="103"/>
        <v>11840.731670394045</v>
      </c>
      <c r="Y37" s="18">
        <v>0</v>
      </c>
      <c r="Z37" s="18">
        <v>4700.9765327203877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7139.7551376736574</v>
      </c>
      <c r="AG37" s="18">
        <v>0</v>
      </c>
      <c r="AH37" s="18">
        <v>0</v>
      </c>
      <c r="AI37" s="18"/>
      <c r="AJ37" s="18"/>
      <c r="AK37" s="218"/>
      <c r="AL37" s="218">
        <f t="shared" si="104"/>
        <v>0</v>
      </c>
      <c r="AM37" s="218">
        <f t="shared" si="5"/>
        <v>0</v>
      </c>
      <c r="AN37" s="18">
        <f t="shared" si="105"/>
        <v>2019.4309999999996</v>
      </c>
      <c r="AO37" s="218">
        <v>198.28100000000001</v>
      </c>
      <c r="AP37" s="218">
        <v>202.35</v>
      </c>
      <c r="AQ37" s="218">
        <v>202.35</v>
      </c>
      <c r="AR37" s="218">
        <v>202.35</v>
      </c>
      <c r="AS37" s="218">
        <v>202.35</v>
      </c>
      <c r="AT37" s="218">
        <v>202.35</v>
      </c>
      <c r="AU37" s="218">
        <v>202.35</v>
      </c>
      <c r="AV37" s="218">
        <v>202.35</v>
      </c>
      <c r="AW37" s="218">
        <v>202.35</v>
      </c>
      <c r="AX37" s="218">
        <v>202.35</v>
      </c>
      <c r="AY37" s="218"/>
      <c r="AZ37" s="218"/>
      <c r="BA37" s="20">
        <f t="shared" si="106"/>
        <v>1975.1808573327812</v>
      </c>
      <c r="BB37" s="18">
        <v>0</v>
      </c>
      <c r="BC37" s="18">
        <v>784.1811736530077</v>
      </c>
      <c r="BD37" s="18">
        <v>0</v>
      </c>
      <c r="BE37" s="18">
        <v>0</v>
      </c>
      <c r="BF37" s="18">
        <v>0</v>
      </c>
      <c r="BG37" s="18">
        <v>0</v>
      </c>
      <c r="BH37" s="18">
        <v>0</v>
      </c>
      <c r="BI37" s="18">
        <v>1190.9996836797736</v>
      </c>
      <c r="BJ37" s="18">
        <v>0</v>
      </c>
      <c r="BK37" s="18">
        <v>0</v>
      </c>
      <c r="BL37" s="18"/>
      <c r="BM37" s="18"/>
      <c r="BN37" s="218"/>
      <c r="BO37" s="20">
        <f t="shared" si="6"/>
        <v>0</v>
      </c>
      <c r="BP37" s="20">
        <f t="shared" si="7"/>
        <v>0</v>
      </c>
      <c r="BQ37" s="18">
        <f t="shared" si="107"/>
        <v>907.88899999999978</v>
      </c>
      <c r="BR37" s="218">
        <v>90.688999999999993</v>
      </c>
      <c r="BS37" s="3">
        <v>90.8</v>
      </c>
      <c r="BT37" s="218">
        <v>90.8</v>
      </c>
      <c r="BU37" s="218">
        <v>90.8</v>
      </c>
      <c r="BV37" s="218">
        <v>90.8</v>
      </c>
      <c r="BW37" s="218">
        <v>90.8</v>
      </c>
      <c r="BX37" s="218">
        <v>90.8</v>
      </c>
      <c r="BY37" s="218">
        <v>90.8</v>
      </c>
      <c r="BZ37" s="218">
        <v>90.8</v>
      </c>
      <c r="CA37" s="218">
        <v>90.8</v>
      </c>
      <c r="CB37" s="218"/>
      <c r="CC37" s="218"/>
      <c r="CD37" s="18">
        <f t="shared" si="108"/>
        <v>984.59259577444016</v>
      </c>
      <c r="CE37" s="18">
        <v>91.441172781000006</v>
      </c>
      <c r="CF37" s="18">
        <v>91.206270810000007</v>
      </c>
      <c r="CG37" s="18">
        <v>100.20237785444</v>
      </c>
      <c r="CH37" s="18">
        <v>102.28274163</v>
      </c>
      <c r="CI37" s="18">
        <v>100.04836113900001</v>
      </c>
      <c r="CJ37" s="18">
        <v>101.91709973</v>
      </c>
      <c r="CK37" s="18">
        <v>99.006118409999999</v>
      </c>
      <c r="CL37" s="18">
        <v>99.44271117000001</v>
      </c>
      <c r="CM37" s="18">
        <v>98.610535609999999</v>
      </c>
      <c r="CN37" s="18">
        <v>100.43520664</v>
      </c>
      <c r="CO37" s="18"/>
      <c r="CP37" s="18"/>
      <c r="CQ37" s="218"/>
      <c r="CR37" s="20">
        <f t="shared" si="8"/>
        <v>0</v>
      </c>
      <c r="CS37" s="20">
        <f t="shared" si="9"/>
        <v>0</v>
      </c>
      <c r="CT37" s="18">
        <f t="shared" si="109"/>
        <v>0</v>
      </c>
      <c r="CU37" s="18">
        <v>0</v>
      </c>
      <c r="CV37" s="218">
        <v>0</v>
      </c>
      <c r="CW37" s="218">
        <v>0</v>
      </c>
      <c r="CX37" s="218">
        <v>0</v>
      </c>
      <c r="CY37" s="218">
        <v>0</v>
      </c>
      <c r="CZ37" s="218">
        <v>0</v>
      </c>
      <c r="DA37" s="218">
        <v>0</v>
      </c>
      <c r="DB37" s="218">
        <v>0</v>
      </c>
      <c r="DC37" s="218">
        <v>0</v>
      </c>
      <c r="DD37" s="218">
        <v>0</v>
      </c>
      <c r="DE37" s="218"/>
      <c r="DF37" s="218"/>
      <c r="DG37" s="18">
        <f t="shared" si="110"/>
        <v>0</v>
      </c>
      <c r="DH37" s="18">
        <v>0</v>
      </c>
      <c r="DI37" s="18">
        <v>0</v>
      </c>
      <c r="DJ37" s="18">
        <v>0</v>
      </c>
      <c r="DK37" s="18">
        <v>0</v>
      </c>
      <c r="DL37" s="18">
        <v>0</v>
      </c>
      <c r="DM37" s="18">
        <v>0</v>
      </c>
      <c r="DN37" s="18">
        <v>0</v>
      </c>
      <c r="DO37" s="18">
        <v>0</v>
      </c>
      <c r="DP37" s="18">
        <v>0</v>
      </c>
      <c r="DQ37" s="18">
        <v>0</v>
      </c>
      <c r="DR37" s="18"/>
      <c r="DS37" s="18"/>
      <c r="DT37" s="218">
        <f t="shared" si="111"/>
        <v>0</v>
      </c>
      <c r="DU37" s="20">
        <f t="shared" si="10"/>
        <v>0</v>
      </c>
      <c r="DV37" s="20">
        <f t="shared" si="112"/>
        <v>0</v>
      </c>
      <c r="DW37" s="18">
        <f t="shared" si="11"/>
        <v>170.45699999999994</v>
      </c>
      <c r="DX37" s="18">
        <v>16.736999999999998</v>
      </c>
      <c r="DY37" s="218">
        <v>17.079999999999998</v>
      </c>
      <c r="DZ37" s="218">
        <v>17.079999999999998</v>
      </c>
      <c r="EA37" s="218">
        <v>17.079999999999998</v>
      </c>
      <c r="EB37" s="218">
        <v>17.079999999999998</v>
      </c>
      <c r="EC37" s="218">
        <v>17.079999999999998</v>
      </c>
      <c r="ED37" s="218">
        <v>17.079999999999998</v>
      </c>
      <c r="EE37" s="218">
        <v>17.079999999999998</v>
      </c>
      <c r="EF37" s="218">
        <v>17.079999999999998</v>
      </c>
      <c r="EG37" s="218">
        <v>17.079999999999998</v>
      </c>
      <c r="EH37" s="218"/>
      <c r="EI37" s="218"/>
      <c r="EJ37" s="218"/>
      <c r="EK37" s="18">
        <f t="shared" si="113"/>
        <v>166.22849713019016</v>
      </c>
      <c r="EL37" s="18">
        <v>0</v>
      </c>
      <c r="EM37" s="18">
        <v>65.995606169529637</v>
      </c>
      <c r="EN37" s="18">
        <v>0</v>
      </c>
      <c r="EO37" s="18">
        <v>0</v>
      </c>
      <c r="EP37" s="18">
        <v>0</v>
      </c>
      <c r="EQ37" s="18">
        <v>0</v>
      </c>
      <c r="ER37" s="18">
        <v>0</v>
      </c>
      <c r="ES37" s="18">
        <v>100.23289096066053</v>
      </c>
      <c r="ET37" s="18">
        <v>0</v>
      </c>
      <c r="EU37" s="18">
        <v>0</v>
      </c>
      <c r="EV37" s="18"/>
      <c r="EW37" s="18"/>
      <c r="EX37" s="20">
        <f t="shared" si="12"/>
        <v>-4.2285028698097733</v>
      </c>
      <c r="EY37" s="20">
        <f t="shared" si="114"/>
        <v>-4.2285028698097733</v>
      </c>
      <c r="EZ37" s="20">
        <f t="shared" si="115"/>
        <v>0</v>
      </c>
      <c r="FA37" s="18">
        <f t="shared" si="116"/>
        <v>1887.8960000000002</v>
      </c>
      <c r="FB37" s="18">
        <v>185.36599999999999</v>
      </c>
      <c r="FC37" s="218">
        <v>189.17</v>
      </c>
      <c r="FD37" s="218">
        <v>189.17</v>
      </c>
      <c r="FE37" s="218">
        <v>189.17</v>
      </c>
      <c r="FF37" s="218">
        <v>189.17</v>
      </c>
      <c r="FG37" s="218">
        <v>189.17</v>
      </c>
      <c r="FH37" s="218">
        <v>189.17</v>
      </c>
      <c r="FI37" s="218">
        <v>189.17</v>
      </c>
      <c r="FJ37" s="218">
        <v>189.17</v>
      </c>
      <c r="FK37" s="218">
        <v>189.17</v>
      </c>
      <c r="FL37" s="218"/>
      <c r="FM37" s="218"/>
      <c r="FN37" s="20">
        <f t="shared" si="117"/>
        <v>1879.1000544970977</v>
      </c>
      <c r="FO37" s="18">
        <v>0</v>
      </c>
      <c r="FP37" s="18">
        <v>747.8058622257297</v>
      </c>
      <c r="FQ37" s="18">
        <v>0</v>
      </c>
      <c r="FR37" s="18">
        <v>0</v>
      </c>
      <c r="FS37" s="18">
        <v>0</v>
      </c>
      <c r="FT37" s="18">
        <v>0</v>
      </c>
      <c r="FU37" s="18">
        <v>0</v>
      </c>
      <c r="FV37" s="18">
        <v>1131.294192271368</v>
      </c>
      <c r="FW37" s="18">
        <v>0</v>
      </c>
      <c r="FX37" s="18">
        <v>0</v>
      </c>
      <c r="FY37" s="18"/>
      <c r="FZ37" s="18"/>
      <c r="GA37" s="218">
        <f t="shared" si="118"/>
        <v>-8.7959455029024411</v>
      </c>
      <c r="GB37" s="20">
        <f t="shared" si="119"/>
        <v>-8.7959455029024411</v>
      </c>
      <c r="GC37" s="20">
        <f t="shared" si="120"/>
        <v>0</v>
      </c>
      <c r="GD37" s="18">
        <f t="shared" si="121"/>
        <v>14.151</v>
      </c>
      <c r="GE37" s="218">
        <v>14.151</v>
      </c>
      <c r="GF37" s="218">
        <v>0</v>
      </c>
      <c r="GG37" s="218">
        <v>0</v>
      </c>
      <c r="GH37" s="218">
        <v>0</v>
      </c>
      <c r="GI37" s="218">
        <v>0</v>
      </c>
      <c r="GJ37" s="218">
        <v>0</v>
      </c>
      <c r="GK37" s="218"/>
      <c r="GL37" s="218"/>
      <c r="GM37" s="218"/>
      <c r="GN37" s="218"/>
      <c r="GO37" s="218"/>
      <c r="GP37" s="218"/>
      <c r="GQ37" s="20">
        <f t="shared" si="122"/>
        <v>2616.3402896199996</v>
      </c>
      <c r="GR37" s="18">
        <v>2616.3402896199996</v>
      </c>
      <c r="GS37" s="18">
        <v>0</v>
      </c>
      <c r="GT37" s="18">
        <v>0</v>
      </c>
      <c r="GU37" s="18">
        <v>0</v>
      </c>
      <c r="GV37" s="218">
        <f t="shared" si="123"/>
        <v>2602.1892896199997</v>
      </c>
      <c r="GW37" s="20">
        <f t="shared" si="13"/>
        <v>0</v>
      </c>
      <c r="GX37" s="20">
        <f t="shared" si="14"/>
        <v>2602.1892896199997</v>
      </c>
      <c r="GY37" s="18">
        <f t="shared" si="124"/>
        <v>9270.9629999999979</v>
      </c>
      <c r="GZ37" s="18">
        <v>906.36300000000006</v>
      </c>
      <c r="HA37" s="218">
        <v>929.4</v>
      </c>
      <c r="HB37" s="218">
        <v>929.4</v>
      </c>
      <c r="HC37" s="218">
        <v>929.4</v>
      </c>
      <c r="HD37" s="218">
        <v>929.4</v>
      </c>
      <c r="HE37" s="218">
        <v>929.4</v>
      </c>
      <c r="HF37" s="218">
        <v>929.4</v>
      </c>
      <c r="HG37" s="218">
        <v>929.4</v>
      </c>
      <c r="HH37" s="218">
        <v>929.4</v>
      </c>
      <c r="HI37" s="218">
        <v>929.4</v>
      </c>
      <c r="HJ37" s="218"/>
      <c r="HK37" s="218"/>
      <c r="HL37" s="20">
        <f t="shared" si="125"/>
        <v>7525.5311887074704</v>
      </c>
      <c r="HM37" s="18">
        <v>718.7294636808914</v>
      </c>
      <c r="HN37" s="18">
        <v>660.77956999262017</v>
      </c>
      <c r="HO37" s="18">
        <v>759.47028972025851</v>
      </c>
      <c r="HP37" s="18">
        <v>818.6482245245669</v>
      </c>
      <c r="HQ37" s="18">
        <v>856.39541208984019</v>
      </c>
      <c r="HR37" s="18">
        <v>742.87325582631706</v>
      </c>
      <c r="HS37" s="18">
        <v>675.28199903892482</v>
      </c>
      <c r="HT37" s="18">
        <v>893.26030239382737</v>
      </c>
      <c r="HU37" s="18">
        <v>674.95377318764645</v>
      </c>
      <c r="HV37" s="18">
        <v>725.13889825257877</v>
      </c>
      <c r="HW37" s="18"/>
      <c r="HX37" s="18"/>
      <c r="HY37" s="20">
        <f t="shared" si="15"/>
        <v>-1745.4318112925275</v>
      </c>
      <c r="HZ37" s="20">
        <f t="shared" si="16"/>
        <v>-1745.4318112925275</v>
      </c>
      <c r="IA37" s="20">
        <f t="shared" si="17"/>
        <v>0</v>
      </c>
      <c r="IB37" s="119">
        <f t="shared" si="126"/>
        <v>0</v>
      </c>
      <c r="IC37" s="119">
        <v>0</v>
      </c>
      <c r="ID37" s="228">
        <v>0</v>
      </c>
      <c r="IE37" s="228">
        <v>0</v>
      </c>
      <c r="IF37" s="119">
        <v>0</v>
      </c>
      <c r="IG37" s="119">
        <v>0</v>
      </c>
      <c r="IH37" s="119">
        <v>0</v>
      </c>
      <c r="II37" s="119">
        <v>0</v>
      </c>
      <c r="IJ37" s="119">
        <v>0</v>
      </c>
      <c r="IK37" s="119">
        <v>0</v>
      </c>
      <c r="IL37" s="119">
        <v>0</v>
      </c>
      <c r="IM37" s="119"/>
      <c r="IN37" s="119"/>
      <c r="IO37" s="120">
        <f t="shared" si="127"/>
        <v>0</v>
      </c>
      <c r="IP37" s="18">
        <v>0</v>
      </c>
      <c r="IQ37" s="18">
        <v>0</v>
      </c>
      <c r="IR37" s="18">
        <v>0</v>
      </c>
      <c r="IS37" s="18">
        <v>0</v>
      </c>
      <c r="IT37" s="18">
        <v>0</v>
      </c>
      <c r="IU37" s="18">
        <v>0</v>
      </c>
      <c r="IV37" s="18">
        <v>0</v>
      </c>
      <c r="IW37" s="18">
        <v>0</v>
      </c>
      <c r="IX37" s="18">
        <v>0</v>
      </c>
      <c r="IY37" s="18">
        <v>0</v>
      </c>
      <c r="IZ37" s="18"/>
      <c r="JA37" s="18"/>
      <c r="JB37" s="228">
        <f t="shared" si="18"/>
        <v>0</v>
      </c>
      <c r="JC37" s="120">
        <f t="shared" si="19"/>
        <v>0</v>
      </c>
      <c r="JD37" s="120">
        <f t="shared" si="20"/>
        <v>0</v>
      </c>
      <c r="JE37" s="119">
        <f t="shared" si="128"/>
        <v>0</v>
      </c>
      <c r="JF37" s="119">
        <v>0</v>
      </c>
      <c r="JG37" s="228">
        <v>0</v>
      </c>
      <c r="JH37" s="228">
        <v>0</v>
      </c>
      <c r="JI37" s="228">
        <v>0</v>
      </c>
      <c r="JJ37" s="228">
        <v>0</v>
      </c>
      <c r="JK37" s="228">
        <v>0</v>
      </c>
      <c r="JL37" s="228">
        <v>0</v>
      </c>
      <c r="JM37" s="228">
        <v>0</v>
      </c>
      <c r="JN37" s="228">
        <v>0</v>
      </c>
      <c r="JO37" s="228">
        <v>0</v>
      </c>
      <c r="JP37" s="228"/>
      <c r="JQ37" s="228"/>
      <c r="JR37" s="119">
        <f t="shared" si="129"/>
        <v>0</v>
      </c>
      <c r="JS37" s="18">
        <v>0</v>
      </c>
      <c r="JT37" s="18">
        <v>0</v>
      </c>
      <c r="JU37" s="18">
        <v>0</v>
      </c>
      <c r="JV37" s="18">
        <v>0</v>
      </c>
      <c r="JW37" s="18">
        <v>0</v>
      </c>
      <c r="JX37" s="18">
        <v>0</v>
      </c>
      <c r="JY37" s="18">
        <v>0</v>
      </c>
      <c r="JZ37" s="18">
        <v>0</v>
      </c>
      <c r="KA37" s="18">
        <v>0</v>
      </c>
      <c r="KB37" s="18">
        <v>0</v>
      </c>
      <c r="KC37" s="18"/>
      <c r="KD37" s="18"/>
      <c r="KE37" s="228">
        <f t="shared" si="21"/>
        <v>0</v>
      </c>
      <c r="KF37" s="120">
        <f t="shared" si="22"/>
        <v>0</v>
      </c>
      <c r="KG37" s="120">
        <f t="shared" si="23"/>
        <v>0</v>
      </c>
      <c r="KH37" s="119">
        <f t="shared" si="130"/>
        <v>13501.909000000001</v>
      </c>
      <c r="KI37" s="119">
        <v>1325.6290000000001</v>
      </c>
      <c r="KJ37" s="228">
        <v>1352.92</v>
      </c>
      <c r="KK37" s="228">
        <v>1352.92</v>
      </c>
      <c r="KL37" s="228">
        <v>1352.92</v>
      </c>
      <c r="KM37" s="228">
        <v>1352.92</v>
      </c>
      <c r="KN37" s="228">
        <v>1352.92</v>
      </c>
      <c r="KO37" s="228">
        <v>1352.92</v>
      </c>
      <c r="KP37" s="228">
        <v>1352.92</v>
      </c>
      <c r="KQ37" s="228">
        <v>1352.92</v>
      </c>
      <c r="KR37" s="228">
        <v>1352.92</v>
      </c>
      <c r="KS37" s="228"/>
      <c r="KT37" s="228"/>
      <c r="KU37" s="120">
        <f t="shared" si="131"/>
        <v>11275.575474468083</v>
      </c>
      <c r="KV37" s="18">
        <v>1569.7287323382945</v>
      </c>
      <c r="KW37" s="18">
        <v>1189.7744934500711</v>
      </c>
      <c r="KX37" s="18">
        <v>1753.9794041702685</v>
      </c>
      <c r="KY37" s="18">
        <v>1555.5390921188255</v>
      </c>
      <c r="KZ37" s="18">
        <v>1675.3188206886159</v>
      </c>
      <c r="LA37" s="18">
        <v>331.93576931543021</v>
      </c>
      <c r="LB37" s="18">
        <v>18.39245195573384</v>
      </c>
      <c r="LC37" s="18"/>
      <c r="LD37" s="18">
        <v>1853.14780089123</v>
      </c>
      <c r="LE37" s="18">
        <v>1327.758909539612</v>
      </c>
      <c r="LF37" s="18"/>
      <c r="LG37" s="18"/>
      <c r="LH37" s="228">
        <f t="shared" si="132"/>
        <v>-2226.333525531918</v>
      </c>
      <c r="LI37" s="120">
        <f t="shared" si="24"/>
        <v>-2226.333525531918</v>
      </c>
      <c r="LJ37" s="120">
        <f t="shared" si="25"/>
        <v>0</v>
      </c>
      <c r="LK37" s="120">
        <f t="shared" si="133"/>
        <v>0</v>
      </c>
      <c r="LL37" s="228"/>
      <c r="LM37" s="228"/>
      <c r="LN37" s="228"/>
      <c r="LO37" s="228"/>
      <c r="LP37" s="228"/>
      <c r="LQ37" s="228"/>
      <c r="LR37" s="228"/>
      <c r="LS37" s="228"/>
      <c r="LT37" s="228"/>
      <c r="LU37" s="228"/>
      <c r="LV37" s="228"/>
      <c r="LW37" s="228"/>
      <c r="LX37" s="120">
        <f t="shared" si="26"/>
        <v>0</v>
      </c>
      <c r="LY37" s="228"/>
      <c r="LZ37" s="228"/>
      <c r="MA37" s="228"/>
      <c r="MB37" s="228"/>
      <c r="MC37" s="228"/>
      <c r="MD37" s="228"/>
      <c r="ME37" s="228"/>
      <c r="MF37" s="228"/>
      <c r="MG37" s="228"/>
      <c r="MH37" s="228"/>
      <c r="MI37" s="228"/>
      <c r="MJ37" s="119">
        <v>0</v>
      </c>
      <c r="MK37" s="228"/>
      <c r="ML37" s="120">
        <f t="shared" si="27"/>
        <v>0</v>
      </c>
      <c r="MM37" s="120">
        <f t="shared" si="28"/>
        <v>0</v>
      </c>
      <c r="MN37" s="120">
        <f t="shared" si="134"/>
        <v>37982.159999999989</v>
      </c>
      <c r="MO37" s="120">
        <v>3654</v>
      </c>
      <c r="MP37" s="228">
        <v>3814.24</v>
      </c>
      <c r="MQ37" s="228">
        <v>3814.24</v>
      </c>
      <c r="MR37" s="228">
        <v>3814.24</v>
      </c>
      <c r="MS37" s="228">
        <v>3814.24</v>
      </c>
      <c r="MT37" s="228">
        <v>3814.24</v>
      </c>
      <c r="MU37" s="228">
        <v>3814.24</v>
      </c>
      <c r="MV37" s="228">
        <v>3814.24</v>
      </c>
      <c r="MW37" s="228">
        <v>3814.24</v>
      </c>
      <c r="MX37" s="228">
        <v>3814.24</v>
      </c>
      <c r="MY37" s="228"/>
      <c r="MZ37" s="228"/>
      <c r="NA37" s="120">
        <f t="shared" si="135"/>
        <v>1948.3745521265869</v>
      </c>
      <c r="NB37" s="20">
        <v>0</v>
      </c>
      <c r="NC37" s="20">
        <v>0</v>
      </c>
      <c r="ND37" s="20">
        <v>0</v>
      </c>
      <c r="NE37" s="20">
        <v>0</v>
      </c>
      <c r="NF37" s="20">
        <v>0</v>
      </c>
      <c r="NG37" s="20">
        <v>0</v>
      </c>
      <c r="NH37" s="20">
        <v>0</v>
      </c>
      <c r="NI37" s="20">
        <v>1800.6627746569247</v>
      </c>
      <c r="NJ37" s="20">
        <v>0</v>
      </c>
      <c r="NK37" s="20">
        <v>147.71177746966222</v>
      </c>
      <c r="NL37" s="20"/>
      <c r="NM37" s="20"/>
      <c r="NN37" s="228">
        <f t="shared" si="136"/>
        <v>-36033.785447873401</v>
      </c>
      <c r="NO37" s="120">
        <f t="shared" si="29"/>
        <v>-36033.785447873401</v>
      </c>
      <c r="NP37" s="120">
        <f t="shared" si="30"/>
        <v>0</v>
      </c>
      <c r="NQ37" s="114">
        <f t="shared" si="31"/>
        <v>10130.530999999999</v>
      </c>
      <c r="NR37" s="113">
        <f t="shared" si="32"/>
        <v>0</v>
      </c>
      <c r="NS37" s="131">
        <f t="shared" si="33"/>
        <v>-10130.530999999999</v>
      </c>
      <c r="NT37" s="120">
        <f t="shared" si="34"/>
        <v>-10130.530999999999</v>
      </c>
      <c r="NU37" s="120">
        <f t="shared" si="35"/>
        <v>0</v>
      </c>
      <c r="NV37" s="18">
        <f t="shared" si="137"/>
        <v>3246.6629999999996</v>
      </c>
      <c r="NW37" s="18">
        <v>316.44299999999998</v>
      </c>
      <c r="NX37" s="218">
        <v>325.58</v>
      </c>
      <c r="NY37" s="218">
        <v>325.58</v>
      </c>
      <c r="NZ37" s="18">
        <v>325.58</v>
      </c>
      <c r="OA37" s="18">
        <v>325.58</v>
      </c>
      <c r="OB37" s="18">
        <v>325.58</v>
      </c>
      <c r="OC37" s="18">
        <v>325.58</v>
      </c>
      <c r="OD37" s="18">
        <v>325.58</v>
      </c>
      <c r="OE37" s="18">
        <v>325.58</v>
      </c>
      <c r="OF37" s="18">
        <v>325.58</v>
      </c>
      <c r="OG37" s="18"/>
      <c r="OH37" s="18"/>
      <c r="OI37" s="20">
        <f t="shared" si="138"/>
        <v>0</v>
      </c>
      <c r="OJ37" s="20">
        <v>0</v>
      </c>
      <c r="OK37" s="20">
        <v>0</v>
      </c>
      <c r="OL37" s="20">
        <v>0</v>
      </c>
      <c r="OM37" s="20">
        <v>0</v>
      </c>
      <c r="ON37" s="20">
        <v>0</v>
      </c>
      <c r="OO37" s="20">
        <v>0</v>
      </c>
      <c r="OP37" s="20">
        <v>0</v>
      </c>
      <c r="OQ37" s="20">
        <v>0</v>
      </c>
      <c r="OR37" s="20">
        <v>0</v>
      </c>
      <c r="OS37" s="20">
        <f>VLOOKUP(C37,'[3]Фін.рез.(витрати)'!$C$8:$AD$94,28,0)</f>
        <v>0</v>
      </c>
      <c r="OT37" s="20"/>
      <c r="OU37" s="20"/>
      <c r="OV37" s="218">
        <f t="shared" si="139"/>
        <v>-3246.6629999999996</v>
      </c>
      <c r="OW37" s="20">
        <f t="shared" si="36"/>
        <v>-3246.6629999999996</v>
      </c>
      <c r="OX37" s="20">
        <f t="shared" si="37"/>
        <v>0</v>
      </c>
      <c r="OY37" s="18">
        <f t="shared" si="140"/>
        <v>5184.3779999999997</v>
      </c>
      <c r="OZ37" s="18">
        <v>489.34799999999996</v>
      </c>
      <c r="PA37" s="218">
        <v>521.66999999999996</v>
      </c>
      <c r="PB37" s="218">
        <v>521.66999999999996</v>
      </c>
      <c r="PC37" s="218">
        <v>521.66999999999996</v>
      </c>
      <c r="PD37" s="218">
        <v>521.66999999999996</v>
      </c>
      <c r="PE37" s="218">
        <v>521.66999999999996</v>
      </c>
      <c r="PF37" s="218">
        <v>521.66999999999996</v>
      </c>
      <c r="PG37" s="218">
        <v>521.66999999999996</v>
      </c>
      <c r="PH37" s="218">
        <v>521.66999999999996</v>
      </c>
      <c r="PI37" s="218">
        <v>521.66999999999996</v>
      </c>
      <c r="PJ37" s="218"/>
      <c r="PK37" s="218"/>
      <c r="PL37" s="20">
        <f t="shared" si="141"/>
        <v>0</v>
      </c>
      <c r="PM37" s="18">
        <v>0</v>
      </c>
      <c r="PN37" s="18">
        <v>0</v>
      </c>
      <c r="PO37" s="18">
        <v>0</v>
      </c>
      <c r="PP37" s="18">
        <v>0</v>
      </c>
      <c r="PQ37" s="18">
        <v>0</v>
      </c>
      <c r="PR37" s="18">
        <v>0</v>
      </c>
      <c r="PS37" s="18">
        <v>0</v>
      </c>
      <c r="PT37" s="18">
        <v>0</v>
      </c>
      <c r="PU37" s="18">
        <v>0</v>
      </c>
      <c r="PV37" s="18">
        <f>VLOOKUP(C37,'[3]Фін.рез.(витрати)'!$C$8:$AE$94,29,0)</f>
        <v>0</v>
      </c>
      <c r="PW37" s="18"/>
      <c r="PX37" s="18"/>
      <c r="PY37" s="218">
        <f t="shared" si="142"/>
        <v>-5184.3779999999997</v>
      </c>
      <c r="PZ37" s="20">
        <f t="shared" si="38"/>
        <v>-5184.3779999999997</v>
      </c>
      <c r="QA37" s="20">
        <f t="shared" si="39"/>
        <v>0</v>
      </c>
      <c r="QB37" s="18">
        <f t="shared" si="143"/>
        <v>776.50800000000004</v>
      </c>
      <c r="QC37" s="18">
        <v>76.037999999999997</v>
      </c>
      <c r="QD37" s="218">
        <v>77.83</v>
      </c>
      <c r="QE37" s="218">
        <v>77.83</v>
      </c>
      <c r="QF37" s="218">
        <v>77.83</v>
      </c>
      <c r="QG37" s="218">
        <v>77.83</v>
      </c>
      <c r="QH37" s="218">
        <v>77.83</v>
      </c>
      <c r="QI37" s="218">
        <v>77.83</v>
      </c>
      <c r="QJ37" s="218">
        <v>77.83</v>
      </c>
      <c r="QK37" s="218">
        <v>77.83</v>
      </c>
      <c r="QL37" s="218">
        <v>77.83</v>
      </c>
      <c r="QM37" s="218"/>
      <c r="QN37" s="218"/>
      <c r="QO37" s="20">
        <f t="shared" si="144"/>
        <v>0</v>
      </c>
      <c r="QP37" s="18">
        <v>0</v>
      </c>
      <c r="QQ37" s="18">
        <v>0</v>
      </c>
      <c r="QR37" s="18"/>
      <c r="QS37" s="18">
        <v>0</v>
      </c>
      <c r="QT37" s="18">
        <v>0</v>
      </c>
      <c r="QU37" s="18">
        <v>0</v>
      </c>
      <c r="QV37" s="18"/>
      <c r="QW37" s="18">
        <v>0</v>
      </c>
      <c r="QX37" s="18"/>
      <c r="QY37" s="18"/>
      <c r="QZ37" s="18"/>
      <c r="RA37" s="18"/>
      <c r="RB37" s="218">
        <f t="shared" si="145"/>
        <v>-776.50800000000004</v>
      </c>
      <c r="RC37" s="20">
        <f t="shared" si="40"/>
        <v>-776.50800000000004</v>
      </c>
      <c r="RD37" s="20">
        <f t="shared" si="41"/>
        <v>0</v>
      </c>
      <c r="RE37" s="18">
        <f t="shared" si="146"/>
        <v>0</v>
      </c>
      <c r="RF37" s="20">
        <v>0</v>
      </c>
      <c r="RG37" s="218">
        <v>0</v>
      </c>
      <c r="RH37" s="218">
        <v>0</v>
      </c>
      <c r="RI37" s="218">
        <v>0</v>
      </c>
      <c r="RJ37" s="218">
        <v>0</v>
      </c>
      <c r="RK37" s="218">
        <v>0</v>
      </c>
      <c r="RL37" s="218">
        <v>0</v>
      </c>
      <c r="RM37" s="218">
        <v>0</v>
      </c>
      <c r="RN37" s="218">
        <v>0</v>
      </c>
      <c r="RO37" s="218">
        <v>0</v>
      </c>
      <c r="RP37" s="218"/>
      <c r="RQ37" s="218"/>
      <c r="RR37" s="20">
        <f t="shared" si="147"/>
        <v>0</v>
      </c>
      <c r="RS37" s="18">
        <v>0</v>
      </c>
      <c r="RT37" s="18">
        <v>0</v>
      </c>
      <c r="RU37" s="18"/>
      <c r="RV37" s="18">
        <v>0</v>
      </c>
      <c r="RW37" s="18"/>
      <c r="RX37" s="18"/>
      <c r="RY37" s="18">
        <v>0</v>
      </c>
      <c r="RZ37" s="18">
        <v>0</v>
      </c>
      <c r="SA37" s="18"/>
      <c r="SB37" s="18"/>
      <c r="SC37" s="18"/>
      <c r="SD37" s="18"/>
      <c r="SE37" s="20">
        <f t="shared" si="42"/>
        <v>0</v>
      </c>
      <c r="SF37" s="20">
        <f t="shared" si="43"/>
        <v>0</v>
      </c>
      <c r="SG37" s="20">
        <f t="shared" si="44"/>
        <v>0</v>
      </c>
      <c r="SH37" s="18">
        <f t="shared" si="148"/>
        <v>625.2919999999998</v>
      </c>
      <c r="SI37" s="18">
        <v>59.101999999999997</v>
      </c>
      <c r="SJ37" s="218">
        <v>62.91</v>
      </c>
      <c r="SK37" s="218">
        <v>62.91</v>
      </c>
      <c r="SL37" s="218">
        <v>62.91</v>
      </c>
      <c r="SM37" s="218">
        <v>62.91</v>
      </c>
      <c r="SN37" s="218">
        <v>62.91</v>
      </c>
      <c r="SO37" s="218">
        <v>62.91</v>
      </c>
      <c r="SP37" s="218">
        <v>62.91</v>
      </c>
      <c r="SQ37" s="218">
        <v>62.91</v>
      </c>
      <c r="SR37" s="218">
        <v>62.91</v>
      </c>
      <c r="SS37" s="218"/>
      <c r="ST37" s="218"/>
      <c r="SU37" s="20">
        <f t="shared" si="149"/>
        <v>0</v>
      </c>
      <c r="SV37" s="18">
        <v>0</v>
      </c>
      <c r="SW37" s="18">
        <v>0</v>
      </c>
      <c r="SX37" s="18">
        <v>0</v>
      </c>
      <c r="SY37" s="18">
        <v>0</v>
      </c>
      <c r="SZ37" s="18">
        <v>0</v>
      </c>
      <c r="TA37" s="18">
        <v>0</v>
      </c>
      <c r="TB37" s="18">
        <v>0</v>
      </c>
      <c r="TC37" s="18">
        <v>0</v>
      </c>
      <c r="TD37" s="18">
        <v>0</v>
      </c>
      <c r="TE37" s="18"/>
      <c r="TF37" s="18"/>
      <c r="TG37" s="18"/>
      <c r="TH37" s="20">
        <f t="shared" si="45"/>
        <v>-625.2919999999998</v>
      </c>
      <c r="TI37" s="20">
        <f t="shared" si="46"/>
        <v>-625.2919999999998</v>
      </c>
      <c r="TJ37" s="20">
        <f t="shared" si="47"/>
        <v>0</v>
      </c>
      <c r="TK37" s="18">
        <f t="shared" si="150"/>
        <v>297.68999999999994</v>
      </c>
      <c r="TL37" s="18">
        <v>29.22</v>
      </c>
      <c r="TM37" s="218">
        <v>29.83</v>
      </c>
      <c r="TN37" s="218">
        <v>29.83</v>
      </c>
      <c r="TO37" s="218">
        <v>29.83</v>
      </c>
      <c r="TP37" s="218">
        <v>29.83</v>
      </c>
      <c r="TQ37" s="218">
        <v>29.83</v>
      </c>
      <c r="TR37" s="218">
        <v>29.83</v>
      </c>
      <c r="TS37" s="218">
        <v>29.83</v>
      </c>
      <c r="TT37" s="218">
        <v>29.83</v>
      </c>
      <c r="TU37" s="218">
        <v>29.83</v>
      </c>
      <c r="TV37" s="218"/>
      <c r="TW37" s="218"/>
      <c r="TX37" s="20">
        <f t="shared" si="151"/>
        <v>0</v>
      </c>
      <c r="TY37" s="18">
        <v>0</v>
      </c>
      <c r="TZ37" s="18">
        <v>0</v>
      </c>
      <c r="UA37" s="18">
        <v>0</v>
      </c>
      <c r="UB37" s="18">
        <v>0</v>
      </c>
      <c r="UC37" s="18">
        <v>0</v>
      </c>
      <c r="UD37" s="18">
        <v>0</v>
      </c>
      <c r="UE37" s="18">
        <v>0</v>
      </c>
      <c r="UF37" s="18">
        <v>0</v>
      </c>
      <c r="UG37" s="18">
        <v>0</v>
      </c>
      <c r="UH37" s="18">
        <f>VLOOKUP(C37,'[3]Фін.рез.(витрати)'!$C$8:$AI$94,33,0)</f>
        <v>0</v>
      </c>
      <c r="UI37" s="18"/>
      <c r="UJ37" s="18"/>
      <c r="UK37" s="20">
        <f t="shared" si="48"/>
        <v>-297.68999999999994</v>
      </c>
      <c r="UL37" s="20">
        <f t="shared" si="49"/>
        <v>-297.68999999999994</v>
      </c>
      <c r="UM37" s="20">
        <f t="shared" si="50"/>
        <v>0</v>
      </c>
      <c r="UN37" s="18">
        <f t="shared" si="152"/>
        <v>0</v>
      </c>
      <c r="UO37" s="18">
        <v>0</v>
      </c>
      <c r="UP37" s="218">
        <v>0</v>
      </c>
      <c r="UQ37" s="218">
        <v>0</v>
      </c>
      <c r="UR37" s="218">
        <v>0</v>
      </c>
      <c r="US37" s="218">
        <v>0</v>
      </c>
      <c r="UT37" s="218">
        <v>0</v>
      </c>
      <c r="UU37" s="218">
        <v>0</v>
      </c>
      <c r="UV37" s="218">
        <v>0</v>
      </c>
      <c r="UW37" s="218">
        <v>0</v>
      </c>
      <c r="UX37" s="218">
        <v>0</v>
      </c>
      <c r="UY37" s="218"/>
      <c r="UZ37" s="218"/>
      <c r="VA37" s="20">
        <f t="shared" si="51"/>
        <v>0</v>
      </c>
      <c r="VB37" s="218"/>
      <c r="VC37" s="218"/>
      <c r="VD37" s="218"/>
      <c r="VE37" s="218"/>
      <c r="VF37" s="218"/>
      <c r="VG37" s="218"/>
      <c r="VH37" s="218"/>
      <c r="VI37" s="218"/>
      <c r="VJ37" s="218"/>
      <c r="VK37" s="218"/>
      <c r="VL37" s="218"/>
      <c r="VM37" s="218"/>
      <c r="VN37" s="20">
        <f t="shared" si="52"/>
        <v>0</v>
      </c>
      <c r="VO37" s="20">
        <f t="shared" si="53"/>
        <v>0</v>
      </c>
      <c r="VP37" s="20">
        <f t="shared" si="54"/>
        <v>0</v>
      </c>
      <c r="VQ37" s="120">
        <f t="shared" si="55"/>
        <v>0</v>
      </c>
      <c r="VR37" s="228"/>
      <c r="VS37" s="228"/>
      <c r="VT37" s="228"/>
      <c r="VU37" s="228"/>
      <c r="VV37" s="228"/>
      <c r="VW37" s="228"/>
      <c r="VX37" s="228"/>
      <c r="VY37" s="228"/>
      <c r="VZ37" s="228"/>
      <c r="WA37" s="228"/>
      <c r="WB37" s="228"/>
      <c r="WC37" s="228"/>
      <c r="WD37" s="120">
        <f t="shared" si="56"/>
        <v>0</v>
      </c>
      <c r="WE37" s="218"/>
      <c r="WF37" s="218"/>
      <c r="WG37" s="218"/>
      <c r="WH37" s="218"/>
      <c r="WI37" s="218"/>
      <c r="WJ37" s="218"/>
      <c r="WK37" s="218"/>
      <c r="WL37" s="218"/>
      <c r="WM37" s="218"/>
      <c r="WN37" s="218"/>
      <c r="WO37" s="218"/>
      <c r="WP37" s="218"/>
      <c r="WQ37" s="120">
        <f t="shared" si="57"/>
        <v>0</v>
      </c>
      <c r="WR37" s="120">
        <f t="shared" si="58"/>
        <v>0</v>
      </c>
      <c r="WS37" s="120">
        <f t="shared" si="59"/>
        <v>0</v>
      </c>
      <c r="WT37" s="119">
        <f t="shared" si="153"/>
        <v>35361.708000000006</v>
      </c>
      <c r="WU37" s="119">
        <v>3459.8580000000002</v>
      </c>
      <c r="WV37" s="228">
        <v>3544.65</v>
      </c>
      <c r="WW37" s="228">
        <v>3544.65</v>
      </c>
      <c r="WX37" s="228">
        <v>3544.65</v>
      </c>
      <c r="WY37" s="228">
        <v>3544.65</v>
      </c>
      <c r="WZ37" s="228">
        <v>3544.65</v>
      </c>
      <c r="XA37" s="228">
        <v>3544.65</v>
      </c>
      <c r="XB37" s="228">
        <v>3544.65</v>
      </c>
      <c r="XC37" s="228">
        <v>3544.65</v>
      </c>
      <c r="XD37" s="228">
        <v>3544.65</v>
      </c>
      <c r="XE37" s="228"/>
      <c r="XF37" s="228"/>
      <c r="XG37" s="119">
        <f t="shared" si="154"/>
        <v>44231.828890750163</v>
      </c>
      <c r="XH37" s="18">
        <v>4805.7395256116833</v>
      </c>
      <c r="XI37" s="18">
        <v>3914.9390707293787</v>
      </c>
      <c r="XJ37" s="18">
        <v>2272.1954389534917</v>
      </c>
      <c r="XK37" s="18">
        <v>1997.8300163224847</v>
      </c>
      <c r="XL37" s="18">
        <v>5306.430159231074</v>
      </c>
      <c r="XM37" s="18">
        <v>5096.9053026778392</v>
      </c>
      <c r="XN37" s="18">
        <v>4209.753697501249</v>
      </c>
      <c r="XO37" s="18">
        <v>6414.4186357542576</v>
      </c>
      <c r="XP37" s="18">
        <v>5337.2510999394808</v>
      </c>
      <c r="XQ37" s="18">
        <v>4876.3659440292258</v>
      </c>
      <c r="XR37" s="18"/>
      <c r="XS37" s="18"/>
      <c r="XT37" s="120">
        <f t="shared" si="60"/>
        <v>8870.1208907501568</v>
      </c>
      <c r="XU37" s="120">
        <f t="shared" si="61"/>
        <v>0</v>
      </c>
      <c r="XV37" s="120">
        <f t="shared" si="62"/>
        <v>8870.1208907501568</v>
      </c>
      <c r="XW37" s="119">
        <f t="shared" si="155"/>
        <v>6348.07</v>
      </c>
      <c r="XX37" s="119">
        <v>621.82000000000005</v>
      </c>
      <c r="XY37" s="228">
        <v>636.25</v>
      </c>
      <c r="XZ37" s="228">
        <v>636.25</v>
      </c>
      <c r="YA37" s="228">
        <v>636.25</v>
      </c>
      <c r="YB37" s="228">
        <v>636.25</v>
      </c>
      <c r="YC37" s="228">
        <v>636.25</v>
      </c>
      <c r="YD37" s="228">
        <v>636.25</v>
      </c>
      <c r="YE37" s="228">
        <v>636.25</v>
      </c>
      <c r="YF37" s="228">
        <v>636.25</v>
      </c>
      <c r="YG37" s="228">
        <v>636.25</v>
      </c>
      <c r="YH37" s="228"/>
      <c r="YI37" s="228"/>
      <c r="YJ37" s="120">
        <f t="shared" si="156"/>
        <v>7257.2004114682495</v>
      </c>
      <c r="YK37" s="18">
        <v>688.85077649003529</v>
      </c>
      <c r="YL37" s="18">
        <v>492.40922941162768</v>
      </c>
      <c r="YM37" s="18">
        <v>691.93341605678995</v>
      </c>
      <c r="YN37" s="18">
        <v>739.20426982253298</v>
      </c>
      <c r="YO37" s="18">
        <v>1012.9200809746457</v>
      </c>
      <c r="YP37" s="18">
        <v>706.28144972456755</v>
      </c>
      <c r="YQ37" s="18">
        <v>673.58424161607047</v>
      </c>
      <c r="YR37" s="18">
        <v>749.26236168259425</v>
      </c>
      <c r="YS37" s="18">
        <v>756.52353427553282</v>
      </c>
      <c r="YT37" s="18">
        <v>746.23105141385304</v>
      </c>
      <c r="YU37" s="18"/>
      <c r="YV37" s="18"/>
      <c r="YW37" s="218">
        <f t="shared" si="157"/>
        <v>909.1304114682498</v>
      </c>
      <c r="YX37" s="120">
        <f t="shared" si="63"/>
        <v>0</v>
      </c>
      <c r="YY37" s="120">
        <f t="shared" si="64"/>
        <v>909.1304114682498</v>
      </c>
      <c r="YZ37" s="119">
        <f t="shared" si="158"/>
        <v>5357.3610000000008</v>
      </c>
      <c r="ZA37" s="119">
        <v>524.18100000000004</v>
      </c>
      <c r="ZB37" s="228">
        <v>537.02</v>
      </c>
      <c r="ZC37" s="228">
        <v>537.02</v>
      </c>
      <c r="ZD37" s="228">
        <v>537.02</v>
      </c>
      <c r="ZE37" s="228">
        <v>537.02</v>
      </c>
      <c r="ZF37" s="228">
        <v>537.02</v>
      </c>
      <c r="ZG37" s="228">
        <v>537.02</v>
      </c>
      <c r="ZH37" s="228">
        <v>537.02</v>
      </c>
      <c r="ZI37" s="228">
        <v>537.02</v>
      </c>
      <c r="ZJ37" s="228">
        <v>537.02</v>
      </c>
      <c r="ZK37" s="228"/>
      <c r="ZL37" s="228"/>
      <c r="ZM37" s="120">
        <f t="shared" si="159"/>
        <v>6476.3166154415685</v>
      </c>
      <c r="ZN37" s="119"/>
      <c r="ZO37" s="18"/>
      <c r="ZP37" s="18">
        <v>3187.7723388160907</v>
      </c>
      <c r="ZQ37" s="18">
        <v>3288.5442766254773</v>
      </c>
      <c r="ZR37" s="18"/>
      <c r="ZS37" s="18"/>
      <c r="ZT37" s="18"/>
      <c r="ZU37" s="18"/>
      <c r="ZV37" s="18"/>
      <c r="ZW37" s="18"/>
      <c r="ZX37" s="18"/>
      <c r="ZY37" s="18"/>
      <c r="ZZ37" s="120">
        <f t="shared" si="65"/>
        <v>1118.9556154415677</v>
      </c>
      <c r="AAA37" s="120">
        <f t="shared" si="66"/>
        <v>0</v>
      </c>
      <c r="AAB37" s="120">
        <f t="shared" si="67"/>
        <v>1118.9556154415677</v>
      </c>
      <c r="AAC37" s="119">
        <f t="shared" si="160"/>
        <v>827.86999999999989</v>
      </c>
      <c r="AAD37" s="119">
        <v>82.67</v>
      </c>
      <c r="AAE37" s="228">
        <v>82.8</v>
      </c>
      <c r="AAF37" s="228">
        <v>82.8</v>
      </c>
      <c r="AAG37" s="228">
        <v>82.8</v>
      </c>
      <c r="AAH37" s="228">
        <v>82.8</v>
      </c>
      <c r="AAI37" s="228">
        <v>82.8</v>
      </c>
      <c r="AAJ37" s="228">
        <v>82.8</v>
      </c>
      <c r="AAK37" s="228">
        <v>82.8</v>
      </c>
      <c r="AAL37" s="228">
        <v>82.8</v>
      </c>
      <c r="AAM37" s="228">
        <v>82.8</v>
      </c>
      <c r="AAN37" s="228"/>
      <c r="AAO37" s="228"/>
      <c r="AAP37" s="120">
        <f t="shared" si="161"/>
        <v>1121.418795652</v>
      </c>
      <c r="AAQ37" s="18">
        <v>95.114705237999999</v>
      </c>
      <c r="AAR37" s="18">
        <v>94.870366379999993</v>
      </c>
      <c r="AAS37" s="18">
        <v>116.38188276</v>
      </c>
      <c r="AAT37" s="18">
        <v>118.79814078</v>
      </c>
      <c r="AAU37" s="18">
        <v>116.20297913399999</v>
      </c>
      <c r="AAV37" s="18">
        <v>118.37345938</v>
      </c>
      <c r="AAW37" s="18">
        <v>114.99244745999999</v>
      </c>
      <c r="AAX37" s="18">
        <v>115.49953601999999</v>
      </c>
      <c r="AAY37" s="18">
        <v>114.53299066</v>
      </c>
      <c r="AAZ37" s="18">
        <v>116.65228784</v>
      </c>
      <c r="ABA37" s="18"/>
      <c r="ABB37" s="18"/>
      <c r="ABC37" s="120">
        <f t="shared" si="68"/>
        <v>293.54879565200008</v>
      </c>
      <c r="ABD37" s="120">
        <f t="shared" si="69"/>
        <v>0</v>
      </c>
      <c r="ABE37" s="120">
        <f t="shared" si="70"/>
        <v>293.54879565200008</v>
      </c>
      <c r="ABF37" s="119">
        <f t="shared" si="162"/>
        <v>183.37500000000003</v>
      </c>
      <c r="ABG37" s="119">
        <v>18.315000000000001</v>
      </c>
      <c r="ABH37" s="228">
        <v>18.34</v>
      </c>
      <c r="ABI37" s="228">
        <v>18.34</v>
      </c>
      <c r="ABJ37" s="228">
        <v>18.34</v>
      </c>
      <c r="ABK37" s="228">
        <v>18.34</v>
      </c>
      <c r="ABL37" s="228">
        <v>18.34</v>
      </c>
      <c r="ABM37" s="228">
        <v>18.34</v>
      </c>
      <c r="ABN37" s="228">
        <v>18.34</v>
      </c>
      <c r="ABO37" s="228">
        <v>18.34</v>
      </c>
      <c r="ABP37" s="228">
        <v>18.34</v>
      </c>
      <c r="ABQ37" s="228"/>
      <c r="ABR37" s="228"/>
      <c r="ABS37" s="120">
        <f t="shared" si="163"/>
        <v>0</v>
      </c>
      <c r="ABT37" s="18">
        <v>0</v>
      </c>
      <c r="ABU37" s="18"/>
      <c r="ABV37" s="18"/>
      <c r="ABW37" s="18"/>
      <c r="ABX37" s="18"/>
      <c r="ABY37" s="18"/>
      <c r="ABZ37" s="18"/>
      <c r="ACA37" s="18">
        <v>0</v>
      </c>
      <c r="ACB37" s="18">
        <v>0</v>
      </c>
      <c r="ACC37" s="18">
        <v>0</v>
      </c>
      <c r="ACD37" s="18"/>
      <c r="ACE37" s="18"/>
      <c r="ACF37" s="120">
        <f t="shared" si="71"/>
        <v>-183.37500000000003</v>
      </c>
      <c r="ACG37" s="120">
        <f t="shared" si="72"/>
        <v>-183.37500000000003</v>
      </c>
      <c r="ACH37" s="120">
        <f t="shared" si="73"/>
        <v>0</v>
      </c>
      <c r="ACI37" s="114">
        <f t="shared" si="74"/>
        <v>3623.302999999999</v>
      </c>
      <c r="ACJ37" s="120">
        <f t="shared" si="75"/>
        <v>3324.9094679519999</v>
      </c>
      <c r="ACK37" s="131">
        <f t="shared" si="76"/>
        <v>-298.39353204799909</v>
      </c>
      <c r="ACL37" s="120">
        <f t="shared" si="77"/>
        <v>-298.39353204799909</v>
      </c>
      <c r="ACM37" s="120">
        <f t="shared" si="78"/>
        <v>0</v>
      </c>
      <c r="ACN37" s="18">
        <f t="shared" si="164"/>
        <v>3623.302999999999</v>
      </c>
      <c r="ACO37" s="18">
        <v>379.79300000000001</v>
      </c>
      <c r="ACP37" s="218">
        <v>360.39</v>
      </c>
      <c r="ACQ37" s="218">
        <v>360.39</v>
      </c>
      <c r="ACR37" s="218">
        <v>360.39</v>
      </c>
      <c r="ACS37" s="218">
        <v>360.39</v>
      </c>
      <c r="ACT37" s="218">
        <v>360.39</v>
      </c>
      <c r="ACU37" s="218">
        <v>360.39</v>
      </c>
      <c r="ACV37" s="218">
        <v>360.39</v>
      </c>
      <c r="ACW37" s="218">
        <v>360.39</v>
      </c>
      <c r="ACX37" s="218">
        <v>360.39</v>
      </c>
      <c r="ACY37" s="218"/>
      <c r="ACZ37" s="218"/>
      <c r="ADA37" s="20">
        <f t="shared" si="165"/>
        <v>3324.9094679519999</v>
      </c>
      <c r="ADB37" s="18">
        <v>631.45044396000003</v>
      </c>
      <c r="ADC37" s="18">
        <v>404.04080879999998</v>
      </c>
      <c r="ADD37" s="18">
        <v>421.43973451200003</v>
      </c>
      <c r="ADE37" s="18">
        <v>381.48881040000003</v>
      </c>
      <c r="ADF37" s="18">
        <v>242.15386427999999</v>
      </c>
      <c r="ADG37" s="18">
        <v>262.85243400000002</v>
      </c>
      <c r="ADH37" s="18">
        <v>322.12725839999996</v>
      </c>
      <c r="ADI37" s="18">
        <v>268.30789920000001</v>
      </c>
      <c r="ADJ37" s="18">
        <v>187.80888960000001</v>
      </c>
      <c r="ADK37" s="18">
        <v>203.23932479999999</v>
      </c>
      <c r="ADL37" s="18"/>
      <c r="ADM37" s="18"/>
      <c r="ADN37" s="20">
        <f t="shared" si="79"/>
        <v>-298.39353204799909</v>
      </c>
      <c r="ADO37" s="20">
        <f t="shared" si="80"/>
        <v>-298.39353204799909</v>
      </c>
      <c r="ADP37" s="20">
        <f t="shared" si="81"/>
        <v>0</v>
      </c>
      <c r="ADQ37" s="18">
        <f t="shared" si="166"/>
        <v>0</v>
      </c>
      <c r="ADR37" s="18">
        <v>0</v>
      </c>
      <c r="ADS37" s="218">
        <v>0</v>
      </c>
      <c r="ADT37" s="218">
        <v>0</v>
      </c>
      <c r="ADU37" s="218">
        <v>0</v>
      </c>
      <c r="ADV37" s="218">
        <v>0</v>
      </c>
      <c r="ADW37" s="218">
        <v>0</v>
      </c>
      <c r="ADX37" s="218">
        <v>0</v>
      </c>
      <c r="ADY37" s="218">
        <v>0</v>
      </c>
      <c r="ADZ37" s="218">
        <v>0</v>
      </c>
      <c r="AEA37" s="218">
        <v>0</v>
      </c>
      <c r="AEB37" s="218"/>
      <c r="AEC37" s="218"/>
      <c r="AED37" s="20">
        <f t="shared" si="167"/>
        <v>0</v>
      </c>
      <c r="AEE37" s="18">
        <v>0</v>
      </c>
      <c r="AEF37" s="18">
        <v>0</v>
      </c>
      <c r="AEG37" s="18">
        <v>0</v>
      </c>
      <c r="AEH37" s="18">
        <v>0</v>
      </c>
      <c r="AEI37" s="18">
        <v>0</v>
      </c>
      <c r="AEJ37" s="18">
        <v>0</v>
      </c>
      <c r="AEK37" s="18">
        <v>0</v>
      </c>
      <c r="AEL37" s="18">
        <v>0</v>
      </c>
      <c r="AEM37" s="18">
        <v>0</v>
      </c>
      <c r="AEN37" s="18">
        <v>0</v>
      </c>
      <c r="AEO37" s="18"/>
      <c r="AEP37" s="18"/>
      <c r="AEQ37" s="20">
        <f t="shared" si="82"/>
        <v>0</v>
      </c>
      <c r="AER37" s="20">
        <f t="shared" si="83"/>
        <v>0</v>
      </c>
      <c r="AES37" s="20">
        <f t="shared" si="84"/>
        <v>0</v>
      </c>
      <c r="AET37" s="18">
        <f t="shared" si="168"/>
        <v>0</v>
      </c>
      <c r="AEU37" s="18">
        <v>0</v>
      </c>
      <c r="AEV37" s="218">
        <v>0</v>
      </c>
      <c r="AEW37" s="218">
        <v>0</v>
      </c>
      <c r="AEX37" s="218">
        <v>0</v>
      </c>
      <c r="AEY37" s="218">
        <v>0</v>
      </c>
      <c r="AEZ37" s="218"/>
      <c r="AFA37" s="218"/>
      <c r="AFB37" s="218"/>
      <c r="AFC37" s="218"/>
      <c r="AFD37" s="218"/>
      <c r="AFE37" s="218"/>
      <c r="AFF37" s="218"/>
      <c r="AFG37" s="20">
        <f t="shared" si="169"/>
        <v>0</v>
      </c>
      <c r="AFH37" s="18"/>
      <c r="AFI37" s="18"/>
      <c r="AFJ37" s="18"/>
      <c r="AFK37" s="18"/>
      <c r="AFL37" s="18"/>
      <c r="AFM37" s="18"/>
      <c r="AFN37" s="18"/>
      <c r="AFO37" s="18"/>
      <c r="AFP37" s="18"/>
      <c r="AFQ37" s="18"/>
      <c r="AFR37" s="18"/>
      <c r="AFS37" s="18"/>
      <c r="AFT37" s="20">
        <f t="shared" si="85"/>
        <v>0</v>
      </c>
      <c r="AFU37" s="20">
        <f t="shared" si="86"/>
        <v>0</v>
      </c>
      <c r="AFV37" s="135">
        <f t="shared" si="87"/>
        <v>0</v>
      </c>
      <c r="AFW37" s="140">
        <f t="shared" si="88"/>
        <v>139800.15999999997</v>
      </c>
      <c r="AFX37" s="110">
        <f t="shared" si="89"/>
        <v>102623.32936131468</v>
      </c>
      <c r="AFY37" s="125">
        <f t="shared" si="90"/>
        <v>-37176.830638685293</v>
      </c>
      <c r="AFZ37" s="20">
        <f t="shared" si="170"/>
        <v>-37176.830638685293</v>
      </c>
      <c r="AGA37" s="139">
        <f t="shared" si="171"/>
        <v>0</v>
      </c>
      <c r="AGB37" s="200">
        <f t="shared" si="91"/>
        <v>167760.19199999995</v>
      </c>
      <c r="AGC37" s="125">
        <f t="shared" si="91"/>
        <v>123147.99523357762</v>
      </c>
      <c r="AGD37" s="125">
        <f t="shared" si="92"/>
        <v>-44612.196766422334</v>
      </c>
      <c r="AGE37" s="20">
        <f t="shared" si="93"/>
        <v>-44612.196766422334</v>
      </c>
      <c r="AGF37" s="135">
        <f t="shared" si="94"/>
        <v>0</v>
      </c>
      <c r="AGG37" s="164">
        <f t="shared" si="172"/>
        <v>8388.0095999999976</v>
      </c>
      <c r="AGH37" s="205">
        <f t="shared" si="173"/>
        <v>6157.3997616788811</v>
      </c>
      <c r="AGI37" s="125">
        <f t="shared" si="95"/>
        <v>-2230.6098383211165</v>
      </c>
      <c r="AGJ37" s="20">
        <f t="shared" si="96"/>
        <v>-2230.6098383211165</v>
      </c>
      <c r="AGK37" s="139">
        <f t="shared" si="97"/>
        <v>0</v>
      </c>
      <c r="AGL37" s="165">
        <f t="shared" si="174"/>
        <v>176148.20159999994</v>
      </c>
      <c r="AGM37" s="165">
        <f t="shared" si="174"/>
        <v>129305.3949952565</v>
      </c>
      <c r="AGN37" s="166">
        <f t="shared" si="99"/>
        <v>-46842.80660474344</v>
      </c>
      <c r="AGO37" s="165">
        <f t="shared" si="100"/>
        <v>-46842.80660474344</v>
      </c>
      <c r="AGP37" s="167">
        <f t="shared" si="101"/>
        <v>0</v>
      </c>
      <c r="AGQ37" s="202">
        <f t="shared" si="175"/>
        <v>4.7619047619047616E-2</v>
      </c>
      <c r="AGR37" s="263"/>
      <c r="AGS37" s="263">
        <v>0.05</v>
      </c>
      <c r="AGT37" s="229"/>
      <c r="AGU37" s="264"/>
      <c r="AGV37" s="22"/>
      <c r="AGW37" s="22"/>
      <c r="AGX37" s="22"/>
      <c r="AGY37" s="22"/>
      <c r="AGZ37" s="22"/>
      <c r="AHA37" s="22"/>
      <c r="AHB37" s="22"/>
      <c r="AHC37" s="22"/>
      <c r="AHD37" s="22"/>
      <c r="AHE37" s="22"/>
      <c r="AHF37" s="22"/>
      <c r="AHG37" s="22"/>
      <c r="AHH37" s="22"/>
    </row>
    <row r="38" spans="1:892" s="210" customFormat="1" ht="12.75" outlineLevel="1" x14ac:dyDescent="0.25">
      <c r="A38" s="1">
        <v>468</v>
      </c>
      <c r="B38" s="21">
        <v>3</v>
      </c>
      <c r="C38" s="230" t="s">
        <v>1761</v>
      </c>
      <c r="D38" s="231">
        <v>1</v>
      </c>
      <c r="E38" s="227">
        <v>255.7</v>
      </c>
      <c r="F38" s="131">
        <f t="shared" si="0"/>
        <v>1065.5359999999998</v>
      </c>
      <c r="G38" s="113">
        <f t="shared" si="1"/>
        <v>890.08664829663746</v>
      </c>
      <c r="H38" s="131">
        <f t="shared" si="2"/>
        <v>-175.44935170336237</v>
      </c>
      <c r="I38" s="120">
        <f t="shared" si="3"/>
        <v>-175.44935170336237</v>
      </c>
      <c r="J38" s="120">
        <f t="shared" si="4"/>
        <v>0</v>
      </c>
      <c r="K38" s="18">
        <f t="shared" si="102"/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/>
      <c r="W38" s="218"/>
      <c r="X38" s="218">
        <f t="shared" si="103"/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/>
      <c r="AJ38" s="18"/>
      <c r="AK38" s="218"/>
      <c r="AL38" s="218">
        <f t="shared" si="104"/>
        <v>0</v>
      </c>
      <c r="AM38" s="218">
        <f t="shared" si="5"/>
        <v>0</v>
      </c>
      <c r="AN38" s="18">
        <f t="shared" si="105"/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  <c r="AU38" s="218">
        <v>0</v>
      </c>
      <c r="AV38" s="218">
        <v>0</v>
      </c>
      <c r="AW38" s="218">
        <v>0</v>
      </c>
      <c r="AX38" s="218">
        <v>0</v>
      </c>
      <c r="AY38" s="218"/>
      <c r="AZ38" s="218"/>
      <c r="BA38" s="20">
        <f t="shared" si="106"/>
        <v>0</v>
      </c>
      <c r="BB38" s="18">
        <v>0</v>
      </c>
      <c r="BC38" s="18">
        <v>0</v>
      </c>
      <c r="BD38" s="18">
        <v>0</v>
      </c>
      <c r="BE38" s="18">
        <v>0</v>
      </c>
      <c r="BF38" s="18">
        <v>0</v>
      </c>
      <c r="BG38" s="18">
        <v>0</v>
      </c>
      <c r="BH38" s="18">
        <v>0</v>
      </c>
      <c r="BI38" s="18">
        <v>0</v>
      </c>
      <c r="BJ38" s="18">
        <v>0</v>
      </c>
      <c r="BK38" s="18">
        <v>0</v>
      </c>
      <c r="BL38" s="18"/>
      <c r="BM38" s="18"/>
      <c r="BN38" s="218"/>
      <c r="BO38" s="20">
        <f t="shared" si="6"/>
        <v>0</v>
      </c>
      <c r="BP38" s="20">
        <f t="shared" si="7"/>
        <v>0</v>
      </c>
      <c r="BQ38" s="18">
        <f t="shared" si="107"/>
        <v>0</v>
      </c>
      <c r="BR38" s="218">
        <v>0</v>
      </c>
      <c r="BS38" s="3">
        <v>0</v>
      </c>
      <c r="BT38" s="218">
        <v>0</v>
      </c>
      <c r="BU38" s="218">
        <v>0</v>
      </c>
      <c r="BV38" s="218">
        <v>0</v>
      </c>
      <c r="BW38" s="218">
        <v>0</v>
      </c>
      <c r="BX38" s="218">
        <v>0</v>
      </c>
      <c r="BY38" s="218">
        <v>0</v>
      </c>
      <c r="BZ38" s="218">
        <v>0</v>
      </c>
      <c r="CA38" s="218">
        <v>0</v>
      </c>
      <c r="CB38" s="218"/>
      <c r="CC38" s="218"/>
      <c r="CD38" s="18">
        <f t="shared" si="108"/>
        <v>0</v>
      </c>
      <c r="CE38" s="18">
        <v>0</v>
      </c>
      <c r="CF38" s="18">
        <v>0</v>
      </c>
      <c r="CG38" s="18">
        <v>0</v>
      </c>
      <c r="CH38" s="18">
        <v>0</v>
      </c>
      <c r="CI38" s="18">
        <v>0</v>
      </c>
      <c r="CJ38" s="18">
        <v>0</v>
      </c>
      <c r="CK38" s="18">
        <v>0</v>
      </c>
      <c r="CL38" s="18">
        <v>0</v>
      </c>
      <c r="CM38" s="18">
        <v>0</v>
      </c>
      <c r="CN38" s="18">
        <v>0</v>
      </c>
      <c r="CO38" s="18"/>
      <c r="CP38" s="18"/>
      <c r="CQ38" s="218"/>
      <c r="CR38" s="20">
        <f t="shared" si="8"/>
        <v>0</v>
      </c>
      <c r="CS38" s="20">
        <f t="shared" si="9"/>
        <v>0</v>
      </c>
      <c r="CT38" s="18">
        <f t="shared" si="109"/>
        <v>0</v>
      </c>
      <c r="CU38" s="18">
        <v>0</v>
      </c>
      <c r="CV38" s="218">
        <v>0</v>
      </c>
      <c r="CW38" s="218">
        <v>0</v>
      </c>
      <c r="CX38" s="218">
        <v>0</v>
      </c>
      <c r="CY38" s="218">
        <v>0</v>
      </c>
      <c r="CZ38" s="218">
        <v>0</v>
      </c>
      <c r="DA38" s="218">
        <v>0</v>
      </c>
      <c r="DB38" s="218">
        <v>0</v>
      </c>
      <c r="DC38" s="218">
        <v>0</v>
      </c>
      <c r="DD38" s="218">
        <v>0</v>
      </c>
      <c r="DE38" s="218"/>
      <c r="DF38" s="218"/>
      <c r="DG38" s="18">
        <f t="shared" si="110"/>
        <v>0</v>
      </c>
      <c r="DH38" s="18">
        <v>0</v>
      </c>
      <c r="DI38" s="18">
        <v>0</v>
      </c>
      <c r="DJ38" s="18">
        <v>0</v>
      </c>
      <c r="DK38" s="18">
        <v>0</v>
      </c>
      <c r="DL38" s="18">
        <v>0</v>
      </c>
      <c r="DM38" s="18">
        <v>0</v>
      </c>
      <c r="DN38" s="18">
        <v>0</v>
      </c>
      <c r="DO38" s="18">
        <v>0</v>
      </c>
      <c r="DP38" s="18">
        <v>0</v>
      </c>
      <c r="DQ38" s="18">
        <v>0</v>
      </c>
      <c r="DR38" s="18"/>
      <c r="DS38" s="18"/>
      <c r="DT38" s="218">
        <f t="shared" si="111"/>
        <v>0</v>
      </c>
      <c r="DU38" s="20">
        <f t="shared" si="10"/>
        <v>0</v>
      </c>
      <c r="DV38" s="20">
        <f t="shared" si="112"/>
        <v>0</v>
      </c>
      <c r="DW38" s="18">
        <f t="shared" si="11"/>
        <v>0</v>
      </c>
      <c r="DX38" s="18">
        <v>0</v>
      </c>
      <c r="DY38" s="218">
        <v>0</v>
      </c>
      <c r="DZ38" s="218">
        <v>0</v>
      </c>
      <c r="EA38" s="218">
        <v>0</v>
      </c>
      <c r="EB38" s="218">
        <v>0</v>
      </c>
      <c r="EC38" s="218">
        <v>0</v>
      </c>
      <c r="ED38" s="218">
        <v>0</v>
      </c>
      <c r="EE38" s="218">
        <v>0</v>
      </c>
      <c r="EF38" s="218">
        <v>0</v>
      </c>
      <c r="EG38" s="218">
        <v>0</v>
      </c>
      <c r="EH38" s="218"/>
      <c r="EI38" s="218"/>
      <c r="EJ38" s="218"/>
      <c r="EK38" s="18">
        <f t="shared" si="113"/>
        <v>0</v>
      </c>
      <c r="EL38" s="18">
        <v>0</v>
      </c>
      <c r="EM38" s="18">
        <v>0</v>
      </c>
      <c r="EN38" s="18">
        <v>0</v>
      </c>
      <c r="EO38" s="18">
        <v>0</v>
      </c>
      <c r="EP38" s="18">
        <v>0</v>
      </c>
      <c r="EQ38" s="18">
        <v>0</v>
      </c>
      <c r="ER38" s="18">
        <v>0</v>
      </c>
      <c r="ES38" s="18">
        <v>0</v>
      </c>
      <c r="ET38" s="18">
        <v>0</v>
      </c>
      <c r="EU38" s="18">
        <v>0</v>
      </c>
      <c r="EV38" s="18"/>
      <c r="EW38" s="18"/>
      <c r="EX38" s="20">
        <f t="shared" si="12"/>
        <v>0</v>
      </c>
      <c r="EY38" s="20">
        <f t="shared" si="114"/>
        <v>0</v>
      </c>
      <c r="EZ38" s="20">
        <f t="shared" si="115"/>
        <v>0</v>
      </c>
      <c r="FA38" s="18">
        <f t="shared" si="116"/>
        <v>0</v>
      </c>
      <c r="FB38" s="18">
        <v>0</v>
      </c>
      <c r="FC38" s="218">
        <v>0</v>
      </c>
      <c r="FD38" s="218">
        <v>0</v>
      </c>
      <c r="FE38" s="218">
        <v>0</v>
      </c>
      <c r="FF38" s="218">
        <v>0</v>
      </c>
      <c r="FG38" s="218">
        <v>0</v>
      </c>
      <c r="FH38" s="218">
        <v>0</v>
      </c>
      <c r="FI38" s="218">
        <v>0</v>
      </c>
      <c r="FJ38" s="218">
        <v>0</v>
      </c>
      <c r="FK38" s="218">
        <v>0</v>
      </c>
      <c r="FL38" s="218"/>
      <c r="FM38" s="218"/>
      <c r="FN38" s="20">
        <f t="shared" si="117"/>
        <v>0</v>
      </c>
      <c r="FO38" s="18">
        <v>0</v>
      </c>
      <c r="FP38" s="18">
        <v>0</v>
      </c>
      <c r="FQ38" s="18">
        <v>0</v>
      </c>
      <c r="FR38" s="18">
        <v>0</v>
      </c>
      <c r="FS38" s="18">
        <v>0</v>
      </c>
      <c r="FT38" s="18">
        <v>0</v>
      </c>
      <c r="FU38" s="18">
        <v>0</v>
      </c>
      <c r="FV38" s="18">
        <v>0</v>
      </c>
      <c r="FW38" s="18">
        <v>0</v>
      </c>
      <c r="FX38" s="18">
        <v>0</v>
      </c>
      <c r="FY38" s="18"/>
      <c r="FZ38" s="18"/>
      <c r="GA38" s="218">
        <f t="shared" si="118"/>
        <v>0</v>
      </c>
      <c r="GB38" s="20">
        <f t="shared" si="119"/>
        <v>0</v>
      </c>
      <c r="GC38" s="20">
        <f t="shared" si="120"/>
        <v>0</v>
      </c>
      <c r="GD38" s="18">
        <f t="shared" si="121"/>
        <v>4.1259999999999994</v>
      </c>
      <c r="GE38" s="218">
        <v>4.1259999999999994</v>
      </c>
      <c r="GF38" s="218">
        <v>0</v>
      </c>
      <c r="GG38" s="218">
        <v>0</v>
      </c>
      <c r="GH38" s="218">
        <v>0</v>
      </c>
      <c r="GI38" s="218">
        <v>0</v>
      </c>
      <c r="GJ38" s="218">
        <v>0</v>
      </c>
      <c r="GK38" s="218"/>
      <c r="GL38" s="218"/>
      <c r="GM38" s="218"/>
      <c r="GN38" s="218"/>
      <c r="GO38" s="218"/>
      <c r="GP38" s="218"/>
      <c r="GQ38" s="20">
        <f t="shared" si="122"/>
        <v>0</v>
      </c>
      <c r="GR38" s="18">
        <v>0</v>
      </c>
      <c r="GS38" s="18">
        <v>0</v>
      </c>
      <c r="GT38" s="18">
        <v>0</v>
      </c>
      <c r="GU38" s="18">
        <v>0</v>
      </c>
      <c r="GV38" s="218">
        <f t="shared" si="123"/>
        <v>-4.1259999999999994</v>
      </c>
      <c r="GW38" s="20">
        <f t="shared" si="13"/>
        <v>-4.1259999999999994</v>
      </c>
      <c r="GX38" s="20">
        <f t="shared" si="14"/>
        <v>0</v>
      </c>
      <c r="GY38" s="18">
        <f t="shared" si="124"/>
        <v>1061.4099999999999</v>
      </c>
      <c r="GZ38" s="18">
        <v>103.63000000000001</v>
      </c>
      <c r="HA38" s="218">
        <v>106.42</v>
      </c>
      <c r="HB38" s="218">
        <v>106.42</v>
      </c>
      <c r="HC38" s="218">
        <v>106.42</v>
      </c>
      <c r="HD38" s="218">
        <v>106.42</v>
      </c>
      <c r="HE38" s="218">
        <v>106.42</v>
      </c>
      <c r="HF38" s="218">
        <v>106.42</v>
      </c>
      <c r="HG38" s="218">
        <v>106.42</v>
      </c>
      <c r="HH38" s="218">
        <v>106.42</v>
      </c>
      <c r="HI38" s="218">
        <v>106.42</v>
      </c>
      <c r="HJ38" s="218"/>
      <c r="HK38" s="218"/>
      <c r="HL38" s="20">
        <f t="shared" si="125"/>
        <v>890.08664829663746</v>
      </c>
      <c r="HM38" s="18">
        <v>85.008152025164861</v>
      </c>
      <c r="HN38" s="18">
        <v>78.15409410570004</v>
      </c>
      <c r="HO38" s="18">
        <v>89.826797299352464</v>
      </c>
      <c r="HP38" s="18">
        <v>96.826102507484961</v>
      </c>
      <c r="HQ38" s="18">
        <v>101.29067342216204</v>
      </c>
      <c r="HR38" s="18">
        <v>87.863773308103646</v>
      </c>
      <c r="HS38" s="18">
        <v>79.869377470860385</v>
      </c>
      <c r="HT38" s="18">
        <v>105.65089010689746</v>
      </c>
      <c r="HU38" s="18">
        <v>79.830556364346734</v>
      </c>
      <c r="HV38" s="18">
        <v>85.76623168656478</v>
      </c>
      <c r="HW38" s="18"/>
      <c r="HX38" s="18"/>
      <c r="HY38" s="20">
        <f t="shared" si="15"/>
        <v>-171.32335170336239</v>
      </c>
      <c r="HZ38" s="20">
        <f t="shared" si="16"/>
        <v>-171.32335170336239</v>
      </c>
      <c r="IA38" s="20">
        <f t="shared" si="17"/>
        <v>0</v>
      </c>
      <c r="IB38" s="119">
        <f t="shared" si="126"/>
        <v>0</v>
      </c>
      <c r="IC38" s="119">
        <v>0</v>
      </c>
      <c r="ID38" s="228">
        <v>0</v>
      </c>
      <c r="IE38" s="228">
        <v>0</v>
      </c>
      <c r="IF38" s="119">
        <v>0</v>
      </c>
      <c r="IG38" s="119">
        <v>0</v>
      </c>
      <c r="IH38" s="119">
        <v>0</v>
      </c>
      <c r="II38" s="119">
        <v>0</v>
      </c>
      <c r="IJ38" s="119">
        <v>0</v>
      </c>
      <c r="IK38" s="119">
        <v>0</v>
      </c>
      <c r="IL38" s="119">
        <v>0</v>
      </c>
      <c r="IM38" s="119"/>
      <c r="IN38" s="119"/>
      <c r="IO38" s="120">
        <f t="shared" si="127"/>
        <v>0</v>
      </c>
      <c r="IP38" s="18">
        <v>0</v>
      </c>
      <c r="IQ38" s="18">
        <v>0</v>
      </c>
      <c r="IR38" s="18">
        <v>0</v>
      </c>
      <c r="IS38" s="18">
        <v>0</v>
      </c>
      <c r="IT38" s="18">
        <v>0</v>
      </c>
      <c r="IU38" s="18">
        <v>0</v>
      </c>
      <c r="IV38" s="18">
        <v>0</v>
      </c>
      <c r="IW38" s="18">
        <v>0</v>
      </c>
      <c r="IX38" s="18">
        <v>0</v>
      </c>
      <c r="IY38" s="18">
        <v>0</v>
      </c>
      <c r="IZ38" s="18"/>
      <c r="JA38" s="18"/>
      <c r="JB38" s="228">
        <f t="shared" si="18"/>
        <v>0</v>
      </c>
      <c r="JC38" s="120">
        <f t="shared" si="19"/>
        <v>0</v>
      </c>
      <c r="JD38" s="120">
        <f t="shared" si="20"/>
        <v>0</v>
      </c>
      <c r="JE38" s="119">
        <f t="shared" si="128"/>
        <v>0</v>
      </c>
      <c r="JF38" s="119">
        <v>0</v>
      </c>
      <c r="JG38" s="228">
        <v>0</v>
      </c>
      <c r="JH38" s="228">
        <v>0</v>
      </c>
      <c r="JI38" s="228">
        <v>0</v>
      </c>
      <c r="JJ38" s="228">
        <v>0</v>
      </c>
      <c r="JK38" s="228">
        <v>0</v>
      </c>
      <c r="JL38" s="228">
        <v>0</v>
      </c>
      <c r="JM38" s="228">
        <v>0</v>
      </c>
      <c r="JN38" s="228">
        <v>0</v>
      </c>
      <c r="JO38" s="228">
        <v>0</v>
      </c>
      <c r="JP38" s="228"/>
      <c r="JQ38" s="228"/>
      <c r="JR38" s="119">
        <f t="shared" si="129"/>
        <v>0</v>
      </c>
      <c r="JS38" s="18">
        <v>0</v>
      </c>
      <c r="JT38" s="18">
        <v>0</v>
      </c>
      <c r="JU38" s="18">
        <v>0</v>
      </c>
      <c r="JV38" s="18">
        <v>0</v>
      </c>
      <c r="JW38" s="18">
        <v>0</v>
      </c>
      <c r="JX38" s="18">
        <v>0</v>
      </c>
      <c r="JY38" s="18">
        <v>0</v>
      </c>
      <c r="JZ38" s="18">
        <v>0</v>
      </c>
      <c r="KA38" s="18">
        <v>0</v>
      </c>
      <c r="KB38" s="18">
        <v>0</v>
      </c>
      <c r="KC38" s="18"/>
      <c r="KD38" s="18"/>
      <c r="KE38" s="228">
        <f t="shared" si="21"/>
        <v>0</v>
      </c>
      <c r="KF38" s="120">
        <f t="shared" si="22"/>
        <v>0</v>
      </c>
      <c r="KG38" s="120">
        <f t="shared" si="23"/>
        <v>0</v>
      </c>
      <c r="KH38" s="119">
        <f t="shared" si="130"/>
        <v>1006.6690000000001</v>
      </c>
      <c r="KI38" s="119">
        <v>98.838999999999999</v>
      </c>
      <c r="KJ38" s="228">
        <v>100.87</v>
      </c>
      <c r="KK38" s="228">
        <v>100.87</v>
      </c>
      <c r="KL38" s="228">
        <v>100.87</v>
      </c>
      <c r="KM38" s="228">
        <v>100.87</v>
      </c>
      <c r="KN38" s="228">
        <v>100.87</v>
      </c>
      <c r="KO38" s="228">
        <v>100.87</v>
      </c>
      <c r="KP38" s="228">
        <v>100.87</v>
      </c>
      <c r="KQ38" s="228">
        <v>100.87</v>
      </c>
      <c r="KR38" s="228">
        <v>100.87</v>
      </c>
      <c r="KS38" s="228"/>
      <c r="KT38" s="228"/>
      <c r="KU38" s="120">
        <f t="shared" si="131"/>
        <v>841.07107079373054</v>
      </c>
      <c r="KV38" s="18">
        <v>117.09456304817031</v>
      </c>
      <c r="KW38" s="18">
        <v>88.747412323524088</v>
      </c>
      <c r="KX38" s="18">
        <v>130.8324680397935</v>
      </c>
      <c r="KY38" s="18">
        <v>116.03044942854378</v>
      </c>
      <c r="KZ38" s="18">
        <v>124.96503410648391</v>
      </c>
      <c r="LA38" s="18">
        <v>24.759684080081421</v>
      </c>
      <c r="LB38" s="18">
        <v>1.3719259627283451</v>
      </c>
      <c r="LC38" s="18"/>
      <c r="LD38" s="18">
        <v>138.2296165260897</v>
      </c>
      <c r="LE38" s="18">
        <v>99.039917278315443</v>
      </c>
      <c r="LF38" s="18"/>
      <c r="LG38" s="18"/>
      <c r="LH38" s="228">
        <f t="shared" si="132"/>
        <v>-165.59792920626955</v>
      </c>
      <c r="LI38" s="120">
        <f t="shared" si="24"/>
        <v>-165.59792920626955</v>
      </c>
      <c r="LJ38" s="120">
        <f t="shared" si="25"/>
        <v>0</v>
      </c>
      <c r="LK38" s="120">
        <f t="shared" si="133"/>
        <v>0</v>
      </c>
      <c r="LL38" s="228"/>
      <c r="LM38" s="228"/>
      <c r="LN38" s="228"/>
      <c r="LO38" s="228"/>
      <c r="LP38" s="228"/>
      <c r="LQ38" s="228"/>
      <c r="LR38" s="228"/>
      <c r="LS38" s="228"/>
      <c r="LT38" s="228"/>
      <c r="LU38" s="228"/>
      <c r="LV38" s="228"/>
      <c r="LW38" s="228"/>
      <c r="LX38" s="120">
        <f t="shared" si="26"/>
        <v>0</v>
      </c>
      <c r="LY38" s="228"/>
      <c r="LZ38" s="228"/>
      <c r="MA38" s="228"/>
      <c r="MB38" s="228"/>
      <c r="MC38" s="228"/>
      <c r="MD38" s="228"/>
      <c r="ME38" s="228"/>
      <c r="MF38" s="228"/>
      <c r="MG38" s="228"/>
      <c r="MH38" s="228"/>
      <c r="MI38" s="228"/>
      <c r="MJ38" s="119">
        <v>0</v>
      </c>
      <c r="MK38" s="228"/>
      <c r="ML38" s="120">
        <f t="shared" si="27"/>
        <v>0</v>
      </c>
      <c r="MM38" s="120">
        <f t="shared" si="28"/>
        <v>0</v>
      </c>
      <c r="MN38" s="120">
        <f t="shared" si="134"/>
        <v>2458.6660000000002</v>
      </c>
      <c r="MO38" s="120">
        <v>236.02600000000004</v>
      </c>
      <c r="MP38" s="228">
        <v>246.96</v>
      </c>
      <c r="MQ38" s="228">
        <v>246.96</v>
      </c>
      <c r="MR38" s="228">
        <v>246.96</v>
      </c>
      <c r="MS38" s="228">
        <v>246.96</v>
      </c>
      <c r="MT38" s="228">
        <v>246.96</v>
      </c>
      <c r="MU38" s="228">
        <v>246.96</v>
      </c>
      <c r="MV38" s="228">
        <v>246.96</v>
      </c>
      <c r="MW38" s="228">
        <v>246.96</v>
      </c>
      <c r="MX38" s="228">
        <v>246.96</v>
      </c>
      <c r="MY38" s="228"/>
      <c r="MZ38" s="228"/>
      <c r="NA38" s="120">
        <f t="shared" si="135"/>
        <v>0</v>
      </c>
      <c r="NB38" s="20">
        <v>0</v>
      </c>
      <c r="NC38" s="20">
        <v>0</v>
      </c>
      <c r="ND38" s="20">
        <v>0</v>
      </c>
      <c r="NE38" s="20">
        <v>0</v>
      </c>
      <c r="NF38" s="20">
        <v>0</v>
      </c>
      <c r="NG38" s="20">
        <v>0</v>
      </c>
      <c r="NH38" s="20">
        <v>0</v>
      </c>
      <c r="NI38" s="20">
        <v>0</v>
      </c>
      <c r="NJ38" s="20">
        <v>0</v>
      </c>
      <c r="NK38" s="20">
        <v>0</v>
      </c>
      <c r="NL38" s="20"/>
      <c r="NM38" s="20"/>
      <c r="NN38" s="228">
        <f t="shared" si="136"/>
        <v>-2458.6660000000002</v>
      </c>
      <c r="NO38" s="120">
        <f t="shared" si="29"/>
        <v>-2458.6660000000002</v>
      </c>
      <c r="NP38" s="120">
        <f t="shared" si="30"/>
        <v>0</v>
      </c>
      <c r="NQ38" s="114">
        <f t="shared" si="31"/>
        <v>0</v>
      </c>
      <c r="NR38" s="113">
        <f t="shared" si="32"/>
        <v>0</v>
      </c>
      <c r="NS38" s="131">
        <f t="shared" si="33"/>
        <v>0</v>
      </c>
      <c r="NT38" s="120">
        <f t="shared" si="34"/>
        <v>0</v>
      </c>
      <c r="NU38" s="120">
        <f t="shared" si="35"/>
        <v>0</v>
      </c>
      <c r="NV38" s="18">
        <f t="shared" si="137"/>
        <v>0</v>
      </c>
      <c r="NW38" s="18">
        <v>0</v>
      </c>
      <c r="NX38" s="218">
        <v>0</v>
      </c>
      <c r="NY38" s="218">
        <v>0</v>
      </c>
      <c r="NZ38" s="18">
        <v>0</v>
      </c>
      <c r="OA38" s="18">
        <v>0</v>
      </c>
      <c r="OB38" s="18">
        <v>0</v>
      </c>
      <c r="OC38" s="18">
        <v>0</v>
      </c>
      <c r="OD38" s="18">
        <v>0</v>
      </c>
      <c r="OE38" s="18">
        <v>0</v>
      </c>
      <c r="OF38" s="18">
        <v>0</v>
      </c>
      <c r="OG38" s="18"/>
      <c r="OH38" s="18"/>
      <c r="OI38" s="20">
        <f t="shared" si="138"/>
        <v>0</v>
      </c>
      <c r="OJ38" s="20">
        <v>0</v>
      </c>
      <c r="OK38" s="20">
        <v>0</v>
      </c>
      <c r="OL38" s="20">
        <v>0</v>
      </c>
      <c r="OM38" s="20">
        <v>0</v>
      </c>
      <c r="ON38" s="20">
        <v>0</v>
      </c>
      <c r="OO38" s="20">
        <v>0</v>
      </c>
      <c r="OP38" s="20">
        <v>0</v>
      </c>
      <c r="OQ38" s="20">
        <v>0</v>
      </c>
      <c r="OR38" s="20">
        <v>0</v>
      </c>
      <c r="OS38" s="20">
        <f>VLOOKUP(C38,'[3]Фін.рез.(витрати)'!$C$8:$AD$94,28,0)</f>
        <v>0</v>
      </c>
      <c r="OT38" s="20"/>
      <c r="OU38" s="20"/>
      <c r="OV38" s="218">
        <f t="shared" si="139"/>
        <v>0</v>
      </c>
      <c r="OW38" s="20">
        <f t="shared" si="36"/>
        <v>0</v>
      </c>
      <c r="OX38" s="20">
        <f t="shared" si="37"/>
        <v>0</v>
      </c>
      <c r="OY38" s="18">
        <f t="shared" si="140"/>
        <v>0</v>
      </c>
      <c r="OZ38" s="18">
        <v>0</v>
      </c>
      <c r="PA38" s="218">
        <v>0</v>
      </c>
      <c r="PB38" s="218">
        <v>0</v>
      </c>
      <c r="PC38" s="218">
        <v>0</v>
      </c>
      <c r="PD38" s="218">
        <v>0</v>
      </c>
      <c r="PE38" s="218">
        <v>0</v>
      </c>
      <c r="PF38" s="218">
        <v>0</v>
      </c>
      <c r="PG38" s="218">
        <v>0</v>
      </c>
      <c r="PH38" s="218">
        <v>0</v>
      </c>
      <c r="PI38" s="218">
        <v>0</v>
      </c>
      <c r="PJ38" s="218"/>
      <c r="PK38" s="218"/>
      <c r="PL38" s="20">
        <f t="shared" si="141"/>
        <v>0</v>
      </c>
      <c r="PM38" s="18">
        <v>0</v>
      </c>
      <c r="PN38" s="18">
        <v>0</v>
      </c>
      <c r="PO38" s="18">
        <v>0</v>
      </c>
      <c r="PP38" s="18">
        <v>0</v>
      </c>
      <c r="PQ38" s="18">
        <v>0</v>
      </c>
      <c r="PR38" s="18">
        <v>0</v>
      </c>
      <c r="PS38" s="18">
        <v>0</v>
      </c>
      <c r="PT38" s="18">
        <v>0</v>
      </c>
      <c r="PU38" s="18">
        <v>0</v>
      </c>
      <c r="PV38" s="18">
        <f>VLOOKUP(C38,'[3]Фін.рез.(витрати)'!$C$8:$AE$94,29,0)</f>
        <v>0</v>
      </c>
      <c r="PW38" s="18"/>
      <c r="PX38" s="18"/>
      <c r="PY38" s="218">
        <f t="shared" si="142"/>
        <v>0</v>
      </c>
      <c r="PZ38" s="20">
        <f t="shared" si="38"/>
        <v>0</v>
      </c>
      <c r="QA38" s="20">
        <f t="shared" si="39"/>
        <v>0</v>
      </c>
      <c r="QB38" s="18">
        <f t="shared" si="143"/>
        <v>0</v>
      </c>
      <c r="QC38" s="18">
        <v>0</v>
      </c>
      <c r="QD38" s="218">
        <v>0</v>
      </c>
      <c r="QE38" s="218">
        <v>0</v>
      </c>
      <c r="QF38" s="218">
        <v>0</v>
      </c>
      <c r="QG38" s="218">
        <v>0</v>
      </c>
      <c r="QH38" s="218">
        <v>0</v>
      </c>
      <c r="QI38" s="218">
        <v>0</v>
      </c>
      <c r="QJ38" s="218">
        <v>0</v>
      </c>
      <c r="QK38" s="218">
        <v>0</v>
      </c>
      <c r="QL38" s="218">
        <v>0</v>
      </c>
      <c r="QM38" s="218"/>
      <c r="QN38" s="218"/>
      <c r="QO38" s="20">
        <f t="shared" si="144"/>
        <v>0</v>
      </c>
      <c r="QP38" s="18">
        <v>0</v>
      </c>
      <c r="QQ38" s="18">
        <v>0</v>
      </c>
      <c r="QR38" s="18"/>
      <c r="QS38" s="18">
        <v>0</v>
      </c>
      <c r="QT38" s="18">
        <v>0</v>
      </c>
      <c r="QU38" s="18">
        <v>0</v>
      </c>
      <c r="QV38" s="18"/>
      <c r="QW38" s="18">
        <v>0</v>
      </c>
      <c r="QX38" s="18"/>
      <c r="QY38" s="18"/>
      <c r="QZ38" s="18"/>
      <c r="RA38" s="18"/>
      <c r="RB38" s="218">
        <f t="shared" si="145"/>
        <v>0</v>
      </c>
      <c r="RC38" s="20">
        <f t="shared" si="40"/>
        <v>0</v>
      </c>
      <c r="RD38" s="20">
        <f t="shared" si="41"/>
        <v>0</v>
      </c>
      <c r="RE38" s="18">
        <f t="shared" si="146"/>
        <v>0</v>
      </c>
      <c r="RF38" s="20">
        <v>0</v>
      </c>
      <c r="RG38" s="218">
        <v>0</v>
      </c>
      <c r="RH38" s="218">
        <v>0</v>
      </c>
      <c r="RI38" s="218">
        <v>0</v>
      </c>
      <c r="RJ38" s="218">
        <v>0</v>
      </c>
      <c r="RK38" s="218">
        <v>0</v>
      </c>
      <c r="RL38" s="218">
        <v>0</v>
      </c>
      <c r="RM38" s="218">
        <v>0</v>
      </c>
      <c r="RN38" s="218">
        <v>0</v>
      </c>
      <c r="RO38" s="218">
        <v>0</v>
      </c>
      <c r="RP38" s="218"/>
      <c r="RQ38" s="218"/>
      <c r="RR38" s="20">
        <f t="shared" si="147"/>
        <v>0</v>
      </c>
      <c r="RS38" s="18">
        <v>0</v>
      </c>
      <c r="RT38" s="18">
        <v>0</v>
      </c>
      <c r="RU38" s="18"/>
      <c r="RV38" s="18">
        <v>0</v>
      </c>
      <c r="RW38" s="18"/>
      <c r="RX38" s="18"/>
      <c r="RY38" s="18">
        <v>0</v>
      </c>
      <c r="RZ38" s="18">
        <v>0</v>
      </c>
      <c r="SA38" s="18"/>
      <c r="SB38" s="18"/>
      <c r="SC38" s="18"/>
      <c r="SD38" s="18"/>
      <c r="SE38" s="20">
        <f t="shared" si="42"/>
        <v>0</v>
      </c>
      <c r="SF38" s="20">
        <f t="shared" si="43"/>
        <v>0</v>
      </c>
      <c r="SG38" s="20">
        <f t="shared" si="44"/>
        <v>0</v>
      </c>
      <c r="SH38" s="18">
        <f t="shared" si="148"/>
        <v>0</v>
      </c>
      <c r="SI38" s="18">
        <v>0</v>
      </c>
      <c r="SJ38" s="218">
        <v>0</v>
      </c>
      <c r="SK38" s="218">
        <v>0</v>
      </c>
      <c r="SL38" s="218">
        <v>0</v>
      </c>
      <c r="SM38" s="218">
        <v>0</v>
      </c>
      <c r="SN38" s="218">
        <v>0</v>
      </c>
      <c r="SO38" s="218">
        <v>0</v>
      </c>
      <c r="SP38" s="218">
        <v>0</v>
      </c>
      <c r="SQ38" s="218">
        <v>0</v>
      </c>
      <c r="SR38" s="218">
        <v>0</v>
      </c>
      <c r="SS38" s="218"/>
      <c r="ST38" s="218"/>
      <c r="SU38" s="20">
        <f t="shared" si="149"/>
        <v>0</v>
      </c>
      <c r="SV38" s="18">
        <v>0</v>
      </c>
      <c r="SW38" s="18">
        <v>0</v>
      </c>
      <c r="SX38" s="18">
        <v>0</v>
      </c>
      <c r="SY38" s="18">
        <v>0</v>
      </c>
      <c r="SZ38" s="18">
        <v>0</v>
      </c>
      <c r="TA38" s="18">
        <v>0</v>
      </c>
      <c r="TB38" s="18">
        <v>0</v>
      </c>
      <c r="TC38" s="18">
        <v>0</v>
      </c>
      <c r="TD38" s="18">
        <v>0</v>
      </c>
      <c r="TE38" s="18"/>
      <c r="TF38" s="18"/>
      <c r="TG38" s="18"/>
      <c r="TH38" s="20">
        <f t="shared" si="45"/>
        <v>0</v>
      </c>
      <c r="TI38" s="20">
        <f t="shared" si="46"/>
        <v>0</v>
      </c>
      <c r="TJ38" s="20">
        <f t="shared" si="47"/>
        <v>0</v>
      </c>
      <c r="TK38" s="18">
        <f t="shared" si="150"/>
        <v>0</v>
      </c>
      <c r="TL38" s="18">
        <v>0</v>
      </c>
      <c r="TM38" s="218">
        <v>0</v>
      </c>
      <c r="TN38" s="218">
        <v>0</v>
      </c>
      <c r="TO38" s="218">
        <v>0</v>
      </c>
      <c r="TP38" s="218">
        <v>0</v>
      </c>
      <c r="TQ38" s="218">
        <v>0</v>
      </c>
      <c r="TR38" s="218">
        <v>0</v>
      </c>
      <c r="TS38" s="218">
        <v>0</v>
      </c>
      <c r="TT38" s="218">
        <v>0</v>
      </c>
      <c r="TU38" s="218">
        <v>0</v>
      </c>
      <c r="TV38" s="218"/>
      <c r="TW38" s="218"/>
      <c r="TX38" s="20">
        <f t="shared" si="151"/>
        <v>0</v>
      </c>
      <c r="TY38" s="18">
        <v>0</v>
      </c>
      <c r="TZ38" s="18">
        <v>0</v>
      </c>
      <c r="UA38" s="18">
        <v>0</v>
      </c>
      <c r="UB38" s="18">
        <v>0</v>
      </c>
      <c r="UC38" s="18">
        <v>0</v>
      </c>
      <c r="UD38" s="18">
        <v>0</v>
      </c>
      <c r="UE38" s="18">
        <v>0</v>
      </c>
      <c r="UF38" s="18">
        <v>0</v>
      </c>
      <c r="UG38" s="18">
        <v>0</v>
      </c>
      <c r="UH38" s="18">
        <f>VLOOKUP(C38,'[3]Фін.рез.(витрати)'!$C$8:$AI$94,33,0)</f>
        <v>0</v>
      </c>
      <c r="UI38" s="18"/>
      <c r="UJ38" s="18"/>
      <c r="UK38" s="20">
        <f t="shared" si="48"/>
        <v>0</v>
      </c>
      <c r="UL38" s="20">
        <f t="shared" si="49"/>
        <v>0</v>
      </c>
      <c r="UM38" s="20">
        <f t="shared" si="50"/>
        <v>0</v>
      </c>
      <c r="UN38" s="18">
        <f t="shared" si="152"/>
        <v>0</v>
      </c>
      <c r="UO38" s="18">
        <v>0</v>
      </c>
      <c r="UP38" s="218">
        <v>0</v>
      </c>
      <c r="UQ38" s="218">
        <v>0</v>
      </c>
      <c r="UR38" s="218">
        <v>0</v>
      </c>
      <c r="US38" s="218">
        <v>0</v>
      </c>
      <c r="UT38" s="218">
        <v>0</v>
      </c>
      <c r="UU38" s="218">
        <v>0</v>
      </c>
      <c r="UV38" s="218">
        <v>0</v>
      </c>
      <c r="UW38" s="218">
        <v>0</v>
      </c>
      <c r="UX38" s="218">
        <v>0</v>
      </c>
      <c r="UY38" s="218"/>
      <c r="UZ38" s="218"/>
      <c r="VA38" s="20">
        <f t="shared" si="51"/>
        <v>0</v>
      </c>
      <c r="VB38" s="218"/>
      <c r="VC38" s="218"/>
      <c r="VD38" s="218"/>
      <c r="VE38" s="218"/>
      <c r="VF38" s="218"/>
      <c r="VG38" s="218"/>
      <c r="VH38" s="218"/>
      <c r="VI38" s="218"/>
      <c r="VJ38" s="218"/>
      <c r="VK38" s="218"/>
      <c r="VL38" s="218"/>
      <c r="VM38" s="218"/>
      <c r="VN38" s="20">
        <f t="shared" si="52"/>
        <v>0</v>
      </c>
      <c r="VO38" s="20">
        <f t="shared" si="53"/>
        <v>0</v>
      </c>
      <c r="VP38" s="20">
        <f t="shared" si="54"/>
        <v>0</v>
      </c>
      <c r="VQ38" s="120">
        <f t="shared" si="55"/>
        <v>0</v>
      </c>
      <c r="VR38" s="228"/>
      <c r="VS38" s="228"/>
      <c r="VT38" s="228"/>
      <c r="VU38" s="228"/>
      <c r="VV38" s="228"/>
      <c r="VW38" s="228"/>
      <c r="VX38" s="228"/>
      <c r="VY38" s="228"/>
      <c r="VZ38" s="228"/>
      <c r="WA38" s="228"/>
      <c r="WB38" s="228"/>
      <c r="WC38" s="228"/>
      <c r="WD38" s="120">
        <f t="shared" si="56"/>
        <v>0</v>
      </c>
      <c r="WE38" s="218"/>
      <c r="WF38" s="218"/>
      <c r="WG38" s="218"/>
      <c r="WH38" s="218"/>
      <c r="WI38" s="218"/>
      <c r="WJ38" s="218"/>
      <c r="WK38" s="218"/>
      <c r="WL38" s="218"/>
      <c r="WM38" s="218"/>
      <c r="WN38" s="218"/>
      <c r="WO38" s="218"/>
      <c r="WP38" s="218"/>
      <c r="WQ38" s="120">
        <f t="shared" si="57"/>
        <v>0</v>
      </c>
      <c r="WR38" s="120">
        <f t="shared" si="58"/>
        <v>0</v>
      </c>
      <c r="WS38" s="120">
        <f t="shared" si="59"/>
        <v>0</v>
      </c>
      <c r="WT38" s="119">
        <f t="shared" si="153"/>
        <v>0</v>
      </c>
      <c r="WU38" s="119">
        <v>0</v>
      </c>
      <c r="WV38" s="228">
        <v>0</v>
      </c>
      <c r="WW38" s="228">
        <v>0</v>
      </c>
      <c r="WX38" s="228">
        <v>0</v>
      </c>
      <c r="WY38" s="228">
        <v>0</v>
      </c>
      <c r="WZ38" s="228">
        <v>0</v>
      </c>
      <c r="XA38" s="228">
        <v>0</v>
      </c>
      <c r="XB38" s="228">
        <v>0</v>
      </c>
      <c r="XC38" s="228">
        <v>0</v>
      </c>
      <c r="XD38" s="228">
        <v>0</v>
      </c>
      <c r="XE38" s="228"/>
      <c r="XF38" s="228"/>
      <c r="XG38" s="119">
        <f t="shared" si="154"/>
        <v>90.452921792052109</v>
      </c>
      <c r="XH38" s="18">
        <v>0</v>
      </c>
      <c r="XI38" s="18">
        <v>15.536327065862947</v>
      </c>
      <c r="XJ38" s="18">
        <v>9.3569841398827673</v>
      </c>
      <c r="XK38" s="18">
        <v>9.5512502967336452</v>
      </c>
      <c r="XL38" s="18">
        <v>9.3426019266608176</v>
      </c>
      <c r="XM38" s="18">
        <v>9.5171063419450022</v>
      </c>
      <c r="XN38" s="18">
        <v>9.2528152619219082</v>
      </c>
      <c r="XO38" s="18">
        <v>9.2936179134938399</v>
      </c>
      <c r="XP38" s="18">
        <v>9.2158452783696188</v>
      </c>
      <c r="XQ38" s="18">
        <v>9.38637356718157</v>
      </c>
      <c r="XR38" s="18"/>
      <c r="XS38" s="18"/>
      <c r="XT38" s="120">
        <f t="shared" si="60"/>
        <v>90.452921792052109</v>
      </c>
      <c r="XU38" s="120">
        <f t="shared" si="61"/>
        <v>0</v>
      </c>
      <c r="XV38" s="120">
        <f t="shared" si="62"/>
        <v>90.452921792052109</v>
      </c>
      <c r="XW38" s="119">
        <f t="shared" si="155"/>
        <v>0</v>
      </c>
      <c r="XX38" s="119">
        <v>0</v>
      </c>
      <c r="XY38" s="228">
        <v>0</v>
      </c>
      <c r="XZ38" s="228">
        <v>0</v>
      </c>
      <c r="YA38" s="228">
        <v>0</v>
      </c>
      <c r="YB38" s="228">
        <v>0</v>
      </c>
      <c r="YC38" s="228">
        <v>0</v>
      </c>
      <c r="YD38" s="228">
        <v>0</v>
      </c>
      <c r="YE38" s="228">
        <v>0</v>
      </c>
      <c r="YF38" s="228">
        <v>0</v>
      </c>
      <c r="YG38" s="228">
        <v>0</v>
      </c>
      <c r="YH38" s="228"/>
      <c r="YI38" s="228"/>
      <c r="YJ38" s="120">
        <f t="shared" si="156"/>
        <v>0</v>
      </c>
      <c r="YK38" s="18">
        <v>0</v>
      </c>
      <c r="YL38" s="18">
        <v>0</v>
      </c>
      <c r="YM38" s="18">
        <v>0</v>
      </c>
      <c r="YN38" s="18">
        <v>0</v>
      </c>
      <c r="YO38" s="18">
        <v>0</v>
      </c>
      <c r="YP38" s="18">
        <v>0</v>
      </c>
      <c r="YQ38" s="18">
        <v>0</v>
      </c>
      <c r="YR38" s="18">
        <v>0</v>
      </c>
      <c r="YS38" s="18">
        <v>0</v>
      </c>
      <c r="YT38" s="18">
        <v>0</v>
      </c>
      <c r="YU38" s="18"/>
      <c r="YV38" s="18"/>
      <c r="YW38" s="218">
        <f t="shared" si="157"/>
        <v>0</v>
      </c>
      <c r="YX38" s="120">
        <f t="shared" si="63"/>
        <v>0</v>
      </c>
      <c r="YY38" s="120">
        <f t="shared" si="64"/>
        <v>0</v>
      </c>
      <c r="YZ38" s="119">
        <f t="shared" si="158"/>
        <v>0</v>
      </c>
      <c r="ZA38" s="119">
        <v>0</v>
      </c>
      <c r="ZB38" s="228">
        <v>0</v>
      </c>
      <c r="ZC38" s="228">
        <v>0</v>
      </c>
      <c r="ZD38" s="228">
        <v>0</v>
      </c>
      <c r="ZE38" s="228">
        <v>0</v>
      </c>
      <c r="ZF38" s="228">
        <v>0</v>
      </c>
      <c r="ZG38" s="228">
        <v>0</v>
      </c>
      <c r="ZH38" s="228">
        <v>0</v>
      </c>
      <c r="ZI38" s="228">
        <v>0</v>
      </c>
      <c r="ZJ38" s="228">
        <v>0</v>
      </c>
      <c r="ZK38" s="228"/>
      <c r="ZL38" s="228"/>
      <c r="ZM38" s="120">
        <f t="shared" si="159"/>
        <v>0</v>
      </c>
      <c r="ZN38" s="119"/>
      <c r="ZO38" s="18"/>
      <c r="ZP38" s="18">
        <v>0</v>
      </c>
      <c r="ZQ38" s="18">
        <v>0</v>
      </c>
      <c r="ZR38" s="18"/>
      <c r="ZS38" s="18"/>
      <c r="ZT38" s="18"/>
      <c r="ZU38" s="18"/>
      <c r="ZV38" s="18"/>
      <c r="ZW38" s="18"/>
      <c r="ZX38" s="18"/>
      <c r="ZY38" s="18"/>
      <c r="ZZ38" s="120">
        <f t="shared" si="65"/>
        <v>0</v>
      </c>
      <c r="AAA38" s="120">
        <f t="shared" si="66"/>
        <v>0</v>
      </c>
      <c r="AAB38" s="120">
        <f t="shared" si="67"/>
        <v>0</v>
      </c>
      <c r="AAC38" s="119">
        <f t="shared" si="160"/>
        <v>0</v>
      </c>
      <c r="AAD38" s="119">
        <v>0</v>
      </c>
      <c r="AAE38" s="228">
        <v>0</v>
      </c>
      <c r="AAF38" s="228">
        <v>0</v>
      </c>
      <c r="AAG38" s="228">
        <v>0</v>
      </c>
      <c r="AAH38" s="228">
        <v>0</v>
      </c>
      <c r="AAI38" s="228">
        <v>0</v>
      </c>
      <c r="AAJ38" s="228">
        <v>0</v>
      </c>
      <c r="AAK38" s="228">
        <v>0</v>
      </c>
      <c r="AAL38" s="228">
        <v>0</v>
      </c>
      <c r="AAM38" s="228">
        <v>0</v>
      </c>
      <c r="AAN38" s="228"/>
      <c r="AAO38" s="228"/>
      <c r="AAP38" s="120">
        <f t="shared" si="161"/>
        <v>0</v>
      </c>
      <c r="AAQ38" s="18">
        <v>0</v>
      </c>
      <c r="AAR38" s="18">
        <v>0</v>
      </c>
      <c r="AAS38" s="18">
        <v>0</v>
      </c>
      <c r="AAT38" s="18">
        <v>0</v>
      </c>
      <c r="AAU38" s="18">
        <v>0</v>
      </c>
      <c r="AAV38" s="18">
        <v>0</v>
      </c>
      <c r="AAW38" s="18">
        <v>0</v>
      </c>
      <c r="AAX38" s="18">
        <v>0</v>
      </c>
      <c r="AAY38" s="18">
        <v>0</v>
      </c>
      <c r="AAZ38" s="18">
        <v>0</v>
      </c>
      <c r="ABA38" s="18"/>
      <c r="ABB38" s="18"/>
      <c r="ABC38" s="120">
        <f t="shared" si="68"/>
        <v>0</v>
      </c>
      <c r="ABD38" s="120">
        <f t="shared" si="69"/>
        <v>0</v>
      </c>
      <c r="ABE38" s="120">
        <f t="shared" si="70"/>
        <v>0</v>
      </c>
      <c r="ABF38" s="119">
        <f t="shared" si="162"/>
        <v>0</v>
      </c>
      <c r="ABG38" s="119">
        <v>0</v>
      </c>
      <c r="ABH38" s="228">
        <v>0</v>
      </c>
      <c r="ABI38" s="228">
        <v>0</v>
      </c>
      <c r="ABJ38" s="228">
        <v>0</v>
      </c>
      <c r="ABK38" s="228">
        <v>0</v>
      </c>
      <c r="ABL38" s="228">
        <v>0</v>
      </c>
      <c r="ABM38" s="228">
        <v>0</v>
      </c>
      <c r="ABN38" s="228">
        <v>0</v>
      </c>
      <c r="ABO38" s="228">
        <v>0</v>
      </c>
      <c r="ABP38" s="228">
        <v>0</v>
      </c>
      <c r="ABQ38" s="228"/>
      <c r="ABR38" s="228"/>
      <c r="ABS38" s="120">
        <f t="shared" si="163"/>
        <v>0</v>
      </c>
      <c r="ABT38" s="18">
        <v>0</v>
      </c>
      <c r="ABU38" s="18"/>
      <c r="ABV38" s="18"/>
      <c r="ABW38" s="18"/>
      <c r="ABX38" s="18"/>
      <c r="ABY38" s="18"/>
      <c r="ABZ38" s="18"/>
      <c r="ACA38" s="18">
        <v>0</v>
      </c>
      <c r="ACB38" s="18">
        <v>0</v>
      </c>
      <c r="ACC38" s="18">
        <v>0</v>
      </c>
      <c r="ACD38" s="18"/>
      <c r="ACE38" s="18"/>
      <c r="ACF38" s="120">
        <f t="shared" si="71"/>
        <v>0</v>
      </c>
      <c r="ACG38" s="120">
        <f t="shared" si="72"/>
        <v>0</v>
      </c>
      <c r="ACH38" s="120">
        <f t="shared" si="73"/>
        <v>0</v>
      </c>
      <c r="ACI38" s="114">
        <f t="shared" si="74"/>
        <v>0</v>
      </c>
      <c r="ACJ38" s="120">
        <f t="shared" si="75"/>
        <v>0</v>
      </c>
      <c r="ACK38" s="131">
        <f t="shared" si="76"/>
        <v>0</v>
      </c>
      <c r="ACL38" s="120">
        <f t="shared" si="77"/>
        <v>0</v>
      </c>
      <c r="ACM38" s="120">
        <f t="shared" si="78"/>
        <v>0</v>
      </c>
      <c r="ACN38" s="18">
        <f t="shared" si="164"/>
        <v>0</v>
      </c>
      <c r="ACO38" s="18">
        <v>0</v>
      </c>
      <c r="ACP38" s="218">
        <v>0</v>
      </c>
      <c r="ACQ38" s="218">
        <v>0</v>
      </c>
      <c r="ACR38" s="218">
        <v>0</v>
      </c>
      <c r="ACS38" s="218">
        <v>0</v>
      </c>
      <c r="ACT38" s="218">
        <v>0</v>
      </c>
      <c r="ACU38" s="218">
        <v>0</v>
      </c>
      <c r="ACV38" s="218">
        <v>0</v>
      </c>
      <c r="ACW38" s="218">
        <v>0</v>
      </c>
      <c r="ACX38" s="218">
        <v>0</v>
      </c>
      <c r="ACY38" s="218"/>
      <c r="ACZ38" s="218"/>
      <c r="ADA38" s="20">
        <f t="shared" si="165"/>
        <v>0</v>
      </c>
      <c r="ADB38" s="18">
        <v>0</v>
      </c>
      <c r="ADC38" s="18">
        <v>0</v>
      </c>
      <c r="ADD38" s="18">
        <v>0</v>
      </c>
      <c r="ADE38" s="18">
        <v>0</v>
      </c>
      <c r="ADF38" s="18">
        <v>0</v>
      </c>
      <c r="ADG38" s="18">
        <v>0</v>
      </c>
      <c r="ADH38" s="18">
        <v>0</v>
      </c>
      <c r="ADI38" s="18">
        <v>0</v>
      </c>
      <c r="ADJ38" s="18">
        <v>0</v>
      </c>
      <c r="ADK38" s="18">
        <v>0</v>
      </c>
      <c r="ADL38" s="18"/>
      <c r="ADM38" s="18"/>
      <c r="ADN38" s="20">
        <f t="shared" si="79"/>
        <v>0</v>
      </c>
      <c r="ADO38" s="20">
        <f t="shared" si="80"/>
        <v>0</v>
      </c>
      <c r="ADP38" s="20">
        <f t="shared" si="81"/>
        <v>0</v>
      </c>
      <c r="ADQ38" s="18">
        <f t="shared" si="166"/>
        <v>0</v>
      </c>
      <c r="ADR38" s="18">
        <v>0</v>
      </c>
      <c r="ADS38" s="218">
        <v>0</v>
      </c>
      <c r="ADT38" s="218">
        <v>0</v>
      </c>
      <c r="ADU38" s="218">
        <v>0</v>
      </c>
      <c r="ADV38" s="218">
        <v>0</v>
      </c>
      <c r="ADW38" s="218">
        <v>0</v>
      </c>
      <c r="ADX38" s="218">
        <v>0</v>
      </c>
      <c r="ADY38" s="218">
        <v>0</v>
      </c>
      <c r="ADZ38" s="218">
        <v>0</v>
      </c>
      <c r="AEA38" s="218">
        <v>0</v>
      </c>
      <c r="AEB38" s="218"/>
      <c r="AEC38" s="218"/>
      <c r="AED38" s="20">
        <f t="shared" si="167"/>
        <v>0</v>
      </c>
      <c r="AEE38" s="18">
        <v>0</v>
      </c>
      <c r="AEF38" s="18">
        <v>0</v>
      </c>
      <c r="AEG38" s="18">
        <v>0</v>
      </c>
      <c r="AEH38" s="18">
        <v>0</v>
      </c>
      <c r="AEI38" s="18">
        <v>0</v>
      </c>
      <c r="AEJ38" s="18">
        <v>0</v>
      </c>
      <c r="AEK38" s="18">
        <v>0</v>
      </c>
      <c r="AEL38" s="18">
        <v>0</v>
      </c>
      <c r="AEM38" s="18">
        <v>0</v>
      </c>
      <c r="AEN38" s="18">
        <v>0</v>
      </c>
      <c r="AEO38" s="18"/>
      <c r="AEP38" s="18"/>
      <c r="AEQ38" s="20">
        <f t="shared" si="82"/>
        <v>0</v>
      </c>
      <c r="AER38" s="20">
        <f t="shared" si="83"/>
        <v>0</v>
      </c>
      <c r="AES38" s="20">
        <f t="shared" si="84"/>
        <v>0</v>
      </c>
      <c r="AET38" s="18">
        <f t="shared" si="168"/>
        <v>0</v>
      </c>
      <c r="AEU38" s="18">
        <v>0</v>
      </c>
      <c r="AEV38" s="218">
        <v>0</v>
      </c>
      <c r="AEW38" s="218">
        <v>0</v>
      </c>
      <c r="AEX38" s="218">
        <v>0</v>
      </c>
      <c r="AEY38" s="218">
        <v>0</v>
      </c>
      <c r="AEZ38" s="218"/>
      <c r="AFA38" s="218"/>
      <c r="AFB38" s="218"/>
      <c r="AFC38" s="218"/>
      <c r="AFD38" s="218"/>
      <c r="AFE38" s="218"/>
      <c r="AFF38" s="218"/>
      <c r="AFG38" s="20">
        <f t="shared" si="169"/>
        <v>0</v>
      </c>
      <c r="AFH38" s="18"/>
      <c r="AFI38" s="18"/>
      <c r="AFJ38" s="18"/>
      <c r="AFK38" s="18"/>
      <c r="AFL38" s="18"/>
      <c r="AFM38" s="18"/>
      <c r="AFN38" s="18"/>
      <c r="AFO38" s="18"/>
      <c r="AFP38" s="18"/>
      <c r="AFQ38" s="18"/>
      <c r="AFR38" s="18"/>
      <c r="AFS38" s="18"/>
      <c r="AFT38" s="20">
        <f t="shared" si="85"/>
        <v>0</v>
      </c>
      <c r="AFU38" s="20">
        <f t="shared" si="86"/>
        <v>0</v>
      </c>
      <c r="AFV38" s="135">
        <f t="shared" si="87"/>
        <v>0</v>
      </c>
      <c r="AFW38" s="140">
        <f t="shared" si="88"/>
        <v>4530.8710000000001</v>
      </c>
      <c r="AFX38" s="110">
        <f t="shared" si="89"/>
        <v>1821.6106408824203</v>
      </c>
      <c r="AFY38" s="125">
        <f t="shared" si="90"/>
        <v>-2709.2603591175798</v>
      </c>
      <c r="AFZ38" s="20">
        <f t="shared" si="170"/>
        <v>-2709.2603591175798</v>
      </c>
      <c r="AGA38" s="139">
        <f t="shared" si="171"/>
        <v>0</v>
      </c>
      <c r="AGB38" s="200">
        <f t="shared" si="91"/>
        <v>5437.0451999999996</v>
      </c>
      <c r="AGC38" s="125">
        <f t="shared" si="91"/>
        <v>2185.9327690589043</v>
      </c>
      <c r="AGD38" s="125">
        <f t="shared" si="92"/>
        <v>-3251.1124309410952</v>
      </c>
      <c r="AGE38" s="20">
        <f t="shared" si="93"/>
        <v>-3251.1124309410952</v>
      </c>
      <c r="AGF38" s="135">
        <f t="shared" si="94"/>
        <v>0</v>
      </c>
      <c r="AGG38" s="164">
        <f t="shared" si="172"/>
        <v>271.85226</v>
      </c>
      <c r="AGH38" s="205">
        <f t="shared" si="173"/>
        <v>109.29663845294522</v>
      </c>
      <c r="AGI38" s="125">
        <f t="shared" si="95"/>
        <v>-162.55562154705478</v>
      </c>
      <c r="AGJ38" s="20">
        <f t="shared" si="96"/>
        <v>-162.55562154705478</v>
      </c>
      <c r="AGK38" s="139">
        <f t="shared" si="97"/>
        <v>0</v>
      </c>
      <c r="AGL38" s="165">
        <f t="shared" si="174"/>
        <v>5708.8974599999992</v>
      </c>
      <c r="AGM38" s="165">
        <f t="shared" si="174"/>
        <v>2295.2294075118498</v>
      </c>
      <c r="AGN38" s="166">
        <f t="shared" si="99"/>
        <v>-3413.6680524881494</v>
      </c>
      <c r="AGO38" s="165">
        <f t="shared" si="100"/>
        <v>-3413.6680524881494</v>
      </c>
      <c r="AGP38" s="167">
        <f t="shared" si="101"/>
        <v>0</v>
      </c>
      <c r="AGQ38" s="202">
        <f t="shared" si="175"/>
        <v>4.7619047619047623E-2</v>
      </c>
      <c r="AGR38" s="263"/>
      <c r="AGS38" s="263">
        <v>0.05</v>
      </c>
      <c r="AGT38" s="229"/>
      <c r="AGU38" s="264"/>
      <c r="AGV38" s="22"/>
      <c r="AGW38" s="22"/>
      <c r="AGX38" s="22"/>
      <c r="AGY38" s="22"/>
      <c r="AGZ38" s="22"/>
      <c r="AHA38" s="22"/>
      <c r="AHB38" s="22"/>
      <c r="AHC38" s="22"/>
      <c r="AHD38" s="22"/>
      <c r="AHE38" s="22"/>
      <c r="AHF38" s="22"/>
      <c r="AHG38" s="22"/>
      <c r="AHH38" s="22"/>
    </row>
    <row r="39" spans="1:892" s="210" customFormat="1" ht="12.75" outlineLevel="1" x14ac:dyDescent="0.25">
      <c r="A39" s="1">
        <v>469</v>
      </c>
      <c r="B39" s="21">
        <v>3</v>
      </c>
      <c r="C39" s="230" t="s">
        <v>1762</v>
      </c>
      <c r="D39" s="231">
        <v>1</v>
      </c>
      <c r="E39" s="227">
        <v>149.30000000000001</v>
      </c>
      <c r="F39" s="131">
        <f t="shared" si="0"/>
        <v>665.05799999999977</v>
      </c>
      <c r="G39" s="113">
        <f t="shared" si="1"/>
        <v>519.71035037421973</v>
      </c>
      <c r="H39" s="131">
        <f t="shared" si="2"/>
        <v>-145.34764962578004</v>
      </c>
      <c r="I39" s="120">
        <f t="shared" si="3"/>
        <v>-145.34764962578004</v>
      </c>
      <c r="J39" s="120">
        <f t="shared" si="4"/>
        <v>0</v>
      </c>
      <c r="K39" s="18">
        <f t="shared" si="102"/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/>
      <c r="W39" s="218"/>
      <c r="X39" s="218">
        <f t="shared" si="103"/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8">
        <v>0</v>
      </c>
      <c r="AI39" s="18"/>
      <c r="AJ39" s="18"/>
      <c r="AK39" s="218"/>
      <c r="AL39" s="218">
        <f t="shared" si="104"/>
        <v>0</v>
      </c>
      <c r="AM39" s="218">
        <f t="shared" si="5"/>
        <v>0</v>
      </c>
      <c r="AN39" s="18">
        <f t="shared" si="105"/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  <c r="AU39" s="218">
        <v>0</v>
      </c>
      <c r="AV39" s="218">
        <v>0</v>
      </c>
      <c r="AW39" s="218">
        <v>0</v>
      </c>
      <c r="AX39" s="218">
        <v>0</v>
      </c>
      <c r="AY39" s="218"/>
      <c r="AZ39" s="218"/>
      <c r="BA39" s="20">
        <f t="shared" si="106"/>
        <v>0</v>
      </c>
      <c r="BB39" s="18">
        <v>0</v>
      </c>
      <c r="BC39" s="18">
        <v>0</v>
      </c>
      <c r="BD39" s="18">
        <v>0</v>
      </c>
      <c r="BE39" s="18">
        <v>0</v>
      </c>
      <c r="BF39" s="18">
        <v>0</v>
      </c>
      <c r="BG39" s="18">
        <v>0</v>
      </c>
      <c r="BH39" s="18">
        <v>0</v>
      </c>
      <c r="BI39" s="18">
        <v>0</v>
      </c>
      <c r="BJ39" s="18">
        <v>0</v>
      </c>
      <c r="BK39" s="18">
        <v>0</v>
      </c>
      <c r="BL39" s="18"/>
      <c r="BM39" s="18"/>
      <c r="BN39" s="218"/>
      <c r="BO39" s="20">
        <f t="shared" si="6"/>
        <v>0</v>
      </c>
      <c r="BP39" s="20">
        <f t="shared" si="7"/>
        <v>0</v>
      </c>
      <c r="BQ39" s="18">
        <f t="shared" si="107"/>
        <v>0</v>
      </c>
      <c r="BR39" s="218">
        <v>0</v>
      </c>
      <c r="BS39" s="3">
        <v>0</v>
      </c>
      <c r="BT39" s="218">
        <v>0</v>
      </c>
      <c r="BU39" s="218">
        <v>0</v>
      </c>
      <c r="BV39" s="218">
        <v>0</v>
      </c>
      <c r="BW39" s="218">
        <v>0</v>
      </c>
      <c r="BX39" s="218">
        <v>0</v>
      </c>
      <c r="BY39" s="218">
        <v>0</v>
      </c>
      <c r="BZ39" s="218">
        <v>0</v>
      </c>
      <c r="CA39" s="218">
        <v>0</v>
      </c>
      <c r="CB39" s="218"/>
      <c r="CC39" s="218"/>
      <c r="CD39" s="18">
        <f t="shared" si="108"/>
        <v>0</v>
      </c>
      <c r="CE39" s="18">
        <v>0</v>
      </c>
      <c r="CF39" s="18">
        <v>0</v>
      </c>
      <c r="CG39" s="18">
        <v>0</v>
      </c>
      <c r="CH39" s="18">
        <v>0</v>
      </c>
      <c r="CI39" s="18">
        <v>0</v>
      </c>
      <c r="CJ39" s="18">
        <v>0</v>
      </c>
      <c r="CK39" s="18">
        <v>0</v>
      </c>
      <c r="CL39" s="18">
        <v>0</v>
      </c>
      <c r="CM39" s="18">
        <v>0</v>
      </c>
      <c r="CN39" s="18">
        <v>0</v>
      </c>
      <c r="CO39" s="18"/>
      <c r="CP39" s="18"/>
      <c r="CQ39" s="218"/>
      <c r="CR39" s="20">
        <f t="shared" si="8"/>
        <v>0</v>
      </c>
      <c r="CS39" s="20">
        <f t="shared" si="9"/>
        <v>0</v>
      </c>
      <c r="CT39" s="18">
        <f t="shared" si="109"/>
        <v>0</v>
      </c>
      <c r="CU39" s="18">
        <v>0</v>
      </c>
      <c r="CV39" s="218">
        <v>0</v>
      </c>
      <c r="CW39" s="218">
        <v>0</v>
      </c>
      <c r="CX39" s="218">
        <v>0</v>
      </c>
      <c r="CY39" s="218">
        <v>0</v>
      </c>
      <c r="CZ39" s="218">
        <v>0</v>
      </c>
      <c r="DA39" s="218">
        <v>0</v>
      </c>
      <c r="DB39" s="218">
        <v>0</v>
      </c>
      <c r="DC39" s="218">
        <v>0</v>
      </c>
      <c r="DD39" s="218">
        <v>0</v>
      </c>
      <c r="DE39" s="218"/>
      <c r="DF39" s="218"/>
      <c r="DG39" s="18">
        <f t="shared" si="110"/>
        <v>0</v>
      </c>
      <c r="DH39" s="18">
        <v>0</v>
      </c>
      <c r="DI39" s="18">
        <v>0</v>
      </c>
      <c r="DJ39" s="18">
        <v>0</v>
      </c>
      <c r="DK39" s="18">
        <v>0</v>
      </c>
      <c r="DL39" s="18">
        <v>0</v>
      </c>
      <c r="DM39" s="18">
        <v>0</v>
      </c>
      <c r="DN39" s="18">
        <v>0</v>
      </c>
      <c r="DO39" s="18">
        <v>0</v>
      </c>
      <c r="DP39" s="18">
        <v>0</v>
      </c>
      <c r="DQ39" s="18">
        <v>0</v>
      </c>
      <c r="DR39" s="18"/>
      <c r="DS39" s="18"/>
      <c r="DT39" s="218">
        <f t="shared" si="111"/>
        <v>0</v>
      </c>
      <c r="DU39" s="20">
        <f t="shared" si="10"/>
        <v>0</v>
      </c>
      <c r="DV39" s="20">
        <f t="shared" si="112"/>
        <v>0</v>
      </c>
      <c r="DW39" s="18">
        <f t="shared" si="11"/>
        <v>0</v>
      </c>
      <c r="DX39" s="18">
        <v>0</v>
      </c>
      <c r="DY39" s="218">
        <v>0</v>
      </c>
      <c r="DZ39" s="218">
        <v>0</v>
      </c>
      <c r="EA39" s="218">
        <v>0</v>
      </c>
      <c r="EB39" s="218">
        <v>0</v>
      </c>
      <c r="EC39" s="218">
        <v>0</v>
      </c>
      <c r="ED39" s="218">
        <v>0</v>
      </c>
      <c r="EE39" s="218">
        <v>0</v>
      </c>
      <c r="EF39" s="218">
        <v>0</v>
      </c>
      <c r="EG39" s="218">
        <v>0</v>
      </c>
      <c r="EH39" s="218"/>
      <c r="EI39" s="218"/>
      <c r="EJ39" s="218"/>
      <c r="EK39" s="18">
        <f t="shared" si="113"/>
        <v>0</v>
      </c>
      <c r="EL39" s="18">
        <v>0</v>
      </c>
      <c r="EM39" s="18">
        <v>0</v>
      </c>
      <c r="EN39" s="18">
        <v>0</v>
      </c>
      <c r="EO39" s="18">
        <v>0</v>
      </c>
      <c r="EP39" s="18">
        <v>0</v>
      </c>
      <c r="EQ39" s="18">
        <v>0</v>
      </c>
      <c r="ER39" s="18">
        <v>0</v>
      </c>
      <c r="ES39" s="18">
        <v>0</v>
      </c>
      <c r="ET39" s="18">
        <v>0</v>
      </c>
      <c r="EU39" s="18">
        <v>0</v>
      </c>
      <c r="EV39" s="18"/>
      <c r="EW39" s="18"/>
      <c r="EX39" s="20">
        <f t="shared" si="12"/>
        <v>0</v>
      </c>
      <c r="EY39" s="20">
        <f t="shared" si="114"/>
        <v>0</v>
      </c>
      <c r="EZ39" s="20">
        <f t="shared" si="115"/>
        <v>0</v>
      </c>
      <c r="FA39" s="18">
        <f t="shared" si="116"/>
        <v>0</v>
      </c>
      <c r="FB39" s="18">
        <v>0</v>
      </c>
      <c r="FC39" s="218">
        <v>0</v>
      </c>
      <c r="FD39" s="218">
        <v>0</v>
      </c>
      <c r="FE39" s="218">
        <v>0</v>
      </c>
      <c r="FF39" s="218">
        <v>0</v>
      </c>
      <c r="FG39" s="218">
        <v>0</v>
      </c>
      <c r="FH39" s="218">
        <v>0</v>
      </c>
      <c r="FI39" s="218">
        <v>0</v>
      </c>
      <c r="FJ39" s="218">
        <v>0</v>
      </c>
      <c r="FK39" s="218">
        <v>0</v>
      </c>
      <c r="FL39" s="218"/>
      <c r="FM39" s="218"/>
      <c r="FN39" s="20">
        <f t="shared" si="117"/>
        <v>0</v>
      </c>
      <c r="FO39" s="18">
        <v>0</v>
      </c>
      <c r="FP39" s="18">
        <v>0</v>
      </c>
      <c r="FQ39" s="18">
        <v>0</v>
      </c>
      <c r="FR39" s="18">
        <v>0</v>
      </c>
      <c r="FS39" s="18">
        <v>0</v>
      </c>
      <c r="FT39" s="18">
        <v>0</v>
      </c>
      <c r="FU39" s="18">
        <v>0</v>
      </c>
      <c r="FV39" s="18">
        <v>0</v>
      </c>
      <c r="FW39" s="18">
        <v>0</v>
      </c>
      <c r="FX39" s="18">
        <v>0</v>
      </c>
      <c r="FY39" s="18"/>
      <c r="FZ39" s="18"/>
      <c r="GA39" s="218">
        <f t="shared" si="118"/>
        <v>0</v>
      </c>
      <c r="GB39" s="20">
        <f t="shared" si="119"/>
        <v>0</v>
      </c>
      <c r="GC39" s="20">
        <f t="shared" si="120"/>
        <v>0</v>
      </c>
      <c r="GD39" s="18">
        <f t="shared" si="121"/>
        <v>2.7710000000000004</v>
      </c>
      <c r="GE39" s="218">
        <v>2.7710000000000004</v>
      </c>
      <c r="GF39" s="218">
        <v>0</v>
      </c>
      <c r="GG39" s="218">
        <v>0</v>
      </c>
      <c r="GH39" s="218">
        <v>0</v>
      </c>
      <c r="GI39" s="218">
        <v>0</v>
      </c>
      <c r="GJ39" s="218">
        <v>0</v>
      </c>
      <c r="GK39" s="218"/>
      <c r="GL39" s="218"/>
      <c r="GM39" s="218"/>
      <c r="GN39" s="218"/>
      <c r="GO39" s="218"/>
      <c r="GP39" s="218"/>
      <c r="GQ39" s="20">
        <f t="shared" si="122"/>
        <v>0</v>
      </c>
      <c r="GR39" s="18">
        <v>0</v>
      </c>
      <c r="GS39" s="18">
        <v>0</v>
      </c>
      <c r="GT39" s="18">
        <v>0</v>
      </c>
      <c r="GU39" s="18">
        <v>0</v>
      </c>
      <c r="GV39" s="218">
        <f t="shared" si="123"/>
        <v>-2.7710000000000004</v>
      </c>
      <c r="GW39" s="20">
        <f t="shared" si="13"/>
        <v>-2.7710000000000004</v>
      </c>
      <c r="GX39" s="20">
        <f t="shared" si="14"/>
        <v>0</v>
      </c>
      <c r="GY39" s="18">
        <f t="shared" si="124"/>
        <v>662.28699999999981</v>
      </c>
      <c r="GZ39" s="18">
        <v>64.596999999999994</v>
      </c>
      <c r="HA39" s="218">
        <v>66.41</v>
      </c>
      <c r="HB39" s="218">
        <v>66.41</v>
      </c>
      <c r="HC39" s="218">
        <v>66.41</v>
      </c>
      <c r="HD39" s="218">
        <v>66.41</v>
      </c>
      <c r="HE39" s="218">
        <v>66.41</v>
      </c>
      <c r="HF39" s="218">
        <v>66.41</v>
      </c>
      <c r="HG39" s="218">
        <v>66.41</v>
      </c>
      <c r="HH39" s="218">
        <v>66.41</v>
      </c>
      <c r="HI39" s="218">
        <v>66.41</v>
      </c>
      <c r="HJ39" s="218"/>
      <c r="HK39" s="218"/>
      <c r="HL39" s="20">
        <f t="shared" si="125"/>
        <v>519.71035037421973</v>
      </c>
      <c r="HM39" s="18">
        <v>49.635186145315274</v>
      </c>
      <c r="HN39" s="18">
        <v>45.633188306535075</v>
      </c>
      <c r="HO39" s="18">
        <v>52.448732251831537</v>
      </c>
      <c r="HP39" s="18">
        <v>56.535538147702411</v>
      </c>
      <c r="HQ39" s="18">
        <v>59.142344708364469</v>
      </c>
      <c r="HR39" s="18">
        <v>51.302547340241979</v>
      </c>
      <c r="HS39" s="18">
        <v>46.634720596008826</v>
      </c>
      <c r="HT39" s="18">
        <v>61.68822015236524</v>
      </c>
      <c r="HU39" s="18">
        <v>46.612053442303349</v>
      </c>
      <c r="HV39" s="18">
        <v>50.077819283551513</v>
      </c>
      <c r="HW39" s="18"/>
      <c r="HX39" s="18"/>
      <c r="HY39" s="20">
        <f t="shared" si="15"/>
        <v>-142.57664962578008</v>
      </c>
      <c r="HZ39" s="20">
        <f t="shared" si="16"/>
        <v>-142.57664962578008</v>
      </c>
      <c r="IA39" s="20">
        <f t="shared" si="17"/>
        <v>0</v>
      </c>
      <c r="IB39" s="119">
        <f t="shared" si="126"/>
        <v>0</v>
      </c>
      <c r="IC39" s="119">
        <v>0</v>
      </c>
      <c r="ID39" s="228">
        <v>0</v>
      </c>
      <c r="IE39" s="228">
        <v>0</v>
      </c>
      <c r="IF39" s="119">
        <v>0</v>
      </c>
      <c r="IG39" s="119">
        <v>0</v>
      </c>
      <c r="IH39" s="119">
        <v>0</v>
      </c>
      <c r="II39" s="119">
        <v>0</v>
      </c>
      <c r="IJ39" s="119">
        <v>0</v>
      </c>
      <c r="IK39" s="119">
        <v>0</v>
      </c>
      <c r="IL39" s="119">
        <v>0</v>
      </c>
      <c r="IM39" s="119"/>
      <c r="IN39" s="119"/>
      <c r="IO39" s="120">
        <f t="shared" si="127"/>
        <v>0</v>
      </c>
      <c r="IP39" s="18">
        <v>0</v>
      </c>
      <c r="IQ39" s="18">
        <v>0</v>
      </c>
      <c r="IR39" s="18">
        <v>0</v>
      </c>
      <c r="IS39" s="18">
        <v>0</v>
      </c>
      <c r="IT39" s="18">
        <v>0</v>
      </c>
      <c r="IU39" s="18">
        <v>0</v>
      </c>
      <c r="IV39" s="18">
        <v>0</v>
      </c>
      <c r="IW39" s="18">
        <v>0</v>
      </c>
      <c r="IX39" s="18">
        <v>0</v>
      </c>
      <c r="IY39" s="18">
        <v>0</v>
      </c>
      <c r="IZ39" s="18"/>
      <c r="JA39" s="18"/>
      <c r="JB39" s="228">
        <f t="shared" si="18"/>
        <v>0</v>
      </c>
      <c r="JC39" s="120">
        <f t="shared" si="19"/>
        <v>0</v>
      </c>
      <c r="JD39" s="120">
        <f t="shared" si="20"/>
        <v>0</v>
      </c>
      <c r="JE39" s="119">
        <f t="shared" si="128"/>
        <v>0</v>
      </c>
      <c r="JF39" s="119">
        <v>0</v>
      </c>
      <c r="JG39" s="228">
        <v>0</v>
      </c>
      <c r="JH39" s="228">
        <v>0</v>
      </c>
      <c r="JI39" s="228">
        <v>0</v>
      </c>
      <c r="JJ39" s="228">
        <v>0</v>
      </c>
      <c r="JK39" s="228">
        <v>0</v>
      </c>
      <c r="JL39" s="228">
        <v>0</v>
      </c>
      <c r="JM39" s="228">
        <v>0</v>
      </c>
      <c r="JN39" s="228">
        <v>0</v>
      </c>
      <c r="JO39" s="228">
        <v>0</v>
      </c>
      <c r="JP39" s="228"/>
      <c r="JQ39" s="228"/>
      <c r="JR39" s="119">
        <f t="shared" si="129"/>
        <v>0</v>
      </c>
      <c r="JS39" s="18">
        <v>0</v>
      </c>
      <c r="JT39" s="18">
        <v>0</v>
      </c>
      <c r="JU39" s="18">
        <v>0</v>
      </c>
      <c r="JV39" s="18">
        <v>0</v>
      </c>
      <c r="JW39" s="18">
        <v>0</v>
      </c>
      <c r="JX39" s="18">
        <v>0</v>
      </c>
      <c r="JY39" s="18">
        <v>0</v>
      </c>
      <c r="JZ39" s="18">
        <v>0</v>
      </c>
      <c r="KA39" s="18">
        <v>0</v>
      </c>
      <c r="KB39" s="18">
        <v>0</v>
      </c>
      <c r="KC39" s="18"/>
      <c r="KD39" s="18"/>
      <c r="KE39" s="228">
        <f t="shared" si="21"/>
        <v>0</v>
      </c>
      <c r="KF39" s="120">
        <f t="shared" si="22"/>
        <v>0</v>
      </c>
      <c r="KG39" s="120">
        <f t="shared" si="23"/>
        <v>0</v>
      </c>
      <c r="KH39" s="119">
        <f t="shared" si="130"/>
        <v>504.48400000000009</v>
      </c>
      <c r="KI39" s="119">
        <v>49.533999999999999</v>
      </c>
      <c r="KJ39" s="228">
        <v>50.55</v>
      </c>
      <c r="KK39" s="228">
        <v>50.55</v>
      </c>
      <c r="KL39" s="228">
        <v>50.55</v>
      </c>
      <c r="KM39" s="228">
        <v>50.55</v>
      </c>
      <c r="KN39" s="228">
        <v>50.55</v>
      </c>
      <c r="KO39" s="228">
        <v>50.55</v>
      </c>
      <c r="KP39" s="228">
        <v>50.55</v>
      </c>
      <c r="KQ39" s="228">
        <v>50.55</v>
      </c>
      <c r="KR39" s="228">
        <v>50.55</v>
      </c>
      <c r="KS39" s="228"/>
      <c r="KT39" s="228"/>
      <c r="KU39" s="120">
        <f t="shared" si="131"/>
        <v>421.61848477019311</v>
      </c>
      <c r="KV39" s="18">
        <v>58.70786101263176</v>
      </c>
      <c r="KW39" s="18">
        <v>44.486773284249743</v>
      </c>
      <c r="KX39" s="18">
        <v>65.582918887679668</v>
      </c>
      <c r="KY39" s="18">
        <v>58.163051323458113</v>
      </c>
      <c r="KZ39" s="18">
        <v>62.641726617195083</v>
      </c>
      <c r="LA39" s="18">
        <v>12.411386691984291</v>
      </c>
      <c r="LB39" s="18">
        <v>0.6877108601677413</v>
      </c>
      <c r="LC39" s="18"/>
      <c r="LD39" s="18">
        <v>69.290917341315293</v>
      </c>
      <c r="LE39" s="18">
        <v>49.646138751511373</v>
      </c>
      <c r="LF39" s="18"/>
      <c r="LG39" s="18"/>
      <c r="LH39" s="228">
        <f t="shared" si="132"/>
        <v>-82.865515229806988</v>
      </c>
      <c r="LI39" s="120">
        <f t="shared" si="24"/>
        <v>-82.865515229806988</v>
      </c>
      <c r="LJ39" s="120">
        <f t="shared" si="25"/>
        <v>0</v>
      </c>
      <c r="LK39" s="120">
        <f t="shared" si="133"/>
        <v>0</v>
      </c>
      <c r="LL39" s="228"/>
      <c r="LM39" s="228"/>
      <c r="LN39" s="228"/>
      <c r="LO39" s="228"/>
      <c r="LP39" s="228"/>
      <c r="LQ39" s="228"/>
      <c r="LR39" s="228"/>
      <c r="LS39" s="228"/>
      <c r="LT39" s="228"/>
      <c r="LU39" s="228"/>
      <c r="LV39" s="228"/>
      <c r="LW39" s="228"/>
      <c r="LX39" s="120">
        <f t="shared" si="26"/>
        <v>0</v>
      </c>
      <c r="LY39" s="228"/>
      <c r="LZ39" s="228"/>
      <c r="MA39" s="228"/>
      <c r="MB39" s="228"/>
      <c r="MC39" s="228"/>
      <c r="MD39" s="228"/>
      <c r="ME39" s="228"/>
      <c r="MF39" s="228"/>
      <c r="MG39" s="228"/>
      <c r="MH39" s="228"/>
      <c r="MI39" s="228"/>
      <c r="MJ39" s="119">
        <v>0</v>
      </c>
      <c r="MK39" s="228"/>
      <c r="ML39" s="120">
        <f t="shared" si="27"/>
        <v>0</v>
      </c>
      <c r="MM39" s="120">
        <f t="shared" si="28"/>
        <v>0</v>
      </c>
      <c r="MN39" s="120">
        <f t="shared" si="134"/>
        <v>2540.7449999999999</v>
      </c>
      <c r="MO39" s="120">
        <v>245.56500000000003</v>
      </c>
      <c r="MP39" s="228">
        <v>255.02</v>
      </c>
      <c r="MQ39" s="228">
        <v>255.02</v>
      </c>
      <c r="MR39" s="228">
        <v>255.02</v>
      </c>
      <c r="MS39" s="228">
        <v>255.02</v>
      </c>
      <c r="MT39" s="228">
        <v>255.02</v>
      </c>
      <c r="MU39" s="228">
        <v>255.02</v>
      </c>
      <c r="MV39" s="228">
        <v>255.02</v>
      </c>
      <c r="MW39" s="228">
        <v>255.02</v>
      </c>
      <c r="MX39" s="228">
        <v>255.02</v>
      </c>
      <c r="MY39" s="228"/>
      <c r="MZ39" s="228"/>
      <c r="NA39" s="120">
        <f t="shared" si="135"/>
        <v>0</v>
      </c>
      <c r="NB39" s="20">
        <v>0</v>
      </c>
      <c r="NC39" s="20">
        <v>0</v>
      </c>
      <c r="ND39" s="20">
        <v>0</v>
      </c>
      <c r="NE39" s="20">
        <v>0</v>
      </c>
      <c r="NF39" s="20">
        <v>0</v>
      </c>
      <c r="NG39" s="20">
        <v>0</v>
      </c>
      <c r="NH39" s="20">
        <v>0</v>
      </c>
      <c r="NI39" s="20">
        <v>0</v>
      </c>
      <c r="NJ39" s="20">
        <v>0</v>
      </c>
      <c r="NK39" s="20">
        <v>0</v>
      </c>
      <c r="NL39" s="20"/>
      <c r="NM39" s="20"/>
      <c r="NN39" s="228">
        <f t="shared" si="136"/>
        <v>-2540.7449999999999</v>
      </c>
      <c r="NO39" s="120">
        <f t="shared" si="29"/>
        <v>-2540.7449999999999</v>
      </c>
      <c r="NP39" s="120">
        <f t="shared" si="30"/>
        <v>0</v>
      </c>
      <c r="NQ39" s="114">
        <f t="shared" si="31"/>
        <v>7.8849999999999998</v>
      </c>
      <c r="NR39" s="113">
        <f t="shared" si="32"/>
        <v>0</v>
      </c>
      <c r="NS39" s="131">
        <f t="shared" si="33"/>
        <v>-7.8849999999999998</v>
      </c>
      <c r="NT39" s="120">
        <f t="shared" si="34"/>
        <v>-7.8849999999999998</v>
      </c>
      <c r="NU39" s="120">
        <f t="shared" si="35"/>
        <v>0</v>
      </c>
      <c r="NV39" s="18">
        <f t="shared" si="137"/>
        <v>0</v>
      </c>
      <c r="NW39" s="18">
        <v>0</v>
      </c>
      <c r="NX39" s="218">
        <v>0</v>
      </c>
      <c r="NY39" s="218">
        <v>0</v>
      </c>
      <c r="NZ39" s="18">
        <v>0</v>
      </c>
      <c r="OA39" s="18">
        <v>0</v>
      </c>
      <c r="OB39" s="18">
        <v>0</v>
      </c>
      <c r="OC39" s="18">
        <v>0</v>
      </c>
      <c r="OD39" s="18">
        <v>0</v>
      </c>
      <c r="OE39" s="18">
        <v>0</v>
      </c>
      <c r="OF39" s="18">
        <v>0</v>
      </c>
      <c r="OG39" s="18"/>
      <c r="OH39" s="18"/>
      <c r="OI39" s="20">
        <f t="shared" si="138"/>
        <v>0</v>
      </c>
      <c r="OJ39" s="20">
        <v>0</v>
      </c>
      <c r="OK39" s="20">
        <v>0</v>
      </c>
      <c r="OL39" s="20">
        <v>0</v>
      </c>
      <c r="OM39" s="20">
        <v>0</v>
      </c>
      <c r="ON39" s="20">
        <v>0</v>
      </c>
      <c r="OO39" s="20">
        <v>0</v>
      </c>
      <c r="OP39" s="20">
        <v>0</v>
      </c>
      <c r="OQ39" s="20">
        <v>0</v>
      </c>
      <c r="OR39" s="20">
        <v>0</v>
      </c>
      <c r="OS39" s="20">
        <f>VLOOKUP(C39,'[3]Фін.рез.(витрати)'!$C$8:$AD$94,28,0)</f>
        <v>0</v>
      </c>
      <c r="OT39" s="20"/>
      <c r="OU39" s="20"/>
      <c r="OV39" s="218">
        <f t="shared" si="139"/>
        <v>0</v>
      </c>
      <c r="OW39" s="20">
        <f t="shared" si="36"/>
        <v>0</v>
      </c>
      <c r="OX39" s="20">
        <f t="shared" si="37"/>
        <v>0</v>
      </c>
      <c r="OY39" s="18">
        <f t="shared" si="140"/>
        <v>0</v>
      </c>
      <c r="OZ39" s="18">
        <v>0</v>
      </c>
      <c r="PA39" s="218">
        <v>0</v>
      </c>
      <c r="PB39" s="218">
        <v>0</v>
      </c>
      <c r="PC39" s="218">
        <v>0</v>
      </c>
      <c r="PD39" s="218">
        <v>0</v>
      </c>
      <c r="PE39" s="218">
        <v>0</v>
      </c>
      <c r="PF39" s="218">
        <v>0</v>
      </c>
      <c r="PG39" s="218">
        <v>0</v>
      </c>
      <c r="PH39" s="218">
        <v>0</v>
      </c>
      <c r="PI39" s="218">
        <v>0</v>
      </c>
      <c r="PJ39" s="218"/>
      <c r="PK39" s="218"/>
      <c r="PL39" s="20">
        <f t="shared" si="141"/>
        <v>0</v>
      </c>
      <c r="PM39" s="18">
        <v>0</v>
      </c>
      <c r="PN39" s="18">
        <v>0</v>
      </c>
      <c r="PO39" s="18">
        <v>0</v>
      </c>
      <c r="PP39" s="18">
        <v>0</v>
      </c>
      <c r="PQ39" s="18">
        <v>0</v>
      </c>
      <c r="PR39" s="18">
        <v>0</v>
      </c>
      <c r="PS39" s="18">
        <v>0</v>
      </c>
      <c r="PT39" s="18">
        <v>0</v>
      </c>
      <c r="PU39" s="18">
        <v>0</v>
      </c>
      <c r="PV39" s="18">
        <f>VLOOKUP(C39,'[3]Фін.рез.(витрати)'!$C$8:$AE$94,29,0)</f>
        <v>0</v>
      </c>
      <c r="PW39" s="18"/>
      <c r="PX39" s="18"/>
      <c r="PY39" s="218">
        <f t="shared" si="142"/>
        <v>0</v>
      </c>
      <c r="PZ39" s="20">
        <f t="shared" si="38"/>
        <v>0</v>
      </c>
      <c r="QA39" s="20">
        <f t="shared" si="39"/>
        <v>0</v>
      </c>
      <c r="QB39" s="18">
        <f t="shared" si="143"/>
        <v>0</v>
      </c>
      <c r="QC39" s="18">
        <v>0</v>
      </c>
      <c r="QD39" s="218">
        <v>0</v>
      </c>
      <c r="QE39" s="218">
        <v>0</v>
      </c>
      <c r="QF39" s="218">
        <v>0</v>
      </c>
      <c r="QG39" s="218">
        <v>0</v>
      </c>
      <c r="QH39" s="218">
        <v>0</v>
      </c>
      <c r="QI39" s="218">
        <v>0</v>
      </c>
      <c r="QJ39" s="218">
        <v>0</v>
      </c>
      <c r="QK39" s="218">
        <v>0</v>
      </c>
      <c r="QL39" s="218">
        <v>0</v>
      </c>
      <c r="QM39" s="218"/>
      <c r="QN39" s="218"/>
      <c r="QO39" s="20">
        <f t="shared" si="144"/>
        <v>0</v>
      </c>
      <c r="QP39" s="18">
        <v>0</v>
      </c>
      <c r="QQ39" s="18">
        <v>0</v>
      </c>
      <c r="QR39" s="18"/>
      <c r="QS39" s="18">
        <v>0</v>
      </c>
      <c r="QT39" s="18">
        <v>0</v>
      </c>
      <c r="QU39" s="18">
        <v>0</v>
      </c>
      <c r="QV39" s="18"/>
      <c r="QW39" s="18">
        <v>0</v>
      </c>
      <c r="QX39" s="18"/>
      <c r="QY39" s="18"/>
      <c r="QZ39" s="18"/>
      <c r="RA39" s="18"/>
      <c r="RB39" s="218">
        <f t="shared" si="145"/>
        <v>0</v>
      </c>
      <c r="RC39" s="20">
        <f t="shared" si="40"/>
        <v>0</v>
      </c>
      <c r="RD39" s="20">
        <f t="shared" si="41"/>
        <v>0</v>
      </c>
      <c r="RE39" s="18">
        <f t="shared" si="146"/>
        <v>0</v>
      </c>
      <c r="RF39" s="20">
        <v>0</v>
      </c>
      <c r="RG39" s="218">
        <v>0</v>
      </c>
      <c r="RH39" s="218">
        <v>0</v>
      </c>
      <c r="RI39" s="218">
        <v>0</v>
      </c>
      <c r="RJ39" s="218">
        <v>0</v>
      </c>
      <c r="RK39" s="218">
        <v>0</v>
      </c>
      <c r="RL39" s="218">
        <v>0</v>
      </c>
      <c r="RM39" s="218">
        <v>0</v>
      </c>
      <c r="RN39" s="218">
        <v>0</v>
      </c>
      <c r="RO39" s="218">
        <v>0</v>
      </c>
      <c r="RP39" s="218"/>
      <c r="RQ39" s="218"/>
      <c r="RR39" s="20">
        <f t="shared" si="147"/>
        <v>0</v>
      </c>
      <c r="RS39" s="18">
        <v>0</v>
      </c>
      <c r="RT39" s="18">
        <v>0</v>
      </c>
      <c r="RU39" s="18"/>
      <c r="RV39" s="18">
        <v>0</v>
      </c>
      <c r="RW39" s="18"/>
      <c r="RX39" s="18"/>
      <c r="RY39" s="18">
        <v>0</v>
      </c>
      <c r="RZ39" s="18">
        <v>0</v>
      </c>
      <c r="SA39" s="18"/>
      <c r="SB39" s="18"/>
      <c r="SC39" s="18"/>
      <c r="SD39" s="18"/>
      <c r="SE39" s="20">
        <f t="shared" si="42"/>
        <v>0</v>
      </c>
      <c r="SF39" s="20">
        <f t="shared" si="43"/>
        <v>0</v>
      </c>
      <c r="SG39" s="20">
        <f t="shared" si="44"/>
        <v>0</v>
      </c>
      <c r="SH39" s="18">
        <f t="shared" si="148"/>
        <v>0</v>
      </c>
      <c r="SI39" s="18">
        <v>0</v>
      </c>
      <c r="SJ39" s="218">
        <v>0</v>
      </c>
      <c r="SK39" s="218">
        <v>0</v>
      </c>
      <c r="SL39" s="218">
        <v>0</v>
      </c>
      <c r="SM39" s="218">
        <v>0</v>
      </c>
      <c r="SN39" s="218">
        <v>0</v>
      </c>
      <c r="SO39" s="218">
        <v>0</v>
      </c>
      <c r="SP39" s="218">
        <v>0</v>
      </c>
      <c r="SQ39" s="218">
        <v>0</v>
      </c>
      <c r="SR39" s="218">
        <v>0</v>
      </c>
      <c r="SS39" s="218"/>
      <c r="ST39" s="218"/>
      <c r="SU39" s="20">
        <f t="shared" si="149"/>
        <v>0</v>
      </c>
      <c r="SV39" s="18">
        <v>0</v>
      </c>
      <c r="SW39" s="18">
        <v>0</v>
      </c>
      <c r="SX39" s="18">
        <v>0</v>
      </c>
      <c r="SY39" s="18">
        <v>0</v>
      </c>
      <c r="SZ39" s="18">
        <v>0</v>
      </c>
      <c r="TA39" s="18">
        <v>0</v>
      </c>
      <c r="TB39" s="18">
        <v>0</v>
      </c>
      <c r="TC39" s="18">
        <v>0</v>
      </c>
      <c r="TD39" s="18">
        <v>0</v>
      </c>
      <c r="TE39" s="18"/>
      <c r="TF39" s="18"/>
      <c r="TG39" s="18"/>
      <c r="TH39" s="20">
        <f t="shared" si="45"/>
        <v>0</v>
      </c>
      <c r="TI39" s="20">
        <f t="shared" si="46"/>
        <v>0</v>
      </c>
      <c r="TJ39" s="20">
        <f t="shared" si="47"/>
        <v>0</v>
      </c>
      <c r="TK39" s="18">
        <f t="shared" si="150"/>
        <v>0</v>
      </c>
      <c r="TL39" s="18">
        <v>0</v>
      </c>
      <c r="TM39" s="218">
        <v>0</v>
      </c>
      <c r="TN39" s="218">
        <v>0</v>
      </c>
      <c r="TO39" s="218">
        <v>0</v>
      </c>
      <c r="TP39" s="218">
        <v>0</v>
      </c>
      <c r="TQ39" s="218">
        <v>0</v>
      </c>
      <c r="TR39" s="218">
        <v>0</v>
      </c>
      <c r="TS39" s="218">
        <v>0</v>
      </c>
      <c r="TT39" s="218">
        <v>0</v>
      </c>
      <c r="TU39" s="218">
        <v>0</v>
      </c>
      <c r="TV39" s="218"/>
      <c r="TW39" s="218"/>
      <c r="TX39" s="20">
        <f t="shared" si="151"/>
        <v>0</v>
      </c>
      <c r="TY39" s="18">
        <v>0</v>
      </c>
      <c r="TZ39" s="18">
        <v>0</v>
      </c>
      <c r="UA39" s="18">
        <v>0</v>
      </c>
      <c r="UB39" s="18">
        <v>0</v>
      </c>
      <c r="UC39" s="18">
        <v>0</v>
      </c>
      <c r="UD39" s="18">
        <v>0</v>
      </c>
      <c r="UE39" s="18">
        <v>0</v>
      </c>
      <c r="UF39" s="18">
        <v>0</v>
      </c>
      <c r="UG39" s="18">
        <v>0</v>
      </c>
      <c r="UH39" s="18">
        <f>VLOOKUP(C39,'[3]Фін.рез.(витрати)'!$C$8:$AI$94,33,0)</f>
        <v>0</v>
      </c>
      <c r="UI39" s="18"/>
      <c r="UJ39" s="18"/>
      <c r="UK39" s="20">
        <f t="shared" si="48"/>
        <v>0</v>
      </c>
      <c r="UL39" s="20">
        <f t="shared" si="49"/>
        <v>0</v>
      </c>
      <c r="UM39" s="20">
        <f t="shared" si="50"/>
        <v>0</v>
      </c>
      <c r="UN39" s="18">
        <f t="shared" si="152"/>
        <v>7.8849999999999998</v>
      </c>
      <c r="UO39" s="18">
        <v>0.77499999999999991</v>
      </c>
      <c r="UP39" s="218">
        <v>0.79</v>
      </c>
      <c r="UQ39" s="218">
        <v>0.79</v>
      </c>
      <c r="UR39" s="218">
        <v>0.79</v>
      </c>
      <c r="US39" s="218">
        <v>0.79</v>
      </c>
      <c r="UT39" s="218">
        <v>0.79</v>
      </c>
      <c r="UU39" s="218">
        <v>0.79</v>
      </c>
      <c r="UV39" s="218">
        <v>0.79</v>
      </c>
      <c r="UW39" s="218">
        <v>0.79</v>
      </c>
      <c r="UX39" s="218">
        <v>0.79</v>
      </c>
      <c r="UY39" s="218"/>
      <c r="UZ39" s="218"/>
      <c r="VA39" s="20">
        <f t="shared" si="51"/>
        <v>0</v>
      </c>
      <c r="VB39" s="218"/>
      <c r="VC39" s="218"/>
      <c r="VD39" s="218"/>
      <c r="VE39" s="218"/>
      <c r="VF39" s="218"/>
      <c r="VG39" s="218"/>
      <c r="VH39" s="218"/>
      <c r="VI39" s="218"/>
      <c r="VJ39" s="218"/>
      <c r="VK39" s="218"/>
      <c r="VL39" s="218"/>
      <c r="VM39" s="218"/>
      <c r="VN39" s="20">
        <f t="shared" si="52"/>
        <v>-7.8849999999999998</v>
      </c>
      <c r="VO39" s="20">
        <f t="shared" si="53"/>
        <v>-7.8849999999999998</v>
      </c>
      <c r="VP39" s="20">
        <f t="shared" si="54"/>
        <v>0</v>
      </c>
      <c r="VQ39" s="120">
        <f t="shared" si="55"/>
        <v>0</v>
      </c>
      <c r="VR39" s="228"/>
      <c r="VS39" s="228"/>
      <c r="VT39" s="228"/>
      <c r="VU39" s="228"/>
      <c r="VV39" s="228"/>
      <c r="VW39" s="228"/>
      <c r="VX39" s="228"/>
      <c r="VY39" s="228"/>
      <c r="VZ39" s="228"/>
      <c r="WA39" s="228"/>
      <c r="WB39" s="228"/>
      <c r="WC39" s="228"/>
      <c r="WD39" s="120">
        <f t="shared" si="56"/>
        <v>0</v>
      </c>
      <c r="WE39" s="218"/>
      <c r="WF39" s="218"/>
      <c r="WG39" s="218"/>
      <c r="WH39" s="218"/>
      <c r="WI39" s="218"/>
      <c r="WJ39" s="218"/>
      <c r="WK39" s="218"/>
      <c r="WL39" s="218"/>
      <c r="WM39" s="218"/>
      <c r="WN39" s="218"/>
      <c r="WO39" s="218"/>
      <c r="WP39" s="218"/>
      <c r="WQ39" s="120">
        <f t="shared" si="57"/>
        <v>0</v>
      </c>
      <c r="WR39" s="120">
        <f t="shared" si="58"/>
        <v>0</v>
      </c>
      <c r="WS39" s="120">
        <f t="shared" si="59"/>
        <v>0</v>
      </c>
      <c r="WT39" s="119">
        <f t="shared" si="153"/>
        <v>0</v>
      </c>
      <c r="WU39" s="119">
        <v>0</v>
      </c>
      <c r="WV39" s="228">
        <v>0</v>
      </c>
      <c r="WW39" s="228">
        <v>0</v>
      </c>
      <c r="WX39" s="228">
        <v>0</v>
      </c>
      <c r="WY39" s="228">
        <v>0</v>
      </c>
      <c r="WZ39" s="228">
        <v>0</v>
      </c>
      <c r="XA39" s="228">
        <v>0</v>
      </c>
      <c r="XB39" s="228">
        <v>0</v>
      </c>
      <c r="XC39" s="228">
        <v>0</v>
      </c>
      <c r="XD39" s="228">
        <v>0</v>
      </c>
      <c r="XE39" s="228"/>
      <c r="XF39" s="228"/>
      <c r="XG39" s="119">
        <f t="shared" si="154"/>
        <v>352.06091672852847</v>
      </c>
      <c r="XH39" s="18">
        <v>352.06091672852847</v>
      </c>
      <c r="XI39" s="18">
        <v>0</v>
      </c>
      <c r="XJ39" s="18">
        <v>0</v>
      </c>
      <c r="XK39" s="18">
        <v>0</v>
      </c>
      <c r="XL39" s="18">
        <v>0</v>
      </c>
      <c r="XM39" s="18">
        <v>0</v>
      </c>
      <c r="XN39" s="18">
        <v>0</v>
      </c>
      <c r="XO39" s="18">
        <v>0</v>
      </c>
      <c r="XP39" s="18">
        <v>0</v>
      </c>
      <c r="XQ39" s="18">
        <v>0</v>
      </c>
      <c r="XR39" s="18"/>
      <c r="XS39" s="18"/>
      <c r="XT39" s="120">
        <f t="shared" si="60"/>
        <v>352.06091672852847</v>
      </c>
      <c r="XU39" s="120">
        <f t="shared" si="61"/>
        <v>0</v>
      </c>
      <c r="XV39" s="120">
        <f t="shared" si="62"/>
        <v>352.06091672852847</v>
      </c>
      <c r="XW39" s="119">
        <f t="shared" si="155"/>
        <v>0</v>
      </c>
      <c r="XX39" s="119">
        <v>0</v>
      </c>
      <c r="XY39" s="228">
        <v>0</v>
      </c>
      <c r="XZ39" s="228">
        <v>0</v>
      </c>
      <c r="YA39" s="228">
        <v>0</v>
      </c>
      <c r="YB39" s="228">
        <v>0</v>
      </c>
      <c r="YC39" s="228">
        <v>0</v>
      </c>
      <c r="YD39" s="228">
        <v>0</v>
      </c>
      <c r="YE39" s="228">
        <v>0</v>
      </c>
      <c r="YF39" s="228">
        <v>0</v>
      </c>
      <c r="YG39" s="228">
        <v>0</v>
      </c>
      <c r="YH39" s="228"/>
      <c r="YI39" s="228"/>
      <c r="YJ39" s="120">
        <f t="shared" si="156"/>
        <v>0</v>
      </c>
      <c r="YK39" s="18">
        <v>0</v>
      </c>
      <c r="YL39" s="18">
        <v>0</v>
      </c>
      <c r="YM39" s="18">
        <v>0</v>
      </c>
      <c r="YN39" s="18">
        <v>0</v>
      </c>
      <c r="YO39" s="18">
        <v>0</v>
      </c>
      <c r="YP39" s="18">
        <v>0</v>
      </c>
      <c r="YQ39" s="18">
        <v>0</v>
      </c>
      <c r="YR39" s="18">
        <v>0</v>
      </c>
      <c r="YS39" s="18">
        <v>0</v>
      </c>
      <c r="YT39" s="18">
        <v>0</v>
      </c>
      <c r="YU39" s="18"/>
      <c r="YV39" s="18"/>
      <c r="YW39" s="218">
        <f t="shared" si="157"/>
        <v>0</v>
      </c>
      <c r="YX39" s="120">
        <f t="shared" si="63"/>
        <v>0</v>
      </c>
      <c r="YY39" s="120">
        <f t="shared" si="64"/>
        <v>0</v>
      </c>
      <c r="YZ39" s="119">
        <f t="shared" si="158"/>
        <v>0</v>
      </c>
      <c r="ZA39" s="119">
        <v>0</v>
      </c>
      <c r="ZB39" s="228">
        <v>0</v>
      </c>
      <c r="ZC39" s="228">
        <v>0</v>
      </c>
      <c r="ZD39" s="228">
        <v>0</v>
      </c>
      <c r="ZE39" s="228">
        <v>0</v>
      </c>
      <c r="ZF39" s="228">
        <v>0</v>
      </c>
      <c r="ZG39" s="228">
        <v>0</v>
      </c>
      <c r="ZH39" s="228">
        <v>0</v>
      </c>
      <c r="ZI39" s="228">
        <v>0</v>
      </c>
      <c r="ZJ39" s="228">
        <v>0</v>
      </c>
      <c r="ZK39" s="228"/>
      <c r="ZL39" s="228"/>
      <c r="ZM39" s="120">
        <f t="shared" si="159"/>
        <v>0</v>
      </c>
      <c r="ZN39" s="119"/>
      <c r="ZO39" s="18"/>
      <c r="ZP39" s="18">
        <v>0</v>
      </c>
      <c r="ZQ39" s="18">
        <v>0</v>
      </c>
      <c r="ZR39" s="18"/>
      <c r="ZS39" s="18"/>
      <c r="ZT39" s="18"/>
      <c r="ZU39" s="18"/>
      <c r="ZV39" s="18"/>
      <c r="ZW39" s="18"/>
      <c r="ZX39" s="18"/>
      <c r="ZY39" s="18"/>
      <c r="ZZ39" s="120">
        <f t="shared" si="65"/>
        <v>0</v>
      </c>
      <c r="AAA39" s="120">
        <f t="shared" si="66"/>
        <v>0</v>
      </c>
      <c r="AAB39" s="120">
        <f t="shared" si="67"/>
        <v>0</v>
      </c>
      <c r="AAC39" s="119">
        <f t="shared" si="160"/>
        <v>0</v>
      </c>
      <c r="AAD39" s="119">
        <v>0</v>
      </c>
      <c r="AAE39" s="228">
        <v>0</v>
      </c>
      <c r="AAF39" s="228">
        <v>0</v>
      </c>
      <c r="AAG39" s="228">
        <v>0</v>
      </c>
      <c r="AAH39" s="228">
        <v>0</v>
      </c>
      <c r="AAI39" s="228">
        <v>0</v>
      </c>
      <c r="AAJ39" s="228">
        <v>0</v>
      </c>
      <c r="AAK39" s="228">
        <v>0</v>
      </c>
      <c r="AAL39" s="228">
        <v>0</v>
      </c>
      <c r="AAM39" s="228">
        <v>0</v>
      </c>
      <c r="AAN39" s="228"/>
      <c r="AAO39" s="228"/>
      <c r="AAP39" s="120">
        <f t="shared" si="161"/>
        <v>0</v>
      </c>
      <c r="AAQ39" s="18">
        <v>0</v>
      </c>
      <c r="AAR39" s="18">
        <v>0</v>
      </c>
      <c r="AAS39" s="18">
        <v>0</v>
      </c>
      <c r="AAT39" s="18">
        <v>0</v>
      </c>
      <c r="AAU39" s="18">
        <v>0</v>
      </c>
      <c r="AAV39" s="18">
        <v>0</v>
      </c>
      <c r="AAW39" s="18">
        <v>0</v>
      </c>
      <c r="AAX39" s="18">
        <v>0</v>
      </c>
      <c r="AAY39" s="18">
        <v>0</v>
      </c>
      <c r="AAZ39" s="18">
        <v>0</v>
      </c>
      <c r="ABA39" s="18"/>
      <c r="ABB39" s="18"/>
      <c r="ABC39" s="120">
        <f t="shared" si="68"/>
        <v>0</v>
      </c>
      <c r="ABD39" s="120">
        <f t="shared" si="69"/>
        <v>0</v>
      </c>
      <c r="ABE39" s="120">
        <f t="shared" si="70"/>
        <v>0</v>
      </c>
      <c r="ABF39" s="119">
        <f t="shared" si="162"/>
        <v>0</v>
      </c>
      <c r="ABG39" s="119">
        <v>0</v>
      </c>
      <c r="ABH39" s="228">
        <v>0</v>
      </c>
      <c r="ABI39" s="228">
        <v>0</v>
      </c>
      <c r="ABJ39" s="228">
        <v>0</v>
      </c>
      <c r="ABK39" s="228">
        <v>0</v>
      </c>
      <c r="ABL39" s="228">
        <v>0</v>
      </c>
      <c r="ABM39" s="228">
        <v>0</v>
      </c>
      <c r="ABN39" s="228">
        <v>0</v>
      </c>
      <c r="ABO39" s="228">
        <v>0</v>
      </c>
      <c r="ABP39" s="228">
        <v>0</v>
      </c>
      <c r="ABQ39" s="228"/>
      <c r="ABR39" s="228"/>
      <c r="ABS39" s="120">
        <f t="shared" si="163"/>
        <v>0</v>
      </c>
      <c r="ABT39" s="18">
        <v>0</v>
      </c>
      <c r="ABU39" s="18"/>
      <c r="ABV39" s="18"/>
      <c r="ABW39" s="18"/>
      <c r="ABX39" s="18"/>
      <c r="ABY39" s="18"/>
      <c r="ABZ39" s="18"/>
      <c r="ACA39" s="18">
        <v>0</v>
      </c>
      <c r="ACB39" s="18">
        <v>0</v>
      </c>
      <c r="ACC39" s="18">
        <v>0</v>
      </c>
      <c r="ACD39" s="18"/>
      <c r="ACE39" s="18"/>
      <c r="ACF39" s="120">
        <f t="shared" si="71"/>
        <v>0</v>
      </c>
      <c r="ACG39" s="120">
        <f t="shared" si="72"/>
        <v>0</v>
      </c>
      <c r="ACH39" s="120">
        <f t="shared" si="73"/>
        <v>0</v>
      </c>
      <c r="ACI39" s="114">
        <f t="shared" si="74"/>
        <v>0</v>
      </c>
      <c r="ACJ39" s="120">
        <f t="shared" si="75"/>
        <v>0</v>
      </c>
      <c r="ACK39" s="131">
        <f t="shared" si="76"/>
        <v>0</v>
      </c>
      <c r="ACL39" s="120">
        <f t="shared" si="77"/>
        <v>0</v>
      </c>
      <c r="ACM39" s="120">
        <f t="shared" si="78"/>
        <v>0</v>
      </c>
      <c r="ACN39" s="18">
        <f t="shared" si="164"/>
        <v>0</v>
      </c>
      <c r="ACO39" s="18">
        <v>0</v>
      </c>
      <c r="ACP39" s="218">
        <v>0</v>
      </c>
      <c r="ACQ39" s="218">
        <v>0</v>
      </c>
      <c r="ACR39" s="218">
        <v>0</v>
      </c>
      <c r="ACS39" s="218">
        <v>0</v>
      </c>
      <c r="ACT39" s="218">
        <v>0</v>
      </c>
      <c r="ACU39" s="218">
        <v>0</v>
      </c>
      <c r="ACV39" s="218">
        <v>0</v>
      </c>
      <c r="ACW39" s="218">
        <v>0</v>
      </c>
      <c r="ACX39" s="218">
        <v>0</v>
      </c>
      <c r="ACY39" s="218"/>
      <c r="ACZ39" s="218"/>
      <c r="ADA39" s="20">
        <f t="shared" si="165"/>
        <v>0</v>
      </c>
      <c r="ADB39" s="18">
        <v>0</v>
      </c>
      <c r="ADC39" s="18">
        <v>0</v>
      </c>
      <c r="ADD39" s="18">
        <v>0</v>
      </c>
      <c r="ADE39" s="18">
        <v>0</v>
      </c>
      <c r="ADF39" s="18">
        <v>0</v>
      </c>
      <c r="ADG39" s="18">
        <v>0</v>
      </c>
      <c r="ADH39" s="18">
        <v>0</v>
      </c>
      <c r="ADI39" s="18">
        <v>0</v>
      </c>
      <c r="ADJ39" s="18">
        <v>0</v>
      </c>
      <c r="ADK39" s="18">
        <v>0</v>
      </c>
      <c r="ADL39" s="18"/>
      <c r="ADM39" s="18"/>
      <c r="ADN39" s="20">
        <f t="shared" si="79"/>
        <v>0</v>
      </c>
      <c r="ADO39" s="20">
        <f t="shared" si="80"/>
        <v>0</v>
      </c>
      <c r="ADP39" s="20">
        <f t="shared" si="81"/>
        <v>0</v>
      </c>
      <c r="ADQ39" s="18">
        <f t="shared" si="166"/>
        <v>0</v>
      </c>
      <c r="ADR39" s="18">
        <v>0</v>
      </c>
      <c r="ADS39" s="218">
        <v>0</v>
      </c>
      <c r="ADT39" s="218">
        <v>0</v>
      </c>
      <c r="ADU39" s="218">
        <v>0</v>
      </c>
      <c r="ADV39" s="218">
        <v>0</v>
      </c>
      <c r="ADW39" s="218">
        <v>0</v>
      </c>
      <c r="ADX39" s="218">
        <v>0</v>
      </c>
      <c r="ADY39" s="218">
        <v>0</v>
      </c>
      <c r="ADZ39" s="218">
        <v>0</v>
      </c>
      <c r="AEA39" s="218">
        <v>0</v>
      </c>
      <c r="AEB39" s="218"/>
      <c r="AEC39" s="218"/>
      <c r="AED39" s="20">
        <f t="shared" si="167"/>
        <v>0</v>
      </c>
      <c r="AEE39" s="18">
        <v>0</v>
      </c>
      <c r="AEF39" s="18">
        <v>0</v>
      </c>
      <c r="AEG39" s="18">
        <v>0</v>
      </c>
      <c r="AEH39" s="18">
        <v>0</v>
      </c>
      <c r="AEI39" s="18">
        <v>0</v>
      </c>
      <c r="AEJ39" s="18">
        <v>0</v>
      </c>
      <c r="AEK39" s="18">
        <v>0</v>
      </c>
      <c r="AEL39" s="18">
        <v>0</v>
      </c>
      <c r="AEM39" s="18">
        <v>0</v>
      </c>
      <c r="AEN39" s="18">
        <v>0</v>
      </c>
      <c r="AEO39" s="18"/>
      <c r="AEP39" s="18"/>
      <c r="AEQ39" s="20">
        <f t="shared" si="82"/>
        <v>0</v>
      </c>
      <c r="AER39" s="20">
        <f t="shared" si="83"/>
        <v>0</v>
      </c>
      <c r="AES39" s="20">
        <f t="shared" si="84"/>
        <v>0</v>
      </c>
      <c r="AET39" s="18">
        <f t="shared" si="168"/>
        <v>0</v>
      </c>
      <c r="AEU39" s="18">
        <v>0</v>
      </c>
      <c r="AEV39" s="218">
        <v>0</v>
      </c>
      <c r="AEW39" s="218">
        <v>0</v>
      </c>
      <c r="AEX39" s="218">
        <v>0</v>
      </c>
      <c r="AEY39" s="218">
        <v>0</v>
      </c>
      <c r="AEZ39" s="218"/>
      <c r="AFA39" s="218"/>
      <c r="AFB39" s="218"/>
      <c r="AFC39" s="218"/>
      <c r="AFD39" s="218"/>
      <c r="AFE39" s="218"/>
      <c r="AFF39" s="218"/>
      <c r="AFG39" s="20">
        <f t="shared" si="169"/>
        <v>0</v>
      </c>
      <c r="AFH39" s="18"/>
      <c r="AFI39" s="18"/>
      <c r="AFJ39" s="18"/>
      <c r="AFK39" s="18"/>
      <c r="AFL39" s="18"/>
      <c r="AFM39" s="18"/>
      <c r="AFN39" s="18"/>
      <c r="AFO39" s="18"/>
      <c r="AFP39" s="18"/>
      <c r="AFQ39" s="18"/>
      <c r="AFR39" s="18"/>
      <c r="AFS39" s="18"/>
      <c r="AFT39" s="20">
        <f t="shared" si="85"/>
        <v>0</v>
      </c>
      <c r="AFU39" s="20">
        <f t="shared" si="86"/>
        <v>0</v>
      </c>
      <c r="AFV39" s="135">
        <f t="shared" si="87"/>
        <v>0</v>
      </c>
      <c r="AFW39" s="140">
        <f t="shared" si="88"/>
        <v>3718.172</v>
      </c>
      <c r="AFX39" s="110">
        <f t="shared" si="89"/>
        <v>1293.3897518729414</v>
      </c>
      <c r="AFY39" s="125">
        <f t="shared" si="90"/>
        <v>-2424.7822481270587</v>
      </c>
      <c r="AFZ39" s="20">
        <f t="shared" si="170"/>
        <v>-2424.7822481270587</v>
      </c>
      <c r="AGA39" s="139">
        <f t="shared" si="171"/>
        <v>0</v>
      </c>
      <c r="AGB39" s="200">
        <f t="shared" si="91"/>
        <v>4461.8063999999995</v>
      </c>
      <c r="AGC39" s="125">
        <f t="shared" si="91"/>
        <v>1552.0677022475295</v>
      </c>
      <c r="AGD39" s="125">
        <f t="shared" si="92"/>
        <v>-2909.7386977524702</v>
      </c>
      <c r="AGE39" s="20">
        <f t="shared" si="93"/>
        <v>-2909.7386977524702</v>
      </c>
      <c r="AGF39" s="135">
        <f t="shared" si="94"/>
        <v>0</v>
      </c>
      <c r="AGG39" s="164">
        <f t="shared" si="172"/>
        <v>223.09031999999999</v>
      </c>
      <c r="AGH39" s="205">
        <f t="shared" si="173"/>
        <v>77.603385112376486</v>
      </c>
      <c r="AGI39" s="125">
        <f t="shared" si="95"/>
        <v>-145.48693488762351</v>
      </c>
      <c r="AGJ39" s="20">
        <f t="shared" si="96"/>
        <v>-145.48693488762351</v>
      </c>
      <c r="AGK39" s="139">
        <f t="shared" si="97"/>
        <v>0</v>
      </c>
      <c r="AGL39" s="165">
        <f t="shared" si="174"/>
        <v>4684.8967199999997</v>
      </c>
      <c r="AGM39" s="165">
        <f t="shared" si="174"/>
        <v>1629.6710873599059</v>
      </c>
      <c r="AGN39" s="166">
        <f t="shared" si="99"/>
        <v>-3055.2256326400939</v>
      </c>
      <c r="AGO39" s="165">
        <f t="shared" si="100"/>
        <v>-3055.2256326400939</v>
      </c>
      <c r="AGP39" s="167">
        <f t="shared" si="101"/>
        <v>0</v>
      </c>
      <c r="AGQ39" s="202">
        <f t="shared" si="175"/>
        <v>4.7619047619047623E-2</v>
      </c>
      <c r="AGR39" s="263"/>
      <c r="AGS39" s="263">
        <v>0.05</v>
      </c>
      <c r="AGT39" s="229"/>
      <c r="AGU39" s="264"/>
      <c r="AGV39" s="22"/>
      <c r="AGW39" s="22"/>
      <c r="AGX39" s="22"/>
      <c r="AGY39" s="22"/>
      <c r="AGZ39" s="22"/>
      <c r="AHA39" s="22"/>
      <c r="AHB39" s="22"/>
      <c r="AHC39" s="22"/>
      <c r="AHD39" s="22"/>
      <c r="AHE39" s="22"/>
      <c r="AHF39" s="22"/>
      <c r="AHG39" s="22"/>
      <c r="AHH39" s="22"/>
    </row>
    <row r="40" spans="1:892" s="210" customFormat="1" ht="12.75" outlineLevel="1" x14ac:dyDescent="0.25">
      <c r="A40" s="22">
        <v>470</v>
      </c>
      <c r="B40" s="21">
        <v>3</v>
      </c>
      <c r="C40" s="230" t="s">
        <v>1763</v>
      </c>
      <c r="D40" s="231">
        <v>2</v>
      </c>
      <c r="E40" s="227">
        <v>371</v>
      </c>
      <c r="F40" s="131">
        <f t="shared" si="0"/>
        <v>4976.0519999999988</v>
      </c>
      <c r="G40" s="113">
        <f t="shared" si="1"/>
        <v>4531.6052480959279</v>
      </c>
      <c r="H40" s="131">
        <f t="shared" si="2"/>
        <v>-444.44675190407088</v>
      </c>
      <c r="I40" s="120">
        <f t="shared" si="3"/>
        <v>-444.44675190407088</v>
      </c>
      <c r="J40" s="120">
        <f t="shared" si="4"/>
        <v>0</v>
      </c>
      <c r="K40" s="18">
        <f t="shared" si="102"/>
        <v>1954.6859999999992</v>
      </c>
      <c r="L40" s="218">
        <v>191.67599999999999</v>
      </c>
      <c r="M40" s="218">
        <v>195.89</v>
      </c>
      <c r="N40" s="218">
        <v>195.89</v>
      </c>
      <c r="O40" s="218">
        <v>195.89</v>
      </c>
      <c r="P40" s="218">
        <v>195.89</v>
      </c>
      <c r="Q40" s="218">
        <v>195.89</v>
      </c>
      <c r="R40" s="218">
        <v>195.89</v>
      </c>
      <c r="S40" s="218">
        <v>195.89</v>
      </c>
      <c r="T40" s="218">
        <v>195.89</v>
      </c>
      <c r="U40" s="218">
        <v>195.89</v>
      </c>
      <c r="V40" s="218"/>
      <c r="W40" s="218"/>
      <c r="X40" s="218">
        <f t="shared" si="103"/>
        <v>1811.8988032831858</v>
      </c>
      <c r="Y40" s="18">
        <v>0</v>
      </c>
      <c r="Z40" s="18">
        <v>719.35535666225871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1092.5434466209269</v>
      </c>
      <c r="AG40" s="18">
        <v>0</v>
      </c>
      <c r="AH40" s="18">
        <v>0</v>
      </c>
      <c r="AI40" s="18"/>
      <c r="AJ40" s="18"/>
      <c r="AK40" s="218"/>
      <c r="AL40" s="218">
        <f t="shared" si="104"/>
        <v>0</v>
      </c>
      <c r="AM40" s="218">
        <f t="shared" si="5"/>
        <v>0</v>
      </c>
      <c r="AN40" s="18">
        <f t="shared" si="105"/>
        <v>599.09399999999982</v>
      </c>
      <c r="AO40" s="218">
        <v>58.823999999999991</v>
      </c>
      <c r="AP40" s="218">
        <v>60.03</v>
      </c>
      <c r="AQ40" s="218">
        <v>60.03</v>
      </c>
      <c r="AR40" s="218">
        <v>60.03</v>
      </c>
      <c r="AS40" s="218">
        <v>60.03</v>
      </c>
      <c r="AT40" s="218">
        <v>60.03</v>
      </c>
      <c r="AU40" s="218">
        <v>60.03</v>
      </c>
      <c r="AV40" s="218">
        <v>60.03</v>
      </c>
      <c r="AW40" s="218">
        <v>60.03</v>
      </c>
      <c r="AX40" s="218">
        <v>60.03</v>
      </c>
      <c r="AY40" s="218"/>
      <c r="AZ40" s="218"/>
      <c r="BA40" s="20">
        <f t="shared" si="106"/>
        <v>626.85576539641875</v>
      </c>
      <c r="BB40" s="18">
        <v>0</v>
      </c>
      <c r="BC40" s="18">
        <v>248.87264778553794</v>
      </c>
      <c r="BD40" s="18">
        <v>0</v>
      </c>
      <c r="BE40" s="18">
        <v>0</v>
      </c>
      <c r="BF40" s="18">
        <v>0</v>
      </c>
      <c r="BG40" s="18">
        <v>0</v>
      </c>
      <c r="BH40" s="18">
        <v>0</v>
      </c>
      <c r="BI40" s="18">
        <v>377.98311761088081</v>
      </c>
      <c r="BJ40" s="18">
        <v>0</v>
      </c>
      <c r="BK40" s="18">
        <v>0</v>
      </c>
      <c r="BL40" s="18"/>
      <c r="BM40" s="18"/>
      <c r="BN40" s="218"/>
      <c r="BO40" s="20">
        <f t="shared" si="6"/>
        <v>0</v>
      </c>
      <c r="BP40" s="20">
        <f t="shared" si="7"/>
        <v>0</v>
      </c>
      <c r="BQ40" s="18">
        <f t="shared" si="107"/>
        <v>0</v>
      </c>
      <c r="BR40" s="218">
        <v>0</v>
      </c>
      <c r="BS40" s="3">
        <v>0</v>
      </c>
      <c r="BT40" s="218">
        <v>0</v>
      </c>
      <c r="BU40" s="218">
        <v>0</v>
      </c>
      <c r="BV40" s="218">
        <v>0</v>
      </c>
      <c r="BW40" s="218">
        <v>0</v>
      </c>
      <c r="BX40" s="218">
        <v>0</v>
      </c>
      <c r="BY40" s="218">
        <v>0</v>
      </c>
      <c r="BZ40" s="218">
        <v>0</v>
      </c>
      <c r="CA40" s="218">
        <v>0</v>
      </c>
      <c r="CB40" s="218"/>
      <c r="CC40" s="218"/>
      <c r="CD40" s="18">
        <f t="shared" si="108"/>
        <v>0</v>
      </c>
      <c r="CE40" s="18">
        <v>0</v>
      </c>
      <c r="CF40" s="18">
        <v>0</v>
      </c>
      <c r="CG40" s="18">
        <v>0</v>
      </c>
      <c r="CH40" s="18">
        <v>0</v>
      </c>
      <c r="CI40" s="18">
        <v>0</v>
      </c>
      <c r="CJ40" s="18">
        <v>0</v>
      </c>
      <c r="CK40" s="18">
        <v>0</v>
      </c>
      <c r="CL40" s="18">
        <v>0</v>
      </c>
      <c r="CM40" s="18">
        <v>0</v>
      </c>
      <c r="CN40" s="18">
        <v>0</v>
      </c>
      <c r="CO40" s="18"/>
      <c r="CP40" s="18"/>
      <c r="CQ40" s="218"/>
      <c r="CR40" s="20">
        <f t="shared" si="8"/>
        <v>0</v>
      </c>
      <c r="CS40" s="20">
        <f t="shared" si="9"/>
        <v>0</v>
      </c>
      <c r="CT40" s="18">
        <f t="shared" si="109"/>
        <v>0</v>
      </c>
      <c r="CU40" s="18">
        <v>0</v>
      </c>
      <c r="CV40" s="218">
        <v>0</v>
      </c>
      <c r="CW40" s="218">
        <v>0</v>
      </c>
      <c r="CX40" s="218">
        <v>0</v>
      </c>
      <c r="CY40" s="218">
        <v>0</v>
      </c>
      <c r="CZ40" s="218">
        <v>0</v>
      </c>
      <c r="DA40" s="218">
        <v>0</v>
      </c>
      <c r="DB40" s="218">
        <v>0</v>
      </c>
      <c r="DC40" s="218">
        <v>0</v>
      </c>
      <c r="DD40" s="218">
        <v>0</v>
      </c>
      <c r="DE40" s="218"/>
      <c r="DF40" s="218"/>
      <c r="DG40" s="18">
        <f t="shared" si="110"/>
        <v>0</v>
      </c>
      <c r="DH40" s="18">
        <v>0</v>
      </c>
      <c r="DI40" s="18">
        <v>0</v>
      </c>
      <c r="DJ40" s="18">
        <v>0</v>
      </c>
      <c r="DK40" s="18">
        <v>0</v>
      </c>
      <c r="DL40" s="18">
        <v>0</v>
      </c>
      <c r="DM40" s="18">
        <v>0</v>
      </c>
      <c r="DN40" s="18">
        <v>0</v>
      </c>
      <c r="DO40" s="18">
        <v>0</v>
      </c>
      <c r="DP40" s="18">
        <v>0</v>
      </c>
      <c r="DQ40" s="18">
        <v>0</v>
      </c>
      <c r="DR40" s="18"/>
      <c r="DS40" s="18"/>
      <c r="DT40" s="218">
        <f t="shared" si="111"/>
        <v>0</v>
      </c>
      <c r="DU40" s="20">
        <f t="shared" si="10"/>
        <v>0</v>
      </c>
      <c r="DV40" s="20">
        <f t="shared" si="112"/>
        <v>0</v>
      </c>
      <c r="DW40" s="18">
        <f t="shared" ref="DW40:DW94" si="176">SUM(DX40:EI40)</f>
        <v>0</v>
      </c>
      <c r="DX40" s="18">
        <v>0</v>
      </c>
      <c r="DY40" s="218">
        <v>0</v>
      </c>
      <c r="DZ40" s="218">
        <v>0</v>
      </c>
      <c r="EA40" s="218">
        <v>0</v>
      </c>
      <c r="EB40" s="218">
        <v>0</v>
      </c>
      <c r="EC40" s="218">
        <v>0</v>
      </c>
      <c r="ED40" s="218">
        <v>0</v>
      </c>
      <c r="EE40" s="218">
        <v>0</v>
      </c>
      <c r="EF40" s="218">
        <v>0</v>
      </c>
      <c r="EG40" s="218">
        <v>0</v>
      </c>
      <c r="EH40" s="218"/>
      <c r="EI40" s="218"/>
      <c r="EJ40" s="218"/>
      <c r="EK40" s="18">
        <f t="shared" si="113"/>
        <v>0</v>
      </c>
      <c r="EL40" s="18">
        <v>0</v>
      </c>
      <c r="EM40" s="18">
        <v>0</v>
      </c>
      <c r="EN40" s="18">
        <v>0</v>
      </c>
      <c r="EO40" s="18">
        <v>0</v>
      </c>
      <c r="EP40" s="18">
        <v>0</v>
      </c>
      <c r="EQ40" s="18">
        <v>0</v>
      </c>
      <c r="ER40" s="18">
        <v>0</v>
      </c>
      <c r="ES40" s="18">
        <v>0</v>
      </c>
      <c r="ET40" s="18">
        <v>0</v>
      </c>
      <c r="EU40" s="18">
        <v>0</v>
      </c>
      <c r="EV40" s="18"/>
      <c r="EW40" s="18"/>
      <c r="EX40" s="20">
        <f t="shared" si="12"/>
        <v>0</v>
      </c>
      <c r="EY40" s="20">
        <f t="shared" si="114"/>
        <v>0</v>
      </c>
      <c r="EZ40" s="20">
        <f t="shared" si="115"/>
        <v>0</v>
      </c>
      <c r="FA40" s="18">
        <f t="shared" si="116"/>
        <v>805.67400000000009</v>
      </c>
      <c r="FB40" s="18">
        <v>79.104000000000013</v>
      </c>
      <c r="FC40" s="218">
        <v>80.73</v>
      </c>
      <c r="FD40" s="218">
        <v>80.73</v>
      </c>
      <c r="FE40" s="218">
        <v>80.73</v>
      </c>
      <c r="FF40" s="218">
        <v>80.73</v>
      </c>
      <c r="FG40" s="218">
        <v>80.73</v>
      </c>
      <c r="FH40" s="218">
        <v>80.73</v>
      </c>
      <c r="FI40" s="218">
        <v>80.73</v>
      </c>
      <c r="FJ40" s="218">
        <v>80.73</v>
      </c>
      <c r="FK40" s="218">
        <v>80.73</v>
      </c>
      <c r="FL40" s="218"/>
      <c r="FM40" s="218"/>
      <c r="FN40" s="20">
        <f t="shared" si="117"/>
        <v>801.40700902894616</v>
      </c>
      <c r="FO40" s="18">
        <v>0</v>
      </c>
      <c r="FP40" s="18">
        <v>318.9275940609898</v>
      </c>
      <c r="FQ40" s="18">
        <v>0</v>
      </c>
      <c r="FR40" s="18">
        <v>0</v>
      </c>
      <c r="FS40" s="18">
        <v>0</v>
      </c>
      <c r="FT40" s="18">
        <v>0</v>
      </c>
      <c r="FU40" s="18">
        <v>0</v>
      </c>
      <c r="FV40" s="18">
        <v>482.47941496795636</v>
      </c>
      <c r="FW40" s="18">
        <v>0</v>
      </c>
      <c r="FX40" s="18">
        <v>0</v>
      </c>
      <c r="FY40" s="18"/>
      <c r="FZ40" s="18"/>
      <c r="GA40" s="218">
        <f t="shared" si="118"/>
        <v>-4.2669909710539287</v>
      </c>
      <c r="GB40" s="20">
        <f t="shared" si="119"/>
        <v>-4.2669909710539287</v>
      </c>
      <c r="GC40" s="20">
        <f t="shared" si="120"/>
        <v>0</v>
      </c>
      <c r="GD40" s="18">
        <f t="shared" si="121"/>
        <v>3.1789999999999994</v>
      </c>
      <c r="GE40" s="218">
        <v>3.1789999999999994</v>
      </c>
      <c r="GF40" s="218">
        <v>0</v>
      </c>
      <c r="GG40" s="218">
        <v>0</v>
      </c>
      <c r="GH40" s="218">
        <v>0</v>
      </c>
      <c r="GI40" s="218">
        <v>0</v>
      </c>
      <c r="GJ40" s="218">
        <v>0</v>
      </c>
      <c r="GK40" s="218"/>
      <c r="GL40" s="218"/>
      <c r="GM40" s="218"/>
      <c r="GN40" s="218"/>
      <c r="GO40" s="218"/>
      <c r="GP40" s="218"/>
      <c r="GQ40" s="20">
        <f t="shared" si="122"/>
        <v>0</v>
      </c>
      <c r="GR40" s="18">
        <v>0</v>
      </c>
      <c r="GS40" s="18">
        <v>0</v>
      </c>
      <c r="GT40" s="18">
        <v>0</v>
      </c>
      <c r="GU40" s="18">
        <v>0</v>
      </c>
      <c r="GV40" s="218">
        <f t="shared" si="123"/>
        <v>-3.1789999999999994</v>
      </c>
      <c r="GW40" s="20">
        <f t="shared" si="13"/>
        <v>-3.1789999999999994</v>
      </c>
      <c r="GX40" s="20">
        <f t="shared" si="14"/>
        <v>0</v>
      </c>
      <c r="GY40" s="18">
        <f t="shared" si="124"/>
        <v>1613.4189999999999</v>
      </c>
      <c r="GZ40" s="18">
        <v>157.57899999999998</v>
      </c>
      <c r="HA40" s="218">
        <v>161.76</v>
      </c>
      <c r="HB40" s="218">
        <v>161.76</v>
      </c>
      <c r="HC40" s="218">
        <v>161.76</v>
      </c>
      <c r="HD40" s="218">
        <v>161.76</v>
      </c>
      <c r="HE40" s="218">
        <v>161.76</v>
      </c>
      <c r="HF40" s="218">
        <v>161.76</v>
      </c>
      <c r="HG40" s="218">
        <v>161.76</v>
      </c>
      <c r="HH40" s="218">
        <v>161.76</v>
      </c>
      <c r="HI40" s="218">
        <v>161.76</v>
      </c>
      <c r="HJ40" s="218"/>
      <c r="HK40" s="218"/>
      <c r="HL40" s="20">
        <f t="shared" si="125"/>
        <v>1291.4436703873776</v>
      </c>
      <c r="HM40" s="18">
        <v>123.33994681789662</v>
      </c>
      <c r="HN40" s="18">
        <v>113.39526364182527</v>
      </c>
      <c r="HO40" s="18">
        <v>130.33141102096113</v>
      </c>
      <c r="HP40" s="18">
        <v>140.48683625450496</v>
      </c>
      <c r="HQ40" s="18">
        <v>146.96456722574158</v>
      </c>
      <c r="HR40" s="18">
        <v>127.4832221247808</v>
      </c>
      <c r="HS40" s="18">
        <v>115.88400094520611</v>
      </c>
      <c r="HT40" s="18">
        <v>153.29088865725052</v>
      </c>
      <c r="HU40" s="18">
        <v>115.82767466238811</v>
      </c>
      <c r="HV40" s="18">
        <v>124.43985903682257</v>
      </c>
      <c r="HW40" s="18"/>
      <c r="HX40" s="18"/>
      <c r="HY40" s="20">
        <f t="shared" si="15"/>
        <v>-321.97532961262232</v>
      </c>
      <c r="HZ40" s="20">
        <f t="shared" si="16"/>
        <v>-321.97532961262232</v>
      </c>
      <c r="IA40" s="20">
        <f t="shared" si="17"/>
        <v>0</v>
      </c>
      <c r="IB40" s="119">
        <f t="shared" si="126"/>
        <v>0</v>
      </c>
      <c r="IC40" s="119">
        <v>0</v>
      </c>
      <c r="ID40" s="228">
        <v>0</v>
      </c>
      <c r="IE40" s="228">
        <v>0</v>
      </c>
      <c r="IF40" s="119">
        <v>0</v>
      </c>
      <c r="IG40" s="119">
        <v>0</v>
      </c>
      <c r="IH40" s="119">
        <v>0</v>
      </c>
      <c r="II40" s="119">
        <v>0</v>
      </c>
      <c r="IJ40" s="119">
        <v>0</v>
      </c>
      <c r="IK40" s="119">
        <v>0</v>
      </c>
      <c r="IL40" s="119">
        <v>0</v>
      </c>
      <c r="IM40" s="119"/>
      <c r="IN40" s="119"/>
      <c r="IO40" s="120">
        <f t="shared" si="127"/>
        <v>0</v>
      </c>
      <c r="IP40" s="18">
        <v>0</v>
      </c>
      <c r="IQ40" s="18">
        <v>0</v>
      </c>
      <c r="IR40" s="18">
        <v>0</v>
      </c>
      <c r="IS40" s="18">
        <v>0</v>
      </c>
      <c r="IT40" s="18">
        <v>0</v>
      </c>
      <c r="IU40" s="18">
        <v>0</v>
      </c>
      <c r="IV40" s="18">
        <v>0</v>
      </c>
      <c r="IW40" s="18">
        <v>0</v>
      </c>
      <c r="IX40" s="18">
        <v>0</v>
      </c>
      <c r="IY40" s="18">
        <v>0</v>
      </c>
      <c r="IZ40" s="18"/>
      <c r="JA40" s="18"/>
      <c r="JB40" s="228">
        <f t="shared" si="18"/>
        <v>0</v>
      </c>
      <c r="JC40" s="120">
        <f t="shared" si="19"/>
        <v>0</v>
      </c>
      <c r="JD40" s="120">
        <f t="shared" si="20"/>
        <v>0</v>
      </c>
      <c r="JE40" s="119">
        <f t="shared" si="128"/>
        <v>0</v>
      </c>
      <c r="JF40" s="119">
        <v>0</v>
      </c>
      <c r="JG40" s="228">
        <v>0</v>
      </c>
      <c r="JH40" s="228">
        <v>0</v>
      </c>
      <c r="JI40" s="228">
        <v>0</v>
      </c>
      <c r="JJ40" s="228">
        <v>0</v>
      </c>
      <c r="JK40" s="228">
        <v>0</v>
      </c>
      <c r="JL40" s="228">
        <v>0</v>
      </c>
      <c r="JM40" s="228">
        <v>0</v>
      </c>
      <c r="JN40" s="228">
        <v>0</v>
      </c>
      <c r="JO40" s="228">
        <v>0</v>
      </c>
      <c r="JP40" s="228"/>
      <c r="JQ40" s="228"/>
      <c r="JR40" s="119">
        <f t="shared" si="129"/>
        <v>0</v>
      </c>
      <c r="JS40" s="18">
        <v>0</v>
      </c>
      <c r="JT40" s="18">
        <v>0</v>
      </c>
      <c r="JU40" s="18">
        <v>0</v>
      </c>
      <c r="JV40" s="18">
        <v>0</v>
      </c>
      <c r="JW40" s="18">
        <v>0</v>
      </c>
      <c r="JX40" s="18">
        <v>0</v>
      </c>
      <c r="JY40" s="18">
        <v>0</v>
      </c>
      <c r="JZ40" s="18">
        <v>0</v>
      </c>
      <c r="KA40" s="18">
        <v>0</v>
      </c>
      <c r="KB40" s="18">
        <v>0</v>
      </c>
      <c r="KC40" s="18"/>
      <c r="KD40" s="18"/>
      <c r="KE40" s="228">
        <f t="shared" si="21"/>
        <v>0</v>
      </c>
      <c r="KF40" s="120">
        <f t="shared" si="22"/>
        <v>0</v>
      </c>
      <c r="KG40" s="120">
        <f t="shared" si="23"/>
        <v>0</v>
      </c>
      <c r="KH40" s="119">
        <f t="shared" si="130"/>
        <v>1579.9129999999998</v>
      </c>
      <c r="KI40" s="119">
        <v>155.12300000000002</v>
      </c>
      <c r="KJ40" s="228">
        <v>158.31</v>
      </c>
      <c r="KK40" s="228">
        <v>158.31</v>
      </c>
      <c r="KL40" s="228">
        <v>158.31</v>
      </c>
      <c r="KM40" s="228">
        <v>158.31</v>
      </c>
      <c r="KN40" s="228">
        <v>158.31</v>
      </c>
      <c r="KO40" s="228">
        <v>158.31</v>
      </c>
      <c r="KP40" s="228">
        <v>158.31</v>
      </c>
      <c r="KQ40" s="228">
        <v>158.31</v>
      </c>
      <c r="KR40" s="228">
        <v>158.31</v>
      </c>
      <c r="KS40" s="228"/>
      <c r="KT40" s="228"/>
      <c r="KU40" s="120">
        <f t="shared" si="131"/>
        <v>1319.9591611277765</v>
      </c>
      <c r="KV40" s="18">
        <v>183.76716669271272</v>
      </c>
      <c r="KW40" s="18">
        <v>139.278137246207</v>
      </c>
      <c r="KX40" s="18">
        <v>205.32545076896017</v>
      </c>
      <c r="KY40" s="18">
        <v>182.09550495213898</v>
      </c>
      <c r="KZ40" s="18">
        <v>196.11723559680991</v>
      </c>
      <c r="LA40" s="18">
        <v>38.857275803231779</v>
      </c>
      <c r="LB40" s="18">
        <v>2.1530688898504837</v>
      </c>
      <c r="LC40" s="18"/>
      <c r="LD40" s="18">
        <v>216.93436459677037</v>
      </c>
      <c r="LE40" s="18">
        <v>155.43095658109499</v>
      </c>
      <c r="LF40" s="18"/>
      <c r="LG40" s="18"/>
      <c r="LH40" s="228">
        <f t="shared" si="132"/>
        <v>-259.95383887222329</v>
      </c>
      <c r="LI40" s="120">
        <f t="shared" si="24"/>
        <v>-259.95383887222329</v>
      </c>
      <c r="LJ40" s="120">
        <f t="shared" si="25"/>
        <v>0</v>
      </c>
      <c r="LK40" s="120">
        <f t="shared" si="133"/>
        <v>0</v>
      </c>
      <c r="LL40" s="228"/>
      <c r="LM40" s="228"/>
      <c r="LN40" s="228"/>
      <c r="LO40" s="228"/>
      <c r="LP40" s="228"/>
      <c r="LQ40" s="228"/>
      <c r="LR40" s="228"/>
      <c r="LS40" s="228"/>
      <c r="LT40" s="228"/>
      <c r="LU40" s="228"/>
      <c r="LV40" s="228"/>
      <c r="LW40" s="228"/>
      <c r="LX40" s="120">
        <f t="shared" si="26"/>
        <v>0</v>
      </c>
      <c r="LY40" s="228"/>
      <c r="LZ40" s="228"/>
      <c r="MA40" s="228"/>
      <c r="MB40" s="228"/>
      <c r="MC40" s="228"/>
      <c r="MD40" s="228"/>
      <c r="ME40" s="228"/>
      <c r="MF40" s="228"/>
      <c r="MG40" s="228"/>
      <c r="MH40" s="228"/>
      <c r="MI40" s="228"/>
      <c r="MJ40" s="119">
        <v>0</v>
      </c>
      <c r="MK40" s="228"/>
      <c r="ML40" s="120">
        <f t="shared" si="27"/>
        <v>0</v>
      </c>
      <c r="MM40" s="120">
        <f t="shared" si="28"/>
        <v>0</v>
      </c>
      <c r="MN40" s="120">
        <f t="shared" si="134"/>
        <v>3964.3409999999999</v>
      </c>
      <c r="MO40" s="120">
        <v>384.59099999999995</v>
      </c>
      <c r="MP40" s="228">
        <v>397.75</v>
      </c>
      <c r="MQ40" s="228">
        <v>397.75</v>
      </c>
      <c r="MR40" s="228">
        <v>397.75</v>
      </c>
      <c r="MS40" s="228">
        <v>397.75</v>
      </c>
      <c r="MT40" s="228">
        <v>397.75</v>
      </c>
      <c r="MU40" s="228">
        <v>397.75</v>
      </c>
      <c r="MV40" s="228">
        <v>397.75</v>
      </c>
      <c r="MW40" s="228">
        <v>397.75</v>
      </c>
      <c r="MX40" s="228">
        <v>397.75</v>
      </c>
      <c r="MY40" s="228"/>
      <c r="MZ40" s="228"/>
      <c r="NA40" s="120">
        <f t="shared" si="135"/>
        <v>10994.908708521349</v>
      </c>
      <c r="NB40" s="20">
        <v>0</v>
      </c>
      <c r="NC40" s="20">
        <v>0</v>
      </c>
      <c r="ND40" s="20">
        <v>0</v>
      </c>
      <c r="NE40" s="20">
        <v>0</v>
      </c>
      <c r="NF40" s="20">
        <v>6207.086606427466</v>
      </c>
      <c r="NG40" s="20">
        <v>0</v>
      </c>
      <c r="NH40" s="20">
        <v>0</v>
      </c>
      <c r="NI40" s="20">
        <v>670.30489299612771</v>
      </c>
      <c r="NJ40" s="20">
        <v>0</v>
      </c>
      <c r="NK40" s="20">
        <v>4117.5172090977549</v>
      </c>
      <c r="NL40" s="20"/>
      <c r="NM40" s="20"/>
      <c r="NN40" s="228">
        <f t="shared" si="136"/>
        <v>7030.5677085213483</v>
      </c>
      <c r="NO40" s="120">
        <f t="shared" si="29"/>
        <v>0</v>
      </c>
      <c r="NP40" s="120">
        <f t="shared" si="30"/>
        <v>7030.5677085213483</v>
      </c>
      <c r="NQ40" s="114">
        <f t="shared" si="31"/>
        <v>2629.6839999999997</v>
      </c>
      <c r="NR40" s="113">
        <f t="shared" si="32"/>
        <v>0</v>
      </c>
      <c r="NS40" s="131">
        <f t="shared" si="33"/>
        <v>-2629.6839999999997</v>
      </c>
      <c r="NT40" s="120">
        <f t="shared" si="34"/>
        <v>-2629.6839999999997</v>
      </c>
      <c r="NU40" s="120">
        <f t="shared" si="35"/>
        <v>0</v>
      </c>
      <c r="NV40" s="18">
        <f t="shared" si="137"/>
        <v>1017.4199999999998</v>
      </c>
      <c r="NW40" s="18">
        <v>99.15</v>
      </c>
      <c r="NX40" s="218">
        <v>102.03</v>
      </c>
      <c r="NY40" s="218">
        <v>102.03</v>
      </c>
      <c r="NZ40" s="18">
        <v>102.03</v>
      </c>
      <c r="OA40" s="18">
        <v>102.03</v>
      </c>
      <c r="OB40" s="18">
        <v>102.03</v>
      </c>
      <c r="OC40" s="18">
        <v>102.03</v>
      </c>
      <c r="OD40" s="18">
        <v>102.03</v>
      </c>
      <c r="OE40" s="18">
        <v>102.03</v>
      </c>
      <c r="OF40" s="18">
        <v>102.03</v>
      </c>
      <c r="OG40" s="18"/>
      <c r="OH40" s="18"/>
      <c r="OI40" s="20">
        <f t="shared" si="138"/>
        <v>0</v>
      </c>
      <c r="OJ40" s="20">
        <v>0</v>
      </c>
      <c r="OK40" s="20">
        <v>0</v>
      </c>
      <c r="OL40" s="20">
        <v>0</v>
      </c>
      <c r="OM40" s="20">
        <v>0</v>
      </c>
      <c r="ON40" s="20">
        <v>0</v>
      </c>
      <c r="OO40" s="20">
        <v>0</v>
      </c>
      <c r="OP40" s="20">
        <v>0</v>
      </c>
      <c r="OQ40" s="20">
        <v>0</v>
      </c>
      <c r="OR40" s="20">
        <v>0</v>
      </c>
      <c r="OS40" s="20">
        <f>VLOOKUP(C40,'[3]Фін.рез.(витрати)'!$C$8:$AD$94,28,0)</f>
        <v>0</v>
      </c>
      <c r="OT40" s="20"/>
      <c r="OU40" s="20"/>
      <c r="OV40" s="218">
        <f t="shared" si="139"/>
        <v>-1017.4199999999998</v>
      </c>
      <c r="OW40" s="20">
        <f t="shared" si="36"/>
        <v>-1017.4199999999998</v>
      </c>
      <c r="OX40" s="20">
        <f t="shared" si="37"/>
        <v>0</v>
      </c>
      <c r="OY40" s="18">
        <f t="shared" si="140"/>
        <v>1537.1179999999999</v>
      </c>
      <c r="OZ40" s="18">
        <v>145.08799999999997</v>
      </c>
      <c r="PA40" s="218">
        <v>154.66999999999999</v>
      </c>
      <c r="PB40" s="218">
        <v>154.66999999999999</v>
      </c>
      <c r="PC40" s="218">
        <v>154.66999999999999</v>
      </c>
      <c r="PD40" s="218">
        <v>154.66999999999999</v>
      </c>
      <c r="PE40" s="218">
        <v>154.66999999999999</v>
      </c>
      <c r="PF40" s="218">
        <v>154.66999999999999</v>
      </c>
      <c r="PG40" s="218">
        <v>154.66999999999999</v>
      </c>
      <c r="PH40" s="218">
        <v>154.66999999999999</v>
      </c>
      <c r="PI40" s="218">
        <v>154.66999999999999</v>
      </c>
      <c r="PJ40" s="218"/>
      <c r="PK40" s="218"/>
      <c r="PL40" s="20">
        <f t="shared" si="141"/>
        <v>0</v>
      </c>
      <c r="PM40" s="18">
        <v>0</v>
      </c>
      <c r="PN40" s="18">
        <v>0</v>
      </c>
      <c r="PO40" s="18">
        <v>0</v>
      </c>
      <c r="PP40" s="18">
        <v>0</v>
      </c>
      <c r="PQ40" s="18">
        <v>0</v>
      </c>
      <c r="PR40" s="18">
        <v>0</v>
      </c>
      <c r="PS40" s="18">
        <v>0</v>
      </c>
      <c r="PT40" s="18">
        <v>0</v>
      </c>
      <c r="PU40" s="18">
        <v>0</v>
      </c>
      <c r="PV40" s="18">
        <f>VLOOKUP(C40,'[3]Фін.рез.(витрати)'!$C$8:$AE$94,29,0)</f>
        <v>0</v>
      </c>
      <c r="PW40" s="18"/>
      <c r="PX40" s="18"/>
      <c r="PY40" s="218">
        <f t="shared" si="142"/>
        <v>-1537.1179999999999</v>
      </c>
      <c r="PZ40" s="20">
        <f t="shared" si="38"/>
        <v>-1537.1179999999999</v>
      </c>
      <c r="QA40" s="20">
        <f t="shared" si="39"/>
        <v>0</v>
      </c>
      <c r="QB40" s="18">
        <f t="shared" si="143"/>
        <v>0</v>
      </c>
      <c r="QC40" s="18">
        <v>0</v>
      </c>
      <c r="QD40" s="218">
        <v>0</v>
      </c>
      <c r="QE40" s="218">
        <v>0</v>
      </c>
      <c r="QF40" s="218">
        <v>0</v>
      </c>
      <c r="QG40" s="218">
        <v>0</v>
      </c>
      <c r="QH40" s="218">
        <v>0</v>
      </c>
      <c r="QI40" s="218">
        <v>0</v>
      </c>
      <c r="QJ40" s="218">
        <v>0</v>
      </c>
      <c r="QK40" s="218">
        <v>0</v>
      </c>
      <c r="QL40" s="218">
        <v>0</v>
      </c>
      <c r="QM40" s="218"/>
      <c r="QN40" s="218"/>
      <c r="QO40" s="20">
        <f t="shared" si="144"/>
        <v>0</v>
      </c>
      <c r="QP40" s="18">
        <v>0</v>
      </c>
      <c r="QQ40" s="18">
        <v>0</v>
      </c>
      <c r="QR40" s="18"/>
      <c r="QS40" s="18">
        <v>0</v>
      </c>
      <c r="QT40" s="18">
        <v>0</v>
      </c>
      <c r="QU40" s="18">
        <v>0</v>
      </c>
      <c r="QV40" s="18"/>
      <c r="QW40" s="18">
        <v>0</v>
      </c>
      <c r="QX40" s="18"/>
      <c r="QY40" s="18"/>
      <c r="QZ40" s="18"/>
      <c r="RA40" s="18"/>
      <c r="RB40" s="218">
        <f t="shared" si="145"/>
        <v>0</v>
      </c>
      <c r="RC40" s="20">
        <f t="shared" si="40"/>
        <v>0</v>
      </c>
      <c r="RD40" s="20">
        <f t="shared" si="41"/>
        <v>0</v>
      </c>
      <c r="RE40" s="18">
        <f t="shared" si="146"/>
        <v>0</v>
      </c>
      <c r="RF40" s="20">
        <v>0</v>
      </c>
      <c r="RG40" s="218">
        <v>0</v>
      </c>
      <c r="RH40" s="218">
        <v>0</v>
      </c>
      <c r="RI40" s="218">
        <v>0</v>
      </c>
      <c r="RJ40" s="218">
        <v>0</v>
      </c>
      <c r="RK40" s="218">
        <v>0</v>
      </c>
      <c r="RL40" s="218">
        <v>0</v>
      </c>
      <c r="RM40" s="218">
        <v>0</v>
      </c>
      <c r="RN40" s="218">
        <v>0</v>
      </c>
      <c r="RO40" s="218">
        <v>0</v>
      </c>
      <c r="RP40" s="218"/>
      <c r="RQ40" s="218"/>
      <c r="RR40" s="20">
        <f t="shared" si="147"/>
        <v>0</v>
      </c>
      <c r="RS40" s="18">
        <v>0</v>
      </c>
      <c r="RT40" s="18">
        <v>0</v>
      </c>
      <c r="RU40" s="18"/>
      <c r="RV40" s="18">
        <v>0</v>
      </c>
      <c r="RW40" s="18"/>
      <c r="RX40" s="18"/>
      <c r="RY40" s="18">
        <v>0</v>
      </c>
      <c r="RZ40" s="18">
        <v>0</v>
      </c>
      <c r="SA40" s="18"/>
      <c r="SB40" s="18"/>
      <c r="SC40" s="18"/>
      <c r="SD40" s="18"/>
      <c r="SE40" s="20">
        <f t="shared" si="42"/>
        <v>0</v>
      </c>
      <c r="SF40" s="20">
        <f t="shared" si="43"/>
        <v>0</v>
      </c>
      <c r="SG40" s="20">
        <f t="shared" si="44"/>
        <v>0</v>
      </c>
      <c r="SH40" s="18">
        <f t="shared" si="148"/>
        <v>0</v>
      </c>
      <c r="SI40" s="18">
        <v>0</v>
      </c>
      <c r="SJ40" s="218">
        <v>0</v>
      </c>
      <c r="SK40" s="218">
        <v>0</v>
      </c>
      <c r="SL40" s="218">
        <v>0</v>
      </c>
      <c r="SM40" s="218">
        <v>0</v>
      </c>
      <c r="SN40" s="218">
        <v>0</v>
      </c>
      <c r="SO40" s="218">
        <v>0</v>
      </c>
      <c r="SP40" s="218">
        <v>0</v>
      </c>
      <c r="SQ40" s="218">
        <v>0</v>
      </c>
      <c r="SR40" s="218">
        <v>0</v>
      </c>
      <c r="SS40" s="218"/>
      <c r="ST40" s="218"/>
      <c r="SU40" s="20">
        <f t="shared" si="149"/>
        <v>0</v>
      </c>
      <c r="SV40" s="18">
        <v>0</v>
      </c>
      <c r="SW40" s="18">
        <v>0</v>
      </c>
      <c r="SX40" s="18">
        <v>0</v>
      </c>
      <c r="SY40" s="18">
        <v>0</v>
      </c>
      <c r="SZ40" s="18">
        <v>0</v>
      </c>
      <c r="TA40" s="18">
        <v>0</v>
      </c>
      <c r="TB40" s="18">
        <v>0</v>
      </c>
      <c r="TC40" s="18">
        <v>0</v>
      </c>
      <c r="TD40" s="18">
        <v>0</v>
      </c>
      <c r="TE40" s="18"/>
      <c r="TF40" s="18"/>
      <c r="TG40" s="18"/>
      <c r="TH40" s="20">
        <f t="shared" si="45"/>
        <v>0</v>
      </c>
      <c r="TI40" s="20">
        <f t="shared" si="46"/>
        <v>0</v>
      </c>
      <c r="TJ40" s="20">
        <f t="shared" si="47"/>
        <v>0</v>
      </c>
      <c r="TK40" s="18">
        <f t="shared" si="150"/>
        <v>75.146000000000001</v>
      </c>
      <c r="TL40" s="18">
        <v>7.3760000000000003</v>
      </c>
      <c r="TM40" s="218">
        <v>7.53</v>
      </c>
      <c r="TN40" s="218">
        <v>7.53</v>
      </c>
      <c r="TO40" s="218">
        <v>7.53</v>
      </c>
      <c r="TP40" s="218">
        <v>7.53</v>
      </c>
      <c r="TQ40" s="218">
        <v>7.53</v>
      </c>
      <c r="TR40" s="218">
        <v>7.53</v>
      </c>
      <c r="TS40" s="218">
        <v>7.53</v>
      </c>
      <c r="TT40" s="218">
        <v>7.53</v>
      </c>
      <c r="TU40" s="218">
        <v>7.53</v>
      </c>
      <c r="TV40" s="218"/>
      <c r="TW40" s="218"/>
      <c r="TX40" s="20">
        <f t="shared" si="151"/>
        <v>0</v>
      </c>
      <c r="TY40" s="18">
        <v>0</v>
      </c>
      <c r="TZ40" s="18">
        <v>0</v>
      </c>
      <c r="UA40" s="18">
        <v>0</v>
      </c>
      <c r="UB40" s="18">
        <v>0</v>
      </c>
      <c r="UC40" s="18">
        <v>0</v>
      </c>
      <c r="UD40" s="18">
        <v>0</v>
      </c>
      <c r="UE40" s="18">
        <v>0</v>
      </c>
      <c r="UF40" s="18">
        <v>0</v>
      </c>
      <c r="UG40" s="18">
        <v>0</v>
      </c>
      <c r="UH40" s="18">
        <f>VLOOKUP(C40,'[3]Фін.рез.(витрати)'!$C$8:$AI$94,33,0)</f>
        <v>0</v>
      </c>
      <c r="UI40" s="18"/>
      <c r="UJ40" s="18"/>
      <c r="UK40" s="20">
        <f t="shared" si="48"/>
        <v>-75.146000000000001</v>
      </c>
      <c r="UL40" s="20">
        <f t="shared" si="49"/>
        <v>-75.146000000000001</v>
      </c>
      <c r="UM40" s="20">
        <f t="shared" si="50"/>
        <v>0</v>
      </c>
      <c r="UN40" s="18">
        <f t="shared" si="152"/>
        <v>0</v>
      </c>
      <c r="UO40" s="18">
        <v>0</v>
      </c>
      <c r="UP40" s="218">
        <v>0</v>
      </c>
      <c r="UQ40" s="218">
        <v>0</v>
      </c>
      <c r="UR40" s="218">
        <v>0</v>
      </c>
      <c r="US40" s="218">
        <v>0</v>
      </c>
      <c r="UT40" s="218">
        <v>0</v>
      </c>
      <c r="UU40" s="218">
        <v>0</v>
      </c>
      <c r="UV40" s="218">
        <v>0</v>
      </c>
      <c r="UW40" s="218">
        <v>0</v>
      </c>
      <c r="UX40" s="218">
        <v>0</v>
      </c>
      <c r="UY40" s="218"/>
      <c r="UZ40" s="218"/>
      <c r="VA40" s="20">
        <f t="shared" si="51"/>
        <v>0</v>
      </c>
      <c r="VB40" s="218"/>
      <c r="VC40" s="218"/>
      <c r="VD40" s="218"/>
      <c r="VE40" s="218"/>
      <c r="VF40" s="218"/>
      <c r="VG40" s="218"/>
      <c r="VH40" s="218"/>
      <c r="VI40" s="218"/>
      <c r="VJ40" s="218"/>
      <c r="VK40" s="218"/>
      <c r="VL40" s="218"/>
      <c r="VM40" s="218"/>
      <c r="VN40" s="20">
        <f t="shared" si="52"/>
        <v>0</v>
      </c>
      <c r="VO40" s="20">
        <f t="shared" si="53"/>
        <v>0</v>
      </c>
      <c r="VP40" s="20">
        <f t="shared" si="54"/>
        <v>0</v>
      </c>
      <c r="VQ40" s="120">
        <f t="shared" si="55"/>
        <v>0</v>
      </c>
      <c r="VR40" s="228"/>
      <c r="VS40" s="228"/>
      <c r="VT40" s="228"/>
      <c r="VU40" s="228"/>
      <c r="VV40" s="228"/>
      <c r="VW40" s="228"/>
      <c r="VX40" s="228"/>
      <c r="VY40" s="228"/>
      <c r="VZ40" s="228"/>
      <c r="WA40" s="228"/>
      <c r="WB40" s="228"/>
      <c r="WC40" s="228"/>
      <c r="WD40" s="120">
        <f t="shared" si="56"/>
        <v>0</v>
      </c>
      <c r="WE40" s="218"/>
      <c r="WF40" s="218"/>
      <c r="WG40" s="218"/>
      <c r="WH40" s="218"/>
      <c r="WI40" s="218"/>
      <c r="WJ40" s="218"/>
      <c r="WK40" s="218"/>
      <c r="WL40" s="218"/>
      <c r="WM40" s="218"/>
      <c r="WN40" s="218"/>
      <c r="WO40" s="218"/>
      <c r="WP40" s="218"/>
      <c r="WQ40" s="120">
        <f t="shared" si="57"/>
        <v>0</v>
      </c>
      <c r="WR40" s="120">
        <f t="shared" si="58"/>
        <v>0</v>
      </c>
      <c r="WS40" s="120">
        <f t="shared" si="59"/>
        <v>0</v>
      </c>
      <c r="WT40" s="119">
        <f t="shared" si="153"/>
        <v>6827.81</v>
      </c>
      <c r="WU40" s="119">
        <v>668.03</v>
      </c>
      <c r="WV40" s="228">
        <v>684.42</v>
      </c>
      <c r="WW40" s="228">
        <v>684.42</v>
      </c>
      <c r="WX40" s="228">
        <v>684.42</v>
      </c>
      <c r="WY40" s="228">
        <v>684.42</v>
      </c>
      <c r="WZ40" s="228">
        <v>684.42</v>
      </c>
      <c r="XA40" s="228">
        <v>684.42</v>
      </c>
      <c r="XB40" s="228">
        <v>684.42</v>
      </c>
      <c r="XC40" s="228">
        <v>684.42</v>
      </c>
      <c r="XD40" s="228">
        <v>684.42</v>
      </c>
      <c r="XE40" s="228"/>
      <c r="XF40" s="228"/>
      <c r="XG40" s="119">
        <f t="shared" si="154"/>
        <v>8272.5867265035668</v>
      </c>
      <c r="XH40" s="18">
        <v>935.16087852442035</v>
      </c>
      <c r="XI40" s="18">
        <v>748.14571963204435</v>
      </c>
      <c r="XJ40" s="18">
        <v>442.17392385486812</v>
      </c>
      <c r="XK40" s="18">
        <v>399.18499402319009</v>
      </c>
      <c r="XL40" s="18">
        <v>1021.8748310079216</v>
      </c>
      <c r="XM40" s="18">
        <v>981.95948206599633</v>
      </c>
      <c r="XN40" s="18">
        <v>824.02018184595954</v>
      </c>
      <c r="XO40" s="18">
        <v>1050.2885264912582</v>
      </c>
      <c r="XP40" s="18">
        <v>926.18706356987195</v>
      </c>
      <c r="XQ40" s="18">
        <v>943.5911254880358</v>
      </c>
      <c r="XR40" s="18"/>
      <c r="XS40" s="18"/>
      <c r="XT40" s="120">
        <f t="shared" si="60"/>
        <v>1444.7767265035664</v>
      </c>
      <c r="XU40" s="120">
        <f t="shared" si="61"/>
        <v>0</v>
      </c>
      <c r="XV40" s="120">
        <f t="shared" si="62"/>
        <v>1444.7767265035664</v>
      </c>
      <c r="XW40" s="119">
        <f t="shared" si="155"/>
        <v>0</v>
      </c>
      <c r="XX40" s="119">
        <v>0</v>
      </c>
      <c r="XY40" s="228">
        <v>0</v>
      </c>
      <c r="XZ40" s="228">
        <v>0</v>
      </c>
      <c r="YA40" s="228">
        <v>0</v>
      </c>
      <c r="YB40" s="228">
        <v>0</v>
      </c>
      <c r="YC40" s="228">
        <v>0</v>
      </c>
      <c r="YD40" s="228">
        <v>0</v>
      </c>
      <c r="YE40" s="228">
        <v>0</v>
      </c>
      <c r="YF40" s="228">
        <v>0</v>
      </c>
      <c r="YG40" s="228">
        <v>0</v>
      </c>
      <c r="YH40" s="228"/>
      <c r="YI40" s="228"/>
      <c r="YJ40" s="120">
        <f t="shared" si="156"/>
        <v>399.59689979814516</v>
      </c>
      <c r="YK40" s="18">
        <v>0</v>
      </c>
      <c r="YL40" s="18">
        <v>0</v>
      </c>
      <c r="YM40" s="18">
        <v>0</v>
      </c>
      <c r="YN40" s="18">
        <v>0</v>
      </c>
      <c r="YO40" s="18">
        <v>0</v>
      </c>
      <c r="YP40" s="18">
        <v>0</v>
      </c>
      <c r="YQ40" s="18">
        <v>319.42185132872731</v>
      </c>
      <c r="YR40" s="18">
        <v>0</v>
      </c>
      <c r="YS40" s="18">
        <v>80.175048469417874</v>
      </c>
      <c r="YT40" s="18">
        <v>0</v>
      </c>
      <c r="YU40" s="18"/>
      <c r="YV40" s="18"/>
      <c r="YW40" s="218">
        <f t="shared" si="157"/>
        <v>399.59689979814516</v>
      </c>
      <c r="YX40" s="120">
        <f t="shared" si="63"/>
        <v>0</v>
      </c>
      <c r="YY40" s="120">
        <f t="shared" si="64"/>
        <v>399.59689979814516</v>
      </c>
      <c r="YZ40" s="119">
        <f t="shared" si="158"/>
        <v>2693.335</v>
      </c>
      <c r="ZA40" s="119">
        <v>263.51500000000004</v>
      </c>
      <c r="ZB40" s="228">
        <v>269.98</v>
      </c>
      <c r="ZC40" s="228">
        <v>269.98</v>
      </c>
      <c r="ZD40" s="228">
        <v>269.98</v>
      </c>
      <c r="ZE40" s="228">
        <v>269.98</v>
      </c>
      <c r="ZF40" s="228">
        <v>269.98</v>
      </c>
      <c r="ZG40" s="228">
        <v>269.98</v>
      </c>
      <c r="ZH40" s="228">
        <v>269.98</v>
      </c>
      <c r="ZI40" s="228">
        <v>269.98</v>
      </c>
      <c r="ZJ40" s="228">
        <v>269.98</v>
      </c>
      <c r="ZK40" s="228"/>
      <c r="ZL40" s="228"/>
      <c r="ZM40" s="120">
        <f t="shared" si="159"/>
        <v>1220.5194354954824</v>
      </c>
      <c r="ZN40" s="119"/>
      <c r="ZO40" s="18"/>
      <c r="ZP40" s="18">
        <v>599.74679574966922</v>
      </c>
      <c r="ZQ40" s="18">
        <v>620.77263974581308</v>
      </c>
      <c r="ZR40" s="18"/>
      <c r="ZS40" s="18"/>
      <c r="ZT40" s="18"/>
      <c r="ZU40" s="18"/>
      <c r="ZV40" s="18"/>
      <c r="ZW40" s="18"/>
      <c r="ZX40" s="18"/>
      <c r="ZY40" s="18"/>
      <c r="ZZ40" s="120">
        <f t="shared" si="65"/>
        <v>-1472.8155645045176</v>
      </c>
      <c r="AAA40" s="120">
        <f t="shared" si="66"/>
        <v>-1472.8155645045176</v>
      </c>
      <c r="AAB40" s="120">
        <f t="shared" si="67"/>
        <v>0</v>
      </c>
      <c r="AAC40" s="119">
        <f t="shared" si="160"/>
        <v>0</v>
      </c>
      <c r="AAD40" s="119">
        <v>0</v>
      </c>
      <c r="AAE40" s="228">
        <v>0</v>
      </c>
      <c r="AAF40" s="228">
        <v>0</v>
      </c>
      <c r="AAG40" s="228">
        <v>0</v>
      </c>
      <c r="AAH40" s="228">
        <v>0</v>
      </c>
      <c r="AAI40" s="228">
        <v>0</v>
      </c>
      <c r="AAJ40" s="228">
        <v>0</v>
      </c>
      <c r="AAK40" s="228">
        <v>0</v>
      </c>
      <c r="AAL40" s="228">
        <v>0</v>
      </c>
      <c r="AAM40" s="228">
        <v>0</v>
      </c>
      <c r="AAN40" s="228"/>
      <c r="AAO40" s="228"/>
      <c r="AAP40" s="120">
        <f t="shared" si="161"/>
        <v>0</v>
      </c>
      <c r="AAQ40" s="18">
        <v>0</v>
      </c>
      <c r="AAR40" s="18">
        <v>0</v>
      </c>
      <c r="AAS40" s="18">
        <v>0</v>
      </c>
      <c r="AAT40" s="18">
        <v>0</v>
      </c>
      <c r="AAU40" s="18">
        <v>0</v>
      </c>
      <c r="AAV40" s="18">
        <v>0</v>
      </c>
      <c r="AAW40" s="18">
        <v>0</v>
      </c>
      <c r="AAX40" s="18">
        <v>0</v>
      </c>
      <c r="AAY40" s="18">
        <v>0</v>
      </c>
      <c r="AAZ40" s="18">
        <v>0</v>
      </c>
      <c r="ABA40" s="18"/>
      <c r="ABB40" s="18"/>
      <c r="ABC40" s="120">
        <f t="shared" si="68"/>
        <v>0</v>
      </c>
      <c r="ABD40" s="120">
        <f t="shared" si="69"/>
        <v>0</v>
      </c>
      <c r="ABE40" s="120">
        <f t="shared" si="70"/>
        <v>0</v>
      </c>
      <c r="ABF40" s="119">
        <f t="shared" si="162"/>
        <v>0</v>
      </c>
      <c r="ABG40" s="119">
        <v>0</v>
      </c>
      <c r="ABH40" s="228">
        <v>0</v>
      </c>
      <c r="ABI40" s="228">
        <v>0</v>
      </c>
      <c r="ABJ40" s="228">
        <v>0</v>
      </c>
      <c r="ABK40" s="228">
        <v>0</v>
      </c>
      <c r="ABL40" s="228">
        <v>0</v>
      </c>
      <c r="ABM40" s="228">
        <v>0</v>
      </c>
      <c r="ABN40" s="228">
        <v>0</v>
      </c>
      <c r="ABO40" s="228">
        <v>0</v>
      </c>
      <c r="ABP40" s="228">
        <v>0</v>
      </c>
      <c r="ABQ40" s="228"/>
      <c r="ABR40" s="228"/>
      <c r="ABS40" s="120">
        <f t="shared" si="163"/>
        <v>0</v>
      </c>
      <c r="ABT40" s="18">
        <v>0</v>
      </c>
      <c r="ABU40" s="18"/>
      <c r="ABV40" s="18"/>
      <c r="ABW40" s="18"/>
      <c r="ABX40" s="18"/>
      <c r="ABY40" s="18"/>
      <c r="ABZ40" s="18"/>
      <c r="ACA40" s="18">
        <v>0</v>
      </c>
      <c r="ACB40" s="18">
        <v>0</v>
      </c>
      <c r="ACC40" s="18">
        <v>0</v>
      </c>
      <c r="ACD40" s="18"/>
      <c r="ACE40" s="18"/>
      <c r="ACF40" s="120">
        <f t="shared" si="71"/>
        <v>0</v>
      </c>
      <c r="ACG40" s="120">
        <f t="shared" si="72"/>
        <v>0</v>
      </c>
      <c r="ACH40" s="120">
        <f t="shared" si="73"/>
        <v>0</v>
      </c>
      <c r="ACI40" s="114">
        <f t="shared" si="74"/>
        <v>749.17600000000016</v>
      </c>
      <c r="ACJ40" s="120">
        <f t="shared" si="75"/>
        <v>155.447768016</v>
      </c>
      <c r="ACK40" s="131">
        <f t="shared" si="76"/>
        <v>-593.7282319840001</v>
      </c>
      <c r="ACL40" s="120">
        <f t="shared" si="77"/>
        <v>-593.7282319840001</v>
      </c>
      <c r="ACM40" s="120">
        <f t="shared" si="78"/>
        <v>0</v>
      </c>
      <c r="ACN40" s="18">
        <f t="shared" si="164"/>
        <v>749.17600000000016</v>
      </c>
      <c r="ACO40" s="18">
        <v>72.376000000000005</v>
      </c>
      <c r="ACP40" s="218">
        <v>75.2</v>
      </c>
      <c r="ACQ40" s="218">
        <v>75.2</v>
      </c>
      <c r="ACR40" s="218">
        <v>75.2</v>
      </c>
      <c r="ACS40" s="218">
        <v>75.2</v>
      </c>
      <c r="ACT40" s="218">
        <v>75.2</v>
      </c>
      <c r="ACU40" s="218">
        <v>75.2</v>
      </c>
      <c r="ACV40" s="218">
        <v>75.2</v>
      </c>
      <c r="ACW40" s="218">
        <v>75.2</v>
      </c>
      <c r="ACX40" s="218">
        <v>75.2</v>
      </c>
      <c r="ACY40" s="218"/>
      <c r="ACZ40" s="218"/>
      <c r="ADA40" s="20">
        <f t="shared" si="165"/>
        <v>155.447768016</v>
      </c>
      <c r="ADB40" s="18">
        <v>19.856932199999999</v>
      </c>
      <c r="ADC40" s="18">
        <v>11.883553200000001</v>
      </c>
      <c r="ADD40" s="18">
        <v>31.806772416000001</v>
      </c>
      <c r="ADE40" s="18">
        <v>20.291958000000001</v>
      </c>
      <c r="ADF40" s="18">
        <v>19.8486774</v>
      </c>
      <c r="ADG40" s="18">
        <v>20.219418000000001</v>
      </c>
      <c r="ADH40" s="18">
        <v>23.570287200000003</v>
      </c>
      <c r="ADI40" s="18">
        <v>0</v>
      </c>
      <c r="ADJ40" s="18">
        <v>0</v>
      </c>
      <c r="ADK40" s="18">
        <v>7.9701696000000002</v>
      </c>
      <c r="ADL40" s="18"/>
      <c r="ADM40" s="18"/>
      <c r="ADN40" s="20">
        <f t="shared" si="79"/>
        <v>-593.7282319840001</v>
      </c>
      <c r="ADO40" s="20">
        <f t="shared" si="80"/>
        <v>-593.7282319840001</v>
      </c>
      <c r="ADP40" s="20">
        <f t="shared" si="81"/>
        <v>0</v>
      </c>
      <c r="ADQ40" s="18">
        <f t="shared" si="166"/>
        <v>0</v>
      </c>
      <c r="ADR40" s="18">
        <v>0</v>
      </c>
      <c r="ADS40" s="218">
        <v>0</v>
      </c>
      <c r="ADT40" s="218">
        <v>0</v>
      </c>
      <c r="ADU40" s="218">
        <v>0</v>
      </c>
      <c r="ADV40" s="218">
        <v>0</v>
      </c>
      <c r="ADW40" s="218">
        <v>0</v>
      </c>
      <c r="ADX40" s="218">
        <v>0</v>
      </c>
      <c r="ADY40" s="218">
        <v>0</v>
      </c>
      <c r="ADZ40" s="218">
        <v>0</v>
      </c>
      <c r="AEA40" s="218">
        <v>0</v>
      </c>
      <c r="AEB40" s="218"/>
      <c r="AEC40" s="218"/>
      <c r="AED40" s="20">
        <f t="shared" si="167"/>
        <v>0</v>
      </c>
      <c r="AEE40" s="18">
        <v>0</v>
      </c>
      <c r="AEF40" s="18">
        <v>0</v>
      </c>
      <c r="AEG40" s="18">
        <v>0</v>
      </c>
      <c r="AEH40" s="18">
        <v>0</v>
      </c>
      <c r="AEI40" s="18">
        <v>0</v>
      </c>
      <c r="AEJ40" s="18">
        <v>0</v>
      </c>
      <c r="AEK40" s="18">
        <v>0</v>
      </c>
      <c r="AEL40" s="18">
        <v>0</v>
      </c>
      <c r="AEM40" s="18">
        <v>0</v>
      </c>
      <c r="AEN40" s="18">
        <v>0</v>
      </c>
      <c r="AEO40" s="18"/>
      <c r="AEP40" s="18"/>
      <c r="AEQ40" s="20">
        <f t="shared" si="82"/>
        <v>0</v>
      </c>
      <c r="AER40" s="20">
        <f t="shared" si="83"/>
        <v>0</v>
      </c>
      <c r="AES40" s="20">
        <f t="shared" si="84"/>
        <v>0</v>
      </c>
      <c r="AET40" s="18">
        <f t="shared" si="168"/>
        <v>0</v>
      </c>
      <c r="AEU40" s="18">
        <v>0</v>
      </c>
      <c r="AEV40" s="218">
        <v>0</v>
      </c>
      <c r="AEW40" s="218">
        <v>0</v>
      </c>
      <c r="AEX40" s="218">
        <v>0</v>
      </c>
      <c r="AEY40" s="218">
        <v>0</v>
      </c>
      <c r="AEZ40" s="218"/>
      <c r="AFA40" s="218"/>
      <c r="AFB40" s="218"/>
      <c r="AFC40" s="218"/>
      <c r="AFD40" s="218"/>
      <c r="AFE40" s="218"/>
      <c r="AFF40" s="218"/>
      <c r="AFG40" s="20">
        <f t="shared" si="169"/>
        <v>0</v>
      </c>
      <c r="AFH40" s="18"/>
      <c r="AFI40" s="18"/>
      <c r="AFJ40" s="18"/>
      <c r="AFK40" s="18"/>
      <c r="AFL40" s="18"/>
      <c r="AFM40" s="18"/>
      <c r="AFN40" s="18"/>
      <c r="AFO40" s="18"/>
      <c r="AFP40" s="18"/>
      <c r="AFQ40" s="18"/>
      <c r="AFR40" s="18"/>
      <c r="AFS40" s="18"/>
      <c r="AFT40" s="20">
        <f t="shared" si="85"/>
        <v>0</v>
      </c>
      <c r="AFU40" s="20">
        <f t="shared" si="86"/>
        <v>0</v>
      </c>
      <c r="AFV40" s="135">
        <f t="shared" si="87"/>
        <v>0</v>
      </c>
      <c r="AFW40" s="140">
        <f t="shared" si="88"/>
        <v>23420.310999999998</v>
      </c>
      <c r="AFX40" s="110">
        <f t="shared" si="89"/>
        <v>26894.623947558248</v>
      </c>
      <c r="AFY40" s="125">
        <f t="shared" si="90"/>
        <v>3474.31294755825</v>
      </c>
      <c r="AFZ40" s="20">
        <f t="shared" si="170"/>
        <v>0</v>
      </c>
      <c r="AGA40" s="139">
        <f t="shared" si="171"/>
        <v>3474.31294755825</v>
      </c>
      <c r="AGB40" s="200">
        <f t="shared" si="91"/>
        <v>28104.373199999998</v>
      </c>
      <c r="AGC40" s="125">
        <f t="shared" si="91"/>
        <v>32273.548737069897</v>
      </c>
      <c r="AGD40" s="125">
        <f t="shared" si="92"/>
        <v>4169.1755370698993</v>
      </c>
      <c r="AGE40" s="20">
        <f t="shared" si="93"/>
        <v>0</v>
      </c>
      <c r="AGF40" s="135">
        <f t="shared" si="94"/>
        <v>4169.1755370698993</v>
      </c>
      <c r="AGG40" s="164">
        <f t="shared" si="172"/>
        <v>1405.21866</v>
      </c>
      <c r="AGH40" s="205">
        <f t="shared" si="173"/>
        <v>1613.677436853495</v>
      </c>
      <c r="AGI40" s="125">
        <f t="shared" si="95"/>
        <v>208.45877685349501</v>
      </c>
      <c r="AGJ40" s="20">
        <f t="shared" si="96"/>
        <v>0</v>
      </c>
      <c r="AGK40" s="139">
        <f t="shared" si="97"/>
        <v>208.45877685349501</v>
      </c>
      <c r="AGL40" s="165">
        <f t="shared" si="174"/>
        <v>29509.591859999997</v>
      </c>
      <c r="AGM40" s="165">
        <f t="shared" si="174"/>
        <v>33887.226173923395</v>
      </c>
      <c r="AGN40" s="166">
        <f t="shared" si="99"/>
        <v>4377.6343139233977</v>
      </c>
      <c r="AGO40" s="165">
        <f t="shared" si="100"/>
        <v>0</v>
      </c>
      <c r="AGP40" s="167">
        <f t="shared" si="101"/>
        <v>4377.6343139233977</v>
      </c>
      <c r="AGQ40" s="202">
        <f t="shared" si="175"/>
        <v>4.7619047619047623E-2</v>
      </c>
      <c r="AGR40" s="263"/>
      <c r="AGS40" s="263">
        <v>0.05</v>
      </c>
      <c r="AGT40" s="229"/>
      <c r="AGU40" s="264"/>
      <c r="AGV40" s="22"/>
      <c r="AGW40" s="22"/>
      <c r="AGX40" s="22"/>
      <c r="AGY40" s="22"/>
      <c r="AGZ40" s="22"/>
      <c r="AHA40" s="22"/>
      <c r="AHB40" s="22"/>
      <c r="AHC40" s="22"/>
      <c r="AHD40" s="22"/>
      <c r="AHE40" s="22"/>
      <c r="AHF40" s="22"/>
      <c r="AHG40" s="22"/>
      <c r="AHH40" s="22"/>
    </row>
    <row r="41" spans="1:892" s="210" customFormat="1" ht="12.75" outlineLevel="1" x14ac:dyDescent="0.25">
      <c r="A41" s="1">
        <v>471</v>
      </c>
      <c r="B41" s="21">
        <v>3</v>
      </c>
      <c r="C41" s="230" t="s">
        <v>1764</v>
      </c>
      <c r="D41" s="231">
        <v>3</v>
      </c>
      <c r="E41" s="227">
        <v>831.2</v>
      </c>
      <c r="F41" s="131">
        <f t="shared" si="0"/>
        <v>10438.626999999999</v>
      </c>
      <c r="G41" s="113">
        <f t="shared" si="1"/>
        <v>10378.117259748653</v>
      </c>
      <c r="H41" s="131">
        <f t="shared" si="2"/>
        <v>-60.509740251345647</v>
      </c>
      <c r="I41" s="120">
        <f t="shared" si="3"/>
        <v>-60.509740251345647</v>
      </c>
      <c r="J41" s="120">
        <f t="shared" si="4"/>
        <v>0</v>
      </c>
      <c r="K41" s="18">
        <f t="shared" si="102"/>
        <v>3161.1759999999995</v>
      </c>
      <c r="L41" s="218">
        <v>309.52600000000001</v>
      </c>
      <c r="M41" s="218">
        <v>316.85000000000002</v>
      </c>
      <c r="N41" s="218">
        <v>316.85000000000002</v>
      </c>
      <c r="O41" s="218">
        <v>316.85000000000002</v>
      </c>
      <c r="P41" s="218">
        <v>316.85000000000002</v>
      </c>
      <c r="Q41" s="218">
        <v>316.85000000000002</v>
      </c>
      <c r="R41" s="218">
        <v>316.85000000000002</v>
      </c>
      <c r="S41" s="218">
        <v>316.85000000000002</v>
      </c>
      <c r="T41" s="218">
        <v>316.85000000000002</v>
      </c>
      <c r="U41" s="218">
        <v>316.85000000000002</v>
      </c>
      <c r="V41" s="218"/>
      <c r="W41" s="218"/>
      <c r="X41" s="218">
        <f t="shared" si="103"/>
        <v>3380.4603694429957</v>
      </c>
      <c r="Y41" s="18">
        <v>0</v>
      </c>
      <c r="Z41" s="18">
        <v>0</v>
      </c>
      <c r="AA41" s="18">
        <v>1690.4921659910324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1689.9682034519633</v>
      </c>
      <c r="AH41" s="18">
        <v>0</v>
      </c>
      <c r="AI41" s="18"/>
      <c r="AJ41" s="18"/>
      <c r="AK41" s="218"/>
      <c r="AL41" s="218">
        <f t="shared" si="104"/>
        <v>0</v>
      </c>
      <c r="AM41" s="218">
        <f t="shared" si="5"/>
        <v>0</v>
      </c>
      <c r="AN41" s="18">
        <f t="shared" si="105"/>
        <v>777.23799999999994</v>
      </c>
      <c r="AO41" s="218">
        <v>76.317999999999984</v>
      </c>
      <c r="AP41" s="218">
        <v>77.88</v>
      </c>
      <c r="AQ41" s="218">
        <v>77.88</v>
      </c>
      <c r="AR41" s="218">
        <v>77.88</v>
      </c>
      <c r="AS41" s="218">
        <v>77.88</v>
      </c>
      <c r="AT41" s="218">
        <v>77.88</v>
      </c>
      <c r="AU41" s="218">
        <v>77.88</v>
      </c>
      <c r="AV41" s="218">
        <v>77.88</v>
      </c>
      <c r="AW41" s="218">
        <v>77.88</v>
      </c>
      <c r="AX41" s="218">
        <v>77.88</v>
      </c>
      <c r="AY41" s="218"/>
      <c r="AZ41" s="218"/>
      <c r="BA41" s="20">
        <f t="shared" si="106"/>
        <v>866.38083080387264</v>
      </c>
      <c r="BB41" s="18">
        <v>0</v>
      </c>
      <c r="BC41" s="18">
        <v>0</v>
      </c>
      <c r="BD41" s="18">
        <v>442.94528627212685</v>
      </c>
      <c r="BE41" s="18">
        <v>0</v>
      </c>
      <c r="BF41" s="18">
        <v>0</v>
      </c>
      <c r="BG41" s="18">
        <v>0</v>
      </c>
      <c r="BH41" s="18">
        <v>0</v>
      </c>
      <c r="BI41" s="18">
        <v>0</v>
      </c>
      <c r="BJ41" s="18">
        <v>423.43554453174585</v>
      </c>
      <c r="BK41" s="18">
        <v>0</v>
      </c>
      <c r="BL41" s="18"/>
      <c r="BM41" s="18"/>
      <c r="BN41" s="218"/>
      <c r="BO41" s="20">
        <f t="shared" si="6"/>
        <v>0</v>
      </c>
      <c r="BP41" s="20">
        <f t="shared" si="7"/>
        <v>0</v>
      </c>
      <c r="BQ41" s="18">
        <f t="shared" si="107"/>
        <v>0</v>
      </c>
      <c r="BR41" s="218">
        <v>0</v>
      </c>
      <c r="BS41" s="3">
        <v>0</v>
      </c>
      <c r="BT41" s="218">
        <v>0</v>
      </c>
      <c r="BU41" s="218">
        <v>0</v>
      </c>
      <c r="BV41" s="218">
        <v>0</v>
      </c>
      <c r="BW41" s="218">
        <v>0</v>
      </c>
      <c r="BX41" s="218">
        <v>0</v>
      </c>
      <c r="BY41" s="218">
        <v>0</v>
      </c>
      <c r="BZ41" s="218">
        <v>0</v>
      </c>
      <c r="CA41" s="218">
        <v>0</v>
      </c>
      <c r="CB41" s="218"/>
      <c r="CC41" s="218"/>
      <c r="CD41" s="18">
        <f t="shared" si="108"/>
        <v>0</v>
      </c>
      <c r="CE41" s="18">
        <v>0</v>
      </c>
      <c r="CF41" s="18">
        <v>0</v>
      </c>
      <c r="CG41" s="18">
        <v>0</v>
      </c>
      <c r="CH41" s="18">
        <v>0</v>
      </c>
      <c r="CI41" s="18">
        <v>0</v>
      </c>
      <c r="CJ41" s="18">
        <v>0</v>
      </c>
      <c r="CK41" s="18">
        <v>0</v>
      </c>
      <c r="CL41" s="18">
        <v>0</v>
      </c>
      <c r="CM41" s="18">
        <v>0</v>
      </c>
      <c r="CN41" s="18">
        <v>0</v>
      </c>
      <c r="CO41" s="18"/>
      <c r="CP41" s="18"/>
      <c r="CQ41" s="218"/>
      <c r="CR41" s="20">
        <f t="shared" si="8"/>
        <v>0</v>
      </c>
      <c r="CS41" s="20">
        <f t="shared" si="9"/>
        <v>0</v>
      </c>
      <c r="CT41" s="18">
        <f t="shared" si="109"/>
        <v>0</v>
      </c>
      <c r="CU41" s="18">
        <v>0</v>
      </c>
      <c r="CV41" s="218">
        <v>0</v>
      </c>
      <c r="CW41" s="218">
        <v>0</v>
      </c>
      <c r="CX41" s="218">
        <v>0</v>
      </c>
      <c r="CY41" s="218">
        <v>0</v>
      </c>
      <c r="CZ41" s="218">
        <v>0</v>
      </c>
      <c r="DA41" s="218">
        <v>0</v>
      </c>
      <c r="DB41" s="218">
        <v>0</v>
      </c>
      <c r="DC41" s="218">
        <v>0</v>
      </c>
      <c r="DD41" s="218">
        <v>0</v>
      </c>
      <c r="DE41" s="218"/>
      <c r="DF41" s="218"/>
      <c r="DG41" s="18">
        <f t="shared" si="110"/>
        <v>0</v>
      </c>
      <c r="DH41" s="18">
        <v>0</v>
      </c>
      <c r="DI41" s="18">
        <v>0</v>
      </c>
      <c r="DJ41" s="18">
        <v>0</v>
      </c>
      <c r="DK41" s="18">
        <v>0</v>
      </c>
      <c r="DL41" s="18">
        <v>0</v>
      </c>
      <c r="DM41" s="18">
        <v>0</v>
      </c>
      <c r="DN41" s="18">
        <v>0</v>
      </c>
      <c r="DO41" s="18">
        <v>0</v>
      </c>
      <c r="DP41" s="18">
        <v>0</v>
      </c>
      <c r="DQ41" s="18">
        <v>0</v>
      </c>
      <c r="DR41" s="18"/>
      <c r="DS41" s="18"/>
      <c r="DT41" s="218">
        <f t="shared" si="111"/>
        <v>0</v>
      </c>
      <c r="DU41" s="20">
        <f t="shared" si="10"/>
        <v>0</v>
      </c>
      <c r="DV41" s="20">
        <f t="shared" si="112"/>
        <v>0</v>
      </c>
      <c r="DW41" s="18">
        <f t="shared" si="176"/>
        <v>0</v>
      </c>
      <c r="DX41" s="18">
        <v>0</v>
      </c>
      <c r="DY41" s="218">
        <v>0</v>
      </c>
      <c r="DZ41" s="218">
        <v>0</v>
      </c>
      <c r="EA41" s="218">
        <v>0</v>
      </c>
      <c r="EB41" s="218">
        <v>0</v>
      </c>
      <c r="EC41" s="218">
        <v>0</v>
      </c>
      <c r="ED41" s="218">
        <v>0</v>
      </c>
      <c r="EE41" s="218">
        <v>0</v>
      </c>
      <c r="EF41" s="218">
        <v>0</v>
      </c>
      <c r="EG41" s="218">
        <v>0</v>
      </c>
      <c r="EH41" s="218"/>
      <c r="EI41" s="218"/>
      <c r="EJ41" s="218"/>
      <c r="EK41" s="18">
        <f t="shared" si="113"/>
        <v>0</v>
      </c>
      <c r="EL41" s="18">
        <v>0</v>
      </c>
      <c r="EM41" s="18">
        <v>0</v>
      </c>
      <c r="EN41" s="18">
        <v>0</v>
      </c>
      <c r="EO41" s="18">
        <v>0</v>
      </c>
      <c r="EP41" s="18">
        <v>0</v>
      </c>
      <c r="EQ41" s="18">
        <v>0</v>
      </c>
      <c r="ER41" s="18">
        <v>0</v>
      </c>
      <c r="ES41" s="18">
        <v>0</v>
      </c>
      <c r="ET41" s="18">
        <v>0</v>
      </c>
      <c r="EU41" s="18">
        <v>0</v>
      </c>
      <c r="EV41" s="18"/>
      <c r="EW41" s="18"/>
      <c r="EX41" s="20">
        <f t="shared" si="12"/>
        <v>0</v>
      </c>
      <c r="EY41" s="20">
        <f t="shared" si="114"/>
        <v>0</v>
      </c>
      <c r="EZ41" s="20">
        <f t="shared" si="115"/>
        <v>0</v>
      </c>
      <c r="FA41" s="18">
        <f t="shared" si="116"/>
        <v>2909.9329999999995</v>
      </c>
      <c r="FB41" s="18">
        <v>285.71299999999997</v>
      </c>
      <c r="FC41" s="218">
        <v>291.58</v>
      </c>
      <c r="FD41" s="218">
        <v>291.58</v>
      </c>
      <c r="FE41" s="218">
        <v>291.58</v>
      </c>
      <c r="FF41" s="218">
        <v>291.58</v>
      </c>
      <c r="FG41" s="218">
        <v>291.58</v>
      </c>
      <c r="FH41" s="218">
        <v>291.58</v>
      </c>
      <c r="FI41" s="218">
        <v>291.58</v>
      </c>
      <c r="FJ41" s="218">
        <v>291.58</v>
      </c>
      <c r="FK41" s="218">
        <v>291.58</v>
      </c>
      <c r="FL41" s="218"/>
      <c r="FM41" s="218"/>
      <c r="FN41" s="20">
        <f t="shared" si="117"/>
        <v>3237.8852809950763</v>
      </c>
      <c r="FO41" s="18">
        <v>0</v>
      </c>
      <c r="FP41" s="18">
        <v>0</v>
      </c>
      <c r="FQ41" s="18">
        <v>1638.5521318953238</v>
      </c>
      <c r="FR41" s="18">
        <v>0</v>
      </c>
      <c r="FS41" s="18">
        <v>0</v>
      </c>
      <c r="FT41" s="18">
        <v>0</v>
      </c>
      <c r="FU41" s="18">
        <v>0</v>
      </c>
      <c r="FV41" s="18">
        <v>0</v>
      </c>
      <c r="FW41" s="18">
        <v>1599.3331490997525</v>
      </c>
      <c r="FX41" s="18">
        <v>0</v>
      </c>
      <c r="FY41" s="18"/>
      <c r="FZ41" s="18"/>
      <c r="GA41" s="218">
        <f t="shared" si="118"/>
        <v>327.95228099507676</v>
      </c>
      <c r="GB41" s="20">
        <f t="shared" si="119"/>
        <v>0</v>
      </c>
      <c r="GC41" s="20">
        <f t="shared" si="120"/>
        <v>327.95228099507676</v>
      </c>
      <c r="GD41" s="18">
        <f t="shared" si="121"/>
        <v>2.7710000000000004</v>
      </c>
      <c r="GE41" s="218">
        <v>2.7710000000000004</v>
      </c>
      <c r="GF41" s="218">
        <v>0</v>
      </c>
      <c r="GG41" s="218">
        <v>0</v>
      </c>
      <c r="GH41" s="218">
        <v>0</v>
      </c>
      <c r="GI41" s="218">
        <v>0</v>
      </c>
      <c r="GJ41" s="218">
        <v>0</v>
      </c>
      <c r="GK41" s="218"/>
      <c r="GL41" s="218"/>
      <c r="GM41" s="218"/>
      <c r="GN41" s="218"/>
      <c r="GO41" s="218"/>
      <c r="GP41" s="218"/>
      <c r="GQ41" s="20">
        <f t="shared" si="122"/>
        <v>0</v>
      </c>
      <c r="GR41" s="18">
        <v>0</v>
      </c>
      <c r="GS41" s="18">
        <v>0</v>
      </c>
      <c r="GT41" s="18">
        <v>0</v>
      </c>
      <c r="GU41" s="18">
        <v>0</v>
      </c>
      <c r="GV41" s="218">
        <f t="shared" si="123"/>
        <v>-2.7710000000000004</v>
      </c>
      <c r="GW41" s="20">
        <f t="shared" si="13"/>
        <v>-2.7710000000000004</v>
      </c>
      <c r="GX41" s="20">
        <f t="shared" si="14"/>
        <v>0</v>
      </c>
      <c r="GY41" s="18">
        <f t="shared" si="124"/>
        <v>3587.5089999999996</v>
      </c>
      <c r="GZ41" s="18">
        <v>350.56900000000002</v>
      </c>
      <c r="HA41" s="218">
        <v>359.66</v>
      </c>
      <c r="HB41" s="218">
        <v>359.66</v>
      </c>
      <c r="HC41" s="218">
        <v>359.66</v>
      </c>
      <c r="HD41" s="218">
        <v>359.66</v>
      </c>
      <c r="HE41" s="218">
        <v>359.66</v>
      </c>
      <c r="HF41" s="218">
        <v>359.66</v>
      </c>
      <c r="HG41" s="218">
        <v>359.66</v>
      </c>
      <c r="HH41" s="218">
        <v>359.66</v>
      </c>
      <c r="HI41" s="218">
        <v>359.66</v>
      </c>
      <c r="HJ41" s="218"/>
      <c r="HK41" s="218"/>
      <c r="HL41" s="20">
        <f t="shared" si="125"/>
        <v>2893.3907785067072</v>
      </c>
      <c r="HM41" s="18">
        <v>276.33467330198295</v>
      </c>
      <c r="HN41" s="18">
        <v>254.05429417543172</v>
      </c>
      <c r="HO41" s="18">
        <v>291.99856830356578</v>
      </c>
      <c r="HP41" s="18">
        <v>314.75110052491789</v>
      </c>
      <c r="HQ41" s="18">
        <v>329.26401153109543</v>
      </c>
      <c r="HR41" s="18">
        <v>285.61739684667873</v>
      </c>
      <c r="HS41" s="18">
        <v>259.6301390448931</v>
      </c>
      <c r="HT41" s="18">
        <v>343.43769987036831</v>
      </c>
      <c r="HU41" s="18">
        <v>259.50394387972239</v>
      </c>
      <c r="HV41" s="18">
        <v>278.79895102805102</v>
      </c>
      <c r="HW41" s="18"/>
      <c r="HX41" s="18"/>
      <c r="HY41" s="20">
        <f t="shared" si="15"/>
        <v>-694.11822149329237</v>
      </c>
      <c r="HZ41" s="20">
        <f t="shared" si="16"/>
        <v>-694.11822149329237</v>
      </c>
      <c r="IA41" s="20">
        <f t="shared" si="17"/>
        <v>0</v>
      </c>
      <c r="IB41" s="119">
        <f t="shared" si="126"/>
        <v>0</v>
      </c>
      <c r="IC41" s="119">
        <v>0</v>
      </c>
      <c r="ID41" s="228">
        <v>0</v>
      </c>
      <c r="IE41" s="228">
        <v>0</v>
      </c>
      <c r="IF41" s="119">
        <v>0</v>
      </c>
      <c r="IG41" s="119">
        <v>0</v>
      </c>
      <c r="IH41" s="119">
        <v>0</v>
      </c>
      <c r="II41" s="119">
        <v>0</v>
      </c>
      <c r="IJ41" s="119">
        <v>0</v>
      </c>
      <c r="IK41" s="119">
        <v>0</v>
      </c>
      <c r="IL41" s="119">
        <v>0</v>
      </c>
      <c r="IM41" s="119"/>
      <c r="IN41" s="119"/>
      <c r="IO41" s="120">
        <f t="shared" si="127"/>
        <v>0</v>
      </c>
      <c r="IP41" s="18">
        <v>0</v>
      </c>
      <c r="IQ41" s="18">
        <v>0</v>
      </c>
      <c r="IR41" s="18">
        <v>0</v>
      </c>
      <c r="IS41" s="18">
        <v>0</v>
      </c>
      <c r="IT41" s="18">
        <v>0</v>
      </c>
      <c r="IU41" s="18">
        <v>0</v>
      </c>
      <c r="IV41" s="18">
        <v>0</v>
      </c>
      <c r="IW41" s="18">
        <v>0</v>
      </c>
      <c r="IX41" s="18">
        <v>0</v>
      </c>
      <c r="IY41" s="18">
        <v>0</v>
      </c>
      <c r="IZ41" s="18"/>
      <c r="JA41" s="18"/>
      <c r="JB41" s="228">
        <f t="shared" si="18"/>
        <v>0</v>
      </c>
      <c r="JC41" s="120">
        <f t="shared" si="19"/>
        <v>0</v>
      </c>
      <c r="JD41" s="120">
        <f t="shared" si="20"/>
        <v>0</v>
      </c>
      <c r="JE41" s="119">
        <f t="shared" si="128"/>
        <v>0</v>
      </c>
      <c r="JF41" s="119">
        <v>0</v>
      </c>
      <c r="JG41" s="228">
        <v>0</v>
      </c>
      <c r="JH41" s="228">
        <v>0</v>
      </c>
      <c r="JI41" s="228">
        <v>0</v>
      </c>
      <c r="JJ41" s="228">
        <v>0</v>
      </c>
      <c r="JK41" s="228">
        <v>0</v>
      </c>
      <c r="JL41" s="228">
        <v>0</v>
      </c>
      <c r="JM41" s="228">
        <v>0</v>
      </c>
      <c r="JN41" s="228">
        <v>0</v>
      </c>
      <c r="JO41" s="228">
        <v>0</v>
      </c>
      <c r="JP41" s="228"/>
      <c r="JQ41" s="228"/>
      <c r="JR41" s="119">
        <f t="shared" si="129"/>
        <v>0</v>
      </c>
      <c r="JS41" s="18">
        <v>0</v>
      </c>
      <c r="JT41" s="18">
        <v>0</v>
      </c>
      <c r="JU41" s="18">
        <v>0</v>
      </c>
      <c r="JV41" s="18">
        <v>0</v>
      </c>
      <c r="JW41" s="18">
        <v>0</v>
      </c>
      <c r="JX41" s="18">
        <v>0</v>
      </c>
      <c r="JY41" s="18">
        <v>0</v>
      </c>
      <c r="JZ41" s="18">
        <v>0</v>
      </c>
      <c r="KA41" s="18">
        <v>0</v>
      </c>
      <c r="KB41" s="18">
        <v>0</v>
      </c>
      <c r="KC41" s="18"/>
      <c r="KD41" s="18"/>
      <c r="KE41" s="228">
        <f t="shared" si="21"/>
        <v>0</v>
      </c>
      <c r="KF41" s="120">
        <f t="shared" si="22"/>
        <v>0</v>
      </c>
      <c r="KG41" s="120">
        <f t="shared" si="23"/>
        <v>0</v>
      </c>
      <c r="KH41" s="119">
        <f t="shared" si="130"/>
        <v>2364.1319999999992</v>
      </c>
      <c r="KI41" s="119">
        <v>232.12199999999999</v>
      </c>
      <c r="KJ41" s="228">
        <v>236.89</v>
      </c>
      <c r="KK41" s="228">
        <v>236.89</v>
      </c>
      <c r="KL41" s="228">
        <v>236.89</v>
      </c>
      <c r="KM41" s="228">
        <v>236.89</v>
      </c>
      <c r="KN41" s="228">
        <v>236.89</v>
      </c>
      <c r="KO41" s="228">
        <v>236.89</v>
      </c>
      <c r="KP41" s="228">
        <v>236.89</v>
      </c>
      <c r="KQ41" s="228">
        <v>236.89</v>
      </c>
      <c r="KR41" s="228">
        <v>236.89</v>
      </c>
      <c r="KS41" s="228"/>
      <c r="KT41" s="228"/>
      <c r="KU41" s="120">
        <f t="shared" si="131"/>
        <v>1975.5230923906461</v>
      </c>
      <c r="KV41" s="18">
        <v>275.00843208488271</v>
      </c>
      <c r="KW41" s="18">
        <v>208.45465855004264</v>
      </c>
      <c r="KX41" s="18">
        <v>307.30628351251011</v>
      </c>
      <c r="KY41" s="18">
        <v>272.53851220881029</v>
      </c>
      <c r="KZ41" s="18">
        <v>293.5245415426794</v>
      </c>
      <c r="LA41" s="18">
        <v>58.156867401442106</v>
      </c>
      <c r="LB41" s="18">
        <v>3.2224529214883999</v>
      </c>
      <c r="LC41" s="18"/>
      <c r="LD41" s="18">
        <v>324.68110066586746</v>
      </c>
      <c r="LE41" s="18">
        <v>232.63024350292301</v>
      </c>
      <c r="LF41" s="18"/>
      <c r="LG41" s="18"/>
      <c r="LH41" s="228">
        <f t="shared" si="132"/>
        <v>-388.60890760935308</v>
      </c>
      <c r="LI41" s="120">
        <f t="shared" si="24"/>
        <v>-388.60890760935308</v>
      </c>
      <c r="LJ41" s="120">
        <f t="shared" si="25"/>
        <v>0</v>
      </c>
      <c r="LK41" s="120">
        <f t="shared" si="133"/>
        <v>0</v>
      </c>
      <c r="LL41" s="228"/>
      <c r="LM41" s="228"/>
      <c r="LN41" s="228"/>
      <c r="LO41" s="228"/>
      <c r="LP41" s="228"/>
      <c r="LQ41" s="228"/>
      <c r="LR41" s="228"/>
      <c r="LS41" s="228"/>
      <c r="LT41" s="228"/>
      <c r="LU41" s="228"/>
      <c r="LV41" s="228"/>
      <c r="LW41" s="228"/>
      <c r="LX41" s="120">
        <f t="shared" si="26"/>
        <v>0</v>
      </c>
      <c r="LY41" s="228"/>
      <c r="LZ41" s="228"/>
      <c r="MA41" s="228"/>
      <c r="MB41" s="228"/>
      <c r="MC41" s="228"/>
      <c r="MD41" s="228"/>
      <c r="ME41" s="228"/>
      <c r="MF41" s="228"/>
      <c r="MG41" s="228"/>
      <c r="MH41" s="228"/>
      <c r="MI41" s="228"/>
      <c r="MJ41" s="119">
        <v>0</v>
      </c>
      <c r="MK41" s="228"/>
      <c r="ML41" s="120">
        <f t="shared" si="27"/>
        <v>0</v>
      </c>
      <c r="MM41" s="120">
        <f t="shared" si="28"/>
        <v>0</v>
      </c>
      <c r="MN41" s="120">
        <f t="shared" si="134"/>
        <v>2570.518</v>
      </c>
      <c r="MO41" s="120">
        <v>256.70800000000003</v>
      </c>
      <c r="MP41" s="228">
        <v>257.08999999999997</v>
      </c>
      <c r="MQ41" s="228">
        <v>257.08999999999997</v>
      </c>
      <c r="MR41" s="228">
        <v>257.08999999999997</v>
      </c>
      <c r="MS41" s="228">
        <v>257.08999999999997</v>
      </c>
      <c r="MT41" s="228">
        <v>257.08999999999997</v>
      </c>
      <c r="MU41" s="228">
        <v>257.08999999999997</v>
      </c>
      <c r="MV41" s="228">
        <v>257.08999999999997</v>
      </c>
      <c r="MW41" s="228">
        <v>257.08999999999997</v>
      </c>
      <c r="MX41" s="228">
        <v>257.08999999999997</v>
      </c>
      <c r="MY41" s="228"/>
      <c r="MZ41" s="228"/>
      <c r="NA41" s="120">
        <f t="shared" si="135"/>
        <v>9336.2356094027891</v>
      </c>
      <c r="NB41" s="20">
        <v>0</v>
      </c>
      <c r="NC41" s="20">
        <v>0</v>
      </c>
      <c r="ND41" s="20">
        <v>0</v>
      </c>
      <c r="NE41" s="20">
        <v>0</v>
      </c>
      <c r="NF41" s="20">
        <v>8157.3770813849969</v>
      </c>
      <c r="NG41" s="20">
        <v>0</v>
      </c>
      <c r="NH41" s="20">
        <v>0</v>
      </c>
      <c r="NI41" s="20">
        <v>964.51403899550439</v>
      </c>
      <c r="NJ41" s="20">
        <v>0</v>
      </c>
      <c r="NK41" s="20">
        <v>214.34448902228809</v>
      </c>
      <c r="NL41" s="20"/>
      <c r="NM41" s="20"/>
      <c r="NN41" s="228">
        <f t="shared" si="136"/>
        <v>6765.7176094027891</v>
      </c>
      <c r="NO41" s="120">
        <f t="shared" si="29"/>
        <v>0</v>
      </c>
      <c r="NP41" s="120">
        <f t="shared" si="30"/>
        <v>6765.7176094027891</v>
      </c>
      <c r="NQ41" s="114">
        <f t="shared" si="31"/>
        <v>3559.8059999999996</v>
      </c>
      <c r="NR41" s="113">
        <f t="shared" si="32"/>
        <v>0</v>
      </c>
      <c r="NS41" s="131">
        <f t="shared" si="33"/>
        <v>-3559.8059999999996</v>
      </c>
      <c r="NT41" s="120">
        <f t="shared" si="34"/>
        <v>-3559.8059999999996</v>
      </c>
      <c r="NU41" s="120">
        <f t="shared" si="35"/>
        <v>0</v>
      </c>
      <c r="NV41" s="18">
        <f t="shared" si="137"/>
        <v>1158.0429999999999</v>
      </c>
      <c r="NW41" s="18">
        <v>111.523</v>
      </c>
      <c r="NX41" s="218">
        <v>116.28</v>
      </c>
      <c r="NY41" s="218">
        <v>116.28</v>
      </c>
      <c r="NZ41" s="18">
        <v>116.28</v>
      </c>
      <c r="OA41" s="18">
        <v>116.28</v>
      </c>
      <c r="OB41" s="18">
        <v>116.28</v>
      </c>
      <c r="OC41" s="18">
        <v>116.28</v>
      </c>
      <c r="OD41" s="18">
        <v>116.28</v>
      </c>
      <c r="OE41" s="18">
        <v>116.28</v>
      </c>
      <c r="OF41" s="18">
        <v>116.28</v>
      </c>
      <c r="OG41" s="18"/>
      <c r="OH41" s="18"/>
      <c r="OI41" s="20">
        <f t="shared" si="138"/>
        <v>0</v>
      </c>
      <c r="OJ41" s="20">
        <v>0</v>
      </c>
      <c r="OK41" s="20">
        <v>0</v>
      </c>
      <c r="OL41" s="20">
        <v>0</v>
      </c>
      <c r="OM41" s="20">
        <v>0</v>
      </c>
      <c r="ON41" s="20">
        <v>0</v>
      </c>
      <c r="OO41" s="20">
        <v>0</v>
      </c>
      <c r="OP41" s="20">
        <v>0</v>
      </c>
      <c r="OQ41" s="20">
        <v>0</v>
      </c>
      <c r="OR41" s="20">
        <v>0</v>
      </c>
      <c r="OS41" s="20">
        <f>VLOOKUP(C41,'[3]Фін.рез.(витрати)'!$C$8:$AD$94,28,0)</f>
        <v>0</v>
      </c>
      <c r="OT41" s="20"/>
      <c r="OU41" s="20"/>
      <c r="OV41" s="218">
        <f t="shared" si="139"/>
        <v>-1158.0429999999999</v>
      </c>
      <c r="OW41" s="20">
        <f t="shared" si="36"/>
        <v>-1158.0429999999999</v>
      </c>
      <c r="OX41" s="20">
        <f t="shared" si="37"/>
        <v>0</v>
      </c>
      <c r="OY41" s="18">
        <f t="shared" si="140"/>
        <v>1991.1099999999994</v>
      </c>
      <c r="OZ41" s="18">
        <v>185.98</v>
      </c>
      <c r="PA41" s="218">
        <v>200.57</v>
      </c>
      <c r="PB41" s="218">
        <v>200.57</v>
      </c>
      <c r="PC41" s="218">
        <v>200.57</v>
      </c>
      <c r="PD41" s="218">
        <v>200.57</v>
      </c>
      <c r="PE41" s="218">
        <v>200.57</v>
      </c>
      <c r="PF41" s="218">
        <v>200.57</v>
      </c>
      <c r="PG41" s="218">
        <v>200.57</v>
      </c>
      <c r="PH41" s="218">
        <v>200.57</v>
      </c>
      <c r="PI41" s="218">
        <v>200.57</v>
      </c>
      <c r="PJ41" s="218"/>
      <c r="PK41" s="218"/>
      <c r="PL41" s="20">
        <f t="shared" si="141"/>
        <v>0</v>
      </c>
      <c r="PM41" s="18">
        <v>0</v>
      </c>
      <c r="PN41" s="18">
        <v>0</v>
      </c>
      <c r="PO41" s="18">
        <v>0</v>
      </c>
      <c r="PP41" s="18">
        <v>0</v>
      </c>
      <c r="PQ41" s="18">
        <v>0</v>
      </c>
      <c r="PR41" s="18">
        <v>0</v>
      </c>
      <c r="PS41" s="18">
        <v>0</v>
      </c>
      <c r="PT41" s="18">
        <v>0</v>
      </c>
      <c r="PU41" s="18">
        <v>0</v>
      </c>
      <c r="PV41" s="18">
        <f>VLOOKUP(C41,'[3]Фін.рез.(витрати)'!$C$8:$AE$94,29,0)</f>
        <v>0</v>
      </c>
      <c r="PW41" s="18"/>
      <c r="PX41" s="18"/>
      <c r="PY41" s="218">
        <f t="shared" si="142"/>
        <v>-1991.1099999999994</v>
      </c>
      <c r="PZ41" s="20">
        <f t="shared" si="38"/>
        <v>-1991.1099999999994</v>
      </c>
      <c r="QA41" s="20">
        <f t="shared" si="39"/>
        <v>0</v>
      </c>
      <c r="QB41" s="18">
        <f t="shared" si="143"/>
        <v>0</v>
      </c>
      <c r="QC41" s="18">
        <v>0</v>
      </c>
      <c r="QD41" s="218">
        <v>0</v>
      </c>
      <c r="QE41" s="218">
        <v>0</v>
      </c>
      <c r="QF41" s="218">
        <v>0</v>
      </c>
      <c r="QG41" s="218">
        <v>0</v>
      </c>
      <c r="QH41" s="218">
        <v>0</v>
      </c>
      <c r="QI41" s="218">
        <v>0</v>
      </c>
      <c r="QJ41" s="218">
        <v>0</v>
      </c>
      <c r="QK41" s="218">
        <v>0</v>
      </c>
      <c r="QL41" s="218">
        <v>0</v>
      </c>
      <c r="QM41" s="218"/>
      <c r="QN41" s="218"/>
      <c r="QO41" s="20">
        <f t="shared" si="144"/>
        <v>0</v>
      </c>
      <c r="QP41" s="18">
        <v>0</v>
      </c>
      <c r="QQ41" s="18">
        <v>0</v>
      </c>
      <c r="QR41" s="18"/>
      <c r="QS41" s="18">
        <v>0</v>
      </c>
      <c r="QT41" s="18">
        <v>0</v>
      </c>
      <c r="QU41" s="18">
        <v>0</v>
      </c>
      <c r="QV41" s="18"/>
      <c r="QW41" s="18">
        <v>0</v>
      </c>
      <c r="QX41" s="18"/>
      <c r="QY41" s="18"/>
      <c r="QZ41" s="18"/>
      <c r="RA41" s="18"/>
      <c r="RB41" s="218">
        <f t="shared" si="145"/>
        <v>0</v>
      </c>
      <c r="RC41" s="20">
        <f t="shared" si="40"/>
        <v>0</v>
      </c>
      <c r="RD41" s="20">
        <f t="shared" si="41"/>
        <v>0</v>
      </c>
      <c r="RE41" s="18">
        <f t="shared" si="146"/>
        <v>0</v>
      </c>
      <c r="RF41" s="20">
        <v>0</v>
      </c>
      <c r="RG41" s="218">
        <v>0</v>
      </c>
      <c r="RH41" s="218">
        <v>0</v>
      </c>
      <c r="RI41" s="218">
        <v>0</v>
      </c>
      <c r="RJ41" s="218">
        <v>0</v>
      </c>
      <c r="RK41" s="218">
        <v>0</v>
      </c>
      <c r="RL41" s="218">
        <v>0</v>
      </c>
      <c r="RM41" s="218">
        <v>0</v>
      </c>
      <c r="RN41" s="218">
        <v>0</v>
      </c>
      <c r="RO41" s="218">
        <v>0</v>
      </c>
      <c r="RP41" s="218"/>
      <c r="RQ41" s="218"/>
      <c r="RR41" s="20">
        <f t="shared" si="147"/>
        <v>0</v>
      </c>
      <c r="RS41" s="18">
        <v>0</v>
      </c>
      <c r="RT41" s="18">
        <v>0</v>
      </c>
      <c r="RU41" s="18"/>
      <c r="RV41" s="18">
        <v>0</v>
      </c>
      <c r="RW41" s="18"/>
      <c r="RX41" s="18"/>
      <c r="RY41" s="18">
        <v>0</v>
      </c>
      <c r="RZ41" s="18">
        <v>0</v>
      </c>
      <c r="SA41" s="18"/>
      <c r="SB41" s="18"/>
      <c r="SC41" s="18"/>
      <c r="SD41" s="18"/>
      <c r="SE41" s="20">
        <f t="shared" si="42"/>
        <v>0</v>
      </c>
      <c r="SF41" s="20">
        <f t="shared" si="43"/>
        <v>0</v>
      </c>
      <c r="SG41" s="20">
        <f t="shared" si="44"/>
        <v>0</v>
      </c>
      <c r="SH41" s="18">
        <f t="shared" si="148"/>
        <v>0</v>
      </c>
      <c r="SI41" s="18">
        <v>0</v>
      </c>
      <c r="SJ41" s="218">
        <v>0</v>
      </c>
      <c r="SK41" s="218">
        <v>0</v>
      </c>
      <c r="SL41" s="218">
        <v>0</v>
      </c>
      <c r="SM41" s="218">
        <v>0</v>
      </c>
      <c r="SN41" s="218">
        <v>0</v>
      </c>
      <c r="SO41" s="218">
        <v>0</v>
      </c>
      <c r="SP41" s="218">
        <v>0</v>
      </c>
      <c r="SQ41" s="218">
        <v>0</v>
      </c>
      <c r="SR41" s="218">
        <v>0</v>
      </c>
      <c r="SS41" s="218"/>
      <c r="ST41" s="218"/>
      <c r="SU41" s="20">
        <f t="shared" si="149"/>
        <v>0</v>
      </c>
      <c r="SV41" s="18">
        <v>0</v>
      </c>
      <c r="SW41" s="18">
        <v>0</v>
      </c>
      <c r="SX41" s="18">
        <v>0</v>
      </c>
      <c r="SY41" s="18">
        <v>0</v>
      </c>
      <c r="SZ41" s="18">
        <v>0</v>
      </c>
      <c r="TA41" s="18">
        <v>0</v>
      </c>
      <c r="TB41" s="18">
        <v>0</v>
      </c>
      <c r="TC41" s="18">
        <v>0</v>
      </c>
      <c r="TD41" s="18">
        <v>0</v>
      </c>
      <c r="TE41" s="18"/>
      <c r="TF41" s="18"/>
      <c r="TG41" s="18"/>
      <c r="TH41" s="20">
        <f t="shared" si="45"/>
        <v>0</v>
      </c>
      <c r="TI41" s="20">
        <f t="shared" si="46"/>
        <v>0</v>
      </c>
      <c r="TJ41" s="20">
        <f t="shared" si="47"/>
        <v>0</v>
      </c>
      <c r="TK41" s="18">
        <f t="shared" si="150"/>
        <v>384.90199999999999</v>
      </c>
      <c r="TL41" s="18">
        <v>37.771999999999998</v>
      </c>
      <c r="TM41" s="218">
        <v>38.57</v>
      </c>
      <c r="TN41" s="218">
        <v>38.57</v>
      </c>
      <c r="TO41" s="218">
        <v>38.57</v>
      </c>
      <c r="TP41" s="218">
        <v>38.57</v>
      </c>
      <c r="TQ41" s="218">
        <v>38.57</v>
      </c>
      <c r="TR41" s="218">
        <v>38.57</v>
      </c>
      <c r="TS41" s="218">
        <v>38.57</v>
      </c>
      <c r="TT41" s="218">
        <v>38.57</v>
      </c>
      <c r="TU41" s="218">
        <v>38.57</v>
      </c>
      <c r="TV41" s="218"/>
      <c r="TW41" s="218"/>
      <c r="TX41" s="20">
        <f t="shared" si="151"/>
        <v>0</v>
      </c>
      <c r="TY41" s="18">
        <v>0</v>
      </c>
      <c r="TZ41" s="18">
        <v>0</v>
      </c>
      <c r="UA41" s="18">
        <v>0</v>
      </c>
      <c r="UB41" s="18">
        <v>0</v>
      </c>
      <c r="UC41" s="18">
        <v>0</v>
      </c>
      <c r="UD41" s="18">
        <v>0</v>
      </c>
      <c r="UE41" s="18">
        <v>0</v>
      </c>
      <c r="UF41" s="18">
        <v>0</v>
      </c>
      <c r="UG41" s="18">
        <v>0</v>
      </c>
      <c r="UH41" s="18">
        <f>VLOOKUP(C41,'[3]Фін.рез.(витрати)'!$C$8:$AI$94,33,0)</f>
        <v>0</v>
      </c>
      <c r="UI41" s="18"/>
      <c r="UJ41" s="18"/>
      <c r="UK41" s="20">
        <f t="shared" si="48"/>
        <v>-384.90199999999999</v>
      </c>
      <c r="UL41" s="20">
        <f t="shared" si="49"/>
        <v>-384.90199999999999</v>
      </c>
      <c r="UM41" s="20">
        <f t="shared" si="50"/>
        <v>0</v>
      </c>
      <c r="UN41" s="18">
        <f t="shared" si="152"/>
        <v>25.750999999999998</v>
      </c>
      <c r="UO41" s="18">
        <v>2.5310000000000001</v>
      </c>
      <c r="UP41" s="218">
        <v>2.58</v>
      </c>
      <c r="UQ41" s="218">
        <v>2.58</v>
      </c>
      <c r="UR41" s="218">
        <v>2.58</v>
      </c>
      <c r="US41" s="218">
        <v>2.58</v>
      </c>
      <c r="UT41" s="218">
        <v>2.58</v>
      </c>
      <c r="UU41" s="218">
        <v>2.58</v>
      </c>
      <c r="UV41" s="218">
        <v>2.58</v>
      </c>
      <c r="UW41" s="218">
        <v>2.58</v>
      </c>
      <c r="UX41" s="218">
        <v>2.58</v>
      </c>
      <c r="UY41" s="218"/>
      <c r="UZ41" s="218"/>
      <c r="VA41" s="20">
        <f t="shared" si="51"/>
        <v>0</v>
      </c>
      <c r="VB41" s="218"/>
      <c r="VC41" s="218"/>
      <c r="VD41" s="218"/>
      <c r="VE41" s="218"/>
      <c r="VF41" s="218"/>
      <c r="VG41" s="218"/>
      <c r="VH41" s="218"/>
      <c r="VI41" s="218"/>
      <c r="VJ41" s="218"/>
      <c r="VK41" s="218"/>
      <c r="VL41" s="218"/>
      <c r="VM41" s="218"/>
      <c r="VN41" s="20">
        <f t="shared" si="52"/>
        <v>-25.750999999999998</v>
      </c>
      <c r="VO41" s="20">
        <f t="shared" si="53"/>
        <v>-25.750999999999998</v>
      </c>
      <c r="VP41" s="20">
        <f t="shared" si="54"/>
        <v>0</v>
      </c>
      <c r="VQ41" s="120">
        <f t="shared" si="55"/>
        <v>0</v>
      </c>
      <c r="VR41" s="228"/>
      <c r="VS41" s="228"/>
      <c r="VT41" s="228"/>
      <c r="VU41" s="228"/>
      <c r="VV41" s="228"/>
      <c r="VW41" s="228"/>
      <c r="VX41" s="228"/>
      <c r="VY41" s="228"/>
      <c r="VZ41" s="228"/>
      <c r="WA41" s="228"/>
      <c r="WB41" s="228"/>
      <c r="WC41" s="228"/>
      <c r="WD41" s="120">
        <f t="shared" si="56"/>
        <v>0</v>
      </c>
      <c r="WE41" s="218"/>
      <c r="WF41" s="218"/>
      <c r="WG41" s="218"/>
      <c r="WH41" s="218"/>
      <c r="WI41" s="218"/>
      <c r="WJ41" s="218"/>
      <c r="WK41" s="218"/>
      <c r="WL41" s="218"/>
      <c r="WM41" s="218"/>
      <c r="WN41" s="218"/>
      <c r="WO41" s="218"/>
      <c r="WP41" s="218"/>
      <c r="WQ41" s="120">
        <f t="shared" si="57"/>
        <v>0</v>
      </c>
      <c r="WR41" s="120">
        <f t="shared" si="58"/>
        <v>0</v>
      </c>
      <c r="WS41" s="120">
        <f t="shared" si="59"/>
        <v>0</v>
      </c>
      <c r="WT41" s="119">
        <f t="shared" si="153"/>
        <v>11835.466999999997</v>
      </c>
      <c r="WU41" s="119">
        <v>1169.3869999999999</v>
      </c>
      <c r="WV41" s="228">
        <v>1185.1199999999999</v>
      </c>
      <c r="WW41" s="228">
        <v>1185.1199999999999</v>
      </c>
      <c r="WX41" s="228">
        <v>1185.1199999999999</v>
      </c>
      <c r="WY41" s="228">
        <v>1185.1199999999999</v>
      </c>
      <c r="WZ41" s="228">
        <v>1185.1199999999999</v>
      </c>
      <c r="XA41" s="228">
        <v>1185.1199999999999</v>
      </c>
      <c r="XB41" s="228">
        <v>1185.1199999999999</v>
      </c>
      <c r="XC41" s="228">
        <v>1185.1199999999999</v>
      </c>
      <c r="XD41" s="228">
        <v>1185.1199999999999</v>
      </c>
      <c r="XE41" s="228"/>
      <c r="XF41" s="228"/>
      <c r="XG41" s="119">
        <f t="shared" si="154"/>
        <v>20233.184264235886</v>
      </c>
      <c r="XH41" s="18">
        <v>2086.6415127122814</v>
      </c>
      <c r="XI41" s="18">
        <v>1675.9042626720016</v>
      </c>
      <c r="XJ41" s="18">
        <v>989.17019027279639</v>
      </c>
      <c r="XK41" s="18">
        <v>891.70975439145889</v>
      </c>
      <c r="XL41" s="18">
        <v>2284.521355141444</v>
      </c>
      <c r="XM41" s="18">
        <v>2195.3274251342718</v>
      </c>
      <c r="XN41" s="18">
        <v>1840.2898626496171</v>
      </c>
      <c r="XO41" s="18">
        <v>3222.0677733349771</v>
      </c>
      <c r="XP41" s="18">
        <v>2938.6620439288881</v>
      </c>
      <c r="XQ41" s="18">
        <v>2108.890083998152</v>
      </c>
      <c r="XR41" s="18"/>
      <c r="XS41" s="18"/>
      <c r="XT41" s="120">
        <f t="shared" si="60"/>
        <v>8397.7172642358892</v>
      </c>
      <c r="XU41" s="120">
        <f t="shared" si="61"/>
        <v>0</v>
      </c>
      <c r="XV41" s="120">
        <f t="shared" si="62"/>
        <v>8397.7172642358892</v>
      </c>
      <c r="XW41" s="119">
        <f t="shared" si="155"/>
        <v>5966.0839999999998</v>
      </c>
      <c r="XX41" s="119">
        <v>563.47399999999993</v>
      </c>
      <c r="XY41" s="228">
        <v>600.29</v>
      </c>
      <c r="XZ41" s="228">
        <v>600.29</v>
      </c>
      <c r="YA41" s="228">
        <v>600.29</v>
      </c>
      <c r="YB41" s="228">
        <v>600.29</v>
      </c>
      <c r="YC41" s="228">
        <v>600.29</v>
      </c>
      <c r="YD41" s="228">
        <v>600.29</v>
      </c>
      <c r="YE41" s="228">
        <v>600.29</v>
      </c>
      <c r="YF41" s="228">
        <v>600.29</v>
      </c>
      <c r="YG41" s="228">
        <v>600.29</v>
      </c>
      <c r="YH41" s="228"/>
      <c r="YI41" s="228"/>
      <c r="YJ41" s="120">
        <f t="shared" si="156"/>
        <v>3958.8661279328412</v>
      </c>
      <c r="YK41" s="18">
        <v>326.28916436978602</v>
      </c>
      <c r="YL41" s="18">
        <v>233.24034968989318</v>
      </c>
      <c r="YM41" s="18">
        <v>327.72595309772572</v>
      </c>
      <c r="YN41" s="18">
        <v>350.14019252174165</v>
      </c>
      <c r="YO41" s="18">
        <v>479.80554723355152</v>
      </c>
      <c r="YP41" s="18">
        <v>334.54558215750785</v>
      </c>
      <c r="YQ41" s="18">
        <v>798.19061481603069</v>
      </c>
      <c r="YR41" s="18">
        <v>354.90443264334863</v>
      </c>
      <c r="YS41" s="18">
        <v>400.55545582897764</v>
      </c>
      <c r="YT41" s="18">
        <v>353.46883557427844</v>
      </c>
      <c r="YU41" s="18"/>
      <c r="YV41" s="18"/>
      <c r="YW41" s="218">
        <f t="shared" si="157"/>
        <v>-2007.2178720671586</v>
      </c>
      <c r="YX41" s="120">
        <f t="shared" si="63"/>
        <v>-2007.2178720671586</v>
      </c>
      <c r="YY41" s="120">
        <f t="shared" si="64"/>
        <v>0</v>
      </c>
      <c r="YZ41" s="119">
        <f t="shared" si="158"/>
        <v>7084.5840000000007</v>
      </c>
      <c r="ZA41" s="119">
        <v>693.774</v>
      </c>
      <c r="ZB41" s="228">
        <v>710.09</v>
      </c>
      <c r="ZC41" s="228">
        <v>710.09</v>
      </c>
      <c r="ZD41" s="228">
        <v>710.09</v>
      </c>
      <c r="ZE41" s="228">
        <v>710.09</v>
      </c>
      <c r="ZF41" s="228">
        <v>710.09</v>
      </c>
      <c r="ZG41" s="228">
        <v>710.09</v>
      </c>
      <c r="ZH41" s="228">
        <v>710.09</v>
      </c>
      <c r="ZI41" s="228">
        <v>710.09</v>
      </c>
      <c r="ZJ41" s="228">
        <v>710.09</v>
      </c>
      <c r="ZK41" s="228"/>
      <c r="ZL41" s="228"/>
      <c r="ZM41" s="120">
        <f t="shared" si="159"/>
        <v>2730.5544011067059</v>
      </c>
      <c r="ZN41" s="119"/>
      <c r="ZO41" s="18"/>
      <c r="ZP41" s="18">
        <v>1341.8378706183169</v>
      </c>
      <c r="ZQ41" s="18">
        <v>1388.7165304883888</v>
      </c>
      <c r="ZR41" s="18"/>
      <c r="ZS41" s="18"/>
      <c r="ZT41" s="18"/>
      <c r="ZU41" s="18"/>
      <c r="ZV41" s="18"/>
      <c r="ZW41" s="18"/>
      <c r="ZX41" s="18"/>
      <c r="ZY41" s="18"/>
      <c r="ZZ41" s="120">
        <f t="shared" si="65"/>
        <v>-4354.0295988932949</v>
      </c>
      <c r="AAA41" s="120">
        <f t="shared" si="66"/>
        <v>-4354.0295988932949</v>
      </c>
      <c r="AAB41" s="120">
        <f t="shared" si="67"/>
        <v>0</v>
      </c>
      <c r="AAC41" s="119">
        <f t="shared" si="160"/>
        <v>413.83599999999996</v>
      </c>
      <c r="AAD41" s="119">
        <v>41.326000000000001</v>
      </c>
      <c r="AAE41" s="228">
        <v>41.39</v>
      </c>
      <c r="AAF41" s="228">
        <v>41.39</v>
      </c>
      <c r="AAG41" s="228">
        <v>41.39</v>
      </c>
      <c r="AAH41" s="228">
        <v>41.39</v>
      </c>
      <c r="AAI41" s="228">
        <v>41.39</v>
      </c>
      <c r="AAJ41" s="228">
        <v>41.39</v>
      </c>
      <c r="AAK41" s="228">
        <v>41.39</v>
      </c>
      <c r="AAL41" s="228">
        <v>41.39</v>
      </c>
      <c r="AAM41" s="228">
        <v>41.39</v>
      </c>
      <c r="AAN41" s="228"/>
      <c r="AAO41" s="228"/>
      <c r="AAP41" s="120">
        <f t="shared" si="161"/>
        <v>468.23331760000002</v>
      </c>
      <c r="AAQ41" s="18">
        <v>39.713864399999999</v>
      </c>
      <c r="AAR41" s="18">
        <v>39.611843999999998</v>
      </c>
      <c r="AAS41" s="18">
        <v>48.593688</v>
      </c>
      <c r="AAT41" s="18">
        <v>49.602564000000001</v>
      </c>
      <c r="AAU41" s="18">
        <v>48.5189892</v>
      </c>
      <c r="AAV41" s="18">
        <v>49.425243999999999</v>
      </c>
      <c r="AAW41" s="18">
        <v>48.013548</v>
      </c>
      <c r="AAX41" s="18">
        <v>48.225276000000001</v>
      </c>
      <c r="AAY41" s="18">
        <v>47.821708000000001</v>
      </c>
      <c r="AAZ41" s="18">
        <v>48.706592000000001</v>
      </c>
      <c r="ABA41" s="18"/>
      <c r="ABB41" s="18"/>
      <c r="ABC41" s="120">
        <f t="shared" si="68"/>
        <v>54.397317600000065</v>
      </c>
      <c r="ABD41" s="120">
        <f t="shared" si="69"/>
        <v>0</v>
      </c>
      <c r="ABE41" s="120">
        <f t="shared" si="70"/>
        <v>54.397317600000065</v>
      </c>
      <c r="ABF41" s="119">
        <f t="shared" si="162"/>
        <v>91.688000000000002</v>
      </c>
      <c r="ABG41" s="119">
        <v>9.1579999999999995</v>
      </c>
      <c r="ABH41" s="228">
        <v>9.17</v>
      </c>
      <c r="ABI41" s="228">
        <v>9.17</v>
      </c>
      <c r="ABJ41" s="228">
        <v>9.17</v>
      </c>
      <c r="ABK41" s="228">
        <v>9.17</v>
      </c>
      <c r="ABL41" s="228">
        <v>9.17</v>
      </c>
      <c r="ABM41" s="228">
        <v>9.17</v>
      </c>
      <c r="ABN41" s="228">
        <v>9.17</v>
      </c>
      <c r="ABO41" s="228">
        <v>9.17</v>
      </c>
      <c r="ABP41" s="228">
        <v>9.17</v>
      </c>
      <c r="ABQ41" s="228"/>
      <c r="ABR41" s="228"/>
      <c r="ABS41" s="120">
        <f t="shared" si="163"/>
        <v>0</v>
      </c>
      <c r="ABT41" s="18">
        <v>0</v>
      </c>
      <c r="ABU41" s="18"/>
      <c r="ABV41" s="18"/>
      <c r="ABW41" s="18"/>
      <c r="ABX41" s="18"/>
      <c r="ABY41" s="18"/>
      <c r="ABZ41" s="18"/>
      <c r="ACA41" s="18">
        <v>0</v>
      </c>
      <c r="ACB41" s="18">
        <v>0</v>
      </c>
      <c r="ACC41" s="18">
        <v>0</v>
      </c>
      <c r="ACD41" s="18"/>
      <c r="ACE41" s="18"/>
      <c r="ACF41" s="120">
        <f t="shared" si="71"/>
        <v>-91.688000000000002</v>
      </c>
      <c r="ACG41" s="120">
        <f t="shared" si="72"/>
        <v>-91.688000000000002</v>
      </c>
      <c r="ACH41" s="120">
        <f t="shared" si="73"/>
        <v>0</v>
      </c>
      <c r="ACI41" s="114">
        <f t="shared" si="74"/>
        <v>198.70000000000002</v>
      </c>
      <c r="ACJ41" s="120">
        <f t="shared" si="75"/>
        <v>36.525524399999995</v>
      </c>
      <c r="ACK41" s="131">
        <f t="shared" si="76"/>
        <v>-162.17447560000002</v>
      </c>
      <c r="ACL41" s="120">
        <f t="shared" si="77"/>
        <v>-162.17447560000002</v>
      </c>
      <c r="ACM41" s="120">
        <f t="shared" si="78"/>
        <v>0</v>
      </c>
      <c r="ACN41" s="18">
        <f t="shared" si="164"/>
        <v>198.70000000000002</v>
      </c>
      <c r="ACO41" s="18">
        <v>20.68</v>
      </c>
      <c r="ACP41" s="218">
        <v>19.78</v>
      </c>
      <c r="ACQ41" s="218">
        <v>19.78</v>
      </c>
      <c r="ACR41" s="218">
        <v>19.78</v>
      </c>
      <c r="ACS41" s="218">
        <v>19.78</v>
      </c>
      <c r="ACT41" s="218">
        <v>19.78</v>
      </c>
      <c r="ACU41" s="218">
        <v>19.78</v>
      </c>
      <c r="ACV41" s="218">
        <v>19.78</v>
      </c>
      <c r="ACW41" s="218">
        <v>19.78</v>
      </c>
      <c r="ACX41" s="218">
        <v>19.78</v>
      </c>
      <c r="ACY41" s="218"/>
      <c r="ACZ41" s="218"/>
      <c r="ADA41" s="20">
        <f t="shared" si="165"/>
        <v>36.525524399999995</v>
      </c>
      <c r="ADB41" s="18">
        <v>0</v>
      </c>
      <c r="ADC41" s="18">
        <v>0</v>
      </c>
      <c r="ADD41" s="18">
        <v>0</v>
      </c>
      <c r="ADE41" s="18">
        <v>36.525524399999995</v>
      </c>
      <c r="ADF41" s="18">
        <v>0</v>
      </c>
      <c r="ADG41" s="18">
        <v>0</v>
      </c>
      <c r="ADH41" s="18">
        <v>0</v>
      </c>
      <c r="ADI41" s="18">
        <v>0</v>
      </c>
      <c r="ADJ41" s="18">
        <v>0</v>
      </c>
      <c r="ADK41" s="18">
        <v>0</v>
      </c>
      <c r="ADL41" s="18"/>
      <c r="ADM41" s="18"/>
      <c r="ADN41" s="20">
        <f t="shared" si="79"/>
        <v>-162.17447560000002</v>
      </c>
      <c r="ADO41" s="20">
        <f t="shared" si="80"/>
        <v>-162.17447560000002</v>
      </c>
      <c r="ADP41" s="20">
        <f t="shared" si="81"/>
        <v>0</v>
      </c>
      <c r="ADQ41" s="18">
        <f t="shared" si="166"/>
        <v>0</v>
      </c>
      <c r="ADR41" s="18">
        <v>0</v>
      </c>
      <c r="ADS41" s="218">
        <v>0</v>
      </c>
      <c r="ADT41" s="218">
        <v>0</v>
      </c>
      <c r="ADU41" s="218">
        <v>0</v>
      </c>
      <c r="ADV41" s="218">
        <v>0</v>
      </c>
      <c r="ADW41" s="218">
        <v>0</v>
      </c>
      <c r="ADX41" s="218">
        <v>0</v>
      </c>
      <c r="ADY41" s="218">
        <v>0</v>
      </c>
      <c r="ADZ41" s="218">
        <v>0</v>
      </c>
      <c r="AEA41" s="218">
        <v>0</v>
      </c>
      <c r="AEB41" s="218"/>
      <c r="AEC41" s="218"/>
      <c r="AED41" s="20">
        <f t="shared" si="167"/>
        <v>0</v>
      </c>
      <c r="AEE41" s="18">
        <v>0</v>
      </c>
      <c r="AEF41" s="18">
        <v>0</v>
      </c>
      <c r="AEG41" s="18">
        <v>0</v>
      </c>
      <c r="AEH41" s="18">
        <v>0</v>
      </c>
      <c r="AEI41" s="18">
        <v>0</v>
      </c>
      <c r="AEJ41" s="18">
        <v>0</v>
      </c>
      <c r="AEK41" s="18">
        <v>0</v>
      </c>
      <c r="AEL41" s="18">
        <v>0</v>
      </c>
      <c r="AEM41" s="18">
        <v>0</v>
      </c>
      <c r="AEN41" s="18">
        <v>0</v>
      </c>
      <c r="AEO41" s="18"/>
      <c r="AEP41" s="18"/>
      <c r="AEQ41" s="20">
        <f t="shared" si="82"/>
        <v>0</v>
      </c>
      <c r="AER41" s="20">
        <f t="shared" si="83"/>
        <v>0</v>
      </c>
      <c r="AES41" s="20">
        <f t="shared" si="84"/>
        <v>0</v>
      </c>
      <c r="AET41" s="18">
        <f t="shared" si="168"/>
        <v>0</v>
      </c>
      <c r="AEU41" s="18">
        <v>0</v>
      </c>
      <c r="AEV41" s="218">
        <v>0</v>
      </c>
      <c r="AEW41" s="218">
        <v>0</v>
      </c>
      <c r="AEX41" s="218">
        <v>0</v>
      </c>
      <c r="AEY41" s="218">
        <v>0</v>
      </c>
      <c r="AEZ41" s="218"/>
      <c r="AFA41" s="218"/>
      <c r="AFB41" s="218"/>
      <c r="AFC41" s="218"/>
      <c r="AFD41" s="218"/>
      <c r="AFE41" s="218"/>
      <c r="AFF41" s="218"/>
      <c r="AFG41" s="20">
        <f t="shared" si="169"/>
        <v>0</v>
      </c>
      <c r="AFH41" s="18"/>
      <c r="AFI41" s="18"/>
      <c r="AFJ41" s="18"/>
      <c r="AFK41" s="18"/>
      <c r="AFL41" s="18"/>
      <c r="AFM41" s="18"/>
      <c r="AFN41" s="18"/>
      <c r="AFO41" s="18"/>
      <c r="AFP41" s="18"/>
      <c r="AFQ41" s="18"/>
      <c r="AFR41" s="18"/>
      <c r="AFS41" s="18"/>
      <c r="AFT41" s="20">
        <f t="shared" si="85"/>
        <v>0</v>
      </c>
      <c r="AFU41" s="20">
        <f t="shared" si="86"/>
        <v>0</v>
      </c>
      <c r="AFV41" s="135">
        <f t="shared" si="87"/>
        <v>0</v>
      </c>
      <c r="AFW41" s="140">
        <f t="shared" si="88"/>
        <v>44523.442000000003</v>
      </c>
      <c r="AFX41" s="110">
        <f t="shared" si="89"/>
        <v>49117.239596817519</v>
      </c>
      <c r="AFY41" s="125">
        <f t="shared" si="90"/>
        <v>4593.797596817516</v>
      </c>
      <c r="AFZ41" s="20">
        <f t="shared" si="170"/>
        <v>0</v>
      </c>
      <c r="AGA41" s="139">
        <f t="shared" si="171"/>
        <v>4593.797596817516</v>
      </c>
      <c r="AGB41" s="200">
        <f t="shared" si="91"/>
        <v>53428.130400000002</v>
      </c>
      <c r="AGC41" s="125">
        <f t="shared" si="91"/>
        <v>58940.687516181017</v>
      </c>
      <c r="AGD41" s="125">
        <f t="shared" si="92"/>
        <v>5512.5571161810149</v>
      </c>
      <c r="AGE41" s="20">
        <f t="shared" si="93"/>
        <v>0</v>
      </c>
      <c r="AGF41" s="135">
        <f t="shared" si="94"/>
        <v>5512.5571161810149</v>
      </c>
      <c r="AGG41" s="164">
        <f t="shared" si="172"/>
        <v>2671.4065200000005</v>
      </c>
      <c r="AGH41" s="205">
        <f t="shared" si="173"/>
        <v>2947.0343758090512</v>
      </c>
      <c r="AGI41" s="125">
        <f t="shared" si="95"/>
        <v>275.62785580905074</v>
      </c>
      <c r="AGJ41" s="20">
        <f t="shared" si="96"/>
        <v>0</v>
      </c>
      <c r="AGK41" s="139">
        <f t="shared" si="97"/>
        <v>275.62785580905074</v>
      </c>
      <c r="AGL41" s="165">
        <f t="shared" si="174"/>
        <v>56099.536919999999</v>
      </c>
      <c r="AGM41" s="165">
        <f t="shared" si="174"/>
        <v>61887.72189199007</v>
      </c>
      <c r="AGN41" s="166">
        <f t="shared" si="99"/>
        <v>5788.1849719900711</v>
      </c>
      <c r="AGO41" s="165">
        <f t="shared" si="100"/>
        <v>0</v>
      </c>
      <c r="AGP41" s="167">
        <f t="shared" si="101"/>
        <v>5788.1849719900711</v>
      </c>
      <c r="AGQ41" s="202">
        <f t="shared" si="175"/>
        <v>4.7619047619047623E-2</v>
      </c>
      <c r="AGR41" s="263"/>
      <c r="AGS41" s="263">
        <v>0.05</v>
      </c>
      <c r="AGT41" s="229"/>
      <c r="AGU41" s="264"/>
      <c r="AGV41" s="22"/>
      <c r="AGW41" s="22"/>
      <c r="AGX41" s="22"/>
      <c r="AGY41" s="22"/>
      <c r="AGZ41" s="22"/>
      <c r="AHA41" s="22"/>
      <c r="AHB41" s="22"/>
      <c r="AHC41" s="22"/>
      <c r="AHD41" s="22"/>
      <c r="AHE41" s="22"/>
      <c r="AHF41" s="22"/>
      <c r="AHG41" s="22"/>
      <c r="AHH41" s="22"/>
    </row>
    <row r="42" spans="1:892" s="210" customFormat="1" ht="12.75" outlineLevel="1" x14ac:dyDescent="0.25">
      <c r="A42" s="1">
        <v>472</v>
      </c>
      <c r="B42" s="21">
        <v>3</v>
      </c>
      <c r="C42" s="230" t="s">
        <v>1765</v>
      </c>
      <c r="D42" s="231">
        <v>10</v>
      </c>
      <c r="E42" s="227">
        <v>6477.9</v>
      </c>
      <c r="F42" s="131">
        <f t="shared" si="0"/>
        <v>67709.279000000024</v>
      </c>
      <c r="G42" s="113">
        <f t="shared" si="1"/>
        <v>65905.058144423296</v>
      </c>
      <c r="H42" s="131">
        <f t="shared" si="2"/>
        <v>-1804.2208555767284</v>
      </c>
      <c r="I42" s="120">
        <f t="shared" si="3"/>
        <v>-1804.2208555767284</v>
      </c>
      <c r="J42" s="120">
        <f t="shared" si="4"/>
        <v>0</v>
      </c>
      <c r="K42" s="18">
        <f t="shared" si="102"/>
        <v>29529.71100000001</v>
      </c>
      <c r="L42" s="218">
        <v>2891.8710000000001</v>
      </c>
      <c r="M42" s="218">
        <v>2959.76</v>
      </c>
      <c r="N42" s="218">
        <v>2959.76</v>
      </c>
      <c r="O42" s="218">
        <v>2959.76</v>
      </c>
      <c r="P42" s="218">
        <v>2959.76</v>
      </c>
      <c r="Q42" s="218">
        <v>2959.76</v>
      </c>
      <c r="R42" s="218">
        <v>2959.76</v>
      </c>
      <c r="S42" s="218">
        <v>2959.76</v>
      </c>
      <c r="T42" s="218">
        <v>2959.76</v>
      </c>
      <c r="U42" s="218">
        <v>2959.76</v>
      </c>
      <c r="V42" s="218"/>
      <c r="W42" s="218"/>
      <c r="X42" s="218">
        <f t="shared" si="103"/>
        <v>31590.034068108373</v>
      </c>
      <c r="Y42" s="18">
        <v>0</v>
      </c>
      <c r="Z42" s="18">
        <v>0</v>
      </c>
      <c r="AA42" s="18">
        <v>0</v>
      </c>
      <c r="AB42" s="18">
        <v>15877.547306524524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15712.486761583848</v>
      </c>
      <c r="AI42" s="18"/>
      <c r="AJ42" s="18"/>
      <c r="AK42" s="218"/>
      <c r="AL42" s="218">
        <f t="shared" si="104"/>
        <v>0</v>
      </c>
      <c r="AM42" s="218">
        <f t="shared" si="5"/>
        <v>0</v>
      </c>
      <c r="AN42" s="18">
        <f t="shared" si="105"/>
        <v>1079.5980000000004</v>
      </c>
      <c r="AO42" s="218">
        <v>105.97800000000001</v>
      </c>
      <c r="AP42" s="218">
        <v>108.18</v>
      </c>
      <c r="AQ42" s="218">
        <v>108.18</v>
      </c>
      <c r="AR42" s="218">
        <v>108.18</v>
      </c>
      <c r="AS42" s="218">
        <v>108.18</v>
      </c>
      <c r="AT42" s="218">
        <v>108.18</v>
      </c>
      <c r="AU42" s="218">
        <v>108.18</v>
      </c>
      <c r="AV42" s="218">
        <v>108.18</v>
      </c>
      <c r="AW42" s="218">
        <v>108.18</v>
      </c>
      <c r="AX42" s="218">
        <v>108.18</v>
      </c>
      <c r="AY42" s="218"/>
      <c r="AZ42" s="218"/>
      <c r="BA42" s="20">
        <f t="shared" si="106"/>
        <v>1311.8558884729146</v>
      </c>
      <c r="BB42" s="18">
        <v>0</v>
      </c>
      <c r="BC42" s="18">
        <v>0</v>
      </c>
      <c r="BD42" s="18">
        <v>0</v>
      </c>
      <c r="BE42" s="18">
        <v>662.31910850049178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649.53677997242278</v>
      </c>
      <c r="BL42" s="18"/>
      <c r="BM42" s="18"/>
      <c r="BN42" s="218"/>
      <c r="BO42" s="20">
        <f t="shared" si="6"/>
        <v>0</v>
      </c>
      <c r="BP42" s="20">
        <f t="shared" si="7"/>
        <v>0</v>
      </c>
      <c r="BQ42" s="18">
        <f t="shared" si="107"/>
        <v>0</v>
      </c>
      <c r="BR42" s="218">
        <v>0</v>
      </c>
      <c r="BS42" s="3">
        <v>0</v>
      </c>
      <c r="BT42" s="218">
        <v>0</v>
      </c>
      <c r="BU42" s="218">
        <v>0</v>
      </c>
      <c r="BV42" s="218">
        <v>0</v>
      </c>
      <c r="BW42" s="218">
        <v>0</v>
      </c>
      <c r="BX42" s="218">
        <v>0</v>
      </c>
      <c r="BY42" s="218">
        <v>0</v>
      </c>
      <c r="BZ42" s="218">
        <v>0</v>
      </c>
      <c r="CA42" s="218">
        <v>0</v>
      </c>
      <c r="CB42" s="218"/>
      <c r="CC42" s="218"/>
      <c r="CD42" s="18">
        <f t="shared" si="108"/>
        <v>0</v>
      </c>
      <c r="CE42" s="18">
        <v>0</v>
      </c>
      <c r="CF42" s="18">
        <v>0</v>
      </c>
      <c r="CG42" s="18">
        <v>0</v>
      </c>
      <c r="CH42" s="18">
        <v>0</v>
      </c>
      <c r="CI42" s="18">
        <v>0</v>
      </c>
      <c r="CJ42" s="18">
        <v>0</v>
      </c>
      <c r="CK42" s="18">
        <v>0</v>
      </c>
      <c r="CL42" s="18">
        <v>0</v>
      </c>
      <c r="CM42" s="18">
        <v>0</v>
      </c>
      <c r="CN42" s="18">
        <v>0</v>
      </c>
      <c r="CO42" s="18"/>
      <c r="CP42" s="18"/>
      <c r="CQ42" s="218"/>
      <c r="CR42" s="20">
        <f t="shared" si="8"/>
        <v>0</v>
      </c>
      <c r="CS42" s="20">
        <f t="shared" si="9"/>
        <v>0</v>
      </c>
      <c r="CT42" s="18">
        <f t="shared" si="109"/>
        <v>51.381</v>
      </c>
      <c r="CU42" s="18">
        <v>4.6710000000000003</v>
      </c>
      <c r="CV42" s="218">
        <v>5.19</v>
      </c>
      <c r="CW42" s="218">
        <v>5.19</v>
      </c>
      <c r="CX42" s="218">
        <v>5.19</v>
      </c>
      <c r="CY42" s="218">
        <v>5.19</v>
      </c>
      <c r="CZ42" s="218">
        <v>5.19</v>
      </c>
      <c r="DA42" s="218">
        <v>5.19</v>
      </c>
      <c r="DB42" s="218">
        <v>5.19</v>
      </c>
      <c r="DC42" s="218">
        <v>5.19</v>
      </c>
      <c r="DD42" s="218">
        <v>5.19</v>
      </c>
      <c r="DE42" s="218"/>
      <c r="DF42" s="218"/>
      <c r="DG42" s="18">
        <f t="shared" si="110"/>
        <v>0</v>
      </c>
      <c r="DH42" s="18">
        <v>0</v>
      </c>
      <c r="DI42" s="18">
        <v>0</v>
      </c>
      <c r="DJ42" s="18">
        <v>0</v>
      </c>
      <c r="DK42" s="18">
        <v>0</v>
      </c>
      <c r="DL42" s="18">
        <v>0</v>
      </c>
      <c r="DM42" s="18">
        <v>0</v>
      </c>
      <c r="DN42" s="18">
        <v>0</v>
      </c>
      <c r="DO42" s="18">
        <v>0</v>
      </c>
      <c r="DP42" s="18">
        <v>0</v>
      </c>
      <c r="DQ42" s="18">
        <v>0</v>
      </c>
      <c r="DR42" s="18"/>
      <c r="DS42" s="18"/>
      <c r="DT42" s="218">
        <f t="shared" si="111"/>
        <v>-51.381</v>
      </c>
      <c r="DU42" s="20">
        <f t="shared" si="10"/>
        <v>-51.381</v>
      </c>
      <c r="DV42" s="20">
        <f t="shared" si="112"/>
        <v>0</v>
      </c>
      <c r="DW42" s="18">
        <f t="shared" si="176"/>
        <v>2404.9409999999998</v>
      </c>
      <c r="DX42" s="18">
        <v>236.12099999999998</v>
      </c>
      <c r="DY42" s="218">
        <v>240.98</v>
      </c>
      <c r="DZ42" s="218">
        <v>240.98</v>
      </c>
      <c r="EA42" s="218">
        <v>240.98</v>
      </c>
      <c r="EB42" s="218">
        <v>240.98</v>
      </c>
      <c r="EC42" s="218">
        <v>240.98</v>
      </c>
      <c r="ED42" s="218">
        <v>240.98</v>
      </c>
      <c r="EE42" s="218">
        <v>240.98</v>
      </c>
      <c r="EF42" s="218">
        <v>240.98</v>
      </c>
      <c r="EG42" s="218">
        <v>240.98</v>
      </c>
      <c r="EH42" s="218"/>
      <c r="EI42" s="218"/>
      <c r="EJ42" s="218"/>
      <c r="EK42" s="18">
        <f t="shared" si="113"/>
        <v>2694.5738630655051</v>
      </c>
      <c r="EL42" s="18">
        <v>0</v>
      </c>
      <c r="EM42" s="18">
        <v>0</v>
      </c>
      <c r="EN42" s="18">
        <v>0</v>
      </c>
      <c r="EO42" s="18">
        <v>1360.4144894693736</v>
      </c>
      <c r="EP42" s="18">
        <v>0</v>
      </c>
      <c r="EQ42" s="18">
        <v>0</v>
      </c>
      <c r="ER42" s="18">
        <v>0</v>
      </c>
      <c r="ES42" s="18">
        <v>0</v>
      </c>
      <c r="ET42" s="18">
        <v>0</v>
      </c>
      <c r="EU42" s="18">
        <v>1334.1593735961314</v>
      </c>
      <c r="EV42" s="18"/>
      <c r="EW42" s="18"/>
      <c r="EX42" s="20">
        <f t="shared" si="12"/>
        <v>289.63286306550526</v>
      </c>
      <c r="EY42" s="20">
        <f t="shared" si="114"/>
        <v>0</v>
      </c>
      <c r="EZ42" s="20">
        <f t="shared" si="115"/>
        <v>289.63286306550526</v>
      </c>
      <c r="FA42" s="18">
        <f t="shared" si="116"/>
        <v>6839.8019999999988</v>
      </c>
      <c r="FB42" s="18">
        <v>671.5619999999999</v>
      </c>
      <c r="FC42" s="218">
        <v>685.36</v>
      </c>
      <c r="FD42" s="218">
        <v>685.36</v>
      </c>
      <c r="FE42" s="218">
        <v>685.36</v>
      </c>
      <c r="FF42" s="218">
        <v>685.36</v>
      </c>
      <c r="FG42" s="218">
        <v>685.36</v>
      </c>
      <c r="FH42" s="218">
        <v>685.36</v>
      </c>
      <c r="FI42" s="218">
        <v>685.36</v>
      </c>
      <c r="FJ42" s="218">
        <v>685.36</v>
      </c>
      <c r="FK42" s="218">
        <v>685.36</v>
      </c>
      <c r="FL42" s="218"/>
      <c r="FM42" s="218"/>
      <c r="FN42" s="20">
        <f t="shared" si="117"/>
        <v>7759.1524045544111</v>
      </c>
      <c r="FO42" s="18">
        <v>0</v>
      </c>
      <c r="FP42" s="18">
        <v>0</v>
      </c>
      <c r="FQ42" s="18">
        <v>0</v>
      </c>
      <c r="FR42" s="18">
        <v>3908.5692589771506</v>
      </c>
      <c r="FS42" s="18">
        <v>0</v>
      </c>
      <c r="FT42" s="18">
        <v>0</v>
      </c>
      <c r="FU42" s="18">
        <v>0</v>
      </c>
      <c r="FV42" s="18">
        <v>0</v>
      </c>
      <c r="FW42" s="18">
        <v>0</v>
      </c>
      <c r="FX42" s="18">
        <v>3850.5831455772604</v>
      </c>
      <c r="FY42" s="18"/>
      <c r="FZ42" s="18"/>
      <c r="GA42" s="218">
        <f t="shared" si="118"/>
        <v>919.35040455441231</v>
      </c>
      <c r="GB42" s="20">
        <f t="shared" si="119"/>
        <v>0</v>
      </c>
      <c r="GC42" s="20">
        <f t="shared" si="120"/>
        <v>919.35040455441231</v>
      </c>
      <c r="GD42" s="18">
        <f t="shared" si="121"/>
        <v>11.530999999999999</v>
      </c>
      <c r="GE42" s="218">
        <v>11.530999999999999</v>
      </c>
      <c r="GF42" s="218">
        <v>0</v>
      </c>
      <c r="GG42" s="218">
        <v>0</v>
      </c>
      <c r="GH42" s="218">
        <v>0</v>
      </c>
      <c r="GI42" s="218">
        <v>0</v>
      </c>
      <c r="GJ42" s="218">
        <v>0</v>
      </c>
      <c r="GK42" s="218"/>
      <c r="GL42" s="218"/>
      <c r="GM42" s="218"/>
      <c r="GN42" s="218"/>
      <c r="GO42" s="218"/>
      <c r="GP42" s="218"/>
      <c r="GQ42" s="20">
        <f t="shared" si="122"/>
        <v>0</v>
      </c>
      <c r="GR42" s="18">
        <v>0</v>
      </c>
      <c r="GS42" s="18">
        <v>0</v>
      </c>
      <c r="GT42" s="18">
        <v>0</v>
      </c>
      <c r="GU42" s="18">
        <v>0</v>
      </c>
      <c r="GV42" s="218">
        <f t="shared" si="123"/>
        <v>-11.530999999999999</v>
      </c>
      <c r="GW42" s="20">
        <f t="shared" si="13"/>
        <v>-11.530999999999999</v>
      </c>
      <c r="GX42" s="20">
        <f t="shared" si="14"/>
        <v>0</v>
      </c>
      <c r="GY42" s="18">
        <f t="shared" si="124"/>
        <v>27792.315000000006</v>
      </c>
      <c r="GZ42" s="18">
        <v>2716.9649999999997</v>
      </c>
      <c r="HA42" s="218">
        <v>2786.15</v>
      </c>
      <c r="HB42" s="218">
        <v>2786.15</v>
      </c>
      <c r="HC42" s="218">
        <v>2786.15</v>
      </c>
      <c r="HD42" s="218">
        <v>2786.15</v>
      </c>
      <c r="HE42" s="218">
        <v>2786.15</v>
      </c>
      <c r="HF42" s="218">
        <v>2786.15</v>
      </c>
      <c r="HG42" s="218">
        <v>2786.15</v>
      </c>
      <c r="HH42" s="218">
        <v>2786.15</v>
      </c>
      <c r="HI42" s="218">
        <v>2786.15</v>
      </c>
      <c r="HJ42" s="218"/>
      <c r="HK42" s="218"/>
      <c r="HL42" s="20">
        <f t="shared" si="125"/>
        <v>22549.441920222089</v>
      </c>
      <c r="HM42" s="18">
        <v>2153.5952600853166</v>
      </c>
      <c r="HN42" s="18">
        <v>1979.9546586128838</v>
      </c>
      <c r="HO42" s="18">
        <v>2275.6707478509006</v>
      </c>
      <c r="HP42" s="18">
        <v>2452.9910419758971</v>
      </c>
      <c r="HQ42" s="18">
        <v>2566.0964151795993</v>
      </c>
      <c r="HR42" s="18">
        <v>2225.9395272294273</v>
      </c>
      <c r="HS42" s="18">
        <v>2023.4096218947457</v>
      </c>
      <c r="HT42" s="18">
        <v>2676.5580798727847</v>
      </c>
      <c r="HU42" s="18">
        <v>2022.4261285592556</v>
      </c>
      <c r="HV42" s="18">
        <v>2172.8004389612747</v>
      </c>
      <c r="HW42" s="18"/>
      <c r="HX42" s="18"/>
      <c r="HY42" s="20">
        <f t="shared" si="15"/>
        <v>-5242.8730797779172</v>
      </c>
      <c r="HZ42" s="20">
        <f t="shared" si="16"/>
        <v>-5242.8730797779172</v>
      </c>
      <c r="IA42" s="20">
        <f t="shared" si="17"/>
        <v>0</v>
      </c>
      <c r="IB42" s="119">
        <f t="shared" si="126"/>
        <v>38968.781000000003</v>
      </c>
      <c r="IC42" s="119">
        <v>3742.4209999999994</v>
      </c>
      <c r="ID42" s="228">
        <v>3914.04</v>
      </c>
      <c r="IE42" s="228">
        <v>3914.04</v>
      </c>
      <c r="IF42" s="119">
        <v>3914.04</v>
      </c>
      <c r="IG42" s="119">
        <v>3914.04</v>
      </c>
      <c r="IH42" s="119">
        <v>3914.04</v>
      </c>
      <c r="II42" s="119">
        <v>3914.04</v>
      </c>
      <c r="IJ42" s="119">
        <v>3914.04</v>
      </c>
      <c r="IK42" s="119">
        <v>3914.04</v>
      </c>
      <c r="IL42" s="119">
        <v>3914.04</v>
      </c>
      <c r="IM42" s="119"/>
      <c r="IN42" s="119"/>
      <c r="IO42" s="120">
        <f t="shared" si="127"/>
        <v>38414.533780661106</v>
      </c>
      <c r="IP42" s="18">
        <v>2543.0870974175778</v>
      </c>
      <c r="IQ42" s="18">
        <v>3003.3864895389042</v>
      </c>
      <c r="IR42" s="18">
        <v>4030.3893489025713</v>
      </c>
      <c r="IS42" s="18">
        <v>3882.6768841094472</v>
      </c>
      <c r="IT42" s="18">
        <v>4491.6652118513102</v>
      </c>
      <c r="IU42" s="18">
        <v>3701.9927153458639</v>
      </c>
      <c r="IV42" s="18">
        <v>3641.8897449823589</v>
      </c>
      <c r="IW42" s="18">
        <v>4060.2371886384421</v>
      </c>
      <c r="IX42" s="18">
        <v>4639.8661078367841</v>
      </c>
      <c r="IY42" s="18">
        <v>4419.3429920378494</v>
      </c>
      <c r="IZ42" s="18"/>
      <c r="JA42" s="18"/>
      <c r="JB42" s="228">
        <f t="shared" si="18"/>
        <v>-554.24721933889668</v>
      </c>
      <c r="JC42" s="120">
        <f t="shared" si="19"/>
        <v>-554.24721933889668</v>
      </c>
      <c r="JD42" s="120">
        <f t="shared" si="20"/>
        <v>0</v>
      </c>
      <c r="JE42" s="119">
        <f t="shared" si="128"/>
        <v>38.311999999999998</v>
      </c>
      <c r="JF42" s="119">
        <v>38.311999999999998</v>
      </c>
      <c r="JG42" s="228">
        <v>0</v>
      </c>
      <c r="JH42" s="228">
        <v>0</v>
      </c>
      <c r="JI42" s="228">
        <v>0</v>
      </c>
      <c r="JJ42" s="228">
        <v>0</v>
      </c>
      <c r="JK42" s="228">
        <v>0</v>
      </c>
      <c r="JL42" s="228">
        <v>0</v>
      </c>
      <c r="JM42" s="228">
        <v>0</v>
      </c>
      <c r="JN42" s="228">
        <v>0</v>
      </c>
      <c r="JO42" s="228">
        <v>0</v>
      </c>
      <c r="JP42" s="228"/>
      <c r="JQ42" s="228"/>
      <c r="JR42" s="119">
        <f t="shared" si="129"/>
        <v>31.229148183624719</v>
      </c>
      <c r="JS42" s="18">
        <v>31.229148183624719</v>
      </c>
      <c r="JT42" s="18">
        <v>0</v>
      </c>
      <c r="JU42" s="18">
        <v>0</v>
      </c>
      <c r="JV42" s="18">
        <v>0</v>
      </c>
      <c r="JW42" s="18">
        <v>0</v>
      </c>
      <c r="JX42" s="18">
        <v>0</v>
      </c>
      <c r="JY42" s="18">
        <v>0</v>
      </c>
      <c r="JZ42" s="18">
        <v>0</v>
      </c>
      <c r="KA42" s="18">
        <v>0</v>
      </c>
      <c r="KB42" s="18">
        <v>0</v>
      </c>
      <c r="KC42" s="18"/>
      <c r="KD42" s="18"/>
      <c r="KE42" s="228">
        <f t="shared" si="21"/>
        <v>-7.0828518163752783</v>
      </c>
      <c r="KF42" s="120">
        <f t="shared" si="22"/>
        <v>-7.0828518163752783</v>
      </c>
      <c r="KG42" s="120">
        <f t="shared" si="23"/>
        <v>0</v>
      </c>
      <c r="KH42" s="119">
        <f t="shared" si="130"/>
        <v>9089.5030000000006</v>
      </c>
      <c r="KI42" s="119">
        <v>892.39300000000003</v>
      </c>
      <c r="KJ42" s="228">
        <v>910.79</v>
      </c>
      <c r="KK42" s="228">
        <v>910.79</v>
      </c>
      <c r="KL42" s="228">
        <v>910.79</v>
      </c>
      <c r="KM42" s="228">
        <v>910.79</v>
      </c>
      <c r="KN42" s="228">
        <v>910.79</v>
      </c>
      <c r="KO42" s="228">
        <v>910.79</v>
      </c>
      <c r="KP42" s="228">
        <v>910.79</v>
      </c>
      <c r="KQ42" s="228">
        <v>910.79</v>
      </c>
      <c r="KR42" s="228">
        <v>910.79</v>
      </c>
      <c r="KS42" s="228"/>
      <c r="KT42" s="228"/>
      <c r="KU42" s="120">
        <f t="shared" si="131"/>
        <v>7589.6429608365861</v>
      </c>
      <c r="KV42" s="18">
        <v>1056.5809187388249</v>
      </c>
      <c r="KW42" s="18">
        <v>800.84414975103175</v>
      </c>
      <c r="KX42" s="18">
        <v>1180.6137653366216</v>
      </c>
      <c r="KY42" s="18">
        <v>1047.0424340834725</v>
      </c>
      <c r="KZ42" s="18">
        <v>1127.6668678832955</v>
      </c>
      <c r="LA42" s="18">
        <v>223.42790202076714</v>
      </c>
      <c r="LB42" s="18">
        <v>12.380066667603757</v>
      </c>
      <c r="LC42" s="18"/>
      <c r="LD42" s="18">
        <v>1247.3645914733265</v>
      </c>
      <c r="LE42" s="18">
        <v>893.72226488164358</v>
      </c>
      <c r="LF42" s="18"/>
      <c r="LG42" s="18"/>
      <c r="LH42" s="228">
        <f t="shared" si="132"/>
        <v>-1499.8600391634145</v>
      </c>
      <c r="LI42" s="120">
        <f t="shared" si="24"/>
        <v>-1499.8600391634145</v>
      </c>
      <c r="LJ42" s="120">
        <f t="shared" si="25"/>
        <v>0</v>
      </c>
      <c r="LK42" s="120">
        <f t="shared" si="133"/>
        <v>0</v>
      </c>
      <c r="LL42" s="228"/>
      <c r="LM42" s="228"/>
      <c r="LN42" s="228"/>
      <c r="LO42" s="228"/>
      <c r="LP42" s="228"/>
      <c r="LQ42" s="228"/>
      <c r="LR42" s="228"/>
      <c r="LS42" s="228"/>
      <c r="LT42" s="228"/>
      <c r="LU42" s="228"/>
      <c r="LV42" s="228"/>
      <c r="LW42" s="228"/>
      <c r="LX42" s="120">
        <f t="shared" si="26"/>
        <v>0</v>
      </c>
      <c r="LY42" s="228"/>
      <c r="LZ42" s="228"/>
      <c r="MA42" s="228"/>
      <c r="MB42" s="228"/>
      <c r="MC42" s="228"/>
      <c r="MD42" s="228"/>
      <c r="ME42" s="228"/>
      <c r="MF42" s="228"/>
      <c r="MG42" s="228"/>
      <c r="MH42" s="228"/>
      <c r="MI42" s="228"/>
      <c r="MJ42" s="119">
        <v>0</v>
      </c>
      <c r="MK42" s="228"/>
      <c r="ML42" s="120">
        <f t="shared" si="27"/>
        <v>0</v>
      </c>
      <c r="MM42" s="120">
        <f t="shared" si="28"/>
        <v>0</v>
      </c>
      <c r="MN42" s="120">
        <f t="shared" si="134"/>
        <v>61651.69200000001</v>
      </c>
      <c r="MO42" s="120">
        <v>6300.6120000000001</v>
      </c>
      <c r="MP42" s="228">
        <v>6150.12</v>
      </c>
      <c r="MQ42" s="228">
        <v>6150.12</v>
      </c>
      <c r="MR42" s="228">
        <v>6150.12</v>
      </c>
      <c r="MS42" s="228">
        <v>6150.12</v>
      </c>
      <c r="MT42" s="228">
        <v>6150.12</v>
      </c>
      <c r="MU42" s="228">
        <v>6150.12</v>
      </c>
      <c r="MV42" s="228">
        <v>6150.12</v>
      </c>
      <c r="MW42" s="228">
        <v>6150.12</v>
      </c>
      <c r="MX42" s="228">
        <v>6150.12</v>
      </c>
      <c r="MY42" s="228"/>
      <c r="MZ42" s="228"/>
      <c r="NA42" s="120">
        <f t="shared" si="135"/>
        <v>11232.766463652148</v>
      </c>
      <c r="NB42" s="20">
        <v>833.84065299125609</v>
      </c>
      <c r="NC42" s="20">
        <v>4570.6329519290139</v>
      </c>
      <c r="ND42" s="20">
        <v>0</v>
      </c>
      <c r="NE42" s="20">
        <v>0</v>
      </c>
      <c r="NF42" s="20">
        <v>0</v>
      </c>
      <c r="NG42" s="20">
        <v>859.44934711890312</v>
      </c>
      <c r="NH42" s="20">
        <v>0</v>
      </c>
      <c r="NI42" s="20">
        <v>0</v>
      </c>
      <c r="NJ42" s="20">
        <v>3522.7835116129745</v>
      </c>
      <c r="NK42" s="20">
        <v>1446.06</v>
      </c>
      <c r="NL42" s="20"/>
      <c r="NM42" s="20"/>
      <c r="NN42" s="228">
        <f t="shared" si="136"/>
        <v>-50418.925536347859</v>
      </c>
      <c r="NO42" s="120">
        <f t="shared" si="29"/>
        <v>-50418.925536347859</v>
      </c>
      <c r="NP42" s="120">
        <f t="shared" si="30"/>
        <v>0</v>
      </c>
      <c r="NQ42" s="114">
        <f t="shared" si="31"/>
        <v>13989.826000000001</v>
      </c>
      <c r="NR42" s="113">
        <f t="shared" si="32"/>
        <v>0</v>
      </c>
      <c r="NS42" s="131">
        <f t="shared" si="33"/>
        <v>-13989.826000000001</v>
      </c>
      <c r="NT42" s="120">
        <f t="shared" si="34"/>
        <v>-13989.826000000001</v>
      </c>
      <c r="NU42" s="120">
        <f t="shared" si="35"/>
        <v>0</v>
      </c>
      <c r="NV42" s="18">
        <f t="shared" si="137"/>
        <v>1491.4769999999994</v>
      </c>
      <c r="NW42" s="18">
        <v>144.71699999999998</v>
      </c>
      <c r="NX42" s="218">
        <v>149.63999999999999</v>
      </c>
      <c r="NY42" s="218">
        <v>149.63999999999999</v>
      </c>
      <c r="NZ42" s="18">
        <v>149.63999999999999</v>
      </c>
      <c r="OA42" s="18">
        <v>149.63999999999999</v>
      </c>
      <c r="OB42" s="18">
        <v>149.63999999999999</v>
      </c>
      <c r="OC42" s="18">
        <v>149.63999999999999</v>
      </c>
      <c r="OD42" s="18">
        <v>149.63999999999999</v>
      </c>
      <c r="OE42" s="18">
        <v>149.63999999999999</v>
      </c>
      <c r="OF42" s="18">
        <v>149.63999999999999</v>
      </c>
      <c r="OG42" s="18"/>
      <c r="OH42" s="18"/>
      <c r="OI42" s="20">
        <f t="shared" si="138"/>
        <v>0</v>
      </c>
      <c r="OJ42" s="20">
        <v>0</v>
      </c>
      <c r="OK42" s="20">
        <v>0</v>
      </c>
      <c r="OL42" s="20">
        <v>0</v>
      </c>
      <c r="OM42" s="20">
        <v>0</v>
      </c>
      <c r="ON42" s="20">
        <v>0</v>
      </c>
      <c r="OO42" s="20">
        <v>0</v>
      </c>
      <c r="OP42" s="20">
        <v>0</v>
      </c>
      <c r="OQ42" s="20">
        <v>0</v>
      </c>
      <c r="OR42" s="20">
        <v>0</v>
      </c>
      <c r="OS42" s="20">
        <f>VLOOKUP(C42,'[3]Фін.рез.(витрати)'!$C$8:$AD$94,28,0)</f>
        <v>0</v>
      </c>
      <c r="OT42" s="20"/>
      <c r="OU42" s="20"/>
      <c r="OV42" s="218">
        <f t="shared" si="139"/>
        <v>-1491.4769999999994</v>
      </c>
      <c r="OW42" s="20">
        <f t="shared" si="36"/>
        <v>-1491.4769999999994</v>
      </c>
      <c r="OX42" s="20">
        <f t="shared" si="37"/>
        <v>0</v>
      </c>
      <c r="OY42" s="18">
        <f t="shared" si="140"/>
        <v>1550.6840000000002</v>
      </c>
      <c r="OZ42" s="18">
        <v>151.45400000000001</v>
      </c>
      <c r="PA42" s="218">
        <v>155.47</v>
      </c>
      <c r="PB42" s="218">
        <v>155.47</v>
      </c>
      <c r="PC42" s="218">
        <v>155.47</v>
      </c>
      <c r="PD42" s="218">
        <v>155.47</v>
      </c>
      <c r="PE42" s="218">
        <v>155.47</v>
      </c>
      <c r="PF42" s="218">
        <v>155.47</v>
      </c>
      <c r="PG42" s="218">
        <v>155.47</v>
      </c>
      <c r="PH42" s="218">
        <v>155.47</v>
      </c>
      <c r="PI42" s="218">
        <v>155.47</v>
      </c>
      <c r="PJ42" s="218"/>
      <c r="PK42" s="218"/>
      <c r="PL42" s="20">
        <f t="shared" si="141"/>
        <v>0</v>
      </c>
      <c r="PM42" s="18">
        <v>0</v>
      </c>
      <c r="PN42" s="18">
        <v>0</v>
      </c>
      <c r="PO42" s="18">
        <v>0</v>
      </c>
      <c r="PP42" s="18">
        <v>0</v>
      </c>
      <c r="PQ42" s="18">
        <v>0</v>
      </c>
      <c r="PR42" s="18">
        <v>0</v>
      </c>
      <c r="PS42" s="18">
        <v>0</v>
      </c>
      <c r="PT42" s="18">
        <v>0</v>
      </c>
      <c r="PU42" s="18">
        <v>0</v>
      </c>
      <c r="PV42" s="18">
        <f>VLOOKUP(C42,'[3]Фін.рез.(витрати)'!$C$8:$AE$94,29,0)</f>
        <v>0</v>
      </c>
      <c r="PW42" s="18"/>
      <c r="PX42" s="18"/>
      <c r="PY42" s="218">
        <f t="shared" si="142"/>
        <v>-1550.6840000000002</v>
      </c>
      <c r="PZ42" s="20">
        <f t="shared" si="38"/>
        <v>-1550.6840000000002</v>
      </c>
      <c r="QA42" s="20">
        <f t="shared" si="39"/>
        <v>0</v>
      </c>
      <c r="QB42" s="18">
        <f t="shared" si="143"/>
        <v>0</v>
      </c>
      <c r="QC42" s="18">
        <v>0</v>
      </c>
      <c r="QD42" s="218">
        <v>0</v>
      </c>
      <c r="QE42" s="218">
        <v>0</v>
      </c>
      <c r="QF42" s="218">
        <v>0</v>
      </c>
      <c r="QG42" s="218">
        <v>0</v>
      </c>
      <c r="QH42" s="218">
        <v>0</v>
      </c>
      <c r="QI42" s="218">
        <v>0</v>
      </c>
      <c r="QJ42" s="218">
        <v>0</v>
      </c>
      <c r="QK42" s="218">
        <v>0</v>
      </c>
      <c r="QL42" s="218">
        <v>0</v>
      </c>
      <c r="QM42" s="218"/>
      <c r="QN42" s="218"/>
      <c r="QO42" s="20">
        <f t="shared" si="144"/>
        <v>0</v>
      </c>
      <c r="QP42" s="18">
        <v>0</v>
      </c>
      <c r="QQ42" s="18">
        <v>0</v>
      </c>
      <c r="QR42" s="18"/>
      <c r="QS42" s="18">
        <v>0</v>
      </c>
      <c r="QT42" s="18">
        <v>0</v>
      </c>
      <c r="QU42" s="18">
        <v>0</v>
      </c>
      <c r="QV42" s="18"/>
      <c r="QW42" s="18">
        <v>0</v>
      </c>
      <c r="QX42" s="18"/>
      <c r="QY42" s="18"/>
      <c r="QZ42" s="18"/>
      <c r="RA42" s="18"/>
      <c r="RB42" s="218">
        <f t="shared" si="145"/>
        <v>0</v>
      </c>
      <c r="RC42" s="20">
        <f t="shared" si="40"/>
        <v>0</v>
      </c>
      <c r="RD42" s="20">
        <f t="shared" si="41"/>
        <v>0</v>
      </c>
      <c r="RE42" s="18">
        <f t="shared" si="146"/>
        <v>0</v>
      </c>
      <c r="RF42" s="20">
        <v>0</v>
      </c>
      <c r="RG42" s="218">
        <v>0</v>
      </c>
      <c r="RH42" s="218">
        <v>0</v>
      </c>
      <c r="RI42" s="218">
        <v>0</v>
      </c>
      <c r="RJ42" s="218">
        <v>0</v>
      </c>
      <c r="RK42" s="218">
        <v>0</v>
      </c>
      <c r="RL42" s="218">
        <v>0</v>
      </c>
      <c r="RM42" s="218">
        <v>0</v>
      </c>
      <c r="RN42" s="218">
        <v>0</v>
      </c>
      <c r="RO42" s="218">
        <v>0</v>
      </c>
      <c r="RP42" s="218"/>
      <c r="RQ42" s="218"/>
      <c r="RR42" s="20">
        <f t="shared" si="147"/>
        <v>0</v>
      </c>
      <c r="RS42" s="18">
        <v>0</v>
      </c>
      <c r="RT42" s="18">
        <v>0</v>
      </c>
      <c r="RU42" s="18"/>
      <c r="RV42" s="18">
        <v>0</v>
      </c>
      <c r="RW42" s="18"/>
      <c r="RX42" s="18"/>
      <c r="RY42" s="18">
        <v>0</v>
      </c>
      <c r="RZ42" s="18">
        <v>0</v>
      </c>
      <c r="SA42" s="18"/>
      <c r="SB42" s="18"/>
      <c r="SC42" s="18"/>
      <c r="SD42" s="18"/>
      <c r="SE42" s="20">
        <f t="shared" si="42"/>
        <v>0</v>
      </c>
      <c r="SF42" s="20">
        <f t="shared" si="43"/>
        <v>0</v>
      </c>
      <c r="SG42" s="20">
        <f t="shared" si="44"/>
        <v>0</v>
      </c>
      <c r="SH42" s="18">
        <f t="shared" si="148"/>
        <v>8820.9340000000011</v>
      </c>
      <c r="SI42" s="18">
        <v>833.70400000000006</v>
      </c>
      <c r="SJ42" s="218">
        <v>887.47</v>
      </c>
      <c r="SK42" s="218">
        <v>887.47</v>
      </c>
      <c r="SL42" s="218">
        <v>887.47</v>
      </c>
      <c r="SM42" s="218">
        <v>887.47</v>
      </c>
      <c r="SN42" s="218">
        <v>887.47</v>
      </c>
      <c r="SO42" s="218">
        <v>887.47</v>
      </c>
      <c r="SP42" s="218">
        <v>887.47</v>
      </c>
      <c r="SQ42" s="218">
        <v>887.47</v>
      </c>
      <c r="SR42" s="218">
        <v>887.47</v>
      </c>
      <c r="SS42" s="218"/>
      <c r="ST42" s="218"/>
      <c r="SU42" s="20">
        <f t="shared" si="149"/>
        <v>0</v>
      </c>
      <c r="SV42" s="18">
        <v>0</v>
      </c>
      <c r="SW42" s="18">
        <v>0</v>
      </c>
      <c r="SX42" s="18">
        <v>0</v>
      </c>
      <c r="SY42" s="18">
        <v>0</v>
      </c>
      <c r="SZ42" s="18">
        <v>0</v>
      </c>
      <c r="TA42" s="18">
        <v>0</v>
      </c>
      <c r="TB42" s="18">
        <v>0</v>
      </c>
      <c r="TC42" s="18">
        <v>0</v>
      </c>
      <c r="TD42" s="18">
        <v>0</v>
      </c>
      <c r="TE42" s="18"/>
      <c r="TF42" s="18"/>
      <c r="TG42" s="18"/>
      <c r="TH42" s="20">
        <f t="shared" si="45"/>
        <v>-8820.9340000000011</v>
      </c>
      <c r="TI42" s="20">
        <f t="shared" si="46"/>
        <v>-8820.9340000000011</v>
      </c>
      <c r="TJ42" s="20">
        <f t="shared" si="47"/>
        <v>0</v>
      </c>
      <c r="TK42" s="18">
        <f t="shared" si="150"/>
        <v>2081.56</v>
      </c>
      <c r="TL42" s="18">
        <v>204.25</v>
      </c>
      <c r="TM42" s="218">
        <v>208.59</v>
      </c>
      <c r="TN42" s="218">
        <v>208.59</v>
      </c>
      <c r="TO42" s="218">
        <v>208.59</v>
      </c>
      <c r="TP42" s="218">
        <v>208.59</v>
      </c>
      <c r="TQ42" s="218">
        <v>208.59</v>
      </c>
      <c r="TR42" s="218">
        <v>208.59</v>
      </c>
      <c r="TS42" s="218">
        <v>208.59</v>
      </c>
      <c r="TT42" s="218">
        <v>208.59</v>
      </c>
      <c r="TU42" s="218">
        <v>208.59</v>
      </c>
      <c r="TV42" s="218"/>
      <c r="TW42" s="218"/>
      <c r="TX42" s="20">
        <f t="shared" si="151"/>
        <v>0</v>
      </c>
      <c r="TY42" s="18">
        <v>0</v>
      </c>
      <c r="TZ42" s="18">
        <v>0</v>
      </c>
      <c r="UA42" s="18">
        <v>0</v>
      </c>
      <c r="UB42" s="18">
        <v>0</v>
      </c>
      <c r="UC42" s="18">
        <v>0</v>
      </c>
      <c r="UD42" s="18">
        <v>0</v>
      </c>
      <c r="UE42" s="18">
        <v>0</v>
      </c>
      <c r="UF42" s="18">
        <v>0</v>
      </c>
      <c r="UG42" s="18">
        <v>0</v>
      </c>
      <c r="UH42" s="18">
        <f>VLOOKUP(C42,'[3]Фін.рез.(витрати)'!$C$8:$AI$94,33,0)</f>
        <v>0</v>
      </c>
      <c r="UI42" s="18"/>
      <c r="UJ42" s="18"/>
      <c r="UK42" s="20">
        <f t="shared" si="48"/>
        <v>-2081.56</v>
      </c>
      <c r="UL42" s="20">
        <f t="shared" si="49"/>
        <v>-2081.56</v>
      </c>
      <c r="UM42" s="20">
        <f t="shared" si="50"/>
        <v>0</v>
      </c>
      <c r="UN42" s="18">
        <f t="shared" si="152"/>
        <v>45.171000000000006</v>
      </c>
      <c r="UO42" s="18">
        <v>4.4009999999999998</v>
      </c>
      <c r="UP42" s="218">
        <v>4.53</v>
      </c>
      <c r="UQ42" s="218">
        <v>4.53</v>
      </c>
      <c r="UR42" s="218">
        <v>4.53</v>
      </c>
      <c r="US42" s="218">
        <v>4.53</v>
      </c>
      <c r="UT42" s="218">
        <v>4.53</v>
      </c>
      <c r="UU42" s="218">
        <v>4.53</v>
      </c>
      <c r="UV42" s="218">
        <v>4.53</v>
      </c>
      <c r="UW42" s="218">
        <v>4.53</v>
      </c>
      <c r="UX42" s="218">
        <v>4.53</v>
      </c>
      <c r="UY42" s="218"/>
      <c r="UZ42" s="218"/>
      <c r="VA42" s="20">
        <f t="shared" si="51"/>
        <v>0</v>
      </c>
      <c r="VB42" s="218"/>
      <c r="VC42" s="218"/>
      <c r="VD42" s="218"/>
      <c r="VE42" s="218"/>
      <c r="VF42" s="218"/>
      <c r="VG42" s="218"/>
      <c r="VH42" s="218"/>
      <c r="VI42" s="218"/>
      <c r="VJ42" s="218"/>
      <c r="VK42" s="218"/>
      <c r="VL42" s="218"/>
      <c r="VM42" s="218"/>
      <c r="VN42" s="20">
        <f t="shared" si="52"/>
        <v>-45.171000000000006</v>
      </c>
      <c r="VO42" s="20">
        <f t="shared" si="53"/>
        <v>-45.171000000000006</v>
      </c>
      <c r="VP42" s="20">
        <f t="shared" si="54"/>
        <v>0</v>
      </c>
      <c r="VQ42" s="120">
        <f t="shared" si="55"/>
        <v>0</v>
      </c>
      <c r="VR42" s="228"/>
      <c r="VS42" s="228"/>
      <c r="VT42" s="228"/>
      <c r="VU42" s="228"/>
      <c r="VV42" s="228"/>
      <c r="VW42" s="228"/>
      <c r="VX42" s="228"/>
      <c r="VY42" s="228"/>
      <c r="VZ42" s="228"/>
      <c r="WA42" s="228"/>
      <c r="WB42" s="228"/>
      <c r="WC42" s="228"/>
      <c r="WD42" s="120">
        <f t="shared" si="56"/>
        <v>0</v>
      </c>
      <c r="WE42" s="218"/>
      <c r="WF42" s="218"/>
      <c r="WG42" s="218"/>
      <c r="WH42" s="218"/>
      <c r="WI42" s="218"/>
      <c r="WJ42" s="218"/>
      <c r="WK42" s="218"/>
      <c r="WL42" s="218"/>
      <c r="WM42" s="218"/>
      <c r="WN42" s="218"/>
      <c r="WO42" s="218"/>
      <c r="WP42" s="218"/>
      <c r="WQ42" s="120">
        <f t="shared" si="57"/>
        <v>0</v>
      </c>
      <c r="WR42" s="120">
        <f t="shared" si="58"/>
        <v>0</v>
      </c>
      <c r="WS42" s="120">
        <f t="shared" si="59"/>
        <v>0</v>
      </c>
      <c r="WT42" s="119">
        <f t="shared" si="153"/>
        <v>40840.065000000002</v>
      </c>
      <c r="WU42" s="119">
        <v>3999.645</v>
      </c>
      <c r="WV42" s="228">
        <v>4093.38</v>
      </c>
      <c r="WW42" s="228">
        <v>4093.38</v>
      </c>
      <c r="WX42" s="228">
        <v>4093.38</v>
      </c>
      <c r="WY42" s="228">
        <v>4093.38</v>
      </c>
      <c r="WZ42" s="228">
        <v>4093.38</v>
      </c>
      <c r="XA42" s="228">
        <v>4093.38</v>
      </c>
      <c r="XB42" s="228">
        <v>4093.38</v>
      </c>
      <c r="XC42" s="228">
        <v>4093.38</v>
      </c>
      <c r="XD42" s="228">
        <v>4093.38</v>
      </c>
      <c r="XE42" s="228"/>
      <c r="XF42" s="228"/>
      <c r="XG42" s="119">
        <f t="shared" si="154"/>
        <v>49128.947725828104</v>
      </c>
      <c r="XH42" s="18">
        <v>5258.4209701369382</v>
      </c>
      <c r="XI42" s="18">
        <v>3744.47225737176</v>
      </c>
      <c r="XJ42" s="18">
        <v>2541.3331610090372</v>
      </c>
      <c r="XK42" s="18">
        <v>2650.2477415176459</v>
      </c>
      <c r="XL42" s="18">
        <v>5367.3400561917979</v>
      </c>
      <c r="XM42" s="18">
        <v>5178.336027700524</v>
      </c>
      <c r="XN42" s="18">
        <v>4881.2366364885984</v>
      </c>
      <c r="XO42" s="18">
        <v>7301.2406822105449</v>
      </c>
      <c r="XP42" s="18">
        <v>7061.1273024002212</v>
      </c>
      <c r="XQ42" s="18">
        <v>5145.1928908010323</v>
      </c>
      <c r="XR42" s="18"/>
      <c r="XS42" s="18"/>
      <c r="XT42" s="120">
        <f t="shared" si="60"/>
        <v>8288.8827258281017</v>
      </c>
      <c r="XU42" s="120">
        <f t="shared" si="61"/>
        <v>0</v>
      </c>
      <c r="XV42" s="120">
        <f t="shared" si="62"/>
        <v>8288.8827258281017</v>
      </c>
      <c r="XW42" s="119">
        <f t="shared" si="155"/>
        <v>53839.881999999998</v>
      </c>
      <c r="XX42" s="119">
        <v>5234.2119999999995</v>
      </c>
      <c r="XY42" s="228">
        <v>5400.63</v>
      </c>
      <c r="XZ42" s="228">
        <v>5400.63</v>
      </c>
      <c r="YA42" s="228">
        <v>5400.63</v>
      </c>
      <c r="YB42" s="228">
        <v>5400.63</v>
      </c>
      <c r="YC42" s="228">
        <v>5400.63</v>
      </c>
      <c r="YD42" s="228">
        <v>5400.63</v>
      </c>
      <c r="YE42" s="228">
        <v>5400.63</v>
      </c>
      <c r="YF42" s="228">
        <v>5400.63</v>
      </c>
      <c r="YG42" s="228">
        <v>5400.63</v>
      </c>
      <c r="YH42" s="228"/>
      <c r="YI42" s="228"/>
      <c r="YJ42" s="120">
        <f t="shared" si="156"/>
        <v>55538.300313868465</v>
      </c>
      <c r="YK42" s="18">
        <v>5246.1732287812392</v>
      </c>
      <c r="YL42" s="18">
        <v>3750.1069972031155</v>
      </c>
      <c r="YM42" s="18">
        <v>5269.65010029105</v>
      </c>
      <c r="YN42" s="18">
        <v>5629.657080019063</v>
      </c>
      <c r="YO42" s="18">
        <v>7714.2617842231393</v>
      </c>
      <c r="YP42" s="18">
        <v>5378.9223442697657</v>
      </c>
      <c r="YQ42" s="18">
        <v>5768.7495346591704</v>
      </c>
      <c r="YR42" s="18">
        <v>5706.1642418791589</v>
      </c>
      <c r="YS42" s="18">
        <v>5391.4636439973165</v>
      </c>
      <c r="YT42" s="18">
        <v>5683.1513585454441</v>
      </c>
      <c r="YU42" s="18"/>
      <c r="YV42" s="18"/>
      <c r="YW42" s="218">
        <f t="shared" si="157"/>
        <v>1698.4183138684675</v>
      </c>
      <c r="YX42" s="120">
        <f t="shared" si="63"/>
        <v>0</v>
      </c>
      <c r="YY42" s="120">
        <f t="shared" si="64"/>
        <v>1698.4183138684675</v>
      </c>
      <c r="YZ42" s="119">
        <f t="shared" si="158"/>
        <v>942.56</v>
      </c>
      <c r="ZA42" s="119">
        <v>108.88999999999999</v>
      </c>
      <c r="ZB42" s="228">
        <v>92.63</v>
      </c>
      <c r="ZC42" s="228">
        <v>92.63</v>
      </c>
      <c r="ZD42" s="228">
        <v>92.63</v>
      </c>
      <c r="ZE42" s="228">
        <v>92.63</v>
      </c>
      <c r="ZF42" s="228">
        <v>92.63</v>
      </c>
      <c r="ZG42" s="228">
        <v>92.63</v>
      </c>
      <c r="ZH42" s="228">
        <v>92.63</v>
      </c>
      <c r="ZI42" s="228">
        <v>92.63</v>
      </c>
      <c r="ZJ42" s="228">
        <v>92.63</v>
      </c>
      <c r="ZK42" s="228"/>
      <c r="ZL42" s="228"/>
      <c r="ZM42" s="120">
        <f t="shared" si="159"/>
        <v>5192.1155187017976</v>
      </c>
      <c r="ZN42" s="119"/>
      <c r="ZO42" s="18"/>
      <c r="ZP42" s="18">
        <v>2543.5999350153761</v>
      </c>
      <c r="ZQ42" s="18">
        <v>2648.5155836864215</v>
      </c>
      <c r="ZR42" s="18"/>
      <c r="ZS42" s="18"/>
      <c r="ZT42" s="18"/>
      <c r="ZU42" s="18"/>
      <c r="ZV42" s="18"/>
      <c r="ZW42" s="18"/>
      <c r="ZX42" s="18"/>
      <c r="ZY42" s="18"/>
      <c r="ZZ42" s="120">
        <f t="shared" si="65"/>
        <v>4249.5555187017981</v>
      </c>
      <c r="AAA42" s="120">
        <f t="shared" si="66"/>
        <v>0</v>
      </c>
      <c r="AAB42" s="120">
        <f t="shared" si="67"/>
        <v>4249.5555187017981</v>
      </c>
      <c r="AAC42" s="119">
        <f t="shared" si="160"/>
        <v>628.17099999999994</v>
      </c>
      <c r="AAD42" s="119">
        <v>62.700999999999993</v>
      </c>
      <c r="AAE42" s="228">
        <v>62.83</v>
      </c>
      <c r="AAF42" s="228">
        <v>62.83</v>
      </c>
      <c r="AAG42" s="228">
        <v>62.83</v>
      </c>
      <c r="AAH42" s="228">
        <v>62.83</v>
      </c>
      <c r="AAI42" s="228">
        <v>62.83</v>
      </c>
      <c r="AAJ42" s="228">
        <v>62.83</v>
      </c>
      <c r="AAK42" s="228">
        <v>62.83</v>
      </c>
      <c r="AAL42" s="228">
        <v>62.83</v>
      </c>
      <c r="AAM42" s="228">
        <v>62.83</v>
      </c>
      <c r="AAN42" s="228"/>
      <c r="AAO42" s="228"/>
      <c r="AAP42" s="120">
        <f t="shared" si="161"/>
        <v>707.03230957599988</v>
      </c>
      <c r="AAQ42" s="18">
        <v>59.967935244000003</v>
      </c>
      <c r="AAR42" s="18">
        <v>59.813884440000002</v>
      </c>
      <c r="AAS42" s="18">
        <v>73.376468880000004</v>
      </c>
      <c r="AAT42" s="18">
        <v>74.899871640000001</v>
      </c>
      <c r="AAU42" s="18">
        <v>73.263673691999998</v>
      </c>
      <c r="AAV42" s="18">
        <v>74.632118439999999</v>
      </c>
      <c r="AAW42" s="18">
        <v>72.500457479999994</v>
      </c>
      <c r="AAX42" s="18">
        <v>72.820166759999992</v>
      </c>
      <c r="AAY42" s="18">
        <v>72.210779079999995</v>
      </c>
      <c r="AAZ42" s="18">
        <v>73.546953919999993</v>
      </c>
      <c r="ABA42" s="18"/>
      <c r="ABB42" s="18"/>
      <c r="ABC42" s="120">
        <f t="shared" si="68"/>
        <v>78.86130957599994</v>
      </c>
      <c r="ABD42" s="120">
        <f t="shared" si="69"/>
        <v>0</v>
      </c>
      <c r="ABE42" s="120">
        <f t="shared" si="70"/>
        <v>78.86130957599994</v>
      </c>
      <c r="ABF42" s="119">
        <f t="shared" si="162"/>
        <v>138.37700000000001</v>
      </c>
      <c r="ABG42" s="119">
        <v>13.817</v>
      </c>
      <c r="ABH42" s="228">
        <v>13.84</v>
      </c>
      <c r="ABI42" s="228">
        <v>13.84</v>
      </c>
      <c r="ABJ42" s="228">
        <v>13.84</v>
      </c>
      <c r="ABK42" s="228">
        <v>13.84</v>
      </c>
      <c r="ABL42" s="228">
        <v>13.84</v>
      </c>
      <c r="ABM42" s="228">
        <v>13.84</v>
      </c>
      <c r="ABN42" s="228">
        <v>13.84</v>
      </c>
      <c r="ABO42" s="228">
        <v>13.84</v>
      </c>
      <c r="ABP42" s="228">
        <v>13.84</v>
      </c>
      <c r="ABQ42" s="228"/>
      <c r="ABR42" s="228"/>
      <c r="ABS42" s="120">
        <f t="shared" si="163"/>
        <v>0</v>
      </c>
      <c r="ABT42" s="18">
        <v>0</v>
      </c>
      <c r="ABU42" s="18"/>
      <c r="ABV42" s="18"/>
      <c r="ABW42" s="18"/>
      <c r="ABX42" s="18"/>
      <c r="ABY42" s="18"/>
      <c r="ABZ42" s="18"/>
      <c r="ACA42" s="18">
        <v>0</v>
      </c>
      <c r="ACB42" s="18">
        <v>0</v>
      </c>
      <c r="ACC42" s="18">
        <v>0</v>
      </c>
      <c r="ACD42" s="18"/>
      <c r="ACE42" s="18"/>
      <c r="ACF42" s="120">
        <f t="shared" si="71"/>
        <v>-138.37700000000001</v>
      </c>
      <c r="ACG42" s="120">
        <f t="shared" si="72"/>
        <v>-138.37700000000001</v>
      </c>
      <c r="ACH42" s="120">
        <f t="shared" si="73"/>
        <v>0</v>
      </c>
      <c r="ACI42" s="114">
        <f t="shared" si="74"/>
        <v>86500.342999999993</v>
      </c>
      <c r="ACJ42" s="120">
        <f t="shared" si="75"/>
        <v>52879.328814239998</v>
      </c>
      <c r="ACK42" s="131">
        <f t="shared" si="76"/>
        <v>-33621.014185759996</v>
      </c>
      <c r="ACL42" s="120">
        <f t="shared" si="77"/>
        <v>-33621.014185759996</v>
      </c>
      <c r="ACM42" s="120">
        <f t="shared" si="78"/>
        <v>0</v>
      </c>
      <c r="ACN42" s="18">
        <f t="shared" si="164"/>
        <v>16593.017</v>
      </c>
      <c r="ACO42" s="18">
        <v>1528.0070000000003</v>
      </c>
      <c r="ACP42" s="218">
        <v>1673.89</v>
      </c>
      <c r="ACQ42" s="218">
        <v>1673.89</v>
      </c>
      <c r="ACR42" s="218">
        <v>1673.89</v>
      </c>
      <c r="ACS42" s="218">
        <v>1673.89</v>
      </c>
      <c r="ACT42" s="218">
        <v>1673.89</v>
      </c>
      <c r="ACU42" s="218">
        <v>1673.89</v>
      </c>
      <c r="ACV42" s="218">
        <v>1673.89</v>
      </c>
      <c r="ACW42" s="218">
        <v>1673.89</v>
      </c>
      <c r="ACX42" s="218">
        <v>1673.89</v>
      </c>
      <c r="ACY42" s="218"/>
      <c r="ACZ42" s="218"/>
      <c r="ADA42" s="20">
        <f t="shared" si="165"/>
        <v>18872.732920391998</v>
      </c>
      <c r="ADB42" s="18">
        <v>2366.94631824</v>
      </c>
      <c r="ADC42" s="18">
        <v>2131.1172071999999</v>
      </c>
      <c r="ADD42" s="18">
        <v>5013.5425020720004</v>
      </c>
      <c r="ADE42" s="18">
        <v>255.67867080000002</v>
      </c>
      <c r="ADF42" s="18">
        <v>1810.19937888</v>
      </c>
      <c r="ADG42" s="18">
        <v>2579.9977368</v>
      </c>
      <c r="ADH42" s="18">
        <v>1504.5699995999998</v>
      </c>
      <c r="ADI42" s="18">
        <v>958.80616920000011</v>
      </c>
      <c r="ADJ42" s="18">
        <v>845.14000320000002</v>
      </c>
      <c r="ADK42" s="18">
        <v>1406.7349343999999</v>
      </c>
      <c r="ADL42" s="18"/>
      <c r="ADM42" s="18"/>
      <c r="ADN42" s="20">
        <f t="shared" si="79"/>
        <v>2279.7159203919982</v>
      </c>
      <c r="ADO42" s="20">
        <f t="shared" si="80"/>
        <v>0</v>
      </c>
      <c r="ADP42" s="20">
        <f t="shared" si="81"/>
        <v>2279.7159203919982</v>
      </c>
      <c r="ADQ42" s="18">
        <f t="shared" si="166"/>
        <v>69907.326000000001</v>
      </c>
      <c r="ADR42" s="18">
        <v>6466.326</v>
      </c>
      <c r="ADS42" s="218">
        <v>7049</v>
      </c>
      <c r="ADT42" s="218">
        <v>7049</v>
      </c>
      <c r="ADU42" s="218">
        <v>7049</v>
      </c>
      <c r="ADV42" s="218">
        <v>7049</v>
      </c>
      <c r="ADW42" s="218">
        <v>7049</v>
      </c>
      <c r="ADX42" s="218">
        <v>7049</v>
      </c>
      <c r="ADY42" s="218">
        <v>7049</v>
      </c>
      <c r="ADZ42" s="218">
        <v>7049</v>
      </c>
      <c r="AEA42" s="218">
        <v>7049</v>
      </c>
      <c r="AEB42" s="218"/>
      <c r="AEC42" s="218"/>
      <c r="AED42" s="20">
        <f t="shared" si="167"/>
        <v>34006.595893847996</v>
      </c>
      <c r="AEE42" s="18">
        <v>3423.3351112800001</v>
      </c>
      <c r="AEF42" s="18">
        <v>2772.82908</v>
      </c>
      <c r="AEG42" s="18">
        <v>3852.5953088880001</v>
      </c>
      <c r="AEH42" s="18">
        <v>3620.0853072000004</v>
      </c>
      <c r="AEI42" s="18">
        <v>2961.4226680799998</v>
      </c>
      <c r="AEJ42" s="18">
        <v>3886.1721395999998</v>
      </c>
      <c r="AEK42" s="18">
        <v>3464.8322184000003</v>
      </c>
      <c r="AEL42" s="18">
        <v>3531.4054379999998</v>
      </c>
      <c r="AEM42" s="18">
        <v>2895.387048</v>
      </c>
      <c r="AEN42" s="18">
        <v>3598.5315744</v>
      </c>
      <c r="AEO42" s="18"/>
      <c r="AEP42" s="18"/>
      <c r="AEQ42" s="20">
        <f t="shared" si="82"/>
        <v>-35900.730106152005</v>
      </c>
      <c r="AER42" s="20">
        <f t="shared" si="83"/>
        <v>-35900.730106152005</v>
      </c>
      <c r="AES42" s="20">
        <f t="shared" si="84"/>
        <v>0</v>
      </c>
      <c r="AET42" s="18">
        <f t="shared" si="168"/>
        <v>0</v>
      </c>
      <c r="AEU42" s="18">
        <v>0</v>
      </c>
      <c r="AEV42" s="218">
        <v>0</v>
      </c>
      <c r="AEW42" s="218">
        <v>0</v>
      </c>
      <c r="AEX42" s="218">
        <v>0</v>
      </c>
      <c r="AEY42" s="218">
        <v>0</v>
      </c>
      <c r="AEZ42" s="218"/>
      <c r="AFA42" s="218"/>
      <c r="AFB42" s="218"/>
      <c r="AFC42" s="218"/>
      <c r="AFD42" s="218"/>
      <c r="AFE42" s="218"/>
      <c r="AFF42" s="218"/>
      <c r="AFG42" s="20">
        <f t="shared" si="169"/>
        <v>0</v>
      </c>
      <c r="AFH42" s="18"/>
      <c r="AFI42" s="18"/>
      <c r="AFJ42" s="18"/>
      <c r="AFK42" s="18"/>
      <c r="AFL42" s="18"/>
      <c r="AFM42" s="18"/>
      <c r="AFN42" s="18"/>
      <c r="AFO42" s="18"/>
      <c r="AFP42" s="18"/>
      <c r="AFQ42" s="18"/>
      <c r="AFR42" s="18"/>
      <c r="AFS42" s="18"/>
      <c r="AFT42" s="20">
        <f t="shared" si="85"/>
        <v>0</v>
      </c>
      <c r="AFU42" s="20">
        <f t="shared" si="86"/>
        <v>0</v>
      </c>
      <c r="AFV42" s="135">
        <f t="shared" si="87"/>
        <v>0</v>
      </c>
      <c r="AFW42" s="140">
        <f t="shared" si="88"/>
        <v>374336.79099999997</v>
      </c>
      <c r="AFX42" s="110">
        <f t="shared" si="89"/>
        <v>286618.95517997112</v>
      </c>
      <c r="AFY42" s="125">
        <f t="shared" si="90"/>
        <v>-87717.835820028849</v>
      </c>
      <c r="AFZ42" s="20">
        <f t="shared" si="170"/>
        <v>-87717.835820028849</v>
      </c>
      <c r="AGA42" s="139">
        <f t="shared" si="171"/>
        <v>0</v>
      </c>
      <c r="AGB42" s="200">
        <f t="shared" si="91"/>
        <v>449204.14919999993</v>
      </c>
      <c r="AGC42" s="125">
        <f t="shared" si="91"/>
        <v>343942.74621596531</v>
      </c>
      <c r="AGD42" s="125">
        <f t="shared" si="92"/>
        <v>-105261.40298403462</v>
      </c>
      <c r="AGE42" s="20">
        <f t="shared" si="93"/>
        <v>-105261.40298403462</v>
      </c>
      <c r="AGF42" s="135">
        <f t="shared" si="94"/>
        <v>0</v>
      </c>
      <c r="AGG42" s="164">
        <f t="shared" si="172"/>
        <v>22460.207459999998</v>
      </c>
      <c r="AGH42" s="205">
        <f t="shared" si="173"/>
        <v>17197.137310798265</v>
      </c>
      <c r="AGI42" s="125">
        <f t="shared" si="95"/>
        <v>-5263.0701492017324</v>
      </c>
      <c r="AGJ42" s="20">
        <f t="shared" si="96"/>
        <v>-5263.0701492017324</v>
      </c>
      <c r="AGK42" s="139">
        <f t="shared" si="97"/>
        <v>0</v>
      </c>
      <c r="AGL42" s="165">
        <f t="shared" si="174"/>
        <v>471664.35665999993</v>
      </c>
      <c r="AGM42" s="165">
        <f t="shared" si="174"/>
        <v>361139.88352676359</v>
      </c>
      <c r="AGN42" s="166">
        <f t="shared" si="99"/>
        <v>-110524.47313323634</v>
      </c>
      <c r="AGO42" s="165">
        <f t="shared" si="100"/>
        <v>-110524.47313323634</v>
      </c>
      <c r="AGP42" s="167">
        <f t="shared" si="101"/>
        <v>0</v>
      </c>
      <c r="AGQ42" s="202">
        <f t="shared" si="175"/>
        <v>4.761904761904763E-2</v>
      </c>
      <c r="AGR42" s="263"/>
      <c r="AGS42" s="263">
        <v>0.05</v>
      </c>
      <c r="AGT42" s="229"/>
      <c r="AGU42" s="264"/>
      <c r="AGV42" s="22"/>
      <c r="AGW42" s="22"/>
      <c r="AGX42" s="22"/>
      <c r="AGY42" s="22"/>
      <c r="AGZ42" s="22"/>
      <c r="AHA42" s="22"/>
      <c r="AHB42" s="22"/>
      <c r="AHC42" s="22"/>
      <c r="AHD42" s="22"/>
      <c r="AHE42" s="22"/>
      <c r="AHF42" s="22"/>
      <c r="AHG42" s="22"/>
      <c r="AHH42" s="22"/>
    </row>
    <row r="43" spans="1:892" s="210" customFormat="1" ht="12.75" outlineLevel="1" x14ac:dyDescent="0.25">
      <c r="A43" s="22">
        <v>473</v>
      </c>
      <c r="B43" s="21">
        <v>3</v>
      </c>
      <c r="C43" s="230" t="s">
        <v>1766</v>
      </c>
      <c r="D43" s="231">
        <v>10</v>
      </c>
      <c r="E43" s="227">
        <v>5682.9</v>
      </c>
      <c r="F43" s="131">
        <f t="shared" si="0"/>
        <v>65672.508999999991</v>
      </c>
      <c r="G43" s="113">
        <f t="shared" si="1"/>
        <v>43077.166287138229</v>
      </c>
      <c r="H43" s="131">
        <f t="shared" si="2"/>
        <v>-22595.342712861762</v>
      </c>
      <c r="I43" s="120">
        <f t="shared" si="3"/>
        <v>-22595.342712861762</v>
      </c>
      <c r="J43" s="120">
        <f t="shared" si="4"/>
        <v>0</v>
      </c>
      <c r="K43" s="18">
        <f t="shared" si="102"/>
        <v>28566.535999999996</v>
      </c>
      <c r="L43" s="218">
        <v>2797.4660000000003</v>
      </c>
      <c r="M43" s="218">
        <v>2863.23</v>
      </c>
      <c r="N43" s="218">
        <v>2863.23</v>
      </c>
      <c r="O43" s="218">
        <v>2863.23</v>
      </c>
      <c r="P43" s="218">
        <v>2863.23</v>
      </c>
      <c r="Q43" s="218">
        <v>2863.23</v>
      </c>
      <c r="R43" s="218">
        <v>2863.23</v>
      </c>
      <c r="S43" s="218">
        <v>2863.23</v>
      </c>
      <c r="T43" s="218">
        <v>2863.23</v>
      </c>
      <c r="U43" s="218">
        <v>2863.23</v>
      </c>
      <c r="V43" s="218"/>
      <c r="W43" s="218"/>
      <c r="X43" s="218">
        <f t="shared" si="103"/>
        <v>15297.626694131468</v>
      </c>
      <c r="Y43" s="18">
        <v>0</v>
      </c>
      <c r="Z43" s="18">
        <v>0</v>
      </c>
      <c r="AA43" s="18">
        <v>0</v>
      </c>
      <c r="AB43" s="18">
        <v>0</v>
      </c>
      <c r="AC43" s="18">
        <v>15297.626694131468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/>
      <c r="AJ43" s="18"/>
      <c r="AK43" s="218"/>
      <c r="AL43" s="218">
        <f t="shared" si="104"/>
        <v>0</v>
      </c>
      <c r="AM43" s="218">
        <f t="shared" si="5"/>
        <v>0</v>
      </c>
      <c r="AN43" s="18">
        <f t="shared" si="105"/>
        <v>999.74600000000032</v>
      </c>
      <c r="AO43" s="218">
        <v>98.126000000000005</v>
      </c>
      <c r="AP43" s="218">
        <v>100.18</v>
      </c>
      <c r="AQ43" s="218">
        <v>100.18</v>
      </c>
      <c r="AR43" s="218">
        <v>100.18</v>
      </c>
      <c r="AS43" s="218">
        <v>100.18</v>
      </c>
      <c r="AT43" s="218">
        <v>100.18</v>
      </c>
      <c r="AU43" s="218">
        <v>100.18</v>
      </c>
      <c r="AV43" s="218">
        <v>100.18</v>
      </c>
      <c r="AW43" s="218">
        <v>100.18</v>
      </c>
      <c r="AX43" s="218">
        <v>100.18</v>
      </c>
      <c r="AY43" s="218"/>
      <c r="AZ43" s="218"/>
      <c r="BA43" s="20">
        <f t="shared" si="106"/>
        <v>617.61911457628059</v>
      </c>
      <c r="BB43" s="18">
        <v>0</v>
      </c>
      <c r="BC43" s="18">
        <v>0</v>
      </c>
      <c r="BD43" s="18">
        <v>0</v>
      </c>
      <c r="BE43" s="18">
        <v>0</v>
      </c>
      <c r="BF43" s="18">
        <v>617.61911457628059</v>
      </c>
      <c r="BG43" s="18">
        <v>0</v>
      </c>
      <c r="BH43" s="18">
        <v>0</v>
      </c>
      <c r="BI43" s="18">
        <v>0</v>
      </c>
      <c r="BJ43" s="18">
        <v>0</v>
      </c>
      <c r="BK43" s="18">
        <v>0</v>
      </c>
      <c r="BL43" s="18"/>
      <c r="BM43" s="18"/>
      <c r="BN43" s="218"/>
      <c r="BO43" s="20">
        <f t="shared" si="6"/>
        <v>0</v>
      </c>
      <c r="BP43" s="20">
        <f t="shared" si="7"/>
        <v>0</v>
      </c>
      <c r="BQ43" s="18">
        <f t="shared" si="107"/>
        <v>0</v>
      </c>
      <c r="BR43" s="218">
        <v>0</v>
      </c>
      <c r="BS43" s="3">
        <v>0</v>
      </c>
      <c r="BT43" s="218">
        <v>0</v>
      </c>
      <c r="BU43" s="218">
        <v>0</v>
      </c>
      <c r="BV43" s="218">
        <v>0</v>
      </c>
      <c r="BW43" s="218">
        <v>0</v>
      </c>
      <c r="BX43" s="218">
        <v>0</v>
      </c>
      <c r="BY43" s="218">
        <v>0</v>
      </c>
      <c r="BZ43" s="218">
        <v>0</v>
      </c>
      <c r="CA43" s="218">
        <v>0</v>
      </c>
      <c r="CB43" s="218"/>
      <c r="CC43" s="218"/>
      <c r="CD43" s="18">
        <f t="shared" si="108"/>
        <v>0</v>
      </c>
      <c r="CE43" s="18">
        <v>0</v>
      </c>
      <c r="CF43" s="18">
        <v>0</v>
      </c>
      <c r="CG43" s="18">
        <v>0</v>
      </c>
      <c r="CH43" s="18">
        <v>0</v>
      </c>
      <c r="CI43" s="18">
        <v>0</v>
      </c>
      <c r="CJ43" s="18">
        <v>0</v>
      </c>
      <c r="CK43" s="18">
        <v>0</v>
      </c>
      <c r="CL43" s="18">
        <v>0</v>
      </c>
      <c r="CM43" s="18">
        <v>0</v>
      </c>
      <c r="CN43" s="18">
        <v>0</v>
      </c>
      <c r="CO43" s="18"/>
      <c r="CP43" s="18"/>
      <c r="CQ43" s="218"/>
      <c r="CR43" s="20">
        <f t="shared" si="8"/>
        <v>0</v>
      </c>
      <c r="CS43" s="20">
        <f t="shared" si="9"/>
        <v>0</v>
      </c>
      <c r="CT43" s="18">
        <f t="shared" si="109"/>
        <v>50.490000000000009</v>
      </c>
      <c r="CU43" s="18">
        <v>4.59</v>
      </c>
      <c r="CV43" s="218">
        <v>5.0999999999999996</v>
      </c>
      <c r="CW43" s="218">
        <v>5.0999999999999996</v>
      </c>
      <c r="CX43" s="218">
        <v>5.0999999999999996</v>
      </c>
      <c r="CY43" s="218">
        <v>5.0999999999999996</v>
      </c>
      <c r="CZ43" s="218">
        <v>5.0999999999999996</v>
      </c>
      <c r="DA43" s="218">
        <v>5.0999999999999996</v>
      </c>
      <c r="DB43" s="218">
        <v>5.0999999999999996</v>
      </c>
      <c r="DC43" s="218">
        <v>5.0999999999999996</v>
      </c>
      <c r="DD43" s="218">
        <v>5.0999999999999996</v>
      </c>
      <c r="DE43" s="218"/>
      <c r="DF43" s="218"/>
      <c r="DG43" s="18">
        <f t="shared" si="110"/>
        <v>0</v>
      </c>
      <c r="DH43" s="18">
        <v>0</v>
      </c>
      <c r="DI43" s="18">
        <v>0</v>
      </c>
      <c r="DJ43" s="18">
        <v>0</v>
      </c>
      <c r="DK43" s="18">
        <v>0</v>
      </c>
      <c r="DL43" s="18">
        <v>0</v>
      </c>
      <c r="DM43" s="18">
        <v>0</v>
      </c>
      <c r="DN43" s="18">
        <v>0</v>
      </c>
      <c r="DO43" s="18">
        <v>0</v>
      </c>
      <c r="DP43" s="18">
        <v>0</v>
      </c>
      <c r="DQ43" s="18">
        <v>0</v>
      </c>
      <c r="DR43" s="18"/>
      <c r="DS43" s="18"/>
      <c r="DT43" s="218">
        <f t="shared" si="111"/>
        <v>-50.490000000000009</v>
      </c>
      <c r="DU43" s="20">
        <f t="shared" si="10"/>
        <v>-50.490000000000009</v>
      </c>
      <c r="DV43" s="20">
        <f t="shared" si="112"/>
        <v>0</v>
      </c>
      <c r="DW43" s="18">
        <f t="shared" si="176"/>
        <v>2402.9470000000001</v>
      </c>
      <c r="DX43" s="18">
        <v>235.92699999999999</v>
      </c>
      <c r="DY43" s="218">
        <v>240.78</v>
      </c>
      <c r="DZ43" s="218">
        <v>240.78</v>
      </c>
      <c r="EA43" s="218">
        <v>240.78</v>
      </c>
      <c r="EB43" s="218">
        <v>240.78</v>
      </c>
      <c r="EC43" s="218">
        <v>240.78</v>
      </c>
      <c r="ED43" s="218">
        <v>240.78</v>
      </c>
      <c r="EE43" s="218">
        <v>240.78</v>
      </c>
      <c r="EF43" s="218">
        <v>240.78</v>
      </c>
      <c r="EG43" s="218">
        <v>240.78</v>
      </c>
      <c r="EH43" s="218"/>
      <c r="EI43" s="218"/>
      <c r="EJ43" s="218"/>
      <c r="EK43" s="18">
        <f t="shared" si="113"/>
        <v>1365.922644309537</v>
      </c>
      <c r="EL43" s="18">
        <v>0</v>
      </c>
      <c r="EM43" s="18">
        <v>0</v>
      </c>
      <c r="EN43" s="18">
        <v>0</v>
      </c>
      <c r="EO43" s="18">
        <v>0</v>
      </c>
      <c r="EP43" s="18">
        <v>1365.922644309537</v>
      </c>
      <c r="EQ43" s="18">
        <v>0</v>
      </c>
      <c r="ER43" s="18">
        <v>0</v>
      </c>
      <c r="ES43" s="18">
        <v>0</v>
      </c>
      <c r="ET43" s="18">
        <v>0</v>
      </c>
      <c r="EU43" s="18">
        <v>0</v>
      </c>
      <c r="EV43" s="18"/>
      <c r="EW43" s="18"/>
      <c r="EX43" s="20">
        <f t="shared" si="12"/>
        <v>-1037.0243556904632</v>
      </c>
      <c r="EY43" s="20">
        <f t="shared" si="114"/>
        <v>-1037.0243556904632</v>
      </c>
      <c r="EZ43" s="20">
        <f t="shared" si="115"/>
        <v>0</v>
      </c>
      <c r="FA43" s="18">
        <f t="shared" si="116"/>
        <v>7078.3910000000014</v>
      </c>
      <c r="FB43" s="18">
        <v>694.96100000000001</v>
      </c>
      <c r="FC43" s="218">
        <v>709.27</v>
      </c>
      <c r="FD43" s="218">
        <v>709.27</v>
      </c>
      <c r="FE43" s="218">
        <v>709.27</v>
      </c>
      <c r="FF43" s="218">
        <v>709.27</v>
      </c>
      <c r="FG43" s="218">
        <v>709.27</v>
      </c>
      <c r="FH43" s="218">
        <v>709.27</v>
      </c>
      <c r="FI43" s="218">
        <v>709.27</v>
      </c>
      <c r="FJ43" s="218">
        <v>709.27</v>
      </c>
      <c r="FK43" s="218">
        <v>709.27</v>
      </c>
      <c r="FL43" s="218"/>
      <c r="FM43" s="218"/>
      <c r="FN43" s="20">
        <f t="shared" si="117"/>
        <v>4138.3830523173101</v>
      </c>
      <c r="FO43" s="18">
        <v>0</v>
      </c>
      <c r="FP43" s="18">
        <v>0</v>
      </c>
      <c r="FQ43" s="18">
        <v>0</v>
      </c>
      <c r="FR43" s="18">
        <v>0</v>
      </c>
      <c r="FS43" s="18">
        <v>4138.3830523173101</v>
      </c>
      <c r="FT43" s="18">
        <v>0</v>
      </c>
      <c r="FU43" s="18">
        <v>0</v>
      </c>
      <c r="FV43" s="18">
        <v>0</v>
      </c>
      <c r="FW43" s="18">
        <v>0</v>
      </c>
      <c r="FX43" s="18">
        <v>0</v>
      </c>
      <c r="FY43" s="18"/>
      <c r="FZ43" s="18"/>
      <c r="GA43" s="218">
        <f t="shared" si="118"/>
        <v>-2940.0079476826913</v>
      </c>
      <c r="GB43" s="20">
        <f t="shared" si="119"/>
        <v>-2940.0079476826913</v>
      </c>
      <c r="GC43" s="20">
        <f t="shared" si="120"/>
        <v>0</v>
      </c>
      <c r="GD43" s="18">
        <f t="shared" si="121"/>
        <v>11.511000000000001</v>
      </c>
      <c r="GE43" s="218">
        <v>11.511000000000001</v>
      </c>
      <c r="GF43" s="218">
        <v>0</v>
      </c>
      <c r="GG43" s="218">
        <v>0</v>
      </c>
      <c r="GH43" s="218">
        <v>0</v>
      </c>
      <c r="GI43" s="218">
        <v>0</v>
      </c>
      <c r="GJ43" s="218">
        <v>0</v>
      </c>
      <c r="GK43" s="218"/>
      <c r="GL43" s="218"/>
      <c r="GM43" s="218"/>
      <c r="GN43" s="218"/>
      <c r="GO43" s="218"/>
      <c r="GP43" s="218"/>
      <c r="GQ43" s="20">
        <f t="shared" si="122"/>
        <v>0</v>
      </c>
      <c r="GR43" s="18">
        <v>0</v>
      </c>
      <c r="GS43" s="18">
        <v>0</v>
      </c>
      <c r="GT43" s="18">
        <v>0</v>
      </c>
      <c r="GU43" s="18">
        <v>0</v>
      </c>
      <c r="GV43" s="218">
        <f t="shared" si="123"/>
        <v>-11.511000000000001</v>
      </c>
      <c r="GW43" s="20">
        <f t="shared" si="13"/>
        <v>-11.511000000000001</v>
      </c>
      <c r="GX43" s="20">
        <f t="shared" si="14"/>
        <v>0</v>
      </c>
      <c r="GY43" s="18">
        <f t="shared" si="124"/>
        <v>26562.887999999995</v>
      </c>
      <c r="GZ43" s="18">
        <v>2596.8779999999997</v>
      </c>
      <c r="HA43" s="218">
        <v>2662.89</v>
      </c>
      <c r="HB43" s="218">
        <v>2662.89</v>
      </c>
      <c r="HC43" s="218">
        <v>2662.89</v>
      </c>
      <c r="HD43" s="218">
        <v>2662.89</v>
      </c>
      <c r="HE43" s="218">
        <v>2662.89</v>
      </c>
      <c r="HF43" s="218">
        <v>2662.89</v>
      </c>
      <c r="HG43" s="218">
        <v>2662.89</v>
      </c>
      <c r="HH43" s="218">
        <v>2662.89</v>
      </c>
      <c r="HI43" s="218">
        <v>2662.89</v>
      </c>
      <c r="HJ43" s="218"/>
      <c r="HK43" s="218"/>
      <c r="HL43" s="20">
        <f t="shared" si="125"/>
        <v>21657.61478180363</v>
      </c>
      <c r="HM43" s="18">
        <v>2068.4208817167319</v>
      </c>
      <c r="HN43" s="18">
        <v>1901.6477407017367</v>
      </c>
      <c r="HO43" s="18">
        <v>2185.668301749633</v>
      </c>
      <c r="HP43" s="18">
        <v>2355.9756041095784</v>
      </c>
      <c r="HQ43" s="18">
        <v>2464.6076763029546</v>
      </c>
      <c r="HR43" s="18">
        <v>2137.9039436489184</v>
      </c>
      <c r="HS43" s="18">
        <v>1943.3840665250375</v>
      </c>
      <c r="HT43" s="18">
        <v>2570.7005982717401</v>
      </c>
      <c r="HU43" s="18">
        <v>1942.4394702074933</v>
      </c>
      <c r="HV43" s="18">
        <v>2086.8664985698088</v>
      </c>
      <c r="HW43" s="18"/>
      <c r="HX43" s="18"/>
      <c r="HY43" s="20">
        <f t="shared" si="15"/>
        <v>-4905.2732181963656</v>
      </c>
      <c r="HZ43" s="20">
        <f t="shared" si="16"/>
        <v>-4905.2732181963656</v>
      </c>
      <c r="IA43" s="20">
        <f t="shared" si="17"/>
        <v>0</v>
      </c>
      <c r="IB43" s="119">
        <f t="shared" si="126"/>
        <v>38968.615999999995</v>
      </c>
      <c r="IC43" s="119">
        <v>3742.4359999999997</v>
      </c>
      <c r="ID43" s="228">
        <v>3914.02</v>
      </c>
      <c r="IE43" s="228">
        <v>3914.02</v>
      </c>
      <c r="IF43" s="119">
        <v>3914.02</v>
      </c>
      <c r="IG43" s="119">
        <v>3914.02</v>
      </c>
      <c r="IH43" s="119">
        <v>3914.02</v>
      </c>
      <c r="II43" s="119">
        <v>3914.02</v>
      </c>
      <c r="IJ43" s="119">
        <v>3914.02</v>
      </c>
      <c r="IK43" s="119">
        <v>3914.02</v>
      </c>
      <c r="IL43" s="119">
        <v>3914.02</v>
      </c>
      <c r="IM43" s="119"/>
      <c r="IN43" s="119"/>
      <c r="IO43" s="120">
        <f t="shared" si="127"/>
        <v>38414.360677339857</v>
      </c>
      <c r="IP43" s="18">
        <v>2543.097290366597</v>
      </c>
      <c r="IQ43" s="18">
        <v>3003.3711428051483</v>
      </c>
      <c r="IR43" s="18">
        <v>4030.3687543795268</v>
      </c>
      <c r="IS43" s="18">
        <v>3882.6570443690048</v>
      </c>
      <c r="IT43" s="18">
        <v>4491.6422602963339</v>
      </c>
      <c r="IU43" s="18">
        <v>3701.97379886716</v>
      </c>
      <c r="IV43" s="18">
        <v>3641.8711356184026</v>
      </c>
      <c r="IW43" s="18">
        <v>4060.2164415986131</v>
      </c>
      <c r="IX43" s="18">
        <v>4639.8423990034162</v>
      </c>
      <c r="IY43" s="18">
        <v>4419.3204100356616</v>
      </c>
      <c r="IZ43" s="18"/>
      <c r="JA43" s="18"/>
      <c r="JB43" s="228">
        <f t="shared" si="18"/>
        <v>-554.25532266013761</v>
      </c>
      <c r="JC43" s="120">
        <f t="shared" si="19"/>
        <v>-554.25532266013761</v>
      </c>
      <c r="JD43" s="120">
        <f t="shared" si="20"/>
        <v>0</v>
      </c>
      <c r="JE43" s="119">
        <f t="shared" si="128"/>
        <v>38.332999999999998</v>
      </c>
      <c r="JF43" s="119">
        <v>38.332999999999998</v>
      </c>
      <c r="JG43" s="228">
        <v>0</v>
      </c>
      <c r="JH43" s="228">
        <v>0</v>
      </c>
      <c r="JI43" s="228">
        <v>0</v>
      </c>
      <c r="JJ43" s="228">
        <v>0</v>
      </c>
      <c r="JK43" s="228">
        <v>0</v>
      </c>
      <c r="JL43" s="228">
        <v>0</v>
      </c>
      <c r="JM43" s="228">
        <v>0</v>
      </c>
      <c r="JN43" s="228">
        <v>0</v>
      </c>
      <c r="JO43" s="228">
        <v>0</v>
      </c>
      <c r="JP43" s="228"/>
      <c r="JQ43" s="228"/>
      <c r="JR43" s="119">
        <f t="shared" si="129"/>
        <v>31.246265852027729</v>
      </c>
      <c r="JS43" s="18">
        <v>31.246265852027729</v>
      </c>
      <c r="JT43" s="18">
        <v>0</v>
      </c>
      <c r="JU43" s="18">
        <v>0</v>
      </c>
      <c r="JV43" s="18">
        <v>0</v>
      </c>
      <c r="JW43" s="18">
        <v>0</v>
      </c>
      <c r="JX43" s="18">
        <v>0</v>
      </c>
      <c r="JY43" s="18">
        <v>0</v>
      </c>
      <c r="JZ43" s="18">
        <v>0</v>
      </c>
      <c r="KA43" s="18">
        <v>0</v>
      </c>
      <c r="KB43" s="18">
        <v>0</v>
      </c>
      <c r="KC43" s="18"/>
      <c r="KD43" s="18"/>
      <c r="KE43" s="228">
        <f t="shared" si="21"/>
        <v>-7.086734147972269</v>
      </c>
      <c r="KF43" s="120">
        <f t="shared" si="22"/>
        <v>-7.086734147972269</v>
      </c>
      <c r="KG43" s="120">
        <f t="shared" si="23"/>
        <v>0</v>
      </c>
      <c r="KH43" s="119">
        <f t="shared" si="130"/>
        <v>8071.8989999999994</v>
      </c>
      <c r="KI43" s="119">
        <v>792.51900000000012</v>
      </c>
      <c r="KJ43" s="228">
        <v>808.82</v>
      </c>
      <c r="KK43" s="228">
        <v>808.82</v>
      </c>
      <c r="KL43" s="228">
        <v>808.82</v>
      </c>
      <c r="KM43" s="228">
        <v>808.82</v>
      </c>
      <c r="KN43" s="228">
        <v>808.82</v>
      </c>
      <c r="KO43" s="228">
        <v>808.82</v>
      </c>
      <c r="KP43" s="228">
        <v>808.82</v>
      </c>
      <c r="KQ43" s="228">
        <v>808.82</v>
      </c>
      <c r="KR43" s="228">
        <v>808.82</v>
      </c>
      <c r="KS43" s="228"/>
      <c r="KT43" s="228"/>
      <c r="KU43" s="120">
        <f t="shared" si="131"/>
        <v>6740.4042817756099</v>
      </c>
      <c r="KV43" s="18">
        <v>938.36229927082854</v>
      </c>
      <c r="KW43" s="18">
        <v>711.23331576487431</v>
      </c>
      <c r="KX43" s="18">
        <v>1048.5084310337586</v>
      </c>
      <c r="KY43" s="18">
        <v>929.88312691205215</v>
      </c>
      <c r="KZ43" s="18">
        <v>1001.4860516520787</v>
      </c>
      <c r="LA43" s="18">
        <v>198.42733150766196</v>
      </c>
      <c r="LB43" s="18">
        <v>10.994793266739071</v>
      </c>
      <c r="LC43" s="18"/>
      <c r="LD43" s="18">
        <v>1107.7901419858988</v>
      </c>
      <c r="LE43" s="18">
        <v>793.71879038171858</v>
      </c>
      <c r="LF43" s="18"/>
      <c r="LG43" s="18"/>
      <c r="LH43" s="228">
        <f t="shared" si="132"/>
        <v>-1331.4947182243895</v>
      </c>
      <c r="LI43" s="120">
        <f t="shared" si="24"/>
        <v>-1331.4947182243895</v>
      </c>
      <c r="LJ43" s="120">
        <f t="shared" si="25"/>
        <v>0</v>
      </c>
      <c r="LK43" s="120">
        <f t="shared" si="133"/>
        <v>0</v>
      </c>
      <c r="LL43" s="228"/>
      <c r="LM43" s="228"/>
      <c r="LN43" s="228"/>
      <c r="LO43" s="228"/>
      <c r="LP43" s="228"/>
      <c r="LQ43" s="228"/>
      <c r="LR43" s="228"/>
      <c r="LS43" s="228"/>
      <c r="LT43" s="228"/>
      <c r="LU43" s="228"/>
      <c r="LV43" s="228"/>
      <c r="LW43" s="228"/>
      <c r="LX43" s="120">
        <f t="shared" si="26"/>
        <v>0</v>
      </c>
      <c r="LY43" s="228"/>
      <c r="LZ43" s="228"/>
      <c r="MA43" s="228"/>
      <c r="MB43" s="228"/>
      <c r="MC43" s="228"/>
      <c r="MD43" s="228"/>
      <c r="ME43" s="228"/>
      <c r="MF43" s="228"/>
      <c r="MG43" s="228"/>
      <c r="MH43" s="228"/>
      <c r="MI43" s="228"/>
      <c r="MJ43" s="119">
        <v>0</v>
      </c>
      <c r="MK43" s="228"/>
      <c r="ML43" s="120">
        <f t="shared" si="27"/>
        <v>0</v>
      </c>
      <c r="MM43" s="120">
        <f t="shared" si="28"/>
        <v>0</v>
      </c>
      <c r="MN43" s="120">
        <f t="shared" si="134"/>
        <v>73611.962261999986</v>
      </c>
      <c r="MO43" s="120">
        <v>7431.0922620000001</v>
      </c>
      <c r="MP43" s="228">
        <v>7353.43</v>
      </c>
      <c r="MQ43" s="228">
        <v>7353.43</v>
      </c>
      <c r="MR43" s="228">
        <v>7353.43</v>
      </c>
      <c r="MS43" s="228">
        <v>7353.43</v>
      </c>
      <c r="MT43" s="228">
        <v>7353.43</v>
      </c>
      <c r="MU43" s="228">
        <v>7353.43</v>
      </c>
      <c r="MV43" s="228">
        <v>7353.43</v>
      </c>
      <c r="MW43" s="228">
        <v>7353.43</v>
      </c>
      <c r="MX43" s="228">
        <v>7353.43</v>
      </c>
      <c r="MY43" s="228"/>
      <c r="MZ43" s="228"/>
      <c r="NA43" s="120">
        <f t="shared" si="135"/>
        <v>97975.354091846544</v>
      </c>
      <c r="NB43" s="20">
        <v>0</v>
      </c>
      <c r="NC43" s="20">
        <v>737.91479878398081</v>
      </c>
      <c r="ND43" s="20">
        <v>0</v>
      </c>
      <c r="NE43" s="20">
        <v>85737.608493856678</v>
      </c>
      <c r="NF43" s="20">
        <v>846.39716923184551</v>
      </c>
      <c r="NG43" s="20">
        <v>0</v>
      </c>
      <c r="NH43" s="20">
        <v>5308.5505419888195</v>
      </c>
      <c r="NI43" s="20">
        <v>0</v>
      </c>
      <c r="NJ43" s="20">
        <v>3620.1230879852301</v>
      </c>
      <c r="NK43" s="20">
        <v>1724.76</v>
      </c>
      <c r="NL43" s="20"/>
      <c r="NM43" s="20"/>
      <c r="NN43" s="228">
        <f t="shared" si="136"/>
        <v>24363.391829846558</v>
      </c>
      <c r="NO43" s="120">
        <f t="shared" si="29"/>
        <v>0</v>
      </c>
      <c r="NP43" s="120">
        <f t="shared" si="30"/>
        <v>24363.391829846558</v>
      </c>
      <c r="NQ43" s="114">
        <f t="shared" si="31"/>
        <v>13547.252</v>
      </c>
      <c r="NR43" s="113">
        <f t="shared" si="32"/>
        <v>1614.41</v>
      </c>
      <c r="NS43" s="131">
        <f t="shared" si="33"/>
        <v>-11932.842000000001</v>
      </c>
      <c r="NT43" s="120">
        <f t="shared" si="34"/>
        <v>-11932.842000000001</v>
      </c>
      <c r="NU43" s="120">
        <f t="shared" si="35"/>
        <v>0</v>
      </c>
      <c r="NV43" s="18">
        <f t="shared" si="137"/>
        <v>1581.2740000000003</v>
      </c>
      <c r="NW43" s="18">
        <v>153.42400000000001</v>
      </c>
      <c r="NX43" s="218">
        <v>158.65</v>
      </c>
      <c r="NY43" s="218">
        <v>158.65</v>
      </c>
      <c r="NZ43" s="18">
        <v>158.65</v>
      </c>
      <c r="OA43" s="18">
        <v>158.65</v>
      </c>
      <c r="OB43" s="18">
        <v>158.65</v>
      </c>
      <c r="OC43" s="18">
        <v>158.65</v>
      </c>
      <c r="OD43" s="18">
        <v>158.65</v>
      </c>
      <c r="OE43" s="18">
        <v>158.65</v>
      </c>
      <c r="OF43" s="18">
        <v>158.65</v>
      </c>
      <c r="OG43" s="18"/>
      <c r="OH43" s="18"/>
      <c r="OI43" s="20">
        <f t="shared" si="138"/>
        <v>0</v>
      </c>
      <c r="OJ43" s="20">
        <v>0</v>
      </c>
      <c r="OK43" s="20">
        <v>0</v>
      </c>
      <c r="OL43" s="20">
        <v>0</v>
      </c>
      <c r="OM43" s="20">
        <v>0</v>
      </c>
      <c r="ON43" s="20">
        <v>0</v>
      </c>
      <c r="OO43" s="20">
        <v>0</v>
      </c>
      <c r="OP43" s="20">
        <v>0</v>
      </c>
      <c r="OQ43" s="20">
        <v>0</v>
      </c>
      <c r="OR43" s="20">
        <v>0</v>
      </c>
      <c r="OS43" s="20">
        <f>VLOOKUP(C43,'[3]Фін.рез.(витрати)'!$C$8:$AD$94,28,0)</f>
        <v>0</v>
      </c>
      <c r="OT43" s="20"/>
      <c r="OU43" s="20"/>
      <c r="OV43" s="218">
        <f t="shared" si="139"/>
        <v>-1581.2740000000003</v>
      </c>
      <c r="OW43" s="20">
        <f t="shared" si="36"/>
        <v>-1581.2740000000003</v>
      </c>
      <c r="OX43" s="20">
        <f t="shared" si="37"/>
        <v>0</v>
      </c>
      <c r="OY43" s="18">
        <f t="shared" si="140"/>
        <v>1513.8069999999998</v>
      </c>
      <c r="OZ43" s="18">
        <v>147.517</v>
      </c>
      <c r="PA43" s="218">
        <v>151.81</v>
      </c>
      <c r="PB43" s="218">
        <v>151.81</v>
      </c>
      <c r="PC43" s="218">
        <v>151.81</v>
      </c>
      <c r="PD43" s="218">
        <v>151.81</v>
      </c>
      <c r="PE43" s="218">
        <v>151.81</v>
      </c>
      <c r="PF43" s="218">
        <v>151.81</v>
      </c>
      <c r="PG43" s="218">
        <v>151.81</v>
      </c>
      <c r="PH43" s="218">
        <v>151.81</v>
      </c>
      <c r="PI43" s="218">
        <v>151.81</v>
      </c>
      <c r="PJ43" s="218"/>
      <c r="PK43" s="218"/>
      <c r="PL43" s="20">
        <f t="shared" si="141"/>
        <v>0</v>
      </c>
      <c r="PM43" s="18">
        <v>0</v>
      </c>
      <c r="PN43" s="18">
        <v>0</v>
      </c>
      <c r="PO43" s="18">
        <v>0</v>
      </c>
      <c r="PP43" s="18">
        <v>0</v>
      </c>
      <c r="PQ43" s="18">
        <v>0</v>
      </c>
      <c r="PR43" s="18">
        <v>0</v>
      </c>
      <c r="PS43" s="18">
        <v>0</v>
      </c>
      <c r="PT43" s="18">
        <v>0</v>
      </c>
      <c r="PU43" s="18">
        <v>0</v>
      </c>
      <c r="PV43" s="18">
        <f>VLOOKUP(C43,'[3]Фін.рез.(витрати)'!$C$8:$AE$94,29,0)</f>
        <v>0</v>
      </c>
      <c r="PW43" s="18"/>
      <c r="PX43" s="18"/>
      <c r="PY43" s="218">
        <f t="shared" si="142"/>
        <v>-1513.8069999999998</v>
      </c>
      <c r="PZ43" s="20">
        <f t="shared" si="38"/>
        <v>-1513.8069999999998</v>
      </c>
      <c r="QA43" s="20">
        <f t="shared" si="39"/>
        <v>0</v>
      </c>
      <c r="QB43" s="18">
        <f t="shared" si="143"/>
        <v>0</v>
      </c>
      <c r="QC43" s="18">
        <v>0</v>
      </c>
      <c r="QD43" s="218">
        <v>0</v>
      </c>
      <c r="QE43" s="218">
        <v>0</v>
      </c>
      <c r="QF43" s="218">
        <v>0</v>
      </c>
      <c r="QG43" s="218">
        <v>0</v>
      </c>
      <c r="QH43" s="218">
        <v>0</v>
      </c>
      <c r="QI43" s="218">
        <v>0</v>
      </c>
      <c r="QJ43" s="218">
        <v>0</v>
      </c>
      <c r="QK43" s="218">
        <v>0</v>
      </c>
      <c r="QL43" s="218">
        <v>0</v>
      </c>
      <c r="QM43" s="218"/>
      <c r="QN43" s="218"/>
      <c r="QO43" s="20">
        <f t="shared" si="144"/>
        <v>0</v>
      </c>
      <c r="QP43" s="18">
        <v>0</v>
      </c>
      <c r="QQ43" s="18">
        <v>0</v>
      </c>
      <c r="QR43" s="18"/>
      <c r="QS43" s="18">
        <v>0</v>
      </c>
      <c r="QT43" s="18">
        <v>0</v>
      </c>
      <c r="QU43" s="18">
        <v>0</v>
      </c>
      <c r="QV43" s="18"/>
      <c r="QW43" s="18">
        <v>0</v>
      </c>
      <c r="QX43" s="18"/>
      <c r="QY43" s="18"/>
      <c r="QZ43" s="18"/>
      <c r="RA43" s="18"/>
      <c r="RB43" s="218">
        <f t="shared" si="145"/>
        <v>0</v>
      </c>
      <c r="RC43" s="20">
        <f t="shared" si="40"/>
        <v>0</v>
      </c>
      <c r="RD43" s="20">
        <f t="shared" si="41"/>
        <v>0</v>
      </c>
      <c r="RE43" s="18">
        <f t="shared" si="146"/>
        <v>0</v>
      </c>
      <c r="RF43" s="20">
        <v>0</v>
      </c>
      <c r="RG43" s="218">
        <v>0</v>
      </c>
      <c r="RH43" s="218">
        <v>0</v>
      </c>
      <c r="RI43" s="218">
        <v>0</v>
      </c>
      <c r="RJ43" s="218">
        <v>0</v>
      </c>
      <c r="RK43" s="218">
        <v>0</v>
      </c>
      <c r="RL43" s="218">
        <v>0</v>
      </c>
      <c r="RM43" s="218">
        <v>0</v>
      </c>
      <c r="RN43" s="218">
        <v>0</v>
      </c>
      <c r="RO43" s="218">
        <v>0</v>
      </c>
      <c r="RP43" s="218"/>
      <c r="RQ43" s="218"/>
      <c r="RR43" s="20">
        <f t="shared" si="147"/>
        <v>0</v>
      </c>
      <c r="RS43" s="18">
        <v>0</v>
      </c>
      <c r="RT43" s="18">
        <v>0</v>
      </c>
      <c r="RU43" s="18"/>
      <c r="RV43" s="18">
        <v>0</v>
      </c>
      <c r="RW43" s="18"/>
      <c r="RX43" s="18"/>
      <c r="RY43" s="18">
        <v>0</v>
      </c>
      <c r="RZ43" s="18">
        <v>0</v>
      </c>
      <c r="SA43" s="18"/>
      <c r="SB43" s="18"/>
      <c r="SC43" s="18"/>
      <c r="SD43" s="18"/>
      <c r="SE43" s="20">
        <f t="shared" si="42"/>
        <v>0</v>
      </c>
      <c r="SF43" s="20">
        <f t="shared" si="43"/>
        <v>0</v>
      </c>
      <c r="SG43" s="20">
        <f t="shared" si="44"/>
        <v>0</v>
      </c>
      <c r="SH43" s="18">
        <f t="shared" si="148"/>
        <v>8812.9320000000007</v>
      </c>
      <c r="SI43" s="18">
        <v>828.04200000000003</v>
      </c>
      <c r="SJ43" s="218">
        <v>887.21</v>
      </c>
      <c r="SK43" s="218">
        <v>887.21</v>
      </c>
      <c r="SL43" s="218">
        <v>887.21</v>
      </c>
      <c r="SM43" s="218">
        <v>887.21</v>
      </c>
      <c r="SN43" s="218">
        <v>887.21</v>
      </c>
      <c r="SO43" s="218">
        <v>887.21</v>
      </c>
      <c r="SP43" s="218">
        <v>887.21</v>
      </c>
      <c r="SQ43" s="218">
        <v>887.21</v>
      </c>
      <c r="SR43" s="218">
        <v>887.21</v>
      </c>
      <c r="SS43" s="218"/>
      <c r="ST43" s="218"/>
      <c r="SU43" s="20">
        <f t="shared" si="149"/>
        <v>0</v>
      </c>
      <c r="SV43" s="18">
        <v>0</v>
      </c>
      <c r="SW43" s="18">
        <v>0</v>
      </c>
      <c r="SX43" s="18">
        <v>0</v>
      </c>
      <c r="SY43" s="18">
        <v>0</v>
      </c>
      <c r="SZ43" s="18">
        <v>0</v>
      </c>
      <c r="TA43" s="18">
        <v>0</v>
      </c>
      <c r="TB43" s="18">
        <v>0</v>
      </c>
      <c r="TC43" s="18">
        <v>0</v>
      </c>
      <c r="TD43" s="18">
        <v>0</v>
      </c>
      <c r="TE43" s="18"/>
      <c r="TF43" s="18"/>
      <c r="TG43" s="18"/>
      <c r="TH43" s="20">
        <f t="shared" si="45"/>
        <v>-8812.9320000000007</v>
      </c>
      <c r="TI43" s="20">
        <f t="shared" si="46"/>
        <v>-8812.9320000000007</v>
      </c>
      <c r="TJ43" s="20">
        <f t="shared" si="47"/>
        <v>0</v>
      </c>
      <c r="TK43" s="18">
        <f t="shared" si="150"/>
        <v>1595.7020000000002</v>
      </c>
      <c r="TL43" s="18">
        <v>156.602</v>
      </c>
      <c r="TM43" s="218">
        <v>159.9</v>
      </c>
      <c r="TN43" s="218">
        <v>159.9</v>
      </c>
      <c r="TO43" s="218">
        <v>159.9</v>
      </c>
      <c r="TP43" s="218">
        <v>159.9</v>
      </c>
      <c r="TQ43" s="218">
        <v>159.9</v>
      </c>
      <c r="TR43" s="218">
        <v>159.9</v>
      </c>
      <c r="TS43" s="218">
        <v>159.9</v>
      </c>
      <c r="TT43" s="218">
        <v>159.9</v>
      </c>
      <c r="TU43" s="218">
        <v>159.9</v>
      </c>
      <c r="TV43" s="218"/>
      <c r="TW43" s="218"/>
      <c r="TX43" s="20">
        <f t="shared" si="151"/>
        <v>1614.41</v>
      </c>
      <c r="TY43" s="18">
        <v>746.32</v>
      </c>
      <c r="TZ43" s="18">
        <v>868.09</v>
      </c>
      <c r="UA43" s="18">
        <v>0</v>
      </c>
      <c r="UB43" s="18">
        <v>0</v>
      </c>
      <c r="UC43" s="18">
        <v>0</v>
      </c>
      <c r="UD43" s="18">
        <v>0</v>
      </c>
      <c r="UE43" s="18">
        <v>0</v>
      </c>
      <c r="UF43" s="18">
        <v>0</v>
      </c>
      <c r="UG43" s="18">
        <v>0</v>
      </c>
      <c r="UH43" s="18">
        <f>VLOOKUP(C43,'[3]Фін.рез.(витрати)'!$C$8:$AI$94,33,0)</f>
        <v>0</v>
      </c>
      <c r="UI43" s="18"/>
      <c r="UJ43" s="18"/>
      <c r="UK43" s="20">
        <f t="shared" si="48"/>
        <v>18.707999999999856</v>
      </c>
      <c r="UL43" s="20">
        <f t="shared" si="49"/>
        <v>0</v>
      </c>
      <c r="UM43" s="20">
        <f t="shared" si="50"/>
        <v>18.707999999999856</v>
      </c>
      <c r="UN43" s="18">
        <f t="shared" si="152"/>
        <v>43.536999999999999</v>
      </c>
      <c r="UO43" s="18">
        <v>4.2970000000000006</v>
      </c>
      <c r="UP43" s="218">
        <v>4.3600000000000003</v>
      </c>
      <c r="UQ43" s="218">
        <v>4.3600000000000003</v>
      </c>
      <c r="UR43" s="218">
        <v>4.3600000000000003</v>
      </c>
      <c r="US43" s="218">
        <v>4.3600000000000003</v>
      </c>
      <c r="UT43" s="218">
        <v>4.3600000000000003</v>
      </c>
      <c r="UU43" s="218">
        <v>4.3600000000000003</v>
      </c>
      <c r="UV43" s="218">
        <v>4.3600000000000003</v>
      </c>
      <c r="UW43" s="218">
        <v>4.3600000000000003</v>
      </c>
      <c r="UX43" s="218">
        <v>4.3600000000000003</v>
      </c>
      <c r="UY43" s="218"/>
      <c r="UZ43" s="218"/>
      <c r="VA43" s="20">
        <f t="shared" si="51"/>
        <v>0</v>
      </c>
      <c r="VB43" s="218"/>
      <c r="VC43" s="218"/>
      <c r="VD43" s="218"/>
      <c r="VE43" s="218"/>
      <c r="VF43" s="218"/>
      <c r="VG43" s="218"/>
      <c r="VH43" s="218"/>
      <c r="VI43" s="218"/>
      <c r="VJ43" s="218"/>
      <c r="VK43" s="218"/>
      <c r="VL43" s="218"/>
      <c r="VM43" s="218"/>
      <c r="VN43" s="20">
        <f t="shared" si="52"/>
        <v>-43.536999999999999</v>
      </c>
      <c r="VO43" s="20">
        <f t="shared" si="53"/>
        <v>-43.536999999999999</v>
      </c>
      <c r="VP43" s="20">
        <f t="shared" si="54"/>
        <v>0</v>
      </c>
      <c r="VQ43" s="120">
        <f t="shared" si="55"/>
        <v>0</v>
      </c>
      <c r="VR43" s="228"/>
      <c r="VS43" s="228"/>
      <c r="VT43" s="228"/>
      <c r="VU43" s="228"/>
      <c r="VV43" s="228"/>
      <c r="VW43" s="228"/>
      <c r="VX43" s="228"/>
      <c r="VY43" s="228"/>
      <c r="VZ43" s="228"/>
      <c r="WA43" s="228"/>
      <c r="WB43" s="228"/>
      <c r="WC43" s="228"/>
      <c r="WD43" s="120">
        <f t="shared" si="56"/>
        <v>0</v>
      </c>
      <c r="WE43" s="218"/>
      <c r="WF43" s="218"/>
      <c r="WG43" s="218"/>
      <c r="WH43" s="218"/>
      <c r="WI43" s="218"/>
      <c r="WJ43" s="218"/>
      <c r="WK43" s="218"/>
      <c r="WL43" s="218"/>
      <c r="WM43" s="218"/>
      <c r="WN43" s="218"/>
      <c r="WO43" s="218"/>
      <c r="WP43" s="218"/>
      <c r="WQ43" s="120">
        <f t="shared" si="57"/>
        <v>0</v>
      </c>
      <c r="WR43" s="120">
        <f t="shared" si="58"/>
        <v>0</v>
      </c>
      <c r="WS43" s="120">
        <f t="shared" si="59"/>
        <v>0</v>
      </c>
      <c r="WT43" s="119">
        <f t="shared" si="153"/>
        <v>47258.030000000006</v>
      </c>
      <c r="WU43" s="119">
        <v>4539.1699999999992</v>
      </c>
      <c r="WV43" s="228">
        <v>4746.54</v>
      </c>
      <c r="WW43" s="228">
        <v>4746.54</v>
      </c>
      <c r="WX43" s="228">
        <v>4746.54</v>
      </c>
      <c r="WY43" s="228">
        <v>4746.54</v>
      </c>
      <c r="WZ43" s="228">
        <v>4746.54</v>
      </c>
      <c r="XA43" s="228">
        <v>4746.54</v>
      </c>
      <c r="XB43" s="228">
        <v>4746.54</v>
      </c>
      <c r="XC43" s="228">
        <v>4746.54</v>
      </c>
      <c r="XD43" s="228">
        <v>4746.54</v>
      </c>
      <c r="XE43" s="228"/>
      <c r="XF43" s="228"/>
      <c r="XG43" s="119">
        <f t="shared" si="154"/>
        <v>46396.334100763081</v>
      </c>
      <c r="XH43" s="18">
        <v>5251.6505678921576</v>
      </c>
      <c r="XI43" s="18">
        <v>3505.420333562975</v>
      </c>
      <c r="XJ43" s="18">
        <v>2377.8334149055236</v>
      </c>
      <c r="XK43" s="18">
        <v>2488.8575979641159</v>
      </c>
      <c r="XL43" s="18">
        <v>5010.9793176364192</v>
      </c>
      <c r="XM43" s="18">
        <v>4835.0577789580839</v>
      </c>
      <c r="XN43" s="18">
        <v>4557.9521138547716</v>
      </c>
      <c r="XO43" s="18">
        <v>7208.2327216747763</v>
      </c>
      <c r="XP43" s="18">
        <v>6356.3125221973041</v>
      </c>
      <c r="XQ43" s="18">
        <v>4804.0377321169481</v>
      </c>
      <c r="XR43" s="18"/>
      <c r="XS43" s="18"/>
      <c r="XT43" s="120">
        <f t="shared" si="60"/>
        <v>-861.69589923692547</v>
      </c>
      <c r="XU43" s="120">
        <f t="shared" si="61"/>
        <v>-861.69589923692547</v>
      </c>
      <c r="XV43" s="120">
        <f t="shared" si="62"/>
        <v>0</v>
      </c>
      <c r="XW43" s="119">
        <f t="shared" si="155"/>
        <v>44725.002000000008</v>
      </c>
      <c r="XX43" s="119">
        <v>4329.3119999999999</v>
      </c>
      <c r="XY43" s="228">
        <v>4488.41</v>
      </c>
      <c r="XZ43" s="228">
        <v>4488.41</v>
      </c>
      <c r="YA43" s="228">
        <v>4488.41</v>
      </c>
      <c r="YB43" s="228">
        <v>4488.41</v>
      </c>
      <c r="YC43" s="228">
        <v>4488.41</v>
      </c>
      <c r="YD43" s="228">
        <v>4488.41</v>
      </c>
      <c r="YE43" s="228">
        <v>4488.41</v>
      </c>
      <c r="YF43" s="228">
        <v>4488.41</v>
      </c>
      <c r="YG43" s="228">
        <v>4488.41</v>
      </c>
      <c r="YH43" s="228"/>
      <c r="YI43" s="228"/>
      <c r="YJ43" s="120">
        <f t="shared" si="156"/>
        <v>45279.608608328017</v>
      </c>
      <c r="YK43" s="18">
        <v>4261.5356477680225</v>
      </c>
      <c r="YL43" s="18">
        <v>3046.2613327082295</v>
      </c>
      <c r="YM43" s="18">
        <v>4280.6062198734671</v>
      </c>
      <c r="YN43" s="18">
        <v>4573.044633675644</v>
      </c>
      <c r="YO43" s="18">
        <v>6266.408458864189</v>
      </c>
      <c r="YP43" s="18">
        <v>4369.3695036461386</v>
      </c>
      <c r="YQ43" s="18">
        <v>4805.933811850643</v>
      </c>
      <c r="YR43" s="18">
        <v>4635.2041403530966</v>
      </c>
      <c r="YS43" s="18">
        <v>4424.7261578516818</v>
      </c>
      <c r="YT43" s="18">
        <v>4616.5187017369044</v>
      </c>
      <c r="YU43" s="18"/>
      <c r="YV43" s="18"/>
      <c r="YW43" s="218">
        <f t="shared" si="157"/>
        <v>554.60660832800932</v>
      </c>
      <c r="YX43" s="120">
        <f t="shared" si="63"/>
        <v>0</v>
      </c>
      <c r="YY43" s="120">
        <f t="shared" si="64"/>
        <v>554.60660832800932</v>
      </c>
      <c r="YZ43" s="119">
        <f t="shared" si="158"/>
        <v>1149.6379999999999</v>
      </c>
      <c r="ZA43" s="119">
        <v>124.988</v>
      </c>
      <c r="ZB43" s="228">
        <v>113.85</v>
      </c>
      <c r="ZC43" s="228">
        <v>113.85</v>
      </c>
      <c r="ZD43" s="228">
        <v>113.85</v>
      </c>
      <c r="ZE43" s="228">
        <v>113.85</v>
      </c>
      <c r="ZF43" s="228">
        <v>113.85</v>
      </c>
      <c r="ZG43" s="228">
        <v>113.85</v>
      </c>
      <c r="ZH43" s="228">
        <v>113.85</v>
      </c>
      <c r="ZI43" s="228">
        <v>113.85</v>
      </c>
      <c r="ZJ43" s="228">
        <v>113.85</v>
      </c>
      <c r="ZK43" s="228"/>
      <c r="ZL43" s="228"/>
      <c r="ZM43" s="120">
        <f t="shared" si="159"/>
        <v>4847.1581857464107</v>
      </c>
      <c r="ZN43" s="119"/>
      <c r="ZO43" s="18"/>
      <c r="ZP43" s="18">
        <v>2370.0271129897114</v>
      </c>
      <c r="ZQ43" s="18">
        <v>2477.1310727566993</v>
      </c>
      <c r="ZR43" s="18"/>
      <c r="ZS43" s="18"/>
      <c r="ZT43" s="18"/>
      <c r="ZU43" s="18"/>
      <c r="ZV43" s="18"/>
      <c r="ZW43" s="18"/>
      <c r="ZX43" s="18"/>
      <c r="ZY43" s="18"/>
      <c r="ZZ43" s="120">
        <f t="shared" si="65"/>
        <v>3697.5201857464108</v>
      </c>
      <c r="AAA43" s="120">
        <f t="shared" si="66"/>
        <v>0</v>
      </c>
      <c r="AAB43" s="120">
        <f t="shared" si="67"/>
        <v>3697.5201857464108</v>
      </c>
      <c r="AAC43" s="119">
        <f t="shared" si="160"/>
        <v>510.07499999999999</v>
      </c>
      <c r="AAD43" s="119">
        <v>50.89500000000001</v>
      </c>
      <c r="AAE43" s="228">
        <v>51.02</v>
      </c>
      <c r="AAF43" s="228">
        <v>51.02</v>
      </c>
      <c r="AAG43" s="228">
        <v>51.02</v>
      </c>
      <c r="AAH43" s="228">
        <v>51.02</v>
      </c>
      <c r="AAI43" s="228">
        <v>51.02</v>
      </c>
      <c r="AAJ43" s="228">
        <v>51.02</v>
      </c>
      <c r="AAK43" s="228">
        <v>51.02</v>
      </c>
      <c r="AAL43" s="228">
        <v>51.02</v>
      </c>
      <c r="AAM43" s="228">
        <v>51.02</v>
      </c>
      <c r="AAN43" s="228"/>
      <c r="AAO43" s="228"/>
      <c r="AAP43" s="120">
        <f t="shared" si="161"/>
        <v>575.92698064799993</v>
      </c>
      <c r="AAQ43" s="18">
        <v>48.848053212000003</v>
      </c>
      <c r="AAR43" s="18">
        <v>48.722568119999998</v>
      </c>
      <c r="AAS43" s="18">
        <v>59.770236239999996</v>
      </c>
      <c r="AAT43" s="18">
        <v>61.011153719999996</v>
      </c>
      <c r="AAU43" s="18">
        <v>59.678356715999996</v>
      </c>
      <c r="AAV43" s="18">
        <v>60.793050119999997</v>
      </c>
      <c r="AAW43" s="18">
        <v>59.056664040000001</v>
      </c>
      <c r="AAX43" s="18">
        <v>59.31708948</v>
      </c>
      <c r="AAY43" s="18">
        <v>58.820700840000001</v>
      </c>
      <c r="AAZ43" s="18">
        <v>59.909108159999995</v>
      </c>
      <c r="ABA43" s="18"/>
      <c r="ABB43" s="18"/>
      <c r="ABC43" s="120">
        <f t="shared" si="68"/>
        <v>65.851980647999937</v>
      </c>
      <c r="ABD43" s="120">
        <f t="shared" si="69"/>
        <v>0</v>
      </c>
      <c r="ABE43" s="120">
        <f t="shared" si="70"/>
        <v>65.851980647999937</v>
      </c>
      <c r="ABF43" s="119">
        <f t="shared" si="162"/>
        <v>112.59500000000001</v>
      </c>
      <c r="ABG43" s="119">
        <v>11.255000000000001</v>
      </c>
      <c r="ABH43" s="228">
        <v>11.26</v>
      </c>
      <c r="ABI43" s="228">
        <v>11.26</v>
      </c>
      <c r="ABJ43" s="228">
        <v>11.26</v>
      </c>
      <c r="ABK43" s="228">
        <v>11.26</v>
      </c>
      <c r="ABL43" s="228">
        <v>11.26</v>
      </c>
      <c r="ABM43" s="228">
        <v>11.26</v>
      </c>
      <c r="ABN43" s="228">
        <v>11.26</v>
      </c>
      <c r="ABO43" s="228">
        <v>11.26</v>
      </c>
      <c r="ABP43" s="228">
        <v>11.26</v>
      </c>
      <c r="ABQ43" s="228"/>
      <c r="ABR43" s="228"/>
      <c r="ABS43" s="120">
        <f t="shared" si="163"/>
        <v>0</v>
      </c>
      <c r="ABT43" s="18">
        <v>0</v>
      </c>
      <c r="ABU43" s="18"/>
      <c r="ABV43" s="18"/>
      <c r="ABW43" s="18"/>
      <c r="ABX43" s="18"/>
      <c r="ABY43" s="18"/>
      <c r="ABZ43" s="18"/>
      <c r="ACA43" s="18">
        <v>0</v>
      </c>
      <c r="ACB43" s="18">
        <v>0</v>
      </c>
      <c r="ACC43" s="18">
        <v>0</v>
      </c>
      <c r="ACD43" s="18"/>
      <c r="ACE43" s="18"/>
      <c r="ACF43" s="120">
        <f t="shared" si="71"/>
        <v>-112.59500000000001</v>
      </c>
      <c r="ACG43" s="120">
        <f t="shared" si="72"/>
        <v>-112.59500000000001</v>
      </c>
      <c r="ACH43" s="120">
        <f t="shared" si="73"/>
        <v>0</v>
      </c>
      <c r="ACI43" s="114">
        <f t="shared" si="74"/>
        <v>60263.897999999994</v>
      </c>
      <c r="ACJ43" s="120">
        <f t="shared" si="75"/>
        <v>37975.192776503995</v>
      </c>
      <c r="ACK43" s="131">
        <f t="shared" si="76"/>
        <v>-22288.705223495999</v>
      </c>
      <c r="ACL43" s="120">
        <f t="shared" si="77"/>
        <v>-22288.705223495999</v>
      </c>
      <c r="ACM43" s="120">
        <f t="shared" si="78"/>
        <v>0</v>
      </c>
      <c r="ACN43" s="18">
        <f t="shared" si="164"/>
        <v>6244.6960000000008</v>
      </c>
      <c r="ACO43" s="18">
        <v>582.43600000000004</v>
      </c>
      <c r="ACP43" s="218">
        <v>629.14</v>
      </c>
      <c r="ACQ43" s="218">
        <v>629.14</v>
      </c>
      <c r="ACR43" s="218">
        <v>629.14</v>
      </c>
      <c r="ACS43" s="218">
        <v>629.14</v>
      </c>
      <c r="ACT43" s="218">
        <v>629.14</v>
      </c>
      <c r="ACU43" s="218">
        <v>629.14</v>
      </c>
      <c r="ACV43" s="218">
        <v>629.14</v>
      </c>
      <c r="ACW43" s="218">
        <v>629.14</v>
      </c>
      <c r="ACX43" s="218">
        <v>629.14</v>
      </c>
      <c r="ACY43" s="218"/>
      <c r="ACZ43" s="218"/>
      <c r="ADA43" s="20">
        <f t="shared" si="165"/>
        <v>4815.2647058399989</v>
      </c>
      <c r="ADB43" s="18">
        <v>238.28318640000001</v>
      </c>
      <c r="ADC43" s="18">
        <v>760.54740480000009</v>
      </c>
      <c r="ADD43" s="18">
        <v>755.41084488000001</v>
      </c>
      <c r="ADE43" s="18">
        <v>807.61992839999994</v>
      </c>
      <c r="ADF43" s="18">
        <v>325.51830935999999</v>
      </c>
      <c r="ADG43" s="18">
        <v>230.50136520000001</v>
      </c>
      <c r="ADH43" s="18">
        <v>502.8327936</v>
      </c>
      <c r="ADI43" s="18">
        <v>591.85565999999994</v>
      </c>
      <c r="ADJ43" s="18">
        <v>379.53046439999997</v>
      </c>
      <c r="ADK43" s="18">
        <v>223.16474879999998</v>
      </c>
      <c r="ADL43" s="18"/>
      <c r="ADM43" s="18"/>
      <c r="ADN43" s="20">
        <f t="shared" si="79"/>
        <v>-1429.4312941600019</v>
      </c>
      <c r="ADO43" s="20">
        <f t="shared" si="80"/>
        <v>-1429.4312941600019</v>
      </c>
      <c r="ADP43" s="20">
        <f t="shared" si="81"/>
        <v>0</v>
      </c>
      <c r="ADQ43" s="18">
        <f t="shared" si="166"/>
        <v>54019.20199999999</v>
      </c>
      <c r="ADR43" s="18">
        <v>5028.1519999999991</v>
      </c>
      <c r="ADS43" s="218">
        <v>5443.45</v>
      </c>
      <c r="ADT43" s="218">
        <v>5443.45</v>
      </c>
      <c r="ADU43" s="218">
        <v>5443.45</v>
      </c>
      <c r="ADV43" s="218">
        <v>5443.45</v>
      </c>
      <c r="ADW43" s="218">
        <v>5443.45</v>
      </c>
      <c r="ADX43" s="218">
        <v>5443.45</v>
      </c>
      <c r="ADY43" s="218">
        <v>5443.45</v>
      </c>
      <c r="ADZ43" s="218">
        <v>5443.45</v>
      </c>
      <c r="AEA43" s="218">
        <v>5443.45</v>
      </c>
      <c r="AEB43" s="218"/>
      <c r="AEC43" s="218"/>
      <c r="AED43" s="20">
        <f t="shared" si="167"/>
        <v>33159.928070663998</v>
      </c>
      <c r="AEE43" s="18">
        <v>3443.1920434800004</v>
      </c>
      <c r="AEF43" s="18">
        <v>2582.6922288000005</v>
      </c>
      <c r="AEG43" s="18">
        <v>3586.2135899040004</v>
      </c>
      <c r="AEH43" s="18">
        <v>3559.2094332000001</v>
      </c>
      <c r="AEI43" s="18">
        <v>2921.7253132799997</v>
      </c>
      <c r="AEJ43" s="18">
        <v>3764.8556315999999</v>
      </c>
      <c r="AEK43" s="18">
        <v>3370.5510696000001</v>
      </c>
      <c r="AEL43" s="18">
        <v>3539.2968468000004</v>
      </c>
      <c r="AEM43" s="18">
        <v>3008.8549188000002</v>
      </c>
      <c r="AEN43" s="18">
        <v>3383.3369952000003</v>
      </c>
      <c r="AEO43" s="18"/>
      <c r="AEP43" s="18"/>
      <c r="AEQ43" s="20">
        <f t="shared" si="82"/>
        <v>-20859.273929335992</v>
      </c>
      <c r="AER43" s="20">
        <f t="shared" si="83"/>
        <v>-20859.273929335992</v>
      </c>
      <c r="AES43" s="20">
        <f t="shared" si="84"/>
        <v>0</v>
      </c>
      <c r="AET43" s="18">
        <f t="shared" si="168"/>
        <v>0</v>
      </c>
      <c r="AEU43" s="18">
        <v>0</v>
      </c>
      <c r="AEV43" s="218">
        <v>0</v>
      </c>
      <c r="AEW43" s="218">
        <v>0</v>
      </c>
      <c r="AEX43" s="218">
        <v>0</v>
      </c>
      <c r="AEY43" s="218">
        <v>0</v>
      </c>
      <c r="AEZ43" s="218"/>
      <c r="AFA43" s="218"/>
      <c r="AFB43" s="218"/>
      <c r="AFC43" s="218"/>
      <c r="AFD43" s="218"/>
      <c r="AFE43" s="218"/>
      <c r="AFF43" s="218"/>
      <c r="AFG43" s="20">
        <f t="shared" si="169"/>
        <v>0</v>
      </c>
      <c r="AFH43" s="18"/>
      <c r="AFI43" s="18"/>
      <c r="AFJ43" s="18"/>
      <c r="AFK43" s="18"/>
      <c r="AFL43" s="18"/>
      <c r="AFM43" s="18"/>
      <c r="AFN43" s="18"/>
      <c r="AFO43" s="18"/>
      <c r="AFP43" s="18"/>
      <c r="AFQ43" s="18"/>
      <c r="AFR43" s="18"/>
      <c r="AFS43" s="18"/>
      <c r="AFT43" s="20">
        <f t="shared" si="85"/>
        <v>0</v>
      </c>
      <c r="AFU43" s="20">
        <f t="shared" si="86"/>
        <v>0</v>
      </c>
      <c r="AFV43" s="135">
        <f t="shared" si="87"/>
        <v>0</v>
      </c>
      <c r="AFW43" s="140">
        <f t="shared" si="88"/>
        <v>353929.80926199997</v>
      </c>
      <c r="AFX43" s="110">
        <f t="shared" si="89"/>
        <v>322927.16225594177</v>
      </c>
      <c r="AFY43" s="125">
        <f t="shared" si="90"/>
        <v>-31002.647006058192</v>
      </c>
      <c r="AFZ43" s="20">
        <f t="shared" si="170"/>
        <v>-31002.647006058192</v>
      </c>
      <c r="AGA43" s="139">
        <f t="shared" si="171"/>
        <v>0</v>
      </c>
      <c r="AGB43" s="200">
        <f t="shared" si="91"/>
        <v>424715.77111439995</v>
      </c>
      <c r="AGC43" s="125">
        <f t="shared" si="91"/>
        <v>387512.59470713011</v>
      </c>
      <c r="AGD43" s="125">
        <f t="shared" si="92"/>
        <v>-37203.176407269842</v>
      </c>
      <c r="AGE43" s="20">
        <f t="shared" si="93"/>
        <v>-37203.176407269842</v>
      </c>
      <c r="AGF43" s="135">
        <f t="shared" si="94"/>
        <v>0</v>
      </c>
      <c r="AGG43" s="164">
        <f t="shared" si="172"/>
        <v>21235.788555719999</v>
      </c>
      <c r="AGH43" s="205">
        <f t="shared" si="173"/>
        <v>19375.629735356506</v>
      </c>
      <c r="AGI43" s="125">
        <f t="shared" si="95"/>
        <v>-1860.1588203634929</v>
      </c>
      <c r="AGJ43" s="20">
        <f t="shared" si="96"/>
        <v>-1860.1588203634929</v>
      </c>
      <c r="AGK43" s="139">
        <f t="shared" si="97"/>
        <v>0</v>
      </c>
      <c r="AGL43" s="165">
        <f t="shared" si="174"/>
        <v>445951.55967011995</v>
      </c>
      <c r="AGM43" s="165">
        <f t="shared" si="174"/>
        <v>406888.22444248659</v>
      </c>
      <c r="AGN43" s="166">
        <f t="shared" si="99"/>
        <v>-39063.335227633361</v>
      </c>
      <c r="AGO43" s="165">
        <f t="shared" si="100"/>
        <v>-39063.335227633361</v>
      </c>
      <c r="AGP43" s="167">
        <f t="shared" si="101"/>
        <v>0</v>
      </c>
      <c r="AGQ43" s="202">
        <f t="shared" si="175"/>
        <v>4.7619047619047623E-2</v>
      </c>
      <c r="AGR43" s="263"/>
      <c r="AGS43" s="263">
        <v>0.05</v>
      </c>
      <c r="AGT43" s="229"/>
      <c r="AGU43" s="264"/>
      <c r="AGV43" s="22"/>
      <c r="AGW43" s="22"/>
      <c r="AGX43" s="22"/>
      <c r="AGY43" s="22"/>
      <c r="AGZ43" s="22"/>
      <c r="AHA43" s="22"/>
      <c r="AHB43" s="22"/>
      <c r="AHC43" s="22"/>
      <c r="AHD43" s="22"/>
      <c r="AHE43" s="22"/>
      <c r="AHF43" s="22"/>
      <c r="AHG43" s="22"/>
      <c r="AHH43" s="22"/>
    </row>
    <row r="44" spans="1:892" s="210" customFormat="1" ht="12.75" outlineLevel="1" x14ac:dyDescent="0.25">
      <c r="A44" s="1">
        <v>474</v>
      </c>
      <c r="B44" s="21">
        <v>3</v>
      </c>
      <c r="C44" s="230" t="s">
        <v>1767</v>
      </c>
      <c r="D44" s="231">
        <v>10</v>
      </c>
      <c r="E44" s="227">
        <v>6539.4</v>
      </c>
      <c r="F44" s="131">
        <f t="shared" si="0"/>
        <v>62895.535999999993</v>
      </c>
      <c r="G44" s="113">
        <f t="shared" si="1"/>
        <v>42432.408408271251</v>
      </c>
      <c r="H44" s="131">
        <f t="shared" si="2"/>
        <v>-20463.127591728742</v>
      </c>
      <c r="I44" s="120">
        <f t="shared" si="3"/>
        <v>-20463.127591728742</v>
      </c>
      <c r="J44" s="120">
        <f t="shared" si="4"/>
        <v>0</v>
      </c>
      <c r="K44" s="18">
        <f t="shared" si="102"/>
        <v>25873.843000000001</v>
      </c>
      <c r="L44" s="218">
        <v>2537.4729999999995</v>
      </c>
      <c r="M44" s="218">
        <v>2592.9299999999998</v>
      </c>
      <c r="N44" s="218">
        <v>2592.9299999999998</v>
      </c>
      <c r="O44" s="218">
        <v>2592.9299999999998</v>
      </c>
      <c r="P44" s="218">
        <v>2592.9299999999998</v>
      </c>
      <c r="Q44" s="218">
        <v>2592.9299999999998</v>
      </c>
      <c r="R44" s="218">
        <v>2592.9299999999998</v>
      </c>
      <c r="S44" s="218">
        <v>2592.9299999999998</v>
      </c>
      <c r="T44" s="218">
        <v>2592.9299999999998</v>
      </c>
      <c r="U44" s="218">
        <v>2592.9299999999998</v>
      </c>
      <c r="V44" s="218"/>
      <c r="W44" s="218"/>
      <c r="X44" s="218">
        <f t="shared" si="103"/>
        <v>14973.101558231452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13541.117974687066</v>
      </c>
      <c r="AE44" s="18">
        <v>1431.9835835443866</v>
      </c>
      <c r="AF44" s="18">
        <v>0</v>
      </c>
      <c r="AG44" s="18">
        <v>0</v>
      </c>
      <c r="AH44" s="18">
        <v>0</v>
      </c>
      <c r="AI44" s="18"/>
      <c r="AJ44" s="18"/>
      <c r="AK44" s="218"/>
      <c r="AL44" s="218">
        <f t="shared" si="104"/>
        <v>0</v>
      </c>
      <c r="AM44" s="218">
        <f t="shared" si="5"/>
        <v>0</v>
      </c>
      <c r="AN44" s="18">
        <f t="shared" si="105"/>
        <v>9.0000000000000011E-3</v>
      </c>
      <c r="AO44" s="218">
        <v>9.0000000000000011E-3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  <c r="AU44" s="218">
        <v>0</v>
      </c>
      <c r="AV44" s="218">
        <v>0</v>
      </c>
      <c r="AW44" s="218">
        <v>0</v>
      </c>
      <c r="AX44" s="218">
        <v>0</v>
      </c>
      <c r="AY44" s="218"/>
      <c r="AZ44" s="218"/>
      <c r="BA44" s="20">
        <f t="shared" si="106"/>
        <v>0</v>
      </c>
      <c r="BB44" s="18">
        <v>0</v>
      </c>
      <c r="BC44" s="18">
        <v>0</v>
      </c>
      <c r="BD44" s="18">
        <v>0</v>
      </c>
      <c r="BE44" s="18">
        <v>0</v>
      </c>
      <c r="BF44" s="18">
        <v>0</v>
      </c>
      <c r="BG44" s="18">
        <v>0</v>
      </c>
      <c r="BH44" s="18">
        <v>0</v>
      </c>
      <c r="BI44" s="18">
        <v>0</v>
      </c>
      <c r="BJ44" s="18">
        <v>0</v>
      </c>
      <c r="BK44" s="18">
        <v>0</v>
      </c>
      <c r="BL44" s="18"/>
      <c r="BM44" s="18"/>
      <c r="BN44" s="218"/>
      <c r="BO44" s="20">
        <f t="shared" si="6"/>
        <v>0</v>
      </c>
      <c r="BP44" s="20">
        <f t="shared" si="7"/>
        <v>0</v>
      </c>
      <c r="BQ44" s="18">
        <f t="shared" si="107"/>
        <v>0</v>
      </c>
      <c r="BR44" s="218">
        <v>0</v>
      </c>
      <c r="BS44" s="3">
        <v>0</v>
      </c>
      <c r="BT44" s="218">
        <v>0</v>
      </c>
      <c r="BU44" s="218">
        <v>0</v>
      </c>
      <c r="BV44" s="218">
        <v>0</v>
      </c>
      <c r="BW44" s="218">
        <v>0</v>
      </c>
      <c r="BX44" s="218">
        <v>0</v>
      </c>
      <c r="BY44" s="218">
        <v>0</v>
      </c>
      <c r="BZ44" s="218">
        <v>0</v>
      </c>
      <c r="CA44" s="218">
        <v>0</v>
      </c>
      <c r="CB44" s="218"/>
      <c r="CC44" s="218"/>
      <c r="CD44" s="18">
        <f t="shared" si="108"/>
        <v>0</v>
      </c>
      <c r="CE44" s="18">
        <v>0</v>
      </c>
      <c r="CF44" s="18">
        <v>0</v>
      </c>
      <c r="CG44" s="18">
        <v>0</v>
      </c>
      <c r="CH44" s="18">
        <v>0</v>
      </c>
      <c r="CI44" s="18">
        <v>0</v>
      </c>
      <c r="CJ44" s="18">
        <v>0</v>
      </c>
      <c r="CK44" s="18">
        <v>0</v>
      </c>
      <c r="CL44" s="18">
        <v>0</v>
      </c>
      <c r="CM44" s="18">
        <v>0</v>
      </c>
      <c r="CN44" s="18">
        <v>0</v>
      </c>
      <c r="CO44" s="18"/>
      <c r="CP44" s="18"/>
      <c r="CQ44" s="218"/>
      <c r="CR44" s="20">
        <f t="shared" si="8"/>
        <v>0</v>
      </c>
      <c r="CS44" s="20">
        <f t="shared" si="9"/>
        <v>0</v>
      </c>
      <c r="CT44" s="18">
        <f t="shared" si="109"/>
        <v>51.281999999999996</v>
      </c>
      <c r="CU44" s="18">
        <v>4.6619999999999999</v>
      </c>
      <c r="CV44" s="218">
        <v>5.18</v>
      </c>
      <c r="CW44" s="218">
        <v>5.18</v>
      </c>
      <c r="CX44" s="218">
        <v>5.18</v>
      </c>
      <c r="CY44" s="218">
        <v>5.18</v>
      </c>
      <c r="CZ44" s="218">
        <v>5.18</v>
      </c>
      <c r="DA44" s="218">
        <v>5.18</v>
      </c>
      <c r="DB44" s="218">
        <v>5.18</v>
      </c>
      <c r="DC44" s="218">
        <v>5.18</v>
      </c>
      <c r="DD44" s="218">
        <v>5.18</v>
      </c>
      <c r="DE44" s="218"/>
      <c r="DF44" s="218"/>
      <c r="DG44" s="18">
        <f t="shared" si="110"/>
        <v>0</v>
      </c>
      <c r="DH44" s="18">
        <v>0</v>
      </c>
      <c r="DI44" s="18">
        <v>0</v>
      </c>
      <c r="DJ44" s="18">
        <v>0</v>
      </c>
      <c r="DK44" s="18">
        <v>0</v>
      </c>
      <c r="DL44" s="18">
        <v>0</v>
      </c>
      <c r="DM44" s="18">
        <v>0</v>
      </c>
      <c r="DN44" s="18">
        <v>0</v>
      </c>
      <c r="DO44" s="18">
        <v>0</v>
      </c>
      <c r="DP44" s="18">
        <v>0</v>
      </c>
      <c r="DQ44" s="18">
        <v>0</v>
      </c>
      <c r="DR44" s="18"/>
      <c r="DS44" s="18"/>
      <c r="DT44" s="218">
        <f t="shared" si="111"/>
        <v>-51.281999999999996</v>
      </c>
      <c r="DU44" s="20">
        <f t="shared" si="10"/>
        <v>-51.281999999999996</v>
      </c>
      <c r="DV44" s="20">
        <f t="shared" si="112"/>
        <v>0</v>
      </c>
      <c r="DW44" s="18">
        <f t="shared" si="176"/>
        <v>2402.3469999999998</v>
      </c>
      <c r="DX44" s="18">
        <v>235.86699999999996</v>
      </c>
      <c r="DY44" s="218">
        <v>240.72</v>
      </c>
      <c r="DZ44" s="218">
        <v>240.72</v>
      </c>
      <c r="EA44" s="218">
        <v>240.72</v>
      </c>
      <c r="EB44" s="218">
        <v>240.72</v>
      </c>
      <c r="EC44" s="218">
        <v>240.72</v>
      </c>
      <c r="ED44" s="218">
        <v>240.72</v>
      </c>
      <c r="EE44" s="218">
        <v>240.72</v>
      </c>
      <c r="EF44" s="218">
        <v>240.72</v>
      </c>
      <c r="EG44" s="218">
        <v>240.72</v>
      </c>
      <c r="EH44" s="218"/>
      <c r="EI44" s="218"/>
      <c r="EJ44" s="218"/>
      <c r="EK44" s="18">
        <f t="shared" si="113"/>
        <v>1290.3410812692723</v>
      </c>
      <c r="EL44" s="18">
        <v>0</v>
      </c>
      <c r="EM44" s="18">
        <v>0</v>
      </c>
      <c r="EN44" s="18">
        <v>0</v>
      </c>
      <c r="EO44" s="18">
        <v>0</v>
      </c>
      <c r="EP44" s="18">
        <v>0</v>
      </c>
      <c r="EQ44" s="18">
        <v>1290.3410812692723</v>
      </c>
      <c r="ER44" s="18">
        <v>0</v>
      </c>
      <c r="ES44" s="18">
        <v>0</v>
      </c>
      <c r="ET44" s="18">
        <v>0</v>
      </c>
      <c r="EU44" s="18">
        <v>0</v>
      </c>
      <c r="EV44" s="18"/>
      <c r="EW44" s="18"/>
      <c r="EX44" s="20">
        <f t="shared" si="12"/>
        <v>-1112.0059187307274</v>
      </c>
      <c r="EY44" s="20">
        <f t="shared" si="114"/>
        <v>-1112.0059187307274</v>
      </c>
      <c r="EZ44" s="20">
        <f t="shared" si="115"/>
        <v>0</v>
      </c>
      <c r="FA44" s="18">
        <f t="shared" si="116"/>
        <v>6800.2819999999992</v>
      </c>
      <c r="FB44" s="18">
        <v>667.68200000000002</v>
      </c>
      <c r="FC44" s="218">
        <v>681.4</v>
      </c>
      <c r="FD44" s="218">
        <v>681.4</v>
      </c>
      <c r="FE44" s="218">
        <v>681.4</v>
      </c>
      <c r="FF44" s="218">
        <v>681.4</v>
      </c>
      <c r="FG44" s="218">
        <v>681.4</v>
      </c>
      <c r="FH44" s="218">
        <v>681.4</v>
      </c>
      <c r="FI44" s="218">
        <v>681.4</v>
      </c>
      <c r="FJ44" s="218">
        <v>681.4</v>
      </c>
      <c r="FK44" s="218">
        <v>681.4</v>
      </c>
      <c r="FL44" s="218"/>
      <c r="FM44" s="218"/>
      <c r="FN44" s="20">
        <f t="shared" si="117"/>
        <v>3643.5426122295007</v>
      </c>
      <c r="FO44" s="18">
        <v>0</v>
      </c>
      <c r="FP44" s="18">
        <v>0</v>
      </c>
      <c r="FQ44" s="18">
        <v>0</v>
      </c>
      <c r="FR44" s="18">
        <v>0</v>
      </c>
      <c r="FS44" s="18">
        <v>0</v>
      </c>
      <c r="FT44" s="18">
        <v>3643.5426122295007</v>
      </c>
      <c r="FU44" s="18">
        <v>0</v>
      </c>
      <c r="FV44" s="18">
        <v>0</v>
      </c>
      <c r="FW44" s="18">
        <v>0</v>
      </c>
      <c r="FX44" s="18">
        <v>0</v>
      </c>
      <c r="FY44" s="18"/>
      <c r="FZ44" s="18"/>
      <c r="GA44" s="218">
        <f t="shared" si="118"/>
        <v>-3156.7393877704985</v>
      </c>
      <c r="GB44" s="20">
        <f t="shared" si="119"/>
        <v>-3156.7393877704985</v>
      </c>
      <c r="GC44" s="20">
        <f t="shared" si="120"/>
        <v>0</v>
      </c>
      <c r="GD44" s="18">
        <f t="shared" si="121"/>
        <v>11.518000000000001</v>
      </c>
      <c r="GE44" s="218">
        <v>11.518000000000001</v>
      </c>
      <c r="GF44" s="218">
        <v>0</v>
      </c>
      <c r="GG44" s="218">
        <v>0</v>
      </c>
      <c r="GH44" s="218">
        <v>0</v>
      </c>
      <c r="GI44" s="218">
        <v>0</v>
      </c>
      <c r="GJ44" s="218">
        <v>0</v>
      </c>
      <c r="GK44" s="218"/>
      <c r="GL44" s="218"/>
      <c r="GM44" s="218"/>
      <c r="GN44" s="218"/>
      <c r="GO44" s="218"/>
      <c r="GP44" s="218"/>
      <c r="GQ44" s="20">
        <f t="shared" si="122"/>
        <v>0</v>
      </c>
      <c r="GR44" s="18">
        <v>0</v>
      </c>
      <c r="GS44" s="18">
        <v>0</v>
      </c>
      <c r="GT44" s="18">
        <v>0</v>
      </c>
      <c r="GU44" s="18">
        <v>0</v>
      </c>
      <c r="GV44" s="218">
        <f t="shared" si="123"/>
        <v>-11.518000000000001</v>
      </c>
      <c r="GW44" s="20">
        <f t="shared" si="13"/>
        <v>-11.518000000000001</v>
      </c>
      <c r="GX44" s="20">
        <f t="shared" si="14"/>
        <v>0</v>
      </c>
      <c r="GY44" s="18">
        <f t="shared" si="124"/>
        <v>27756.254999999997</v>
      </c>
      <c r="GZ44" s="18">
        <v>2713.4850000000001</v>
      </c>
      <c r="HA44" s="218">
        <v>2782.53</v>
      </c>
      <c r="HB44" s="218">
        <v>2782.53</v>
      </c>
      <c r="HC44" s="218">
        <v>2782.53</v>
      </c>
      <c r="HD44" s="218">
        <v>2782.53</v>
      </c>
      <c r="HE44" s="218">
        <v>2782.53</v>
      </c>
      <c r="HF44" s="218">
        <v>2782.53</v>
      </c>
      <c r="HG44" s="218">
        <v>2782.53</v>
      </c>
      <c r="HH44" s="218">
        <v>2782.53</v>
      </c>
      <c r="HI44" s="218">
        <v>2782.53</v>
      </c>
      <c r="HJ44" s="218"/>
      <c r="HK44" s="218"/>
      <c r="HL44" s="20">
        <f t="shared" si="125"/>
        <v>22525.423156541023</v>
      </c>
      <c r="HM44" s="18">
        <v>2151.3013365461161</v>
      </c>
      <c r="HN44" s="18">
        <v>1977.8456900977123</v>
      </c>
      <c r="HO44" s="18">
        <v>2273.2467943844731</v>
      </c>
      <c r="HP44" s="18">
        <v>2450.3782140239937</v>
      </c>
      <c r="HQ44" s="18">
        <v>2563.3631119077459</v>
      </c>
      <c r="HR44" s="18">
        <v>2223.5685454702334</v>
      </c>
      <c r="HS44" s="18">
        <v>2021.2543668906437</v>
      </c>
      <c r="HT44" s="18">
        <v>2673.7071172535525</v>
      </c>
      <c r="HU44" s="18">
        <v>2020.2719211329202</v>
      </c>
      <c r="HV44" s="18">
        <v>2170.486058833636</v>
      </c>
      <c r="HW44" s="18"/>
      <c r="HX44" s="18"/>
      <c r="HY44" s="20">
        <f t="shared" si="15"/>
        <v>-5230.8318434589746</v>
      </c>
      <c r="HZ44" s="20">
        <f t="shared" si="16"/>
        <v>-5230.8318434589746</v>
      </c>
      <c r="IA44" s="20">
        <f t="shared" si="17"/>
        <v>0</v>
      </c>
      <c r="IB44" s="119">
        <f t="shared" si="126"/>
        <v>38470.442000000003</v>
      </c>
      <c r="IC44" s="119">
        <v>3742.3919999999998</v>
      </c>
      <c r="ID44" s="228">
        <v>3913.97</v>
      </c>
      <c r="IE44" s="228">
        <v>3913.97</v>
      </c>
      <c r="IF44" s="119">
        <v>3913.97</v>
      </c>
      <c r="IG44" s="119">
        <v>3913.97</v>
      </c>
      <c r="IH44" s="119">
        <v>3913.97</v>
      </c>
      <c r="II44" s="119">
        <v>3913.97</v>
      </c>
      <c r="IJ44" s="119">
        <v>3913.97</v>
      </c>
      <c r="IK44" s="119">
        <v>3913.97</v>
      </c>
      <c r="IL44" s="119">
        <v>3416.29</v>
      </c>
      <c r="IM44" s="119"/>
      <c r="IN44" s="119"/>
      <c r="IO44" s="120">
        <f t="shared" si="127"/>
        <v>37851.941994920991</v>
      </c>
      <c r="IP44" s="18">
        <v>2543.0673910494738</v>
      </c>
      <c r="IQ44" s="18">
        <v>3003.3327759707581</v>
      </c>
      <c r="IR44" s="18">
        <v>4030.3172680719144</v>
      </c>
      <c r="IS44" s="18">
        <v>3882.607445017898</v>
      </c>
      <c r="IT44" s="18">
        <v>4491.5848814088949</v>
      </c>
      <c r="IU44" s="18">
        <v>3701.9265076703996</v>
      </c>
      <c r="IV44" s="18">
        <v>3641.824612208512</v>
      </c>
      <c r="IW44" s="18">
        <v>4060.1645739990404</v>
      </c>
      <c r="IX44" s="18">
        <v>4639.7831269199951</v>
      </c>
      <c r="IY44" s="18">
        <v>3857.3334126041077</v>
      </c>
      <c r="IZ44" s="18"/>
      <c r="JA44" s="18"/>
      <c r="JB44" s="228">
        <f t="shared" si="18"/>
        <v>-618.50000507901132</v>
      </c>
      <c r="JC44" s="120">
        <f t="shared" si="19"/>
        <v>-618.50000507901132</v>
      </c>
      <c r="JD44" s="120">
        <f t="shared" si="20"/>
        <v>0</v>
      </c>
      <c r="JE44" s="119">
        <f t="shared" si="128"/>
        <v>38.336000000000006</v>
      </c>
      <c r="JF44" s="119">
        <v>38.336000000000006</v>
      </c>
      <c r="JG44" s="228">
        <v>0</v>
      </c>
      <c r="JH44" s="228">
        <v>0</v>
      </c>
      <c r="JI44" s="228">
        <v>0</v>
      </c>
      <c r="JJ44" s="228">
        <v>0</v>
      </c>
      <c r="JK44" s="228">
        <v>0</v>
      </c>
      <c r="JL44" s="228">
        <v>0</v>
      </c>
      <c r="JM44" s="228">
        <v>0</v>
      </c>
      <c r="JN44" s="228">
        <v>0</v>
      </c>
      <c r="JO44" s="228">
        <v>0</v>
      </c>
      <c r="JP44" s="228"/>
      <c r="JQ44" s="228"/>
      <c r="JR44" s="119">
        <f t="shared" si="129"/>
        <v>31.248711233228164</v>
      </c>
      <c r="JS44" s="18">
        <v>31.248711233228164</v>
      </c>
      <c r="JT44" s="18">
        <v>0</v>
      </c>
      <c r="JU44" s="18">
        <v>0</v>
      </c>
      <c r="JV44" s="18">
        <v>0</v>
      </c>
      <c r="JW44" s="18">
        <v>0</v>
      </c>
      <c r="JX44" s="18">
        <v>0</v>
      </c>
      <c r="JY44" s="18">
        <v>0</v>
      </c>
      <c r="JZ44" s="18">
        <v>0</v>
      </c>
      <c r="KA44" s="18">
        <v>0</v>
      </c>
      <c r="KB44" s="18">
        <v>0</v>
      </c>
      <c r="KC44" s="18"/>
      <c r="KD44" s="18"/>
      <c r="KE44" s="228">
        <f t="shared" si="21"/>
        <v>-7.0872887667718416</v>
      </c>
      <c r="KF44" s="120">
        <f t="shared" si="22"/>
        <v>-7.0872887667718416</v>
      </c>
      <c r="KG44" s="120">
        <f t="shared" si="23"/>
        <v>0</v>
      </c>
      <c r="KH44" s="119">
        <f t="shared" si="130"/>
        <v>8602.0580000000027</v>
      </c>
      <c r="KI44" s="119">
        <v>844.59800000000007</v>
      </c>
      <c r="KJ44" s="228">
        <v>861.94</v>
      </c>
      <c r="KK44" s="228">
        <v>861.94</v>
      </c>
      <c r="KL44" s="228">
        <v>861.94</v>
      </c>
      <c r="KM44" s="228">
        <v>861.94</v>
      </c>
      <c r="KN44" s="228">
        <v>861.94</v>
      </c>
      <c r="KO44" s="228">
        <v>861.94</v>
      </c>
      <c r="KP44" s="228">
        <v>861.94</v>
      </c>
      <c r="KQ44" s="228">
        <v>861.94</v>
      </c>
      <c r="KR44" s="228">
        <v>861.94</v>
      </c>
      <c r="KS44" s="228"/>
      <c r="KT44" s="228"/>
      <c r="KU44" s="120">
        <f t="shared" si="131"/>
        <v>7186.5577072452525</v>
      </c>
      <c r="KV44" s="18">
        <v>1000.4744454406479</v>
      </c>
      <c r="KW44" s="18">
        <v>758.31035403702401</v>
      </c>
      <c r="KX44" s="18">
        <v>1117.9099487106469</v>
      </c>
      <c r="KY44" s="18">
        <v>991.43275146414044</v>
      </c>
      <c r="KZ44" s="18">
        <v>1067.7751246434727</v>
      </c>
      <c r="LA44" s="18">
        <v>211.56137749871746</v>
      </c>
      <c r="LB44" s="18">
        <v>11.722546441315837</v>
      </c>
      <c r="LC44" s="18"/>
      <c r="LD44" s="18">
        <v>1181.1155582112276</v>
      </c>
      <c r="LE44" s="18">
        <v>846.25560079805905</v>
      </c>
      <c r="LF44" s="18"/>
      <c r="LG44" s="18"/>
      <c r="LH44" s="228">
        <f t="shared" si="132"/>
        <v>-1415.5002927547503</v>
      </c>
      <c r="LI44" s="120">
        <f t="shared" si="24"/>
        <v>-1415.5002927547503</v>
      </c>
      <c r="LJ44" s="120">
        <f t="shared" si="25"/>
        <v>0</v>
      </c>
      <c r="LK44" s="120">
        <f t="shared" si="133"/>
        <v>0</v>
      </c>
      <c r="LL44" s="228"/>
      <c r="LM44" s="228"/>
      <c r="LN44" s="228"/>
      <c r="LO44" s="228"/>
      <c r="LP44" s="228"/>
      <c r="LQ44" s="228"/>
      <c r="LR44" s="228"/>
      <c r="LS44" s="228"/>
      <c r="LT44" s="228"/>
      <c r="LU44" s="228"/>
      <c r="LV44" s="228"/>
      <c r="LW44" s="228"/>
      <c r="LX44" s="120">
        <f t="shared" si="26"/>
        <v>0</v>
      </c>
      <c r="LY44" s="228"/>
      <c r="LZ44" s="228"/>
      <c r="MA44" s="228"/>
      <c r="MB44" s="228"/>
      <c r="MC44" s="228"/>
      <c r="MD44" s="228"/>
      <c r="ME44" s="228"/>
      <c r="MF44" s="228"/>
      <c r="MG44" s="228"/>
      <c r="MH44" s="228"/>
      <c r="MI44" s="228"/>
      <c r="MJ44" s="119">
        <v>0</v>
      </c>
      <c r="MK44" s="228"/>
      <c r="ML44" s="120">
        <f t="shared" si="27"/>
        <v>0</v>
      </c>
      <c r="MM44" s="120">
        <f t="shared" si="28"/>
        <v>0</v>
      </c>
      <c r="MN44" s="120">
        <f t="shared" si="134"/>
        <v>105950.85800000001</v>
      </c>
      <c r="MO44" s="120">
        <v>10357.358</v>
      </c>
      <c r="MP44" s="228">
        <v>10621.5</v>
      </c>
      <c r="MQ44" s="228">
        <v>10621.5</v>
      </c>
      <c r="MR44" s="228">
        <v>10621.5</v>
      </c>
      <c r="MS44" s="228">
        <v>10621.5</v>
      </c>
      <c r="MT44" s="228">
        <v>10621.5</v>
      </c>
      <c r="MU44" s="228">
        <v>10621.5</v>
      </c>
      <c r="MV44" s="228">
        <v>10621.5</v>
      </c>
      <c r="MW44" s="228">
        <v>10621.5</v>
      </c>
      <c r="MX44" s="228">
        <v>10621.5</v>
      </c>
      <c r="MY44" s="228"/>
      <c r="MZ44" s="228"/>
      <c r="NA44" s="120">
        <f t="shared" si="135"/>
        <v>289099.04271570512</v>
      </c>
      <c r="NB44" s="20">
        <v>115854.52299773613</v>
      </c>
      <c r="NC44" s="20">
        <v>54267.716116286232</v>
      </c>
      <c r="ND44" s="20">
        <v>3125.0147234810211</v>
      </c>
      <c r="NE44" s="20">
        <v>28579.202831285558</v>
      </c>
      <c r="NF44" s="20">
        <v>65209.857307662467</v>
      </c>
      <c r="NG44" s="20">
        <v>0</v>
      </c>
      <c r="NH44" s="20">
        <v>0</v>
      </c>
      <c r="NI44" s="20">
        <v>0</v>
      </c>
      <c r="NJ44" s="20">
        <v>2325.6219590452151</v>
      </c>
      <c r="NK44" s="20">
        <v>19737.106780208469</v>
      </c>
      <c r="NL44" s="20"/>
      <c r="NM44" s="20"/>
      <c r="NN44" s="228">
        <f t="shared" si="136"/>
        <v>183148.18471570511</v>
      </c>
      <c r="NO44" s="120">
        <f t="shared" si="29"/>
        <v>0</v>
      </c>
      <c r="NP44" s="120">
        <f t="shared" si="30"/>
        <v>183148.18471570511</v>
      </c>
      <c r="NQ44" s="114">
        <f t="shared" si="31"/>
        <v>16512.878000000001</v>
      </c>
      <c r="NR44" s="113">
        <f t="shared" si="32"/>
        <v>0</v>
      </c>
      <c r="NS44" s="131">
        <f t="shared" si="33"/>
        <v>-16512.878000000001</v>
      </c>
      <c r="NT44" s="120">
        <f t="shared" si="34"/>
        <v>-16512.878000000001</v>
      </c>
      <c r="NU44" s="120">
        <f t="shared" si="35"/>
        <v>0</v>
      </c>
      <c r="NV44" s="18">
        <f t="shared" si="137"/>
        <v>6002.7569999999996</v>
      </c>
      <c r="NW44" s="18">
        <v>580.70699999999999</v>
      </c>
      <c r="NX44" s="218">
        <v>602.45000000000005</v>
      </c>
      <c r="NY44" s="218">
        <v>602.45000000000005</v>
      </c>
      <c r="NZ44" s="18">
        <v>602.45000000000005</v>
      </c>
      <c r="OA44" s="18">
        <v>602.45000000000005</v>
      </c>
      <c r="OB44" s="18">
        <v>602.45000000000005</v>
      </c>
      <c r="OC44" s="18">
        <v>602.45000000000005</v>
      </c>
      <c r="OD44" s="18">
        <v>602.45000000000005</v>
      </c>
      <c r="OE44" s="18">
        <v>602.45000000000005</v>
      </c>
      <c r="OF44" s="18">
        <v>602.45000000000005</v>
      </c>
      <c r="OG44" s="18"/>
      <c r="OH44" s="18"/>
      <c r="OI44" s="20">
        <f t="shared" si="138"/>
        <v>0</v>
      </c>
      <c r="OJ44" s="20">
        <v>0</v>
      </c>
      <c r="OK44" s="20">
        <v>0</v>
      </c>
      <c r="OL44" s="20">
        <v>0</v>
      </c>
      <c r="OM44" s="20">
        <v>0</v>
      </c>
      <c r="ON44" s="20">
        <v>0</v>
      </c>
      <c r="OO44" s="20">
        <v>0</v>
      </c>
      <c r="OP44" s="20">
        <v>0</v>
      </c>
      <c r="OQ44" s="20">
        <v>0</v>
      </c>
      <c r="OR44" s="20">
        <v>0</v>
      </c>
      <c r="OS44" s="20">
        <f>VLOOKUP(C44,'[3]Фін.рез.(витрати)'!$C$8:$AD$94,28,0)</f>
        <v>0</v>
      </c>
      <c r="OT44" s="20"/>
      <c r="OU44" s="20"/>
      <c r="OV44" s="218">
        <f t="shared" si="139"/>
        <v>-6002.7569999999996</v>
      </c>
      <c r="OW44" s="20">
        <f t="shared" si="36"/>
        <v>-6002.7569999999996</v>
      </c>
      <c r="OX44" s="20">
        <f t="shared" si="37"/>
        <v>0</v>
      </c>
      <c r="OY44" s="18">
        <f t="shared" si="140"/>
        <v>147.70099999999999</v>
      </c>
      <c r="OZ44" s="18">
        <v>13.781000000000001</v>
      </c>
      <c r="PA44" s="218">
        <v>14.88</v>
      </c>
      <c r="PB44" s="218">
        <v>14.88</v>
      </c>
      <c r="PC44" s="218">
        <v>14.88</v>
      </c>
      <c r="PD44" s="218">
        <v>14.88</v>
      </c>
      <c r="PE44" s="218">
        <v>14.88</v>
      </c>
      <c r="PF44" s="218">
        <v>14.88</v>
      </c>
      <c r="PG44" s="218">
        <v>14.88</v>
      </c>
      <c r="PH44" s="218">
        <v>14.88</v>
      </c>
      <c r="PI44" s="218">
        <v>14.88</v>
      </c>
      <c r="PJ44" s="218"/>
      <c r="PK44" s="218"/>
      <c r="PL44" s="20">
        <f t="shared" si="141"/>
        <v>0</v>
      </c>
      <c r="PM44" s="18">
        <v>0</v>
      </c>
      <c r="PN44" s="18">
        <v>0</v>
      </c>
      <c r="PO44" s="18">
        <v>0</v>
      </c>
      <c r="PP44" s="18">
        <v>0</v>
      </c>
      <c r="PQ44" s="18">
        <v>0</v>
      </c>
      <c r="PR44" s="18">
        <v>0</v>
      </c>
      <c r="PS44" s="18">
        <v>0</v>
      </c>
      <c r="PT44" s="18">
        <v>0</v>
      </c>
      <c r="PU44" s="18">
        <v>0</v>
      </c>
      <c r="PV44" s="18">
        <f>VLOOKUP(C44,'[3]Фін.рез.(витрати)'!$C$8:$AE$94,29,0)</f>
        <v>0</v>
      </c>
      <c r="PW44" s="18"/>
      <c r="PX44" s="18"/>
      <c r="PY44" s="218">
        <f t="shared" si="142"/>
        <v>-147.70099999999999</v>
      </c>
      <c r="PZ44" s="20">
        <f t="shared" si="38"/>
        <v>-147.70099999999999</v>
      </c>
      <c r="QA44" s="20">
        <f t="shared" si="39"/>
        <v>0</v>
      </c>
      <c r="QB44" s="18">
        <f t="shared" si="143"/>
        <v>0</v>
      </c>
      <c r="QC44" s="18">
        <v>0</v>
      </c>
      <c r="QD44" s="218">
        <v>0</v>
      </c>
      <c r="QE44" s="218">
        <v>0</v>
      </c>
      <c r="QF44" s="218">
        <v>0</v>
      </c>
      <c r="QG44" s="218">
        <v>0</v>
      </c>
      <c r="QH44" s="218">
        <v>0</v>
      </c>
      <c r="QI44" s="218">
        <v>0</v>
      </c>
      <c r="QJ44" s="218">
        <v>0</v>
      </c>
      <c r="QK44" s="218">
        <v>0</v>
      </c>
      <c r="QL44" s="218">
        <v>0</v>
      </c>
      <c r="QM44" s="218"/>
      <c r="QN44" s="218"/>
      <c r="QO44" s="20">
        <f t="shared" si="144"/>
        <v>0</v>
      </c>
      <c r="QP44" s="18">
        <v>0</v>
      </c>
      <c r="QQ44" s="18">
        <v>0</v>
      </c>
      <c r="QR44" s="18"/>
      <c r="QS44" s="18">
        <v>0</v>
      </c>
      <c r="QT44" s="18">
        <v>0</v>
      </c>
      <c r="QU44" s="18">
        <v>0</v>
      </c>
      <c r="QV44" s="18"/>
      <c r="QW44" s="18">
        <v>0</v>
      </c>
      <c r="QX44" s="18"/>
      <c r="QY44" s="18"/>
      <c r="QZ44" s="18"/>
      <c r="RA44" s="18"/>
      <c r="RB44" s="218">
        <f t="shared" si="145"/>
        <v>0</v>
      </c>
      <c r="RC44" s="20">
        <f t="shared" si="40"/>
        <v>0</v>
      </c>
      <c r="RD44" s="20">
        <f t="shared" si="41"/>
        <v>0</v>
      </c>
      <c r="RE44" s="18">
        <f t="shared" si="146"/>
        <v>0</v>
      </c>
      <c r="RF44" s="20">
        <v>0</v>
      </c>
      <c r="RG44" s="218">
        <v>0</v>
      </c>
      <c r="RH44" s="218">
        <v>0</v>
      </c>
      <c r="RI44" s="218">
        <v>0</v>
      </c>
      <c r="RJ44" s="218">
        <v>0</v>
      </c>
      <c r="RK44" s="218">
        <v>0</v>
      </c>
      <c r="RL44" s="218">
        <v>0</v>
      </c>
      <c r="RM44" s="218">
        <v>0</v>
      </c>
      <c r="RN44" s="218">
        <v>0</v>
      </c>
      <c r="RO44" s="218">
        <v>0</v>
      </c>
      <c r="RP44" s="218"/>
      <c r="RQ44" s="218"/>
      <c r="RR44" s="20">
        <f t="shared" si="147"/>
        <v>0</v>
      </c>
      <c r="RS44" s="18">
        <v>0</v>
      </c>
      <c r="RT44" s="18">
        <v>0</v>
      </c>
      <c r="RU44" s="18"/>
      <c r="RV44" s="18">
        <v>0</v>
      </c>
      <c r="RW44" s="18"/>
      <c r="RX44" s="18"/>
      <c r="RY44" s="18">
        <v>0</v>
      </c>
      <c r="RZ44" s="18">
        <v>0</v>
      </c>
      <c r="SA44" s="18"/>
      <c r="SB44" s="18"/>
      <c r="SC44" s="18"/>
      <c r="SD44" s="18"/>
      <c r="SE44" s="20">
        <f t="shared" si="42"/>
        <v>0</v>
      </c>
      <c r="SF44" s="20">
        <f t="shared" si="43"/>
        <v>0</v>
      </c>
      <c r="SG44" s="20">
        <f t="shared" si="44"/>
        <v>0</v>
      </c>
      <c r="SH44" s="18">
        <f t="shared" si="148"/>
        <v>8812.6540000000005</v>
      </c>
      <c r="SI44" s="18">
        <v>828.03399999999999</v>
      </c>
      <c r="SJ44" s="218">
        <v>887.18</v>
      </c>
      <c r="SK44" s="218">
        <v>887.18</v>
      </c>
      <c r="SL44" s="218">
        <v>887.18</v>
      </c>
      <c r="SM44" s="218">
        <v>887.18</v>
      </c>
      <c r="SN44" s="218">
        <v>887.18</v>
      </c>
      <c r="SO44" s="218">
        <v>887.18</v>
      </c>
      <c r="SP44" s="218">
        <v>887.18</v>
      </c>
      <c r="SQ44" s="218">
        <v>887.18</v>
      </c>
      <c r="SR44" s="218">
        <v>887.18</v>
      </c>
      <c r="SS44" s="218"/>
      <c r="ST44" s="218"/>
      <c r="SU44" s="20">
        <f t="shared" si="149"/>
        <v>0</v>
      </c>
      <c r="SV44" s="18">
        <v>0</v>
      </c>
      <c r="SW44" s="18">
        <v>0</v>
      </c>
      <c r="SX44" s="18">
        <v>0</v>
      </c>
      <c r="SY44" s="18">
        <v>0</v>
      </c>
      <c r="SZ44" s="18">
        <v>0</v>
      </c>
      <c r="TA44" s="18">
        <v>0</v>
      </c>
      <c r="TB44" s="18">
        <v>0</v>
      </c>
      <c r="TC44" s="18">
        <v>0</v>
      </c>
      <c r="TD44" s="18">
        <v>0</v>
      </c>
      <c r="TE44" s="18"/>
      <c r="TF44" s="18"/>
      <c r="TG44" s="18"/>
      <c r="TH44" s="20">
        <f t="shared" si="45"/>
        <v>-8812.6540000000005</v>
      </c>
      <c r="TI44" s="20">
        <f t="shared" si="46"/>
        <v>-8812.6540000000005</v>
      </c>
      <c r="TJ44" s="20">
        <f t="shared" si="47"/>
        <v>0</v>
      </c>
      <c r="TK44" s="18">
        <f t="shared" si="150"/>
        <v>1517.5299999999997</v>
      </c>
      <c r="TL44" s="18">
        <v>148.9</v>
      </c>
      <c r="TM44" s="218">
        <v>152.07</v>
      </c>
      <c r="TN44" s="218">
        <v>152.07</v>
      </c>
      <c r="TO44" s="218">
        <v>152.07</v>
      </c>
      <c r="TP44" s="218">
        <v>152.07</v>
      </c>
      <c r="TQ44" s="218">
        <v>152.07</v>
      </c>
      <c r="TR44" s="218">
        <v>152.07</v>
      </c>
      <c r="TS44" s="218">
        <v>152.07</v>
      </c>
      <c r="TT44" s="218">
        <v>152.07</v>
      </c>
      <c r="TU44" s="218">
        <v>152.07</v>
      </c>
      <c r="TV44" s="218"/>
      <c r="TW44" s="218"/>
      <c r="TX44" s="20">
        <f t="shared" si="151"/>
        <v>0</v>
      </c>
      <c r="TY44" s="18">
        <v>0</v>
      </c>
      <c r="TZ44" s="18">
        <v>0</v>
      </c>
      <c r="UA44" s="18">
        <v>0</v>
      </c>
      <c r="UB44" s="18">
        <v>0</v>
      </c>
      <c r="UC44" s="18">
        <v>0</v>
      </c>
      <c r="UD44" s="18">
        <v>0</v>
      </c>
      <c r="UE44" s="18">
        <v>0</v>
      </c>
      <c r="UF44" s="18">
        <v>0</v>
      </c>
      <c r="UG44" s="18">
        <v>0</v>
      </c>
      <c r="UH44" s="18">
        <f>VLOOKUP(C44,'[3]Фін.рез.(витрати)'!$C$8:$AI$94,33,0)</f>
        <v>0</v>
      </c>
      <c r="UI44" s="18"/>
      <c r="UJ44" s="18"/>
      <c r="UK44" s="20">
        <f t="shared" si="48"/>
        <v>-1517.5299999999997</v>
      </c>
      <c r="UL44" s="20">
        <f t="shared" si="49"/>
        <v>-1517.5299999999997</v>
      </c>
      <c r="UM44" s="20">
        <f t="shared" si="50"/>
        <v>0</v>
      </c>
      <c r="UN44" s="18">
        <f t="shared" si="152"/>
        <v>32.235999999999997</v>
      </c>
      <c r="UO44" s="18">
        <v>3.1659999999999999</v>
      </c>
      <c r="UP44" s="218">
        <v>3.23</v>
      </c>
      <c r="UQ44" s="218">
        <v>3.23</v>
      </c>
      <c r="UR44" s="218">
        <v>3.23</v>
      </c>
      <c r="US44" s="218">
        <v>3.23</v>
      </c>
      <c r="UT44" s="218">
        <v>3.23</v>
      </c>
      <c r="UU44" s="218">
        <v>3.23</v>
      </c>
      <c r="UV44" s="218">
        <v>3.23</v>
      </c>
      <c r="UW44" s="218">
        <v>3.23</v>
      </c>
      <c r="UX44" s="218">
        <v>3.23</v>
      </c>
      <c r="UY44" s="218"/>
      <c r="UZ44" s="218"/>
      <c r="VA44" s="20">
        <f t="shared" si="51"/>
        <v>0</v>
      </c>
      <c r="VB44" s="218"/>
      <c r="VC44" s="218"/>
      <c r="VD44" s="218"/>
      <c r="VE44" s="218"/>
      <c r="VF44" s="218"/>
      <c r="VG44" s="218"/>
      <c r="VH44" s="218"/>
      <c r="VI44" s="218"/>
      <c r="VJ44" s="218"/>
      <c r="VK44" s="218"/>
      <c r="VL44" s="218"/>
      <c r="VM44" s="218"/>
      <c r="VN44" s="20">
        <f t="shared" si="52"/>
        <v>-32.235999999999997</v>
      </c>
      <c r="VO44" s="20">
        <f t="shared" si="53"/>
        <v>-32.235999999999997</v>
      </c>
      <c r="VP44" s="20">
        <f t="shared" si="54"/>
        <v>0</v>
      </c>
      <c r="VQ44" s="120">
        <f t="shared" si="55"/>
        <v>0</v>
      </c>
      <c r="VR44" s="228"/>
      <c r="VS44" s="228"/>
      <c r="VT44" s="228"/>
      <c r="VU44" s="228"/>
      <c r="VV44" s="228"/>
      <c r="VW44" s="228"/>
      <c r="VX44" s="228"/>
      <c r="VY44" s="228"/>
      <c r="VZ44" s="228"/>
      <c r="WA44" s="228"/>
      <c r="WB44" s="228"/>
      <c r="WC44" s="228"/>
      <c r="WD44" s="120">
        <f t="shared" si="56"/>
        <v>0</v>
      </c>
      <c r="WE44" s="218"/>
      <c r="WF44" s="218"/>
      <c r="WG44" s="218"/>
      <c r="WH44" s="218"/>
      <c r="WI44" s="218"/>
      <c r="WJ44" s="218"/>
      <c r="WK44" s="218"/>
      <c r="WL44" s="218"/>
      <c r="WM44" s="218"/>
      <c r="WN44" s="218"/>
      <c r="WO44" s="218"/>
      <c r="WP44" s="218"/>
      <c r="WQ44" s="120">
        <f t="shared" si="57"/>
        <v>0</v>
      </c>
      <c r="WR44" s="120">
        <f t="shared" si="58"/>
        <v>0</v>
      </c>
      <c r="WS44" s="120">
        <f t="shared" si="59"/>
        <v>0</v>
      </c>
      <c r="WT44" s="119">
        <f t="shared" si="153"/>
        <v>11334.004000000001</v>
      </c>
      <c r="WU44" s="119">
        <v>1363.444</v>
      </c>
      <c r="WV44" s="228">
        <v>1107.8399999999999</v>
      </c>
      <c r="WW44" s="228">
        <v>1107.8399999999999</v>
      </c>
      <c r="WX44" s="228">
        <v>1107.8399999999999</v>
      </c>
      <c r="WY44" s="228">
        <v>1107.8399999999999</v>
      </c>
      <c r="WZ44" s="228">
        <v>1107.8399999999999</v>
      </c>
      <c r="XA44" s="228">
        <v>1107.8399999999999</v>
      </c>
      <c r="XB44" s="228">
        <v>1107.8399999999999</v>
      </c>
      <c r="XC44" s="228">
        <v>1107.8399999999999</v>
      </c>
      <c r="XD44" s="228">
        <v>1107.8399999999999</v>
      </c>
      <c r="XE44" s="228"/>
      <c r="XF44" s="228"/>
      <c r="XG44" s="119">
        <f t="shared" si="154"/>
        <v>59157.533967626609</v>
      </c>
      <c r="XH44" s="18">
        <v>6311.9206349884798</v>
      </c>
      <c r="XI44" s="18">
        <v>4503.5997582701284</v>
      </c>
      <c r="XJ44" s="18">
        <v>3055.8470811866437</v>
      </c>
      <c r="XK44" s="18">
        <v>3198.736938825215</v>
      </c>
      <c r="XL44" s="18">
        <v>6448.0372768806583</v>
      </c>
      <c r="XM44" s="18">
        <v>6221.2676063481631</v>
      </c>
      <c r="XN44" s="18">
        <v>5864.4936788381265</v>
      </c>
      <c r="XO44" s="18">
        <v>9234.6400158338092</v>
      </c>
      <c r="XP44" s="18">
        <v>8137.581806312699</v>
      </c>
      <c r="XQ44" s="18">
        <v>6181.4091701426869</v>
      </c>
      <c r="XR44" s="18"/>
      <c r="XS44" s="18"/>
      <c r="XT44" s="120">
        <f t="shared" si="60"/>
        <v>47823.529967626608</v>
      </c>
      <c r="XU44" s="120">
        <f t="shared" si="61"/>
        <v>0</v>
      </c>
      <c r="XV44" s="120">
        <f t="shared" si="62"/>
        <v>47823.529967626608</v>
      </c>
      <c r="XW44" s="119">
        <f t="shared" si="155"/>
        <v>54453.777999999991</v>
      </c>
      <c r="XX44" s="119">
        <v>5294.2480000000005</v>
      </c>
      <c r="XY44" s="228">
        <v>5462.17</v>
      </c>
      <c r="XZ44" s="228">
        <v>5462.17</v>
      </c>
      <c r="YA44" s="228">
        <v>5462.17</v>
      </c>
      <c r="YB44" s="228">
        <v>5462.17</v>
      </c>
      <c r="YC44" s="228">
        <v>5462.17</v>
      </c>
      <c r="YD44" s="228">
        <v>5462.17</v>
      </c>
      <c r="YE44" s="228">
        <v>5462.17</v>
      </c>
      <c r="YF44" s="228">
        <v>5462.17</v>
      </c>
      <c r="YG44" s="228">
        <v>5462.17</v>
      </c>
      <c r="YH44" s="228"/>
      <c r="YI44" s="228"/>
      <c r="YJ44" s="120">
        <f t="shared" si="156"/>
        <v>58986.359656450884</v>
      </c>
      <c r="YK44" s="18">
        <v>5577.1156898476847</v>
      </c>
      <c r="YL44" s="18">
        <v>3986.6736496552721</v>
      </c>
      <c r="YM44" s="18">
        <v>5602.0735444087168</v>
      </c>
      <c r="YN44" s="18">
        <v>5984.7907151038644</v>
      </c>
      <c r="YO44" s="18">
        <v>8200.9005518465983</v>
      </c>
      <c r="YP44" s="18">
        <v>5718.2389700975164</v>
      </c>
      <c r="YQ44" s="18">
        <v>6092.3575413044564</v>
      </c>
      <c r="YR44" s="18">
        <v>6066.1268150860842</v>
      </c>
      <c r="YS44" s="18">
        <v>5716.4124301870415</v>
      </c>
      <c r="YT44" s="18">
        <v>6041.6697489136404</v>
      </c>
      <c r="YU44" s="18"/>
      <c r="YV44" s="18"/>
      <c r="YW44" s="218">
        <f t="shared" si="157"/>
        <v>4532.5816564508932</v>
      </c>
      <c r="YX44" s="120">
        <f t="shared" si="63"/>
        <v>0</v>
      </c>
      <c r="YY44" s="120">
        <f t="shared" si="64"/>
        <v>4532.5816564508932</v>
      </c>
      <c r="YZ44" s="119">
        <f t="shared" si="158"/>
        <v>7486.7439999999988</v>
      </c>
      <c r="ZA44" s="119">
        <v>707.67400000000009</v>
      </c>
      <c r="ZB44" s="228">
        <v>753.23</v>
      </c>
      <c r="ZC44" s="228">
        <v>753.23</v>
      </c>
      <c r="ZD44" s="228">
        <v>753.23</v>
      </c>
      <c r="ZE44" s="228">
        <v>753.23</v>
      </c>
      <c r="ZF44" s="228">
        <v>753.23</v>
      </c>
      <c r="ZG44" s="228">
        <v>753.23</v>
      </c>
      <c r="ZH44" s="228">
        <v>753.23</v>
      </c>
      <c r="ZI44" s="228">
        <v>753.23</v>
      </c>
      <c r="ZJ44" s="228">
        <v>753.23</v>
      </c>
      <c r="ZK44" s="228"/>
      <c r="ZL44" s="228"/>
      <c r="ZM44" s="120">
        <f t="shared" si="159"/>
        <v>6244.3602278586168</v>
      </c>
      <c r="ZN44" s="119"/>
      <c r="ZO44" s="18"/>
      <c r="ZP44" s="18">
        <v>3053.1835408114789</v>
      </c>
      <c r="ZQ44" s="18">
        <v>3191.1766870471374</v>
      </c>
      <c r="ZR44" s="18"/>
      <c r="ZS44" s="18"/>
      <c r="ZT44" s="18"/>
      <c r="ZU44" s="18"/>
      <c r="ZV44" s="18"/>
      <c r="ZW44" s="18"/>
      <c r="ZX44" s="18"/>
      <c r="ZY44" s="18"/>
      <c r="ZZ44" s="120">
        <f t="shared" si="65"/>
        <v>-1242.383772141382</v>
      </c>
      <c r="AAA44" s="120">
        <f t="shared" si="66"/>
        <v>-1242.383772141382</v>
      </c>
      <c r="AAB44" s="120">
        <f t="shared" si="67"/>
        <v>0</v>
      </c>
      <c r="AAC44" s="119">
        <f t="shared" si="160"/>
        <v>414.13400000000007</v>
      </c>
      <c r="AAD44" s="119">
        <v>41.353999999999999</v>
      </c>
      <c r="AAE44" s="228">
        <v>41.42</v>
      </c>
      <c r="AAF44" s="228">
        <v>41.42</v>
      </c>
      <c r="AAG44" s="228">
        <v>41.42</v>
      </c>
      <c r="AAH44" s="228">
        <v>41.42</v>
      </c>
      <c r="AAI44" s="228">
        <v>41.42</v>
      </c>
      <c r="AAJ44" s="228">
        <v>41.42</v>
      </c>
      <c r="AAK44" s="228">
        <v>41.42</v>
      </c>
      <c r="AAL44" s="228">
        <v>41.42</v>
      </c>
      <c r="AAM44" s="228">
        <v>41.42</v>
      </c>
      <c r="AAN44" s="228"/>
      <c r="AAO44" s="228"/>
      <c r="AAP44" s="120">
        <f t="shared" si="161"/>
        <v>470.57448418799993</v>
      </c>
      <c r="AAQ44" s="18">
        <v>39.912433722000003</v>
      </c>
      <c r="AAR44" s="18">
        <v>39.809903220000002</v>
      </c>
      <c r="AAS44" s="18">
        <v>48.836656439999999</v>
      </c>
      <c r="AAT44" s="18">
        <v>49.850576820000001</v>
      </c>
      <c r="AAU44" s="18">
        <v>48.761584145999997</v>
      </c>
      <c r="AAV44" s="18">
        <v>49.672370219999998</v>
      </c>
      <c r="AAW44" s="18">
        <v>48.253615740000001</v>
      </c>
      <c r="AAX44" s="18">
        <v>48.466402379999998</v>
      </c>
      <c r="AAY44" s="18">
        <v>48.060816539999998</v>
      </c>
      <c r="AAZ44" s="18">
        <v>48.950124959999997</v>
      </c>
      <c r="ABA44" s="18"/>
      <c r="ABB44" s="18"/>
      <c r="ABC44" s="120">
        <f t="shared" si="68"/>
        <v>56.440484187999857</v>
      </c>
      <c r="ABD44" s="120">
        <f t="shared" si="69"/>
        <v>0</v>
      </c>
      <c r="ABE44" s="120">
        <f t="shared" si="70"/>
        <v>56.440484187999857</v>
      </c>
      <c r="ABF44" s="119">
        <f t="shared" si="162"/>
        <v>92.183999999999997</v>
      </c>
      <c r="ABG44" s="119">
        <v>9.2040000000000006</v>
      </c>
      <c r="ABH44" s="228">
        <v>9.2200000000000006</v>
      </c>
      <c r="ABI44" s="228">
        <v>9.2200000000000006</v>
      </c>
      <c r="ABJ44" s="228">
        <v>9.2200000000000006</v>
      </c>
      <c r="ABK44" s="228">
        <v>9.2200000000000006</v>
      </c>
      <c r="ABL44" s="228">
        <v>9.2200000000000006</v>
      </c>
      <c r="ABM44" s="228">
        <v>9.2200000000000006</v>
      </c>
      <c r="ABN44" s="228">
        <v>9.2200000000000006</v>
      </c>
      <c r="ABO44" s="228">
        <v>9.2200000000000006</v>
      </c>
      <c r="ABP44" s="228">
        <v>9.2200000000000006</v>
      </c>
      <c r="ABQ44" s="228"/>
      <c r="ABR44" s="228"/>
      <c r="ABS44" s="120">
        <f t="shared" si="163"/>
        <v>0</v>
      </c>
      <c r="ABT44" s="18">
        <v>0</v>
      </c>
      <c r="ABU44" s="18"/>
      <c r="ABV44" s="18"/>
      <c r="ABW44" s="18"/>
      <c r="ABX44" s="18"/>
      <c r="ABY44" s="18"/>
      <c r="ABZ44" s="18"/>
      <c r="ACA44" s="18">
        <v>0</v>
      </c>
      <c r="ACB44" s="18">
        <v>0</v>
      </c>
      <c r="ACC44" s="18">
        <v>0</v>
      </c>
      <c r="ACD44" s="18"/>
      <c r="ACE44" s="18"/>
      <c r="ACF44" s="120">
        <f t="shared" si="71"/>
        <v>-92.183999999999997</v>
      </c>
      <c r="ACG44" s="120">
        <f t="shared" si="72"/>
        <v>-92.183999999999997</v>
      </c>
      <c r="ACH44" s="120">
        <f t="shared" si="73"/>
        <v>0</v>
      </c>
      <c r="ACI44" s="114">
        <f t="shared" si="74"/>
        <v>74323.372000000003</v>
      </c>
      <c r="ACJ44" s="120">
        <f t="shared" si="75"/>
        <v>68108.413527288008</v>
      </c>
      <c r="ACK44" s="131">
        <f t="shared" si="76"/>
        <v>-6214.9584727119945</v>
      </c>
      <c r="ACL44" s="120">
        <f t="shared" si="77"/>
        <v>-6214.9584727119945</v>
      </c>
      <c r="ACM44" s="120">
        <f t="shared" si="78"/>
        <v>0</v>
      </c>
      <c r="ACN44" s="18">
        <f t="shared" si="164"/>
        <v>18330.519</v>
      </c>
      <c r="ACO44" s="18">
        <v>1691.5889999999999</v>
      </c>
      <c r="ACP44" s="218">
        <v>1848.77</v>
      </c>
      <c r="ACQ44" s="218">
        <v>1848.77</v>
      </c>
      <c r="ACR44" s="218">
        <v>1848.77</v>
      </c>
      <c r="ACS44" s="218">
        <v>1848.77</v>
      </c>
      <c r="ACT44" s="218">
        <v>1848.77</v>
      </c>
      <c r="ACU44" s="218">
        <v>1848.77</v>
      </c>
      <c r="ACV44" s="218">
        <v>1848.77</v>
      </c>
      <c r="ACW44" s="218">
        <v>1848.77</v>
      </c>
      <c r="ACX44" s="218">
        <v>1848.77</v>
      </c>
      <c r="ACY44" s="218"/>
      <c r="ACZ44" s="218"/>
      <c r="ADA44" s="20">
        <f t="shared" si="165"/>
        <v>26928.713733479999</v>
      </c>
      <c r="ADB44" s="18">
        <v>3522.6197722800002</v>
      </c>
      <c r="ADC44" s="18">
        <v>3466.0363499999999</v>
      </c>
      <c r="ADD44" s="18">
        <v>4015.6050175199998</v>
      </c>
      <c r="ADE44" s="18">
        <v>3181.7790144000001</v>
      </c>
      <c r="ADF44" s="18">
        <v>2405.6597008799999</v>
      </c>
      <c r="ADG44" s="18">
        <v>1823.7915036000002</v>
      </c>
      <c r="ADH44" s="18">
        <v>2152.7528975999999</v>
      </c>
      <c r="ADI44" s="18">
        <v>3097.377954</v>
      </c>
      <c r="ADJ44" s="18">
        <v>2191.1037120000001</v>
      </c>
      <c r="ADK44" s="18">
        <v>1071.9878111999999</v>
      </c>
      <c r="ADL44" s="18"/>
      <c r="ADM44" s="18"/>
      <c r="ADN44" s="20">
        <f t="shared" si="79"/>
        <v>8598.1947334799988</v>
      </c>
      <c r="ADO44" s="20">
        <f t="shared" si="80"/>
        <v>0</v>
      </c>
      <c r="ADP44" s="20">
        <f t="shared" si="81"/>
        <v>8598.1947334799988</v>
      </c>
      <c r="ADQ44" s="18">
        <f t="shared" si="166"/>
        <v>55992.85300000001</v>
      </c>
      <c r="ADR44" s="18">
        <v>5209.6329999999989</v>
      </c>
      <c r="ADS44" s="218">
        <v>5642.58</v>
      </c>
      <c r="ADT44" s="218">
        <v>5642.58</v>
      </c>
      <c r="ADU44" s="218">
        <v>5642.58</v>
      </c>
      <c r="ADV44" s="218">
        <v>5642.58</v>
      </c>
      <c r="ADW44" s="218">
        <v>5642.58</v>
      </c>
      <c r="ADX44" s="218">
        <v>5642.58</v>
      </c>
      <c r="ADY44" s="218">
        <v>5642.58</v>
      </c>
      <c r="ADZ44" s="218">
        <v>5642.58</v>
      </c>
      <c r="AEA44" s="218">
        <v>5642.58</v>
      </c>
      <c r="AEB44" s="218"/>
      <c r="AEC44" s="218"/>
      <c r="AED44" s="20">
        <f t="shared" si="167"/>
        <v>41179.699793808002</v>
      </c>
      <c r="AEE44" s="18">
        <v>3482.9059078800001</v>
      </c>
      <c r="AEF44" s="18">
        <v>2796.5961864000001</v>
      </c>
      <c r="AEG44" s="18">
        <v>3693.5614468080003</v>
      </c>
      <c r="AEH44" s="18">
        <v>3928.5230688000001</v>
      </c>
      <c r="AEI44" s="18">
        <v>3787.1276479200001</v>
      </c>
      <c r="AEJ44" s="18">
        <v>5091.2494524000003</v>
      </c>
      <c r="AEK44" s="18">
        <v>4717.9858212000008</v>
      </c>
      <c r="AEL44" s="18">
        <v>4912.4019779999999</v>
      </c>
      <c r="AEM44" s="18">
        <v>4190.4858492000003</v>
      </c>
      <c r="AEN44" s="18">
        <v>4578.8624352000006</v>
      </c>
      <c r="AEO44" s="18"/>
      <c r="AEP44" s="18"/>
      <c r="AEQ44" s="20">
        <f t="shared" si="82"/>
        <v>-14813.153206192008</v>
      </c>
      <c r="AER44" s="20">
        <f t="shared" si="83"/>
        <v>-14813.153206192008</v>
      </c>
      <c r="AES44" s="20">
        <f t="shared" si="84"/>
        <v>0</v>
      </c>
      <c r="AET44" s="18">
        <f t="shared" si="168"/>
        <v>0</v>
      </c>
      <c r="AEU44" s="18">
        <v>0</v>
      </c>
      <c r="AEV44" s="218">
        <v>0</v>
      </c>
      <c r="AEW44" s="218">
        <v>0</v>
      </c>
      <c r="AEX44" s="218">
        <v>0</v>
      </c>
      <c r="AEY44" s="218">
        <v>0</v>
      </c>
      <c r="AEZ44" s="218"/>
      <c r="AFA44" s="218"/>
      <c r="AFB44" s="218"/>
      <c r="AFC44" s="218"/>
      <c r="AFD44" s="218"/>
      <c r="AFE44" s="218"/>
      <c r="AFF44" s="218"/>
      <c r="AFG44" s="20">
        <f t="shared" si="169"/>
        <v>0</v>
      </c>
      <c r="AFH44" s="18"/>
      <c r="AFI44" s="18"/>
      <c r="AFJ44" s="18"/>
      <c r="AFK44" s="18"/>
      <c r="AFL44" s="18"/>
      <c r="AFM44" s="18"/>
      <c r="AFN44" s="18"/>
      <c r="AFO44" s="18"/>
      <c r="AFP44" s="18"/>
      <c r="AFQ44" s="18"/>
      <c r="AFR44" s="18"/>
      <c r="AFS44" s="18"/>
      <c r="AFT44" s="20">
        <f t="shared" si="85"/>
        <v>0</v>
      </c>
      <c r="AFU44" s="20">
        <f t="shared" si="86"/>
        <v>0</v>
      </c>
      <c r="AFV44" s="135">
        <f t="shared" si="87"/>
        <v>0</v>
      </c>
      <c r="AFW44" s="140">
        <f t="shared" si="88"/>
        <v>380574.32400000002</v>
      </c>
      <c r="AFX44" s="110">
        <f t="shared" si="89"/>
        <v>569568.44140078791</v>
      </c>
      <c r="AFY44" s="125">
        <f t="shared" si="90"/>
        <v>188994.11740078789</v>
      </c>
      <c r="AFZ44" s="20">
        <f t="shared" si="170"/>
        <v>0</v>
      </c>
      <c r="AGA44" s="139">
        <f t="shared" si="171"/>
        <v>188994.11740078789</v>
      </c>
      <c r="AGB44" s="200">
        <f t="shared" si="91"/>
        <v>456689.1888</v>
      </c>
      <c r="AGC44" s="125">
        <f t="shared" si="91"/>
        <v>683482.12968094542</v>
      </c>
      <c r="AGD44" s="125">
        <f t="shared" si="92"/>
        <v>226792.94088094542</v>
      </c>
      <c r="AGE44" s="20">
        <f t="shared" si="93"/>
        <v>0</v>
      </c>
      <c r="AGF44" s="135">
        <f t="shared" si="94"/>
        <v>226792.94088094542</v>
      </c>
      <c r="AGG44" s="164">
        <f t="shared" si="172"/>
        <v>22834.459440000002</v>
      </c>
      <c r="AGH44" s="205">
        <f t="shared" si="173"/>
        <v>34174.106484047275</v>
      </c>
      <c r="AGI44" s="125">
        <f t="shared" si="95"/>
        <v>11339.647044047273</v>
      </c>
      <c r="AGJ44" s="20">
        <f t="shared" si="96"/>
        <v>0</v>
      </c>
      <c r="AGK44" s="139">
        <f t="shared" si="97"/>
        <v>11339.647044047273</v>
      </c>
      <c r="AGL44" s="165">
        <f t="shared" si="174"/>
        <v>479523.64824000001</v>
      </c>
      <c r="AGM44" s="165">
        <f t="shared" si="174"/>
        <v>717656.23616499268</v>
      </c>
      <c r="AGN44" s="166">
        <f t="shared" si="99"/>
        <v>238132.58792499267</v>
      </c>
      <c r="AGO44" s="165">
        <f t="shared" si="100"/>
        <v>0</v>
      </c>
      <c r="AGP44" s="167">
        <f t="shared" si="101"/>
        <v>238132.58792499267</v>
      </c>
      <c r="AGQ44" s="202">
        <f t="shared" si="175"/>
        <v>4.7619047619047623E-2</v>
      </c>
      <c r="AGR44" s="263"/>
      <c r="AGS44" s="263">
        <v>0.05</v>
      </c>
      <c r="AGT44" s="229"/>
      <c r="AGU44" s="264"/>
      <c r="AGV44" s="22"/>
      <c r="AGW44" s="22"/>
      <c r="AGX44" s="22"/>
      <c r="AGY44" s="22"/>
      <c r="AGZ44" s="22"/>
      <c r="AHA44" s="22"/>
      <c r="AHB44" s="22"/>
      <c r="AHC44" s="22"/>
      <c r="AHD44" s="22"/>
      <c r="AHE44" s="22"/>
      <c r="AHF44" s="22"/>
      <c r="AHG44" s="22"/>
      <c r="AHH44" s="22"/>
    </row>
    <row r="45" spans="1:892" s="210" customFormat="1" ht="12.75" outlineLevel="1" x14ac:dyDescent="0.25">
      <c r="A45" s="1">
        <v>475</v>
      </c>
      <c r="B45" s="21">
        <v>3</v>
      </c>
      <c r="C45" s="230" t="s">
        <v>766</v>
      </c>
      <c r="D45" s="231">
        <v>2</v>
      </c>
      <c r="E45" s="227">
        <v>572.5</v>
      </c>
      <c r="F45" s="131">
        <f t="shared" si="0"/>
        <v>8449.5229999999974</v>
      </c>
      <c r="G45" s="113">
        <f t="shared" si="1"/>
        <v>6766.2108030455584</v>
      </c>
      <c r="H45" s="131">
        <f t="shared" si="2"/>
        <v>-1683.3121969544391</v>
      </c>
      <c r="I45" s="120">
        <f t="shared" si="3"/>
        <v>-1683.3121969544391</v>
      </c>
      <c r="J45" s="120">
        <f t="shared" si="4"/>
        <v>0</v>
      </c>
      <c r="K45" s="18">
        <f t="shared" si="102"/>
        <v>2784.3269999999998</v>
      </c>
      <c r="L45" s="218">
        <v>272.96700000000004</v>
      </c>
      <c r="M45" s="218">
        <v>279.04000000000002</v>
      </c>
      <c r="N45" s="218">
        <v>279.04000000000002</v>
      </c>
      <c r="O45" s="218">
        <v>279.04000000000002</v>
      </c>
      <c r="P45" s="218">
        <v>279.04000000000002</v>
      </c>
      <c r="Q45" s="218">
        <v>279.04000000000002</v>
      </c>
      <c r="R45" s="218">
        <v>279.04000000000002</v>
      </c>
      <c r="S45" s="218">
        <v>279.04000000000002</v>
      </c>
      <c r="T45" s="218">
        <v>279.04000000000002</v>
      </c>
      <c r="U45" s="218">
        <v>279.04000000000002</v>
      </c>
      <c r="V45" s="218"/>
      <c r="W45" s="218"/>
      <c r="X45" s="218">
        <f t="shared" si="103"/>
        <v>1435.7897434250442</v>
      </c>
      <c r="Y45" s="18">
        <v>1435.7897434250442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/>
      <c r="AJ45" s="18"/>
      <c r="AK45" s="218"/>
      <c r="AL45" s="218">
        <f t="shared" si="104"/>
        <v>0</v>
      </c>
      <c r="AM45" s="218">
        <f t="shared" si="5"/>
        <v>0</v>
      </c>
      <c r="AN45" s="18">
        <f t="shared" si="105"/>
        <v>527.93799999999987</v>
      </c>
      <c r="AO45" s="218">
        <v>51.838000000000001</v>
      </c>
      <c r="AP45" s="218">
        <v>52.9</v>
      </c>
      <c r="AQ45" s="218">
        <v>52.9</v>
      </c>
      <c r="AR45" s="218">
        <v>52.9</v>
      </c>
      <c r="AS45" s="218">
        <v>52.9</v>
      </c>
      <c r="AT45" s="218">
        <v>52.9</v>
      </c>
      <c r="AU45" s="218">
        <v>52.9</v>
      </c>
      <c r="AV45" s="218">
        <v>52.9</v>
      </c>
      <c r="AW45" s="218">
        <v>52.9</v>
      </c>
      <c r="AX45" s="218">
        <v>52.9</v>
      </c>
      <c r="AY45" s="218"/>
      <c r="AZ45" s="218"/>
      <c r="BA45" s="20">
        <f t="shared" si="106"/>
        <v>598.6374949351092</v>
      </c>
      <c r="BB45" s="18">
        <v>299.71600864486794</v>
      </c>
      <c r="BC45" s="18">
        <v>0</v>
      </c>
      <c r="BD45" s="18">
        <v>0</v>
      </c>
      <c r="BE45" s="18">
        <v>0</v>
      </c>
      <c r="BF45" s="18">
        <v>0</v>
      </c>
      <c r="BG45" s="18">
        <v>0</v>
      </c>
      <c r="BH45" s="18">
        <v>298.92148629024126</v>
      </c>
      <c r="BI45" s="18">
        <v>0</v>
      </c>
      <c r="BJ45" s="18">
        <v>0</v>
      </c>
      <c r="BK45" s="18">
        <v>0</v>
      </c>
      <c r="BL45" s="18"/>
      <c r="BM45" s="18"/>
      <c r="BN45" s="218"/>
      <c r="BO45" s="20">
        <f t="shared" si="6"/>
        <v>0</v>
      </c>
      <c r="BP45" s="20">
        <f t="shared" si="7"/>
        <v>0</v>
      </c>
      <c r="BQ45" s="18">
        <f t="shared" si="107"/>
        <v>306.86599999999999</v>
      </c>
      <c r="BR45" s="218">
        <v>30.656000000000002</v>
      </c>
      <c r="BS45" s="3">
        <v>30.69</v>
      </c>
      <c r="BT45" s="218">
        <v>30.69</v>
      </c>
      <c r="BU45" s="218">
        <v>30.69</v>
      </c>
      <c r="BV45" s="218">
        <v>30.69</v>
      </c>
      <c r="BW45" s="218">
        <v>30.69</v>
      </c>
      <c r="BX45" s="218">
        <v>30.69</v>
      </c>
      <c r="BY45" s="218">
        <v>30.69</v>
      </c>
      <c r="BZ45" s="218">
        <v>30.69</v>
      </c>
      <c r="CA45" s="218">
        <v>30.69</v>
      </c>
      <c r="CB45" s="218"/>
      <c r="CC45" s="218"/>
      <c r="CD45" s="18">
        <f t="shared" si="108"/>
        <v>154.3976346</v>
      </c>
      <c r="CE45" s="18">
        <v>0</v>
      </c>
      <c r="CF45" s="18">
        <v>0</v>
      </c>
      <c r="CG45" s="18">
        <v>0</v>
      </c>
      <c r="CH45" s="18">
        <v>0</v>
      </c>
      <c r="CI45" s="18">
        <v>0</v>
      </c>
      <c r="CJ45" s="18">
        <v>31.508593050000002</v>
      </c>
      <c r="CK45" s="18">
        <v>30.60863685</v>
      </c>
      <c r="CL45" s="18">
        <v>30.743613450000002</v>
      </c>
      <c r="CM45" s="18">
        <v>30.486338850000003</v>
      </c>
      <c r="CN45" s="18">
        <v>31.050452400000001</v>
      </c>
      <c r="CO45" s="18"/>
      <c r="CP45" s="18"/>
      <c r="CQ45" s="218"/>
      <c r="CR45" s="20">
        <f t="shared" si="8"/>
        <v>0</v>
      </c>
      <c r="CS45" s="20">
        <f t="shared" si="9"/>
        <v>0</v>
      </c>
      <c r="CT45" s="18">
        <f t="shared" si="109"/>
        <v>0</v>
      </c>
      <c r="CU45" s="18">
        <v>0</v>
      </c>
      <c r="CV45" s="218">
        <v>0</v>
      </c>
      <c r="CW45" s="218">
        <v>0</v>
      </c>
      <c r="CX45" s="218">
        <v>0</v>
      </c>
      <c r="CY45" s="218">
        <v>0</v>
      </c>
      <c r="CZ45" s="218">
        <v>0</v>
      </c>
      <c r="DA45" s="218">
        <v>0</v>
      </c>
      <c r="DB45" s="218">
        <v>0</v>
      </c>
      <c r="DC45" s="218">
        <v>0</v>
      </c>
      <c r="DD45" s="218">
        <v>0</v>
      </c>
      <c r="DE45" s="218"/>
      <c r="DF45" s="218"/>
      <c r="DG45" s="18">
        <f t="shared" si="110"/>
        <v>0</v>
      </c>
      <c r="DH45" s="18">
        <v>0</v>
      </c>
      <c r="DI45" s="18">
        <v>0</v>
      </c>
      <c r="DJ45" s="18">
        <v>0</v>
      </c>
      <c r="DK45" s="18">
        <v>0</v>
      </c>
      <c r="DL45" s="18">
        <v>0</v>
      </c>
      <c r="DM45" s="18">
        <v>0</v>
      </c>
      <c r="DN45" s="18">
        <v>0</v>
      </c>
      <c r="DO45" s="18">
        <v>0</v>
      </c>
      <c r="DP45" s="18">
        <v>0</v>
      </c>
      <c r="DQ45" s="18">
        <v>0</v>
      </c>
      <c r="DR45" s="18"/>
      <c r="DS45" s="18"/>
      <c r="DT45" s="218">
        <f t="shared" si="111"/>
        <v>0</v>
      </c>
      <c r="DU45" s="20">
        <f t="shared" si="10"/>
        <v>0</v>
      </c>
      <c r="DV45" s="20">
        <f t="shared" si="112"/>
        <v>0</v>
      </c>
      <c r="DW45" s="18">
        <f t="shared" si="176"/>
        <v>0</v>
      </c>
      <c r="DX45" s="18">
        <v>0</v>
      </c>
      <c r="DY45" s="218">
        <v>0</v>
      </c>
      <c r="DZ45" s="218">
        <v>0</v>
      </c>
      <c r="EA45" s="218">
        <v>0</v>
      </c>
      <c r="EB45" s="218">
        <v>0</v>
      </c>
      <c r="EC45" s="218">
        <v>0</v>
      </c>
      <c r="ED45" s="218">
        <v>0</v>
      </c>
      <c r="EE45" s="218">
        <v>0</v>
      </c>
      <c r="EF45" s="218">
        <v>0</v>
      </c>
      <c r="EG45" s="218">
        <v>0</v>
      </c>
      <c r="EH45" s="218"/>
      <c r="EI45" s="218"/>
      <c r="EJ45" s="218"/>
      <c r="EK45" s="18">
        <f t="shared" si="113"/>
        <v>0</v>
      </c>
      <c r="EL45" s="18">
        <v>0</v>
      </c>
      <c r="EM45" s="18">
        <v>0</v>
      </c>
      <c r="EN45" s="18">
        <v>0</v>
      </c>
      <c r="EO45" s="18">
        <v>0</v>
      </c>
      <c r="EP45" s="18">
        <v>0</v>
      </c>
      <c r="EQ45" s="18">
        <v>0</v>
      </c>
      <c r="ER45" s="18">
        <v>0</v>
      </c>
      <c r="ES45" s="18">
        <v>0</v>
      </c>
      <c r="ET45" s="18">
        <v>0</v>
      </c>
      <c r="EU45" s="18">
        <v>0</v>
      </c>
      <c r="EV45" s="18"/>
      <c r="EW45" s="18"/>
      <c r="EX45" s="20">
        <f t="shared" si="12"/>
        <v>0</v>
      </c>
      <c r="EY45" s="20">
        <f t="shared" si="114"/>
        <v>0</v>
      </c>
      <c r="EZ45" s="20">
        <f t="shared" si="115"/>
        <v>0</v>
      </c>
      <c r="FA45" s="18">
        <f t="shared" si="116"/>
        <v>2351.6559999999995</v>
      </c>
      <c r="FB45" s="18">
        <v>230.89599999999996</v>
      </c>
      <c r="FC45" s="218">
        <v>235.64</v>
      </c>
      <c r="FD45" s="218">
        <v>235.64</v>
      </c>
      <c r="FE45" s="218">
        <v>235.64</v>
      </c>
      <c r="FF45" s="218">
        <v>235.64</v>
      </c>
      <c r="FG45" s="218">
        <v>235.64</v>
      </c>
      <c r="FH45" s="218">
        <v>235.64</v>
      </c>
      <c r="FI45" s="218">
        <v>235.64</v>
      </c>
      <c r="FJ45" s="218">
        <v>235.64</v>
      </c>
      <c r="FK45" s="218">
        <v>235.64</v>
      </c>
      <c r="FL45" s="218"/>
      <c r="FM45" s="218"/>
      <c r="FN45" s="20">
        <f t="shared" si="117"/>
        <v>2584.5247406062313</v>
      </c>
      <c r="FO45" s="18">
        <v>1299.2049469969197</v>
      </c>
      <c r="FP45" s="18">
        <v>0</v>
      </c>
      <c r="FQ45" s="18">
        <v>0</v>
      </c>
      <c r="FR45" s="18">
        <v>0</v>
      </c>
      <c r="FS45" s="18">
        <v>0</v>
      </c>
      <c r="FT45" s="18">
        <v>0</v>
      </c>
      <c r="FU45" s="18">
        <v>1285.3197936093115</v>
      </c>
      <c r="FV45" s="18">
        <v>0</v>
      </c>
      <c r="FW45" s="18">
        <v>0</v>
      </c>
      <c r="FX45" s="18">
        <v>0</v>
      </c>
      <c r="FY45" s="18"/>
      <c r="FZ45" s="18"/>
      <c r="GA45" s="218">
        <f t="shared" si="118"/>
        <v>232.86874060623177</v>
      </c>
      <c r="GB45" s="20">
        <f t="shared" si="119"/>
        <v>0</v>
      </c>
      <c r="GC45" s="20">
        <f t="shared" si="120"/>
        <v>232.86874060623177</v>
      </c>
      <c r="GD45" s="18">
        <f t="shared" si="121"/>
        <v>0.96699999999999986</v>
      </c>
      <c r="GE45" s="218">
        <v>0.96699999999999986</v>
      </c>
      <c r="GF45" s="218">
        <v>0</v>
      </c>
      <c r="GG45" s="218">
        <v>0</v>
      </c>
      <c r="GH45" s="218">
        <v>0</v>
      </c>
      <c r="GI45" s="218">
        <v>0</v>
      </c>
      <c r="GJ45" s="218">
        <v>0</v>
      </c>
      <c r="GK45" s="218"/>
      <c r="GL45" s="218"/>
      <c r="GM45" s="218"/>
      <c r="GN45" s="218"/>
      <c r="GO45" s="218"/>
      <c r="GP45" s="218"/>
      <c r="GQ45" s="20">
        <f t="shared" si="122"/>
        <v>0</v>
      </c>
      <c r="GR45" s="18">
        <v>0</v>
      </c>
      <c r="GS45" s="18">
        <v>0</v>
      </c>
      <c r="GT45" s="18">
        <v>0</v>
      </c>
      <c r="GU45" s="18">
        <v>0</v>
      </c>
      <c r="GV45" s="218">
        <f t="shared" si="123"/>
        <v>-0.96699999999999986</v>
      </c>
      <c r="GW45" s="20">
        <f t="shared" si="13"/>
        <v>-0.96699999999999986</v>
      </c>
      <c r="GX45" s="20">
        <f t="shared" si="14"/>
        <v>0</v>
      </c>
      <c r="GY45" s="18">
        <f t="shared" si="124"/>
        <v>2477.7690000000002</v>
      </c>
      <c r="GZ45" s="18">
        <v>242.07899999999998</v>
      </c>
      <c r="HA45" s="218">
        <v>248.41</v>
      </c>
      <c r="HB45" s="218">
        <v>248.41</v>
      </c>
      <c r="HC45" s="218">
        <v>248.41</v>
      </c>
      <c r="HD45" s="218">
        <v>248.41</v>
      </c>
      <c r="HE45" s="218">
        <v>248.41</v>
      </c>
      <c r="HF45" s="218">
        <v>248.41</v>
      </c>
      <c r="HG45" s="218">
        <v>248.41</v>
      </c>
      <c r="HH45" s="218">
        <v>248.41</v>
      </c>
      <c r="HI45" s="218">
        <v>248.41</v>
      </c>
      <c r="HJ45" s="218"/>
      <c r="HK45" s="218"/>
      <c r="HL45" s="20">
        <f t="shared" si="125"/>
        <v>1992.8611894791743</v>
      </c>
      <c r="HM45" s="18">
        <v>190.32916321629602</v>
      </c>
      <c r="HN45" s="18">
        <v>174.98325723704843</v>
      </c>
      <c r="HO45" s="18">
        <v>201.11787819272303</v>
      </c>
      <c r="HP45" s="18">
        <v>216.78898586443151</v>
      </c>
      <c r="HQ45" s="18">
        <v>226.78494538204055</v>
      </c>
      <c r="HR45" s="18">
        <v>196.72276190414286</v>
      </c>
      <c r="HS45" s="18">
        <v>178.82369418094476</v>
      </c>
      <c r="HT45" s="18">
        <v>236.54726079858742</v>
      </c>
      <c r="HU45" s="18">
        <v>178.7367755908819</v>
      </c>
      <c r="HV45" s="18">
        <v>192.02646711207797</v>
      </c>
      <c r="HW45" s="18"/>
      <c r="HX45" s="18"/>
      <c r="HY45" s="20">
        <f t="shared" si="15"/>
        <v>-484.90781052082593</v>
      </c>
      <c r="HZ45" s="20">
        <f t="shared" si="16"/>
        <v>-484.90781052082593</v>
      </c>
      <c r="IA45" s="20">
        <f t="shared" si="17"/>
        <v>0</v>
      </c>
      <c r="IB45" s="119">
        <f t="shared" si="126"/>
        <v>0</v>
      </c>
      <c r="IC45" s="119">
        <v>0</v>
      </c>
      <c r="ID45" s="228">
        <v>0</v>
      </c>
      <c r="IE45" s="228">
        <v>0</v>
      </c>
      <c r="IF45" s="119">
        <v>0</v>
      </c>
      <c r="IG45" s="119">
        <v>0</v>
      </c>
      <c r="IH45" s="119">
        <v>0</v>
      </c>
      <c r="II45" s="119">
        <v>0</v>
      </c>
      <c r="IJ45" s="119">
        <v>0</v>
      </c>
      <c r="IK45" s="119">
        <v>0</v>
      </c>
      <c r="IL45" s="119">
        <v>0</v>
      </c>
      <c r="IM45" s="119"/>
      <c r="IN45" s="119"/>
      <c r="IO45" s="120">
        <f t="shared" si="127"/>
        <v>0</v>
      </c>
      <c r="IP45" s="18">
        <v>0</v>
      </c>
      <c r="IQ45" s="18">
        <v>0</v>
      </c>
      <c r="IR45" s="18">
        <v>0</v>
      </c>
      <c r="IS45" s="18">
        <v>0</v>
      </c>
      <c r="IT45" s="18">
        <v>0</v>
      </c>
      <c r="IU45" s="18">
        <v>0</v>
      </c>
      <c r="IV45" s="18">
        <v>0</v>
      </c>
      <c r="IW45" s="18">
        <v>0</v>
      </c>
      <c r="IX45" s="18">
        <v>0</v>
      </c>
      <c r="IY45" s="18">
        <v>0</v>
      </c>
      <c r="IZ45" s="18"/>
      <c r="JA45" s="18"/>
      <c r="JB45" s="228">
        <f t="shared" si="18"/>
        <v>0</v>
      </c>
      <c r="JC45" s="120">
        <f t="shared" si="19"/>
        <v>0</v>
      </c>
      <c r="JD45" s="120">
        <f t="shared" si="20"/>
        <v>0</v>
      </c>
      <c r="JE45" s="119">
        <f t="shared" si="128"/>
        <v>0</v>
      </c>
      <c r="JF45" s="119">
        <v>0</v>
      </c>
      <c r="JG45" s="228">
        <v>0</v>
      </c>
      <c r="JH45" s="228">
        <v>0</v>
      </c>
      <c r="JI45" s="228">
        <v>0</v>
      </c>
      <c r="JJ45" s="228">
        <v>0</v>
      </c>
      <c r="JK45" s="228">
        <v>0</v>
      </c>
      <c r="JL45" s="228">
        <v>0</v>
      </c>
      <c r="JM45" s="228">
        <v>0</v>
      </c>
      <c r="JN45" s="228">
        <v>0</v>
      </c>
      <c r="JO45" s="228">
        <v>0</v>
      </c>
      <c r="JP45" s="228"/>
      <c r="JQ45" s="228"/>
      <c r="JR45" s="119">
        <f t="shared" si="129"/>
        <v>0</v>
      </c>
      <c r="JS45" s="18">
        <v>0</v>
      </c>
      <c r="JT45" s="18">
        <v>0</v>
      </c>
      <c r="JU45" s="18">
        <v>0</v>
      </c>
      <c r="JV45" s="18">
        <v>0</v>
      </c>
      <c r="JW45" s="18">
        <v>0</v>
      </c>
      <c r="JX45" s="18">
        <v>0</v>
      </c>
      <c r="JY45" s="18">
        <v>0</v>
      </c>
      <c r="JZ45" s="18">
        <v>0</v>
      </c>
      <c r="KA45" s="18">
        <v>0</v>
      </c>
      <c r="KB45" s="18">
        <v>0</v>
      </c>
      <c r="KC45" s="18"/>
      <c r="KD45" s="18"/>
      <c r="KE45" s="228">
        <f t="shared" si="21"/>
        <v>0</v>
      </c>
      <c r="KF45" s="120">
        <f t="shared" si="22"/>
        <v>0</v>
      </c>
      <c r="KG45" s="120">
        <f t="shared" si="23"/>
        <v>0</v>
      </c>
      <c r="KH45" s="119">
        <f t="shared" si="130"/>
        <v>111.37399999999998</v>
      </c>
      <c r="KI45" s="119">
        <v>10.934000000000001</v>
      </c>
      <c r="KJ45" s="228">
        <v>11.16</v>
      </c>
      <c r="KK45" s="228">
        <v>11.16</v>
      </c>
      <c r="KL45" s="228">
        <v>11.16</v>
      </c>
      <c r="KM45" s="228">
        <v>11.16</v>
      </c>
      <c r="KN45" s="228">
        <v>11.16</v>
      </c>
      <c r="KO45" s="228">
        <v>11.16</v>
      </c>
      <c r="KP45" s="228">
        <v>11.16</v>
      </c>
      <c r="KQ45" s="228">
        <v>11.16</v>
      </c>
      <c r="KR45" s="228">
        <v>11.16</v>
      </c>
      <c r="KS45" s="228"/>
      <c r="KT45" s="228"/>
      <c r="KU45" s="120">
        <f t="shared" si="131"/>
        <v>92.937331329699873</v>
      </c>
      <c r="KV45" s="18">
        <v>12.942706776854813</v>
      </c>
      <c r="KW45" s="18">
        <v>9.8060031684783358</v>
      </c>
      <c r="KX45" s="18">
        <v>14.456123987718666</v>
      </c>
      <c r="KY45" s="18">
        <v>12.820598651242847</v>
      </c>
      <c r="KZ45" s="18">
        <v>13.807811273753257</v>
      </c>
      <c r="LA45" s="18">
        <v>2.7357816321980155</v>
      </c>
      <c r="LB45" s="18">
        <v>0.15158876169131819</v>
      </c>
      <c r="LC45" s="18"/>
      <c r="LD45" s="18">
        <v>15.273460060909146</v>
      </c>
      <c r="LE45" s="18">
        <v>10.943257016853476</v>
      </c>
      <c r="LF45" s="18"/>
      <c r="LG45" s="18"/>
      <c r="LH45" s="228">
        <f t="shared" si="132"/>
        <v>-18.436668670300108</v>
      </c>
      <c r="LI45" s="120">
        <f t="shared" si="24"/>
        <v>-18.436668670300108</v>
      </c>
      <c r="LJ45" s="120">
        <f t="shared" si="25"/>
        <v>0</v>
      </c>
      <c r="LK45" s="120">
        <f t="shared" si="133"/>
        <v>0</v>
      </c>
      <c r="LL45" s="228"/>
      <c r="LM45" s="228"/>
      <c r="LN45" s="228"/>
      <c r="LO45" s="228"/>
      <c r="LP45" s="228"/>
      <c r="LQ45" s="228"/>
      <c r="LR45" s="228"/>
      <c r="LS45" s="228"/>
      <c r="LT45" s="228"/>
      <c r="LU45" s="228"/>
      <c r="LV45" s="228"/>
      <c r="LW45" s="228"/>
      <c r="LX45" s="120">
        <f t="shared" si="26"/>
        <v>0</v>
      </c>
      <c r="LY45" s="228"/>
      <c r="LZ45" s="228"/>
      <c r="MA45" s="228"/>
      <c r="MB45" s="228"/>
      <c r="MC45" s="228"/>
      <c r="MD45" s="228"/>
      <c r="ME45" s="228"/>
      <c r="MF45" s="228"/>
      <c r="MG45" s="228"/>
      <c r="MH45" s="228"/>
      <c r="MI45" s="228"/>
      <c r="MJ45" s="119">
        <v>0</v>
      </c>
      <c r="MK45" s="228"/>
      <c r="ML45" s="120">
        <f t="shared" si="27"/>
        <v>0</v>
      </c>
      <c r="MM45" s="120">
        <f t="shared" si="28"/>
        <v>0</v>
      </c>
      <c r="MN45" s="120">
        <f t="shared" si="134"/>
        <v>2428.223</v>
      </c>
      <c r="MO45" s="120">
        <v>279.65300000000002</v>
      </c>
      <c r="MP45" s="228">
        <v>238.73</v>
      </c>
      <c r="MQ45" s="228">
        <v>238.73</v>
      </c>
      <c r="MR45" s="228">
        <v>238.73</v>
      </c>
      <c r="MS45" s="228">
        <v>238.73</v>
      </c>
      <c r="MT45" s="228">
        <v>238.73</v>
      </c>
      <c r="MU45" s="228">
        <v>238.73</v>
      </c>
      <c r="MV45" s="228">
        <v>238.73</v>
      </c>
      <c r="MW45" s="228">
        <v>238.73</v>
      </c>
      <c r="MX45" s="228">
        <v>238.73</v>
      </c>
      <c r="MY45" s="228"/>
      <c r="MZ45" s="228"/>
      <c r="NA45" s="120">
        <f t="shared" si="135"/>
        <v>147.71177746966222</v>
      </c>
      <c r="NB45" s="20">
        <v>0</v>
      </c>
      <c r="NC45" s="20">
        <v>0</v>
      </c>
      <c r="ND45" s="20">
        <v>0</v>
      </c>
      <c r="NE45" s="20">
        <v>0</v>
      </c>
      <c r="NF45" s="20">
        <v>0</v>
      </c>
      <c r="NG45" s="20">
        <v>0</v>
      </c>
      <c r="NH45" s="20">
        <v>0</v>
      </c>
      <c r="NI45" s="20">
        <v>0</v>
      </c>
      <c r="NJ45" s="20">
        <v>0</v>
      </c>
      <c r="NK45" s="20">
        <v>147.71177746966222</v>
      </c>
      <c r="NL45" s="20"/>
      <c r="NM45" s="20"/>
      <c r="NN45" s="228">
        <f t="shared" si="136"/>
        <v>-2280.5112225303378</v>
      </c>
      <c r="NO45" s="120">
        <f t="shared" si="29"/>
        <v>-2280.5112225303378</v>
      </c>
      <c r="NP45" s="120">
        <f t="shared" si="30"/>
        <v>0</v>
      </c>
      <c r="NQ45" s="114">
        <f t="shared" si="31"/>
        <v>3483.7179999999994</v>
      </c>
      <c r="NR45" s="113">
        <f t="shared" si="32"/>
        <v>0</v>
      </c>
      <c r="NS45" s="131">
        <f t="shared" si="33"/>
        <v>-3483.7179999999994</v>
      </c>
      <c r="NT45" s="120">
        <f t="shared" si="34"/>
        <v>-3483.7179999999994</v>
      </c>
      <c r="NU45" s="120">
        <f t="shared" si="35"/>
        <v>0</v>
      </c>
      <c r="NV45" s="18">
        <f t="shared" si="137"/>
        <v>1149.232</v>
      </c>
      <c r="NW45" s="18">
        <v>112.07199999999999</v>
      </c>
      <c r="NX45" s="218">
        <v>115.24</v>
      </c>
      <c r="NY45" s="218">
        <v>115.24</v>
      </c>
      <c r="NZ45" s="18">
        <v>115.24</v>
      </c>
      <c r="OA45" s="18">
        <v>115.24</v>
      </c>
      <c r="OB45" s="18">
        <v>115.24</v>
      </c>
      <c r="OC45" s="18">
        <v>115.24</v>
      </c>
      <c r="OD45" s="18">
        <v>115.24</v>
      </c>
      <c r="OE45" s="18">
        <v>115.24</v>
      </c>
      <c r="OF45" s="18">
        <v>115.24</v>
      </c>
      <c r="OG45" s="18"/>
      <c r="OH45" s="18"/>
      <c r="OI45" s="20">
        <f t="shared" si="138"/>
        <v>0</v>
      </c>
      <c r="OJ45" s="20">
        <v>0</v>
      </c>
      <c r="OK45" s="20">
        <v>0</v>
      </c>
      <c r="OL45" s="20">
        <v>0</v>
      </c>
      <c r="OM45" s="20">
        <v>0</v>
      </c>
      <c r="ON45" s="20">
        <v>0</v>
      </c>
      <c r="OO45" s="20">
        <v>0</v>
      </c>
      <c r="OP45" s="20">
        <v>0</v>
      </c>
      <c r="OQ45" s="20">
        <v>0</v>
      </c>
      <c r="OR45" s="20">
        <v>0</v>
      </c>
      <c r="OS45" s="20">
        <f>VLOOKUP(C45,'[3]Фін.рез.(витрати)'!$C$8:$AD$94,28,0)</f>
        <v>0</v>
      </c>
      <c r="OT45" s="20"/>
      <c r="OU45" s="20"/>
      <c r="OV45" s="218">
        <f t="shared" si="139"/>
        <v>-1149.232</v>
      </c>
      <c r="OW45" s="20">
        <f t="shared" si="36"/>
        <v>-1149.232</v>
      </c>
      <c r="OX45" s="20">
        <f t="shared" si="37"/>
        <v>0</v>
      </c>
      <c r="OY45" s="18">
        <f t="shared" si="140"/>
        <v>1359.819</v>
      </c>
      <c r="OZ45" s="18">
        <v>128.34900000000002</v>
      </c>
      <c r="PA45" s="218">
        <v>136.83000000000001</v>
      </c>
      <c r="PB45" s="218">
        <v>136.83000000000001</v>
      </c>
      <c r="PC45" s="218">
        <v>136.83000000000001</v>
      </c>
      <c r="PD45" s="218">
        <v>136.83000000000001</v>
      </c>
      <c r="PE45" s="218">
        <v>136.83000000000001</v>
      </c>
      <c r="PF45" s="218">
        <v>136.83000000000001</v>
      </c>
      <c r="PG45" s="218">
        <v>136.83000000000001</v>
      </c>
      <c r="PH45" s="218">
        <v>136.83000000000001</v>
      </c>
      <c r="PI45" s="218">
        <v>136.83000000000001</v>
      </c>
      <c r="PJ45" s="218"/>
      <c r="PK45" s="218"/>
      <c r="PL45" s="20">
        <f t="shared" si="141"/>
        <v>0</v>
      </c>
      <c r="PM45" s="18">
        <v>0</v>
      </c>
      <c r="PN45" s="18">
        <v>0</v>
      </c>
      <c r="PO45" s="18">
        <v>0</v>
      </c>
      <c r="PP45" s="18">
        <v>0</v>
      </c>
      <c r="PQ45" s="18">
        <v>0</v>
      </c>
      <c r="PR45" s="18">
        <v>0</v>
      </c>
      <c r="PS45" s="18">
        <v>0</v>
      </c>
      <c r="PT45" s="18">
        <v>0</v>
      </c>
      <c r="PU45" s="18">
        <v>0</v>
      </c>
      <c r="PV45" s="18">
        <f>VLOOKUP(C45,'[3]Фін.рез.(витрати)'!$C$8:$AE$94,29,0)</f>
        <v>0</v>
      </c>
      <c r="PW45" s="18"/>
      <c r="PX45" s="18"/>
      <c r="PY45" s="218">
        <f t="shared" si="142"/>
        <v>-1359.819</v>
      </c>
      <c r="PZ45" s="20">
        <f t="shared" si="38"/>
        <v>-1359.819</v>
      </c>
      <c r="QA45" s="20">
        <f t="shared" si="39"/>
        <v>0</v>
      </c>
      <c r="QB45" s="18">
        <f t="shared" si="143"/>
        <v>316.43399999999997</v>
      </c>
      <c r="QC45" s="18">
        <v>30.953999999999997</v>
      </c>
      <c r="QD45" s="218">
        <v>31.72</v>
      </c>
      <c r="QE45" s="218">
        <v>31.72</v>
      </c>
      <c r="QF45" s="218">
        <v>31.72</v>
      </c>
      <c r="QG45" s="218">
        <v>31.72</v>
      </c>
      <c r="QH45" s="218">
        <v>31.72</v>
      </c>
      <c r="QI45" s="218">
        <v>31.72</v>
      </c>
      <c r="QJ45" s="218">
        <v>31.72</v>
      </c>
      <c r="QK45" s="218">
        <v>31.72</v>
      </c>
      <c r="QL45" s="218">
        <v>31.72</v>
      </c>
      <c r="QM45" s="218"/>
      <c r="QN45" s="218"/>
      <c r="QO45" s="20">
        <f t="shared" si="144"/>
        <v>0</v>
      </c>
      <c r="QP45" s="18">
        <v>0</v>
      </c>
      <c r="QQ45" s="18">
        <v>0</v>
      </c>
      <c r="QR45" s="18"/>
      <c r="QS45" s="18">
        <v>0</v>
      </c>
      <c r="QT45" s="18">
        <v>0</v>
      </c>
      <c r="QU45" s="18">
        <v>0</v>
      </c>
      <c r="QV45" s="18"/>
      <c r="QW45" s="18">
        <v>0</v>
      </c>
      <c r="QX45" s="18"/>
      <c r="QY45" s="18"/>
      <c r="QZ45" s="18"/>
      <c r="RA45" s="18"/>
      <c r="RB45" s="218">
        <f t="shared" si="145"/>
        <v>-316.43399999999997</v>
      </c>
      <c r="RC45" s="20">
        <f t="shared" si="40"/>
        <v>-316.43399999999997</v>
      </c>
      <c r="RD45" s="20">
        <f t="shared" si="41"/>
        <v>0</v>
      </c>
      <c r="RE45" s="18">
        <f t="shared" si="146"/>
        <v>0</v>
      </c>
      <c r="RF45" s="20">
        <v>0</v>
      </c>
      <c r="RG45" s="218">
        <v>0</v>
      </c>
      <c r="RH45" s="218">
        <v>0</v>
      </c>
      <c r="RI45" s="218">
        <v>0</v>
      </c>
      <c r="RJ45" s="218">
        <v>0</v>
      </c>
      <c r="RK45" s="218">
        <v>0</v>
      </c>
      <c r="RL45" s="218">
        <v>0</v>
      </c>
      <c r="RM45" s="218">
        <v>0</v>
      </c>
      <c r="RN45" s="218">
        <v>0</v>
      </c>
      <c r="RO45" s="218">
        <v>0</v>
      </c>
      <c r="RP45" s="218"/>
      <c r="RQ45" s="218"/>
      <c r="RR45" s="20">
        <f t="shared" si="147"/>
        <v>0</v>
      </c>
      <c r="RS45" s="18">
        <v>0</v>
      </c>
      <c r="RT45" s="18">
        <v>0</v>
      </c>
      <c r="RU45" s="18"/>
      <c r="RV45" s="18">
        <v>0</v>
      </c>
      <c r="RW45" s="18"/>
      <c r="RX45" s="18"/>
      <c r="RY45" s="18">
        <v>0</v>
      </c>
      <c r="RZ45" s="18">
        <v>0</v>
      </c>
      <c r="SA45" s="18"/>
      <c r="SB45" s="18"/>
      <c r="SC45" s="18"/>
      <c r="SD45" s="18"/>
      <c r="SE45" s="20">
        <f t="shared" si="42"/>
        <v>0</v>
      </c>
      <c r="SF45" s="20">
        <f t="shared" si="43"/>
        <v>0</v>
      </c>
      <c r="SG45" s="20">
        <f t="shared" si="44"/>
        <v>0</v>
      </c>
      <c r="SH45" s="18">
        <f t="shared" si="148"/>
        <v>0</v>
      </c>
      <c r="SI45" s="18">
        <v>0</v>
      </c>
      <c r="SJ45" s="218">
        <v>0</v>
      </c>
      <c r="SK45" s="218">
        <v>0</v>
      </c>
      <c r="SL45" s="218">
        <v>0</v>
      </c>
      <c r="SM45" s="218">
        <v>0</v>
      </c>
      <c r="SN45" s="218">
        <v>0</v>
      </c>
      <c r="SO45" s="218">
        <v>0</v>
      </c>
      <c r="SP45" s="218">
        <v>0</v>
      </c>
      <c r="SQ45" s="218">
        <v>0</v>
      </c>
      <c r="SR45" s="218">
        <v>0</v>
      </c>
      <c r="SS45" s="218"/>
      <c r="ST45" s="218"/>
      <c r="SU45" s="20">
        <f t="shared" si="149"/>
        <v>0</v>
      </c>
      <c r="SV45" s="18">
        <v>0</v>
      </c>
      <c r="SW45" s="18">
        <v>0</v>
      </c>
      <c r="SX45" s="18">
        <v>0</v>
      </c>
      <c r="SY45" s="18">
        <v>0</v>
      </c>
      <c r="SZ45" s="18">
        <v>0</v>
      </c>
      <c r="TA45" s="18">
        <v>0</v>
      </c>
      <c r="TB45" s="18">
        <v>0</v>
      </c>
      <c r="TC45" s="18">
        <v>0</v>
      </c>
      <c r="TD45" s="18">
        <v>0</v>
      </c>
      <c r="TE45" s="18"/>
      <c r="TF45" s="18"/>
      <c r="TG45" s="18"/>
      <c r="TH45" s="20">
        <f t="shared" si="45"/>
        <v>0</v>
      </c>
      <c r="TI45" s="20">
        <f t="shared" si="46"/>
        <v>0</v>
      </c>
      <c r="TJ45" s="20">
        <f t="shared" si="47"/>
        <v>0</v>
      </c>
      <c r="TK45" s="18">
        <f t="shared" si="150"/>
        <v>626.19499999999994</v>
      </c>
      <c r="TL45" s="18">
        <v>61.445</v>
      </c>
      <c r="TM45" s="218">
        <v>62.75</v>
      </c>
      <c r="TN45" s="218">
        <v>62.75</v>
      </c>
      <c r="TO45" s="218">
        <v>62.75</v>
      </c>
      <c r="TP45" s="218">
        <v>62.75</v>
      </c>
      <c r="TQ45" s="218">
        <v>62.75</v>
      </c>
      <c r="TR45" s="218">
        <v>62.75</v>
      </c>
      <c r="TS45" s="218">
        <v>62.75</v>
      </c>
      <c r="TT45" s="218">
        <v>62.75</v>
      </c>
      <c r="TU45" s="218">
        <v>62.75</v>
      </c>
      <c r="TV45" s="218"/>
      <c r="TW45" s="218"/>
      <c r="TX45" s="20">
        <f t="shared" si="151"/>
        <v>0</v>
      </c>
      <c r="TY45" s="18">
        <v>0</v>
      </c>
      <c r="TZ45" s="18">
        <v>0</v>
      </c>
      <c r="UA45" s="18">
        <v>0</v>
      </c>
      <c r="UB45" s="18">
        <v>0</v>
      </c>
      <c r="UC45" s="18">
        <v>0</v>
      </c>
      <c r="UD45" s="18">
        <v>0</v>
      </c>
      <c r="UE45" s="18">
        <v>0</v>
      </c>
      <c r="UF45" s="18">
        <v>0</v>
      </c>
      <c r="UG45" s="18">
        <v>0</v>
      </c>
      <c r="UH45" s="18">
        <f>VLOOKUP(C45,'[3]Фін.рез.(витрати)'!$C$8:$AI$94,33,0)</f>
        <v>0</v>
      </c>
      <c r="UI45" s="18"/>
      <c r="UJ45" s="18"/>
      <c r="UK45" s="20">
        <f t="shared" si="48"/>
        <v>-626.19499999999994</v>
      </c>
      <c r="UL45" s="20">
        <f t="shared" si="49"/>
        <v>-626.19499999999994</v>
      </c>
      <c r="UM45" s="20">
        <f t="shared" si="50"/>
        <v>0</v>
      </c>
      <c r="UN45" s="18">
        <f t="shared" si="152"/>
        <v>32.038000000000004</v>
      </c>
      <c r="UO45" s="18">
        <v>3.1479999999999997</v>
      </c>
      <c r="UP45" s="218">
        <v>3.21</v>
      </c>
      <c r="UQ45" s="218">
        <v>3.21</v>
      </c>
      <c r="UR45" s="218">
        <v>3.21</v>
      </c>
      <c r="US45" s="218">
        <v>3.21</v>
      </c>
      <c r="UT45" s="218">
        <v>3.21</v>
      </c>
      <c r="UU45" s="218">
        <v>3.21</v>
      </c>
      <c r="UV45" s="218">
        <v>3.21</v>
      </c>
      <c r="UW45" s="218">
        <v>3.21</v>
      </c>
      <c r="UX45" s="218">
        <v>3.21</v>
      </c>
      <c r="UY45" s="218"/>
      <c r="UZ45" s="218"/>
      <c r="VA45" s="20">
        <f t="shared" si="51"/>
        <v>0</v>
      </c>
      <c r="VB45" s="218"/>
      <c r="VC45" s="218"/>
      <c r="VD45" s="218"/>
      <c r="VE45" s="218"/>
      <c r="VF45" s="218"/>
      <c r="VG45" s="218"/>
      <c r="VH45" s="218"/>
      <c r="VI45" s="218"/>
      <c r="VJ45" s="218"/>
      <c r="VK45" s="218"/>
      <c r="VL45" s="218"/>
      <c r="VM45" s="218"/>
      <c r="VN45" s="20">
        <f t="shared" si="52"/>
        <v>-32.038000000000004</v>
      </c>
      <c r="VO45" s="20">
        <f t="shared" si="53"/>
        <v>-32.038000000000004</v>
      </c>
      <c r="VP45" s="20">
        <f t="shared" si="54"/>
        <v>0</v>
      </c>
      <c r="VQ45" s="120">
        <f t="shared" si="55"/>
        <v>0</v>
      </c>
      <c r="VR45" s="228"/>
      <c r="VS45" s="228"/>
      <c r="VT45" s="228"/>
      <c r="VU45" s="228"/>
      <c r="VV45" s="228"/>
      <c r="VW45" s="228"/>
      <c r="VX45" s="228"/>
      <c r="VY45" s="228"/>
      <c r="VZ45" s="228"/>
      <c r="WA45" s="228"/>
      <c r="WB45" s="228"/>
      <c r="WC45" s="228"/>
      <c r="WD45" s="120">
        <f t="shared" si="56"/>
        <v>0</v>
      </c>
      <c r="WE45" s="218"/>
      <c r="WF45" s="218"/>
      <c r="WG45" s="218"/>
      <c r="WH45" s="218"/>
      <c r="WI45" s="218"/>
      <c r="WJ45" s="218"/>
      <c r="WK45" s="218"/>
      <c r="WL45" s="218"/>
      <c r="WM45" s="218"/>
      <c r="WN45" s="218"/>
      <c r="WO45" s="218"/>
      <c r="WP45" s="218"/>
      <c r="WQ45" s="120">
        <f t="shared" si="57"/>
        <v>0</v>
      </c>
      <c r="WR45" s="120">
        <f t="shared" si="58"/>
        <v>0</v>
      </c>
      <c r="WS45" s="120">
        <f t="shared" si="59"/>
        <v>0</v>
      </c>
      <c r="WT45" s="119">
        <f t="shared" si="153"/>
        <v>3517.5909999999994</v>
      </c>
      <c r="WU45" s="119">
        <v>344.19100000000003</v>
      </c>
      <c r="WV45" s="228">
        <v>352.6</v>
      </c>
      <c r="WW45" s="228">
        <v>352.6</v>
      </c>
      <c r="WX45" s="228">
        <v>352.6</v>
      </c>
      <c r="WY45" s="228">
        <v>352.6</v>
      </c>
      <c r="WZ45" s="228">
        <v>352.6</v>
      </c>
      <c r="XA45" s="228">
        <v>352.6</v>
      </c>
      <c r="XB45" s="228">
        <v>352.6</v>
      </c>
      <c r="XC45" s="228">
        <v>352.6</v>
      </c>
      <c r="XD45" s="228">
        <v>352.6</v>
      </c>
      <c r="XE45" s="228"/>
      <c r="XF45" s="228"/>
      <c r="XG45" s="119">
        <f t="shared" si="154"/>
        <v>5245.6893038103635</v>
      </c>
      <c r="XH45" s="18">
        <v>523.61563617451475</v>
      </c>
      <c r="XI45" s="18">
        <v>478.32325222035655</v>
      </c>
      <c r="XJ45" s="18">
        <v>257.69572220430621</v>
      </c>
      <c r="XK45" s="18">
        <v>204.57235972272878</v>
      </c>
      <c r="XL45" s="18">
        <v>615.22416810950301</v>
      </c>
      <c r="XM45" s="18">
        <v>590.48243269449245</v>
      </c>
      <c r="XN45" s="18">
        <v>456.45275082035062</v>
      </c>
      <c r="XO45" s="18">
        <v>812.95001551173857</v>
      </c>
      <c r="XP45" s="18">
        <v>749.16611323767802</v>
      </c>
      <c r="XQ45" s="18">
        <v>557.20685311469504</v>
      </c>
      <c r="XR45" s="18"/>
      <c r="XS45" s="18"/>
      <c r="XT45" s="120">
        <f t="shared" si="60"/>
        <v>1728.0983038103641</v>
      </c>
      <c r="XU45" s="120">
        <f t="shared" si="61"/>
        <v>0</v>
      </c>
      <c r="XV45" s="120">
        <f t="shared" si="62"/>
        <v>1728.0983038103641</v>
      </c>
      <c r="XW45" s="119">
        <f t="shared" si="155"/>
        <v>1545.0930000000003</v>
      </c>
      <c r="XX45" s="119">
        <v>151.35300000000004</v>
      </c>
      <c r="XY45" s="228">
        <v>154.86000000000001</v>
      </c>
      <c r="XZ45" s="228">
        <v>154.86000000000001</v>
      </c>
      <c r="YA45" s="228">
        <v>154.86000000000001</v>
      </c>
      <c r="YB45" s="228">
        <v>154.86000000000001</v>
      </c>
      <c r="YC45" s="228">
        <v>154.86000000000001</v>
      </c>
      <c r="YD45" s="228">
        <v>154.86000000000001</v>
      </c>
      <c r="YE45" s="228">
        <v>154.86000000000001</v>
      </c>
      <c r="YF45" s="228">
        <v>154.86000000000001</v>
      </c>
      <c r="YG45" s="228">
        <v>154.86000000000001</v>
      </c>
      <c r="YH45" s="228"/>
      <c r="YI45" s="228"/>
      <c r="YJ45" s="120">
        <f t="shared" si="156"/>
        <v>1650.7751916167779</v>
      </c>
      <c r="YK45" s="18">
        <v>150.95294483964432</v>
      </c>
      <c r="YL45" s="18">
        <v>107.9052616078171</v>
      </c>
      <c r="YM45" s="18">
        <v>151.62846635513404</v>
      </c>
      <c r="YN45" s="18">
        <v>161.98727674565455</v>
      </c>
      <c r="YO45" s="18">
        <v>221.99332234214555</v>
      </c>
      <c r="YP45" s="18">
        <v>154.58181491590494</v>
      </c>
      <c r="YQ45" s="18">
        <v>147.60747659692183</v>
      </c>
      <c r="YR45" s="18">
        <v>164.08607988242323</v>
      </c>
      <c r="YS45" s="18">
        <v>228.37325772001128</v>
      </c>
      <c r="YT45" s="18">
        <v>161.65929061112115</v>
      </c>
      <c r="YU45" s="18"/>
      <c r="YV45" s="18"/>
      <c r="YW45" s="218">
        <f t="shared" si="157"/>
        <v>105.68219161677757</v>
      </c>
      <c r="YX45" s="120">
        <f t="shared" si="63"/>
        <v>0</v>
      </c>
      <c r="YY45" s="120">
        <f t="shared" si="64"/>
        <v>105.68219161677757</v>
      </c>
      <c r="YZ45" s="119">
        <f t="shared" si="158"/>
        <v>1602.5549999999994</v>
      </c>
      <c r="ZA45" s="119">
        <v>156.79499999999996</v>
      </c>
      <c r="ZB45" s="228">
        <v>160.63999999999999</v>
      </c>
      <c r="ZC45" s="228">
        <v>160.63999999999999</v>
      </c>
      <c r="ZD45" s="228">
        <v>160.63999999999999</v>
      </c>
      <c r="ZE45" s="228">
        <v>160.63999999999999</v>
      </c>
      <c r="ZF45" s="228">
        <v>160.63999999999999</v>
      </c>
      <c r="ZG45" s="228">
        <v>160.63999999999999</v>
      </c>
      <c r="ZH45" s="228">
        <v>160.63999999999999</v>
      </c>
      <c r="ZI45" s="228">
        <v>160.63999999999999</v>
      </c>
      <c r="ZJ45" s="228">
        <v>160.63999999999999</v>
      </c>
      <c r="ZK45" s="228"/>
      <c r="ZL45" s="228"/>
      <c r="ZM45" s="120">
        <f t="shared" si="159"/>
        <v>810.03856193299816</v>
      </c>
      <c r="ZN45" s="119"/>
      <c r="ZO45" s="18"/>
      <c r="ZP45" s="18">
        <v>399.75406492508233</v>
      </c>
      <c r="ZQ45" s="18">
        <v>410.28449700791583</v>
      </c>
      <c r="ZR45" s="18"/>
      <c r="ZS45" s="18"/>
      <c r="ZT45" s="18"/>
      <c r="ZU45" s="18"/>
      <c r="ZV45" s="18"/>
      <c r="ZW45" s="18"/>
      <c r="ZX45" s="18"/>
      <c r="ZY45" s="18"/>
      <c r="ZZ45" s="120">
        <f t="shared" si="65"/>
        <v>-792.51643806700122</v>
      </c>
      <c r="AAA45" s="120">
        <f t="shared" si="66"/>
        <v>-792.51643806700122</v>
      </c>
      <c r="AAB45" s="120">
        <f t="shared" si="67"/>
        <v>0</v>
      </c>
      <c r="AAC45" s="119">
        <f t="shared" si="160"/>
        <v>0</v>
      </c>
      <c r="AAD45" s="119">
        <v>0</v>
      </c>
      <c r="AAE45" s="228">
        <v>0</v>
      </c>
      <c r="AAF45" s="228">
        <v>0</v>
      </c>
      <c r="AAG45" s="228">
        <v>0</v>
      </c>
      <c r="AAH45" s="228">
        <v>0</v>
      </c>
      <c r="AAI45" s="228">
        <v>0</v>
      </c>
      <c r="AAJ45" s="228">
        <v>0</v>
      </c>
      <c r="AAK45" s="228">
        <v>0</v>
      </c>
      <c r="AAL45" s="228">
        <v>0</v>
      </c>
      <c r="AAM45" s="228">
        <v>0</v>
      </c>
      <c r="AAN45" s="228"/>
      <c r="AAO45" s="228"/>
      <c r="AAP45" s="120">
        <f t="shared" si="161"/>
        <v>0</v>
      </c>
      <c r="AAQ45" s="18">
        <v>0</v>
      </c>
      <c r="AAR45" s="18">
        <v>0</v>
      </c>
      <c r="AAS45" s="18">
        <v>0</v>
      </c>
      <c r="AAT45" s="18">
        <v>0</v>
      </c>
      <c r="AAU45" s="18">
        <v>0</v>
      </c>
      <c r="AAV45" s="18">
        <v>0</v>
      </c>
      <c r="AAW45" s="18">
        <v>0</v>
      </c>
      <c r="AAX45" s="18">
        <v>0</v>
      </c>
      <c r="AAY45" s="18">
        <v>0</v>
      </c>
      <c r="AAZ45" s="18">
        <v>0</v>
      </c>
      <c r="ABA45" s="18"/>
      <c r="ABB45" s="18"/>
      <c r="ABC45" s="120">
        <f t="shared" si="68"/>
        <v>0</v>
      </c>
      <c r="ABD45" s="120">
        <f t="shared" si="69"/>
        <v>0</v>
      </c>
      <c r="ABE45" s="120">
        <f t="shared" si="70"/>
        <v>0</v>
      </c>
      <c r="ABF45" s="119">
        <f t="shared" si="162"/>
        <v>0</v>
      </c>
      <c r="ABG45" s="119">
        <v>0</v>
      </c>
      <c r="ABH45" s="228">
        <v>0</v>
      </c>
      <c r="ABI45" s="228">
        <v>0</v>
      </c>
      <c r="ABJ45" s="228">
        <v>0</v>
      </c>
      <c r="ABK45" s="228">
        <v>0</v>
      </c>
      <c r="ABL45" s="228">
        <v>0</v>
      </c>
      <c r="ABM45" s="228">
        <v>0</v>
      </c>
      <c r="ABN45" s="228">
        <v>0</v>
      </c>
      <c r="ABO45" s="228">
        <v>0</v>
      </c>
      <c r="ABP45" s="228">
        <v>0</v>
      </c>
      <c r="ABQ45" s="228"/>
      <c r="ABR45" s="228"/>
      <c r="ABS45" s="120">
        <f t="shared" si="163"/>
        <v>0</v>
      </c>
      <c r="ABT45" s="18">
        <v>0</v>
      </c>
      <c r="ABU45" s="18"/>
      <c r="ABV45" s="18"/>
      <c r="ABW45" s="18"/>
      <c r="ABX45" s="18"/>
      <c r="ABY45" s="18"/>
      <c r="ABZ45" s="18"/>
      <c r="ACA45" s="18">
        <v>0</v>
      </c>
      <c r="ACB45" s="18">
        <v>0</v>
      </c>
      <c r="ACC45" s="18">
        <v>0</v>
      </c>
      <c r="ACD45" s="18"/>
      <c r="ACE45" s="18"/>
      <c r="ACF45" s="120">
        <f t="shared" si="71"/>
        <v>0</v>
      </c>
      <c r="ACG45" s="120">
        <f t="shared" si="72"/>
        <v>0</v>
      </c>
      <c r="ACH45" s="120">
        <f t="shared" si="73"/>
        <v>0</v>
      </c>
      <c r="ACI45" s="114">
        <f t="shared" si="74"/>
        <v>9363.3900000000012</v>
      </c>
      <c r="ACJ45" s="120">
        <f t="shared" si="75"/>
        <v>10660.833241200002</v>
      </c>
      <c r="ACK45" s="131">
        <f t="shared" si="76"/>
        <v>1297.4432412000006</v>
      </c>
      <c r="ACL45" s="120">
        <f t="shared" si="77"/>
        <v>0</v>
      </c>
      <c r="ACM45" s="120">
        <f t="shared" si="78"/>
        <v>1297.4432412000006</v>
      </c>
      <c r="ACN45" s="18">
        <f t="shared" si="164"/>
        <v>9363.3900000000012</v>
      </c>
      <c r="ACO45" s="18">
        <v>861.27</v>
      </c>
      <c r="ACP45" s="218">
        <v>944.68</v>
      </c>
      <c r="ACQ45" s="218">
        <v>944.68</v>
      </c>
      <c r="ACR45" s="218">
        <v>944.68</v>
      </c>
      <c r="ACS45" s="218">
        <v>944.68</v>
      </c>
      <c r="ACT45" s="218">
        <v>944.68</v>
      </c>
      <c r="ACU45" s="218">
        <v>944.68</v>
      </c>
      <c r="ACV45" s="218">
        <v>944.68</v>
      </c>
      <c r="ACW45" s="218">
        <v>944.68</v>
      </c>
      <c r="ACX45" s="218">
        <v>944.68</v>
      </c>
      <c r="ACY45" s="218"/>
      <c r="ACZ45" s="218"/>
      <c r="ADA45" s="20">
        <f t="shared" si="165"/>
        <v>10660.833241200002</v>
      </c>
      <c r="ADB45" s="18">
        <v>1405.8707997600002</v>
      </c>
      <c r="ADC45" s="18">
        <v>1097.2480788</v>
      </c>
      <c r="ADD45" s="18">
        <v>954.20317248000003</v>
      </c>
      <c r="ADE45" s="18">
        <v>803.56153680000011</v>
      </c>
      <c r="ADF45" s="18">
        <v>762.18921216000001</v>
      </c>
      <c r="ADG45" s="18">
        <v>1702.4749956000001</v>
      </c>
      <c r="ADH45" s="18">
        <v>993.88044360000004</v>
      </c>
      <c r="ADI45" s="18">
        <v>1274.4625211999999</v>
      </c>
      <c r="ADJ45" s="18">
        <v>1228.5831528000001</v>
      </c>
      <c r="ADK45" s="18">
        <v>438.359328</v>
      </c>
      <c r="ADL45" s="18"/>
      <c r="ADM45" s="18"/>
      <c r="ADN45" s="20">
        <f t="shared" si="79"/>
        <v>1297.4432412000006</v>
      </c>
      <c r="ADO45" s="20">
        <f t="shared" si="80"/>
        <v>0</v>
      </c>
      <c r="ADP45" s="20">
        <f t="shared" si="81"/>
        <v>1297.4432412000006</v>
      </c>
      <c r="ADQ45" s="18">
        <f t="shared" si="166"/>
        <v>0</v>
      </c>
      <c r="ADR45" s="18">
        <v>0</v>
      </c>
      <c r="ADS45" s="218">
        <v>0</v>
      </c>
      <c r="ADT45" s="218">
        <v>0</v>
      </c>
      <c r="ADU45" s="218">
        <v>0</v>
      </c>
      <c r="ADV45" s="218">
        <v>0</v>
      </c>
      <c r="ADW45" s="218">
        <v>0</v>
      </c>
      <c r="ADX45" s="218">
        <v>0</v>
      </c>
      <c r="ADY45" s="218">
        <v>0</v>
      </c>
      <c r="ADZ45" s="218">
        <v>0</v>
      </c>
      <c r="AEA45" s="218">
        <v>0</v>
      </c>
      <c r="AEB45" s="218"/>
      <c r="AEC45" s="218"/>
      <c r="AED45" s="20">
        <f t="shared" si="167"/>
        <v>0</v>
      </c>
      <c r="AEE45" s="18">
        <v>0</v>
      </c>
      <c r="AEF45" s="18">
        <v>0</v>
      </c>
      <c r="AEG45" s="18">
        <v>0</v>
      </c>
      <c r="AEH45" s="18">
        <v>0</v>
      </c>
      <c r="AEI45" s="18">
        <v>0</v>
      </c>
      <c r="AEJ45" s="18">
        <v>0</v>
      </c>
      <c r="AEK45" s="18">
        <v>0</v>
      </c>
      <c r="AEL45" s="18">
        <v>0</v>
      </c>
      <c r="AEM45" s="18">
        <v>0</v>
      </c>
      <c r="AEN45" s="18">
        <v>0</v>
      </c>
      <c r="AEO45" s="18"/>
      <c r="AEP45" s="18"/>
      <c r="AEQ45" s="20">
        <f t="shared" si="82"/>
        <v>0</v>
      </c>
      <c r="AER45" s="20">
        <f t="shared" si="83"/>
        <v>0</v>
      </c>
      <c r="AES45" s="20">
        <f t="shared" si="84"/>
        <v>0</v>
      </c>
      <c r="AET45" s="18">
        <f t="shared" si="168"/>
        <v>0</v>
      </c>
      <c r="AEU45" s="18">
        <v>0</v>
      </c>
      <c r="AEV45" s="218">
        <v>0</v>
      </c>
      <c r="AEW45" s="218">
        <v>0</v>
      </c>
      <c r="AEX45" s="218">
        <v>0</v>
      </c>
      <c r="AEY45" s="218">
        <v>0</v>
      </c>
      <c r="AEZ45" s="218"/>
      <c r="AFA45" s="218"/>
      <c r="AFB45" s="218"/>
      <c r="AFC45" s="218"/>
      <c r="AFD45" s="218"/>
      <c r="AFE45" s="218"/>
      <c r="AFF45" s="218"/>
      <c r="AFG45" s="20">
        <f t="shared" si="169"/>
        <v>0</v>
      </c>
      <c r="AFH45" s="18"/>
      <c r="AFI45" s="18"/>
      <c r="AFJ45" s="18"/>
      <c r="AFK45" s="18"/>
      <c r="AFL45" s="18"/>
      <c r="AFM45" s="18"/>
      <c r="AFN45" s="18"/>
      <c r="AFO45" s="18"/>
      <c r="AFP45" s="18"/>
      <c r="AFQ45" s="18"/>
      <c r="AFR45" s="18"/>
      <c r="AFS45" s="18"/>
      <c r="AFT45" s="20">
        <f t="shared" si="85"/>
        <v>0</v>
      </c>
      <c r="AFU45" s="20">
        <f t="shared" si="86"/>
        <v>0</v>
      </c>
      <c r="AFV45" s="135">
        <f t="shared" si="87"/>
        <v>0</v>
      </c>
      <c r="AFW45" s="140">
        <f t="shared" si="88"/>
        <v>30501.466999999997</v>
      </c>
      <c r="AFX45" s="110">
        <f t="shared" si="89"/>
        <v>25374.196210405062</v>
      </c>
      <c r="AFY45" s="125">
        <f t="shared" si="90"/>
        <v>-5127.2707895949352</v>
      </c>
      <c r="AFZ45" s="20">
        <f t="shared" si="170"/>
        <v>-5127.2707895949352</v>
      </c>
      <c r="AGA45" s="139">
        <f t="shared" si="171"/>
        <v>0</v>
      </c>
      <c r="AGB45" s="200">
        <f t="shared" si="91"/>
        <v>36601.760399999992</v>
      </c>
      <c r="AGC45" s="125">
        <f t="shared" si="91"/>
        <v>30449.035452486074</v>
      </c>
      <c r="AGD45" s="125">
        <f t="shared" si="92"/>
        <v>-6152.7249475139179</v>
      </c>
      <c r="AGE45" s="20">
        <f t="shared" si="93"/>
        <v>-6152.7249475139179</v>
      </c>
      <c r="AGF45" s="135">
        <f t="shared" si="94"/>
        <v>0</v>
      </c>
      <c r="AGG45" s="164">
        <f t="shared" si="172"/>
        <v>1830.0880199999997</v>
      </c>
      <c r="AGH45" s="205">
        <f t="shared" si="173"/>
        <v>1522.4517726243039</v>
      </c>
      <c r="AGI45" s="125">
        <f t="shared" si="95"/>
        <v>-307.6362473756958</v>
      </c>
      <c r="AGJ45" s="20">
        <f t="shared" si="96"/>
        <v>-307.6362473756958</v>
      </c>
      <c r="AGK45" s="139">
        <f t="shared" si="97"/>
        <v>0</v>
      </c>
      <c r="AGL45" s="165">
        <f t="shared" si="174"/>
        <v>38431.848419999995</v>
      </c>
      <c r="AGM45" s="165">
        <f t="shared" si="174"/>
        <v>31971.487225110377</v>
      </c>
      <c r="AGN45" s="166">
        <f t="shared" si="99"/>
        <v>-6460.3611948896178</v>
      </c>
      <c r="AGO45" s="165">
        <f t="shared" si="100"/>
        <v>-6460.3611948896178</v>
      </c>
      <c r="AGP45" s="167">
        <f t="shared" si="101"/>
        <v>0</v>
      </c>
      <c r="AGQ45" s="202">
        <f t="shared" si="175"/>
        <v>4.7619047619047623E-2</v>
      </c>
      <c r="AGR45" s="263"/>
      <c r="AGS45" s="263">
        <v>0.05</v>
      </c>
      <c r="AGT45" s="229"/>
      <c r="AGU45" s="264"/>
      <c r="AGV45" s="22"/>
      <c r="AGW45" s="22"/>
      <c r="AGX45" s="22"/>
      <c r="AGY45" s="22"/>
      <c r="AGZ45" s="22"/>
      <c r="AHA45" s="22"/>
      <c r="AHB45" s="22"/>
      <c r="AHC45" s="22"/>
      <c r="AHD45" s="22"/>
      <c r="AHE45" s="22"/>
      <c r="AHF45" s="22"/>
      <c r="AHG45" s="22"/>
      <c r="AHH45" s="22"/>
    </row>
    <row r="46" spans="1:892" s="210" customFormat="1" ht="12.75" outlineLevel="1" x14ac:dyDescent="0.25">
      <c r="A46" s="22">
        <v>476</v>
      </c>
      <c r="B46" s="21">
        <v>3</v>
      </c>
      <c r="C46" s="230" t="s">
        <v>767</v>
      </c>
      <c r="D46" s="231">
        <v>5</v>
      </c>
      <c r="E46" s="227">
        <v>2757</v>
      </c>
      <c r="F46" s="131">
        <f t="shared" si="0"/>
        <v>36178.119999999995</v>
      </c>
      <c r="G46" s="113">
        <f t="shared" si="1"/>
        <v>33552.676081672689</v>
      </c>
      <c r="H46" s="131">
        <f t="shared" si="2"/>
        <v>-2625.4439183273062</v>
      </c>
      <c r="I46" s="120">
        <f t="shared" si="3"/>
        <v>-2625.4439183273062</v>
      </c>
      <c r="J46" s="120">
        <f t="shared" si="4"/>
        <v>0</v>
      </c>
      <c r="K46" s="18">
        <f t="shared" si="102"/>
        <v>13200.427999999998</v>
      </c>
      <c r="L46" s="218">
        <v>1295.2280000000001</v>
      </c>
      <c r="M46" s="218">
        <v>1322.8</v>
      </c>
      <c r="N46" s="218">
        <v>1322.8</v>
      </c>
      <c r="O46" s="218">
        <v>1322.8</v>
      </c>
      <c r="P46" s="218">
        <v>1322.8</v>
      </c>
      <c r="Q46" s="218">
        <v>1322.8</v>
      </c>
      <c r="R46" s="218">
        <v>1322.8</v>
      </c>
      <c r="S46" s="218">
        <v>1322.8</v>
      </c>
      <c r="T46" s="218">
        <v>1322.8</v>
      </c>
      <c r="U46" s="218">
        <v>1322.8</v>
      </c>
      <c r="V46" s="218"/>
      <c r="W46" s="218"/>
      <c r="X46" s="218">
        <f t="shared" si="103"/>
        <v>12741.729410747417</v>
      </c>
      <c r="Y46" s="18">
        <v>0</v>
      </c>
      <c r="Z46" s="18">
        <v>5058.6883153482886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7683.0410953991286</v>
      </c>
      <c r="AG46" s="18">
        <v>0</v>
      </c>
      <c r="AH46" s="18">
        <v>0</v>
      </c>
      <c r="AI46" s="18"/>
      <c r="AJ46" s="18"/>
      <c r="AK46" s="218"/>
      <c r="AL46" s="218">
        <f t="shared" si="104"/>
        <v>0</v>
      </c>
      <c r="AM46" s="218">
        <f t="shared" si="5"/>
        <v>0</v>
      </c>
      <c r="AN46" s="18">
        <f t="shared" si="105"/>
        <v>2536.2799999999993</v>
      </c>
      <c r="AO46" s="218">
        <v>249.01999999999998</v>
      </c>
      <c r="AP46" s="218">
        <v>254.14</v>
      </c>
      <c r="AQ46" s="218">
        <v>254.14</v>
      </c>
      <c r="AR46" s="218">
        <v>254.14</v>
      </c>
      <c r="AS46" s="218">
        <v>254.14</v>
      </c>
      <c r="AT46" s="218">
        <v>254.14</v>
      </c>
      <c r="AU46" s="218">
        <v>254.14</v>
      </c>
      <c r="AV46" s="218">
        <v>254.14</v>
      </c>
      <c r="AW46" s="218">
        <v>254.14</v>
      </c>
      <c r="AX46" s="218">
        <v>254.14</v>
      </c>
      <c r="AY46" s="218"/>
      <c r="AZ46" s="218"/>
      <c r="BA46" s="20">
        <f t="shared" si="106"/>
        <v>2510.1648905634502</v>
      </c>
      <c r="BB46" s="18">
        <v>0</v>
      </c>
      <c r="BC46" s="18">
        <v>996.57914496129456</v>
      </c>
      <c r="BD46" s="18">
        <v>0</v>
      </c>
      <c r="BE46" s="18">
        <v>0</v>
      </c>
      <c r="BF46" s="18">
        <v>0</v>
      </c>
      <c r="BG46" s="18">
        <v>0</v>
      </c>
      <c r="BH46" s="18">
        <v>0</v>
      </c>
      <c r="BI46" s="18">
        <v>1513.5857456021556</v>
      </c>
      <c r="BJ46" s="18">
        <v>0</v>
      </c>
      <c r="BK46" s="18">
        <v>0</v>
      </c>
      <c r="BL46" s="18"/>
      <c r="BM46" s="18"/>
      <c r="BN46" s="218"/>
      <c r="BO46" s="20">
        <f t="shared" si="6"/>
        <v>0</v>
      </c>
      <c r="BP46" s="20">
        <f t="shared" si="7"/>
        <v>0</v>
      </c>
      <c r="BQ46" s="18">
        <f t="shared" si="107"/>
        <v>1604.008</v>
      </c>
      <c r="BR46" s="218">
        <v>160.22799999999998</v>
      </c>
      <c r="BS46" s="3">
        <v>160.41999999999999</v>
      </c>
      <c r="BT46" s="218">
        <v>160.41999999999999</v>
      </c>
      <c r="BU46" s="218">
        <v>160.41999999999999</v>
      </c>
      <c r="BV46" s="218">
        <v>160.41999999999999</v>
      </c>
      <c r="BW46" s="218">
        <v>160.41999999999999</v>
      </c>
      <c r="BX46" s="218">
        <v>160.41999999999999</v>
      </c>
      <c r="BY46" s="218">
        <v>160.41999999999999</v>
      </c>
      <c r="BZ46" s="218">
        <v>160.41999999999999</v>
      </c>
      <c r="CA46" s="218">
        <v>160.41999999999999</v>
      </c>
      <c r="CB46" s="218"/>
      <c r="CC46" s="218"/>
      <c r="CD46" s="18">
        <f t="shared" si="108"/>
        <v>1740.0925721057999</v>
      </c>
      <c r="CE46" s="18">
        <v>161.60233322100001</v>
      </c>
      <c r="CF46" s="18">
        <v>161.18719521</v>
      </c>
      <c r="CG46" s="18">
        <v>177.09083311979998</v>
      </c>
      <c r="CH46" s="18">
        <v>180.76752585</v>
      </c>
      <c r="CI46" s="18">
        <v>176.81863450500001</v>
      </c>
      <c r="CJ46" s="18">
        <v>180.12131535</v>
      </c>
      <c r="CK46" s="18">
        <v>174.97664595000001</v>
      </c>
      <c r="CL46" s="18">
        <v>175.74825014999999</v>
      </c>
      <c r="CM46" s="18">
        <v>174.27751995</v>
      </c>
      <c r="CN46" s="18">
        <v>177.50231879999998</v>
      </c>
      <c r="CO46" s="18"/>
      <c r="CP46" s="18"/>
      <c r="CQ46" s="218"/>
      <c r="CR46" s="20">
        <f t="shared" si="8"/>
        <v>0</v>
      </c>
      <c r="CS46" s="20">
        <f t="shared" si="9"/>
        <v>0</v>
      </c>
      <c r="CT46" s="18">
        <f t="shared" si="109"/>
        <v>0</v>
      </c>
      <c r="CU46" s="18">
        <v>0</v>
      </c>
      <c r="CV46" s="218">
        <v>0</v>
      </c>
      <c r="CW46" s="218">
        <v>0</v>
      </c>
      <c r="CX46" s="218">
        <v>0</v>
      </c>
      <c r="CY46" s="218">
        <v>0</v>
      </c>
      <c r="CZ46" s="218">
        <v>0</v>
      </c>
      <c r="DA46" s="218">
        <v>0</v>
      </c>
      <c r="DB46" s="218">
        <v>0</v>
      </c>
      <c r="DC46" s="218">
        <v>0</v>
      </c>
      <c r="DD46" s="218">
        <v>0</v>
      </c>
      <c r="DE46" s="218"/>
      <c r="DF46" s="218"/>
      <c r="DG46" s="18">
        <f t="shared" si="110"/>
        <v>0</v>
      </c>
      <c r="DH46" s="18">
        <v>0</v>
      </c>
      <c r="DI46" s="18">
        <v>0</v>
      </c>
      <c r="DJ46" s="18">
        <v>0</v>
      </c>
      <c r="DK46" s="18">
        <v>0</v>
      </c>
      <c r="DL46" s="18">
        <v>0</v>
      </c>
      <c r="DM46" s="18">
        <v>0</v>
      </c>
      <c r="DN46" s="18">
        <v>0</v>
      </c>
      <c r="DO46" s="18">
        <v>0</v>
      </c>
      <c r="DP46" s="18">
        <v>0</v>
      </c>
      <c r="DQ46" s="18">
        <v>0</v>
      </c>
      <c r="DR46" s="18"/>
      <c r="DS46" s="18"/>
      <c r="DT46" s="218">
        <f t="shared" si="111"/>
        <v>0</v>
      </c>
      <c r="DU46" s="20">
        <f t="shared" si="10"/>
        <v>0</v>
      </c>
      <c r="DV46" s="20">
        <f t="shared" si="112"/>
        <v>0</v>
      </c>
      <c r="DW46" s="18">
        <f t="shared" si="176"/>
        <v>682.22200000000009</v>
      </c>
      <c r="DX46" s="18">
        <v>66.981999999999999</v>
      </c>
      <c r="DY46" s="218">
        <v>68.36</v>
      </c>
      <c r="DZ46" s="218">
        <v>68.36</v>
      </c>
      <c r="EA46" s="218">
        <v>68.36</v>
      </c>
      <c r="EB46" s="218">
        <v>68.36</v>
      </c>
      <c r="EC46" s="218">
        <v>68.36</v>
      </c>
      <c r="ED46" s="218">
        <v>68.36</v>
      </c>
      <c r="EE46" s="218">
        <v>68.36</v>
      </c>
      <c r="EF46" s="218">
        <v>68.36</v>
      </c>
      <c r="EG46" s="218">
        <v>68.36</v>
      </c>
      <c r="EH46" s="218"/>
      <c r="EI46" s="218"/>
      <c r="EJ46" s="218"/>
      <c r="EK46" s="18">
        <f t="shared" si="113"/>
        <v>673.22132109521374</v>
      </c>
      <c r="EL46" s="18">
        <v>0</v>
      </c>
      <c r="EM46" s="18">
        <v>267.28058027940227</v>
      </c>
      <c r="EN46" s="18">
        <v>0</v>
      </c>
      <c r="EO46" s="18">
        <v>0</v>
      </c>
      <c r="EP46" s="18">
        <v>0</v>
      </c>
      <c r="EQ46" s="18">
        <v>0</v>
      </c>
      <c r="ER46" s="18">
        <v>0</v>
      </c>
      <c r="ES46" s="18">
        <v>405.94074081581147</v>
      </c>
      <c r="ET46" s="18">
        <v>0</v>
      </c>
      <c r="EU46" s="18">
        <v>0</v>
      </c>
      <c r="EV46" s="18"/>
      <c r="EW46" s="18"/>
      <c r="EX46" s="20">
        <f t="shared" si="12"/>
        <v>-9.0006789047863549</v>
      </c>
      <c r="EY46" s="20">
        <f t="shared" si="114"/>
        <v>-9.0006789047863549</v>
      </c>
      <c r="EZ46" s="20">
        <f t="shared" si="115"/>
        <v>0</v>
      </c>
      <c r="FA46" s="18">
        <f t="shared" si="116"/>
        <v>6321.4570000000003</v>
      </c>
      <c r="FB46" s="18">
        <v>620.67700000000002</v>
      </c>
      <c r="FC46" s="218">
        <v>633.41999999999996</v>
      </c>
      <c r="FD46" s="218">
        <v>633.41999999999996</v>
      </c>
      <c r="FE46" s="218">
        <v>633.41999999999996</v>
      </c>
      <c r="FF46" s="218">
        <v>633.41999999999996</v>
      </c>
      <c r="FG46" s="218">
        <v>633.41999999999996</v>
      </c>
      <c r="FH46" s="218">
        <v>633.41999999999996</v>
      </c>
      <c r="FI46" s="218">
        <v>633.41999999999996</v>
      </c>
      <c r="FJ46" s="218">
        <v>633.41999999999996</v>
      </c>
      <c r="FK46" s="218">
        <v>633.41999999999996</v>
      </c>
      <c r="FL46" s="218"/>
      <c r="FM46" s="218"/>
      <c r="FN46" s="20">
        <f t="shared" si="117"/>
        <v>6292.4939436142677</v>
      </c>
      <c r="FO46" s="18">
        <v>0</v>
      </c>
      <c r="FP46" s="18">
        <v>2504.1582260578434</v>
      </c>
      <c r="FQ46" s="18">
        <v>0</v>
      </c>
      <c r="FR46" s="18">
        <v>0</v>
      </c>
      <c r="FS46" s="18">
        <v>0</v>
      </c>
      <c r="FT46" s="18">
        <v>0</v>
      </c>
      <c r="FU46" s="18">
        <v>0</v>
      </c>
      <c r="FV46" s="18">
        <v>3788.3357175564242</v>
      </c>
      <c r="FW46" s="18">
        <v>0</v>
      </c>
      <c r="FX46" s="18">
        <v>0</v>
      </c>
      <c r="FY46" s="18"/>
      <c r="FZ46" s="18"/>
      <c r="GA46" s="218">
        <f t="shared" si="118"/>
        <v>-28.963056385732671</v>
      </c>
      <c r="GB46" s="20">
        <f t="shared" si="119"/>
        <v>-28.963056385732671</v>
      </c>
      <c r="GC46" s="20">
        <f t="shared" si="120"/>
        <v>0</v>
      </c>
      <c r="GD46" s="18">
        <f t="shared" si="121"/>
        <v>10.628</v>
      </c>
      <c r="GE46" s="218">
        <v>10.628</v>
      </c>
      <c r="GF46" s="218">
        <v>0</v>
      </c>
      <c r="GG46" s="218">
        <v>0</v>
      </c>
      <c r="GH46" s="218">
        <v>0</v>
      </c>
      <c r="GI46" s="218">
        <v>0</v>
      </c>
      <c r="GJ46" s="218">
        <v>0</v>
      </c>
      <c r="GK46" s="218"/>
      <c r="GL46" s="218"/>
      <c r="GM46" s="218"/>
      <c r="GN46" s="218"/>
      <c r="GO46" s="218"/>
      <c r="GP46" s="218"/>
      <c r="GQ46" s="20">
        <f t="shared" si="122"/>
        <v>0</v>
      </c>
      <c r="GR46" s="18">
        <v>0</v>
      </c>
      <c r="GS46" s="18">
        <v>0</v>
      </c>
      <c r="GT46" s="18">
        <v>0</v>
      </c>
      <c r="GU46" s="18">
        <v>0</v>
      </c>
      <c r="GV46" s="218">
        <f t="shared" si="123"/>
        <v>-10.628</v>
      </c>
      <c r="GW46" s="20">
        <f t="shared" si="13"/>
        <v>-10.628</v>
      </c>
      <c r="GX46" s="20">
        <f t="shared" si="14"/>
        <v>0</v>
      </c>
      <c r="GY46" s="18">
        <f t="shared" si="124"/>
        <v>11823.097</v>
      </c>
      <c r="GZ46" s="18">
        <v>1155.847</v>
      </c>
      <c r="HA46" s="218">
        <v>1185.25</v>
      </c>
      <c r="HB46" s="218">
        <v>1185.25</v>
      </c>
      <c r="HC46" s="218">
        <v>1185.25</v>
      </c>
      <c r="HD46" s="218">
        <v>1185.25</v>
      </c>
      <c r="HE46" s="218">
        <v>1185.25</v>
      </c>
      <c r="HF46" s="218">
        <v>1185.25</v>
      </c>
      <c r="HG46" s="218">
        <v>1185.25</v>
      </c>
      <c r="HH46" s="218">
        <v>1185.25</v>
      </c>
      <c r="HI46" s="218">
        <v>1185.25</v>
      </c>
      <c r="HJ46" s="218"/>
      <c r="HK46" s="218"/>
      <c r="HL46" s="20">
        <f t="shared" si="125"/>
        <v>9594.9739435465453</v>
      </c>
      <c r="HM46" s="18">
        <v>916.37258600768268</v>
      </c>
      <c r="HN46" s="18">
        <v>842.48707466934547</v>
      </c>
      <c r="HO46" s="18">
        <v>968.31671519724341</v>
      </c>
      <c r="HP46" s="18">
        <v>1043.7679661776754</v>
      </c>
      <c r="HQ46" s="18">
        <v>1091.8952374690944</v>
      </c>
      <c r="HR46" s="18">
        <v>947.15566971629596</v>
      </c>
      <c r="HS46" s="18">
        <v>860.97752076918096</v>
      </c>
      <c r="HT46" s="18">
        <v>1138.8975889348931</v>
      </c>
      <c r="HU46" s="18">
        <v>860.55903622481549</v>
      </c>
      <c r="HV46" s="18">
        <v>924.54454838031745</v>
      </c>
      <c r="HW46" s="18"/>
      <c r="HX46" s="18"/>
      <c r="HY46" s="20">
        <f t="shared" si="15"/>
        <v>-2228.1230564534544</v>
      </c>
      <c r="HZ46" s="20">
        <f t="shared" si="16"/>
        <v>-2228.1230564534544</v>
      </c>
      <c r="IA46" s="20">
        <f t="shared" si="17"/>
        <v>0</v>
      </c>
      <c r="IB46" s="119">
        <f t="shared" si="126"/>
        <v>0</v>
      </c>
      <c r="IC46" s="119">
        <v>0</v>
      </c>
      <c r="ID46" s="228">
        <v>0</v>
      </c>
      <c r="IE46" s="228">
        <v>0</v>
      </c>
      <c r="IF46" s="119">
        <v>0</v>
      </c>
      <c r="IG46" s="119">
        <v>0</v>
      </c>
      <c r="IH46" s="119">
        <v>0</v>
      </c>
      <c r="II46" s="119">
        <v>0</v>
      </c>
      <c r="IJ46" s="119">
        <v>0</v>
      </c>
      <c r="IK46" s="119">
        <v>0</v>
      </c>
      <c r="IL46" s="119">
        <v>0</v>
      </c>
      <c r="IM46" s="119"/>
      <c r="IN46" s="119"/>
      <c r="IO46" s="120">
        <f t="shared" si="127"/>
        <v>0</v>
      </c>
      <c r="IP46" s="18">
        <v>0</v>
      </c>
      <c r="IQ46" s="18">
        <v>0</v>
      </c>
      <c r="IR46" s="18">
        <v>0</v>
      </c>
      <c r="IS46" s="18">
        <v>0</v>
      </c>
      <c r="IT46" s="18">
        <v>0</v>
      </c>
      <c r="IU46" s="18">
        <v>0</v>
      </c>
      <c r="IV46" s="18">
        <v>0</v>
      </c>
      <c r="IW46" s="18">
        <v>0</v>
      </c>
      <c r="IX46" s="18">
        <v>0</v>
      </c>
      <c r="IY46" s="18">
        <v>0</v>
      </c>
      <c r="IZ46" s="18"/>
      <c r="JA46" s="18"/>
      <c r="JB46" s="228">
        <f t="shared" si="18"/>
        <v>0</v>
      </c>
      <c r="JC46" s="120">
        <f t="shared" si="19"/>
        <v>0</v>
      </c>
      <c r="JD46" s="120">
        <f t="shared" si="20"/>
        <v>0</v>
      </c>
      <c r="JE46" s="119">
        <f t="shared" si="128"/>
        <v>0</v>
      </c>
      <c r="JF46" s="119">
        <v>0</v>
      </c>
      <c r="JG46" s="228">
        <v>0</v>
      </c>
      <c r="JH46" s="228">
        <v>0</v>
      </c>
      <c r="JI46" s="228">
        <v>0</v>
      </c>
      <c r="JJ46" s="228">
        <v>0</v>
      </c>
      <c r="JK46" s="228">
        <v>0</v>
      </c>
      <c r="JL46" s="228">
        <v>0</v>
      </c>
      <c r="JM46" s="228">
        <v>0</v>
      </c>
      <c r="JN46" s="228">
        <v>0</v>
      </c>
      <c r="JO46" s="228">
        <v>0</v>
      </c>
      <c r="JP46" s="228"/>
      <c r="JQ46" s="228"/>
      <c r="JR46" s="119">
        <f t="shared" si="129"/>
        <v>0</v>
      </c>
      <c r="JS46" s="18">
        <v>0</v>
      </c>
      <c r="JT46" s="18">
        <v>0</v>
      </c>
      <c r="JU46" s="18">
        <v>0</v>
      </c>
      <c r="JV46" s="18">
        <v>0</v>
      </c>
      <c r="JW46" s="18">
        <v>0</v>
      </c>
      <c r="JX46" s="18">
        <v>0</v>
      </c>
      <c r="JY46" s="18">
        <v>0</v>
      </c>
      <c r="JZ46" s="18">
        <v>0</v>
      </c>
      <c r="KA46" s="18">
        <v>0</v>
      </c>
      <c r="KB46" s="18">
        <v>0</v>
      </c>
      <c r="KC46" s="18"/>
      <c r="KD46" s="18"/>
      <c r="KE46" s="228">
        <f t="shared" si="21"/>
        <v>0</v>
      </c>
      <c r="KF46" s="120">
        <f t="shared" si="22"/>
        <v>0</v>
      </c>
      <c r="KG46" s="120">
        <f t="shared" si="23"/>
        <v>0</v>
      </c>
      <c r="KH46" s="119">
        <f t="shared" si="130"/>
        <v>11842.377000000004</v>
      </c>
      <c r="KI46" s="119">
        <v>1162.7070000000001</v>
      </c>
      <c r="KJ46" s="228">
        <v>1186.6300000000001</v>
      </c>
      <c r="KK46" s="228">
        <v>1186.6300000000001</v>
      </c>
      <c r="KL46" s="228">
        <v>1186.6300000000001</v>
      </c>
      <c r="KM46" s="228">
        <v>1186.6300000000001</v>
      </c>
      <c r="KN46" s="228">
        <v>1186.6300000000001</v>
      </c>
      <c r="KO46" s="228">
        <v>1186.6300000000001</v>
      </c>
      <c r="KP46" s="228">
        <v>1186.6300000000001</v>
      </c>
      <c r="KQ46" s="228">
        <v>1186.6300000000001</v>
      </c>
      <c r="KR46" s="228">
        <v>1186.6300000000001</v>
      </c>
      <c r="KS46" s="228"/>
      <c r="KT46" s="228"/>
      <c r="KU46" s="120">
        <f t="shared" si="131"/>
        <v>9891.1460811771176</v>
      </c>
      <c r="KV46" s="18">
        <v>1377.0012301846823</v>
      </c>
      <c r="KW46" s="18">
        <v>1043.6917711959679</v>
      </c>
      <c r="KX46" s="18">
        <v>1538.6225549947362</v>
      </c>
      <c r="KY46" s="18">
        <v>1364.5471130502058</v>
      </c>
      <c r="KZ46" s="18">
        <v>1469.6200640611726</v>
      </c>
      <c r="LA46" s="18">
        <v>291.18007900432087</v>
      </c>
      <c r="LB46" s="18">
        <v>16.134192541523131</v>
      </c>
      <c r="LC46" s="18"/>
      <c r="LD46" s="18">
        <v>1625.6148717658205</v>
      </c>
      <c r="LE46" s="18">
        <v>1164.734204378688</v>
      </c>
      <c r="LF46" s="18"/>
      <c r="LG46" s="18"/>
      <c r="LH46" s="228">
        <f t="shared" si="132"/>
        <v>-1951.2309188228865</v>
      </c>
      <c r="LI46" s="120">
        <f t="shared" si="24"/>
        <v>-1951.2309188228865</v>
      </c>
      <c r="LJ46" s="120">
        <f t="shared" si="25"/>
        <v>0</v>
      </c>
      <c r="LK46" s="120">
        <f t="shared" si="133"/>
        <v>0</v>
      </c>
      <c r="LL46" s="228"/>
      <c r="LM46" s="228"/>
      <c r="LN46" s="228"/>
      <c r="LO46" s="228"/>
      <c r="LP46" s="228"/>
      <c r="LQ46" s="228"/>
      <c r="LR46" s="228"/>
      <c r="LS46" s="228"/>
      <c r="LT46" s="228"/>
      <c r="LU46" s="228"/>
      <c r="LV46" s="228"/>
      <c r="LW46" s="228"/>
      <c r="LX46" s="120">
        <f t="shared" si="26"/>
        <v>0</v>
      </c>
      <c r="LY46" s="228"/>
      <c r="LZ46" s="228"/>
      <c r="MA46" s="228"/>
      <c r="MB46" s="228"/>
      <c r="MC46" s="228"/>
      <c r="MD46" s="228"/>
      <c r="ME46" s="228"/>
      <c r="MF46" s="228"/>
      <c r="MG46" s="228"/>
      <c r="MH46" s="228"/>
      <c r="MI46" s="228"/>
      <c r="MJ46" s="119">
        <v>0</v>
      </c>
      <c r="MK46" s="228"/>
      <c r="ML46" s="120">
        <f t="shared" si="27"/>
        <v>0</v>
      </c>
      <c r="MM46" s="120">
        <f t="shared" si="28"/>
        <v>0</v>
      </c>
      <c r="MN46" s="120">
        <f t="shared" si="134"/>
        <v>48449.725999999995</v>
      </c>
      <c r="MO46" s="120">
        <v>4703.9660000000003</v>
      </c>
      <c r="MP46" s="228">
        <v>4860.6400000000003</v>
      </c>
      <c r="MQ46" s="228">
        <v>4860.6400000000003</v>
      </c>
      <c r="MR46" s="228">
        <v>4860.6400000000003</v>
      </c>
      <c r="MS46" s="228">
        <v>4860.6400000000003</v>
      </c>
      <c r="MT46" s="228">
        <v>4860.6400000000003</v>
      </c>
      <c r="MU46" s="228">
        <v>4860.6400000000003</v>
      </c>
      <c r="MV46" s="228">
        <v>4860.6400000000003</v>
      </c>
      <c r="MW46" s="228">
        <v>4860.6400000000003</v>
      </c>
      <c r="MX46" s="228">
        <v>4860.6400000000003</v>
      </c>
      <c r="MY46" s="228"/>
      <c r="MZ46" s="228"/>
      <c r="NA46" s="120">
        <f t="shared" si="135"/>
        <v>32720.241917737723</v>
      </c>
      <c r="NB46" s="20">
        <v>8352.9974924759626</v>
      </c>
      <c r="NC46" s="20">
        <v>999.57657850592307</v>
      </c>
      <c r="ND46" s="20">
        <v>1509.1940309216973</v>
      </c>
      <c r="NE46" s="20">
        <v>243.48082846608588</v>
      </c>
      <c r="NF46" s="20">
        <v>0</v>
      </c>
      <c r="NG46" s="20">
        <v>0</v>
      </c>
      <c r="NH46" s="20">
        <v>8860.6296051743775</v>
      </c>
      <c r="NI46" s="20">
        <v>11333.208192972985</v>
      </c>
      <c r="NJ46" s="20">
        <v>282.33619584997473</v>
      </c>
      <c r="NK46" s="20">
        <v>1138.8189933707192</v>
      </c>
      <c r="NL46" s="20"/>
      <c r="NM46" s="20"/>
      <c r="NN46" s="228">
        <f t="shared" si="136"/>
        <v>-15729.484082262272</v>
      </c>
      <c r="NO46" s="120">
        <f t="shared" si="29"/>
        <v>-15729.484082262272</v>
      </c>
      <c r="NP46" s="120">
        <f t="shared" si="30"/>
        <v>0</v>
      </c>
      <c r="NQ46" s="114">
        <f t="shared" si="31"/>
        <v>15481.696999999998</v>
      </c>
      <c r="NR46" s="113">
        <f t="shared" si="32"/>
        <v>0</v>
      </c>
      <c r="NS46" s="131">
        <f t="shared" si="33"/>
        <v>-15481.696999999998</v>
      </c>
      <c r="NT46" s="120">
        <f t="shared" si="34"/>
        <v>-15481.696999999998</v>
      </c>
      <c r="NU46" s="120">
        <f t="shared" si="35"/>
        <v>0</v>
      </c>
      <c r="NV46" s="18">
        <f t="shared" si="137"/>
        <v>4103.726999999999</v>
      </c>
      <c r="NW46" s="18">
        <v>399.95699999999999</v>
      </c>
      <c r="NX46" s="218">
        <v>411.53</v>
      </c>
      <c r="NY46" s="218">
        <v>411.53</v>
      </c>
      <c r="NZ46" s="18">
        <v>411.53</v>
      </c>
      <c r="OA46" s="18">
        <v>411.53</v>
      </c>
      <c r="OB46" s="18">
        <v>411.53</v>
      </c>
      <c r="OC46" s="18">
        <v>411.53</v>
      </c>
      <c r="OD46" s="18">
        <v>411.53</v>
      </c>
      <c r="OE46" s="18">
        <v>411.53</v>
      </c>
      <c r="OF46" s="18">
        <v>411.53</v>
      </c>
      <c r="OG46" s="18"/>
      <c r="OH46" s="18"/>
      <c r="OI46" s="20">
        <f t="shared" si="138"/>
        <v>0</v>
      </c>
      <c r="OJ46" s="20">
        <v>0</v>
      </c>
      <c r="OK46" s="20">
        <v>0</v>
      </c>
      <c r="OL46" s="20">
        <v>0</v>
      </c>
      <c r="OM46" s="20">
        <v>0</v>
      </c>
      <c r="ON46" s="20">
        <v>0</v>
      </c>
      <c r="OO46" s="20">
        <v>0</v>
      </c>
      <c r="OP46" s="20">
        <v>0</v>
      </c>
      <c r="OQ46" s="20">
        <v>0</v>
      </c>
      <c r="OR46" s="20">
        <v>0</v>
      </c>
      <c r="OS46" s="20">
        <f>VLOOKUP(C46,'[3]Фін.рез.(витрати)'!$C$8:$AD$94,28,0)</f>
        <v>0</v>
      </c>
      <c r="OT46" s="20"/>
      <c r="OU46" s="20"/>
      <c r="OV46" s="218">
        <f t="shared" si="139"/>
        <v>-4103.726999999999</v>
      </c>
      <c r="OW46" s="20">
        <f t="shared" si="36"/>
        <v>-4103.726999999999</v>
      </c>
      <c r="OX46" s="20">
        <f t="shared" si="37"/>
        <v>0</v>
      </c>
      <c r="OY46" s="18">
        <f t="shared" si="140"/>
        <v>6525.0159999999996</v>
      </c>
      <c r="OZ46" s="18">
        <v>615.88599999999997</v>
      </c>
      <c r="PA46" s="218">
        <v>656.57</v>
      </c>
      <c r="PB46" s="218">
        <v>656.57</v>
      </c>
      <c r="PC46" s="218">
        <v>656.57</v>
      </c>
      <c r="PD46" s="218">
        <v>656.57</v>
      </c>
      <c r="PE46" s="218">
        <v>656.57</v>
      </c>
      <c r="PF46" s="218">
        <v>656.57</v>
      </c>
      <c r="PG46" s="218">
        <v>656.57</v>
      </c>
      <c r="PH46" s="218">
        <v>656.57</v>
      </c>
      <c r="PI46" s="218">
        <v>656.57</v>
      </c>
      <c r="PJ46" s="218"/>
      <c r="PK46" s="218"/>
      <c r="PL46" s="20">
        <f t="shared" si="141"/>
        <v>0</v>
      </c>
      <c r="PM46" s="18">
        <v>0</v>
      </c>
      <c r="PN46" s="18">
        <v>0</v>
      </c>
      <c r="PO46" s="18">
        <v>0</v>
      </c>
      <c r="PP46" s="18">
        <v>0</v>
      </c>
      <c r="PQ46" s="18">
        <v>0</v>
      </c>
      <c r="PR46" s="18">
        <v>0</v>
      </c>
      <c r="PS46" s="18">
        <v>0</v>
      </c>
      <c r="PT46" s="18">
        <v>0</v>
      </c>
      <c r="PU46" s="18">
        <v>0</v>
      </c>
      <c r="PV46" s="18">
        <f>VLOOKUP(C46,'[3]Фін.рез.(витрати)'!$C$8:$AE$94,29,0)</f>
        <v>0</v>
      </c>
      <c r="PW46" s="18"/>
      <c r="PX46" s="18"/>
      <c r="PY46" s="218">
        <f t="shared" si="142"/>
        <v>-6525.0159999999996</v>
      </c>
      <c r="PZ46" s="20">
        <f t="shared" si="38"/>
        <v>-6525.0159999999996</v>
      </c>
      <c r="QA46" s="20">
        <f t="shared" si="39"/>
        <v>0</v>
      </c>
      <c r="QB46" s="18">
        <f t="shared" si="143"/>
        <v>852.51400000000012</v>
      </c>
      <c r="QC46" s="18">
        <v>83.463999999999999</v>
      </c>
      <c r="QD46" s="218">
        <v>85.45</v>
      </c>
      <c r="QE46" s="218">
        <v>85.45</v>
      </c>
      <c r="QF46" s="218">
        <v>85.45</v>
      </c>
      <c r="QG46" s="218">
        <v>85.45</v>
      </c>
      <c r="QH46" s="218">
        <v>85.45</v>
      </c>
      <c r="QI46" s="218">
        <v>85.45</v>
      </c>
      <c r="QJ46" s="218">
        <v>85.45</v>
      </c>
      <c r="QK46" s="218">
        <v>85.45</v>
      </c>
      <c r="QL46" s="218">
        <v>85.45</v>
      </c>
      <c r="QM46" s="218"/>
      <c r="QN46" s="218"/>
      <c r="QO46" s="20">
        <f t="shared" si="144"/>
        <v>0</v>
      </c>
      <c r="QP46" s="18">
        <v>0</v>
      </c>
      <c r="QQ46" s="18">
        <v>0</v>
      </c>
      <c r="QR46" s="18"/>
      <c r="QS46" s="18">
        <v>0</v>
      </c>
      <c r="QT46" s="18">
        <v>0</v>
      </c>
      <c r="QU46" s="18">
        <v>0</v>
      </c>
      <c r="QV46" s="18"/>
      <c r="QW46" s="18">
        <v>0</v>
      </c>
      <c r="QX46" s="18"/>
      <c r="QY46" s="18"/>
      <c r="QZ46" s="18"/>
      <c r="RA46" s="18"/>
      <c r="RB46" s="218">
        <f t="shared" si="145"/>
        <v>-852.51400000000012</v>
      </c>
      <c r="RC46" s="20">
        <f t="shared" si="40"/>
        <v>-852.51400000000012</v>
      </c>
      <c r="RD46" s="20">
        <f t="shared" si="41"/>
        <v>0</v>
      </c>
      <c r="RE46" s="18">
        <f t="shared" si="146"/>
        <v>0</v>
      </c>
      <c r="RF46" s="20">
        <v>0</v>
      </c>
      <c r="RG46" s="218">
        <v>0</v>
      </c>
      <c r="RH46" s="218">
        <v>0</v>
      </c>
      <c r="RI46" s="218">
        <v>0</v>
      </c>
      <c r="RJ46" s="218">
        <v>0</v>
      </c>
      <c r="RK46" s="218">
        <v>0</v>
      </c>
      <c r="RL46" s="218">
        <v>0</v>
      </c>
      <c r="RM46" s="218">
        <v>0</v>
      </c>
      <c r="RN46" s="218">
        <v>0</v>
      </c>
      <c r="RO46" s="218">
        <v>0</v>
      </c>
      <c r="RP46" s="218"/>
      <c r="RQ46" s="218"/>
      <c r="RR46" s="20">
        <f t="shared" si="147"/>
        <v>0</v>
      </c>
      <c r="RS46" s="18">
        <v>0</v>
      </c>
      <c r="RT46" s="18">
        <v>0</v>
      </c>
      <c r="RU46" s="18"/>
      <c r="RV46" s="18">
        <v>0</v>
      </c>
      <c r="RW46" s="18"/>
      <c r="RX46" s="18"/>
      <c r="RY46" s="18">
        <v>0</v>
      </c>
      <c r="RZ46" s="18">
        <v>0</v>
      </c>
      <c r="SA46" s="18"/>
      <c r="SB46" s="18"/>
      <c r="SC46" s="18"/>
      <c r="SD46" s="18"/>
      <c r="SE46" s="20">
        <f t="shared" si="42"/>
        <v>0</v>
      </c>
      <c r="SF46" s="20">
        <f t="shared" si="43"/>
        <v>0</v>
      </c>
      <c r="SG46" s="20">
        <f t="shared" si="44"/>
        <v>0</v>
      </c>
      <c r="SH46" s="18">
        <f t="shared" si="148"/>
        <v>2501.3620000000001</v>
      </c>
      <c r="SI46" s="18">
        <v>236.42200000000003</v>
      </c>
      <c r="SJ46" s="218">
        <v>251.66</v>
      </c>
      <c r="SK46" s="218">
        <v>251.66</v>
      </c>
      <c r="SL46" s="218">
        <v>251.66</v>
      </c>
      <c r="SM46" s="218">
        <v>251.66</v>
      </c>
      <c r="SN46" s="218">
        <v>251.66</v>
      </c>
      <c r="SO46" s="218">
        <v>251.66</v>
      </c>
      <c r="SP46" s="218">
        <v>251.66</v>
      </c>
      <c r="SQ46" s="218">
        <v>251.66</v>
      </c>
      <c r="SR46" s="218">
        <v>251.66</v>
      </c>
      <c r="SS46" s="218"/>
      <c r="ST46" s="218"/>
      <c r="SU46" s="20">
        <f t="shared" si="149"/>
        <v>0</v>
      </c>
      <c r="SV46" s="18">
        <v>0</v>
      </c>
      <c r="SW46" s="18">
        <v>0</v>
      </c>
      <c r="SX46" s="18">
        <v>0</v>
      </c>
      <c r="SY46" s="18">
        <v>0</v>
      </c>
      <c r="SZ46" s="18">
        <v>0</v>
      </c>
      <c r="TA46" s="18">
        <v>0</v>
      </c>
      <c r="TB46" s="18">
        <v>0</v>
      </c>
      <c r="TC46" s="18">
        <v>0</v>
      </c>
      <c r="TD46" s="18">
        <v>0</v>
      </c>
      <c r="TE46" s="18"/>
      <c r="TF46" s="18"/>
      <c r="TG46" s="18"/>
      <c r="TH46" s="20">
        <f t="shared" si="45"/>
        <v>-2501.3620000000001</v>
      </c>
      <c r="TI46" s="20">
        <f t="shared" si="46"/>
        <v>-2501.3620000000001</v>
      </c>
      <c r="TJ46" s="20">
        <f t="shared" si="47"/>
        <v>0</v>
      </c>
      <c r="TK46" s="18">
        <f t="shared" si="150"/>
        <v>1455.0679999999998</v>
      </c>
      <c r="TL46" s="18">
        <v>142.77799999999999</v>
      </c>
      <c r="TM46" s="218">
        <v>145.81</v>
      </c>
      <c r="TN46" s="218">
        <v>145.81</v>
      </c>
      <c r="TO46" s="218">
        <v>145.81</v>
      </c>
      <c r="TP46" s="218">
        <v>145.81</v>
      </c>
      <c r="TQ46" s="218">
        <v>145.81</v>
      </c>
      <c r="TR46" s="218">
        <v>145.81</v>
      </c>
      <c r="TS46" s="218">
        <v>145.81</v>
      </c>
      <c r="TT46" s="218">
        <v>145.81</v>
      </c>
      <c r="TU46" s="218">
        <v>145.81</v>
      </c>
      <c r="TV46" s="218"/>
      <c r="TW46" s="218"/>
      <c r="TX46" s="20">
        <f t="shared" si="151"/>
        <v>0</v>
      </c>
      <c r="TY46" s="18">
        <v>0</v>
      </c>
      <c r="TZ46" s="18">
        <v>0</v>
      </c>
      <c r="UA46" s="18">
        <v>0</v>
      </c>
      <c r="UB46" s="18">
        <v>0</v>
      </c>
      <c r="UC46" s="18">
        <v>0</v>
      </c>
      <c r="UD46" s="18">
        <v>0</v>
      </c>
      <c r="UE46" s="18">
        <v>0</v>
      </c>
      <c r="UF46" s="18">
        <v>0</v>
      </c>
      <c r="UG46" s="18">
        <v>0</v>
      </c>
      <c r="UH46" s="18">
        <f>VLOOKUP(C46,'[3]Фін.рез.(витрати)'!$C$8:$AI$94,33,0)</f>
        <v>0</v>
      </c>
      <c r="UI46" s="18"/>
      <c r="UJ46" s="18"/>
      <c r="UK46" s="20">
        <f t="shared" si="48"/>
        <v>-1455.0679999999998</v>
      </c>
      <c r="UL46" s="20">
        <f t="shared" si="49"/>
        <v>-1455.0679999999998</v>
      </c>
      <c r="UM46" s="20">
        <f t="shared" si="50"/>
        <v>0</v>
      </c>
      <c r="UN46" s="18">
        <f t="shared" si="152"/>
        <v>44.009999999999991</v>
      </c>
      <c r="UO46" s="18">
        <v>4.32</v>
      </c>
      <c r="UP46" s="218">
        <v>4.41</v>
      </c>
      <c r="UQ46" s="218">
        <v>4.41</v>
      </c>
      <c r="UR46" s="218">
        <v>4.41</v>
      </c>
      <c r="US46" s="218">
        <v>4.41</v>
      </c>
      <c r="UT46" s="218">
        <v>4.41</v>
      </c>
      <c r="UU46" s="218">
        <v>4.41</v>
      </c>
      <c r="UV46" s="218">
        <v>4.41</v>
      </c>
      <c r="UW46" s="218">
        <v>4.41</v>
      </c>
      <c r="UX46" s="218">
        <v>4.41</v>
      </c>
      <c r="UY46" s="218"/>
      <c r="UZ46" s="218"/>
      <c r="VA46" s="20">
        <f t="shared" si="51"/>
        <v>0</v>
      </c>
      <c r="VB46" s="218"/>
      <c r="VC46" s="218"/>
      <c r="VD46" s="218"/>
      <c r="VE46" s="218"/>
      <c r="VF46" s="218"/>
      <c r="VG46" s="218"/>
      <c r="VH46" s="218"/>
      <c r="VI46" s="218"/>
      <c r="VJ46" s="218"/>
      <c r="VK46" s="218"/>
      <c r="VL46" s="218"/>
      <c r="VM46" s="218"/>
      <c r="VN46" s="20">
        <f t="shared" si="52"/>
        <v>-44.009999999999991</v>
      </c>
      <c r="VO46" s="20">
        <f t="shared" si="53"/>
        <v>-44.009999999999991</v>
      </c>
      <c r="VP46" s="20">
        <f t="shared" si="54"/>
        <v>0</v>
      </c>
      <c r="VQ46" s="120">
        <f t="shared" si="55"/>
        <v>0</v>
      </c>
      <c r="VR46" s="228"/>
      <c r="VS46" s="228"/>
      <c r="VT46" s="228"/>
      <c r="VU46" s="228"/>
      <c r="VV46" s="228"/>
      <c r="VW46" s="228"/>
      <c r="VX46" s="228"/>
      <c r="VY46" s="228"/>
      <c r="VZ46" s="228"/>
      <c r="WA46" s="228"/>
      <c r="WB46" s="228"/>
      <c r="WC46" s="228"/>
      <c r="WD46" s="120">
        <f t="shared" si="56"/>
        <v>0</v>
      </c>
      <c r="WE46" s="218"/>
      <c r="WF46" s="218"/>
      <c r="WG46" s="218"/>
      <c r="WH46" s="218"/>
      <c r="WI46" s="218"/>
      <c r="WJ46" s="218"/>
      <c r="WK46" s="218"/>
      <c r="WL46" s="218"/>
      <c r="WM46" s="218"/>
      <c r="WN46" s="218"/>
      <c r="WO46" s="218"/>
      <c r="WP46" s="218"/>
      <c r="WQ46" s="120">
        <f t="shared" si="57"/>
        <v>0</v>
      </c>
      <c r="WR46" s="120">
        <f t="shared" si="58"/>
        <v>0</v>
      </c>
      <c r="WS46" s="120">
        <f t="shared" si="59"/>
        <v>0</v>
      </c>
      <c r="WT46" s="119">
        <f t="shared" si="153"/>
        <v>31532.356000000007</v>
      </c>
      <c r="WU46" s="119">
        <v>3085.5160000000001</v>
      </c>
      <c r="WV46" s="228">
        <v>3160.76</v>
      </c>
      <c r="WW46" s="228">
        <v>3160.76</v>
      </c>
      <c r="WX46" s="228">
        <v>3160.76</v>
      </c>
      <c r="WY46" s="228">
        <v>3160.76</v>
      </c>
      <c r="WZ46" s="228">
        <v>3160.76</v>
      </c>
      <c r="XA46" s="228">
        <v>3160.76</v>
      </c>
      <c r="XB46" s="228">
        <v>3160.76</v>
      </c>
      <c r="XC46" s="228">
        <v>3160.76</v>
      </c>
      <c r="XD46" s="228">
        <v>3160.76</v>
      </c>
      <c r="XE46" s="228"/>
      <c r="XF46" s="228"/>
      <c r="XG46" s="119">
        <f t="shared" si="154"/>
        <v>41007.437920960634</v>
      </c>
      <c r="XH46" s="18">
        <v>4571.8647524943499</v>
      </c>
      <c r="XI46" s="18">
        <v>3396.9777153818268</v>
      </c>
      <c r="XJ46" s="18">
        <v>1825.4781160594639</v>
      </c>
      <c r="XK46" s="18">
        <v>1592.1434612407998</v>
      </c>
      <c r="XL46" s="18">
        <v>4264.1727276450911</v>
      </c>
      <c r="XM46" s="18">
        <v>4367.1226200543706</v>
      </c>
      <c r="XN46" s="18">
        <v>3625.4951628740291</v>
      </c>
      <c r="XO46" s="18">
        <v>7094.9562748278695</v>
      </c>
      <c r="XP46" s="18">
        <v>6084.9996545228023</v>
      </c>
      <c r="XQ46" s="18">
        <v>4184.2274358600362</v>
      </c>
      <c r="XR46" s="18"/>
      <c r="XS46" s="18"/>
      <c r="XT46" s="120">
        <f t="shared" si="60"/>
        <v>9475.081920960627</v>
      </c>
      <c r="XU46" s="120">
        <f t="shared" si="61"/>
        <v>0</v>
      </c>
      <c r="XV46" s="120">
        <f t="shared" si="62"/>
        <v>9475.081920960627</v>
      </c>
      <c r="XW46" s="119">
        <f t="shared" si="155"/>
        <v>19212.555999999993</v>
      </c>
      <c r="XX46" s="119">
        <v>1881.9759999999997</v>
      </c>
      <c r="XY46" s="228">
        <v>1925.62</v>
      </c>
      <c r="XZ46" s="228">
        <v>1925.62</v>
      </c>
      <c r="YA46" s="228">
        <v>1925.62</v>
      </c>
      <c r="YB46" s="228">
        <v>1925.62</v>
      </c>
      <c r="YC46" s="228">
        <v>1925.62</v>
      </c>
      <c r="YD46" s="228">
        <v>1925.62</v>
      </c>
      <c r="YE46" s="228">
        <v>1925.62</v>
      </c>
      <c r="YF46" s="228">
        <v>1925.62</v>
      </c>
      <c r="YG46" s="228">
        <v>1925.62</v>
      </c>
      <c r="YH46" s="228"/>
      <c r="YI46" s="228"/>
      <c r="YJ46" s="120">
        <f t="shared" si="156"/>
        <v>17786.773086447491</v>
      </c>
      <c r="YK46" s="18">
        <v>1561.2508411798169</v>
      </c>
      <c r="YL46" s="18">
        <v>1116.0244712807259</v>
      </c>
      <c r="YM46" s="18">
        <v>1896.3607653290137</v>
      </c>
      <c r="YN46" s="18">
        <v>1675.374881544953</v>
      </c>
      <c r="YO46" s="18">
        <v>2296.1100630028027</v>
      </c>
      <c r="YP46" s="18">
        <v>1933.7517099865875</v>
      </c>
      <c r="YQ46" s="18">
        <v>2165.4935950870545</v>
      </c>
      <c r="YR46" s="18">
        <v>1697.0820311883858</v>
      </c>
      <c r="YS46" s="18">
        <v>1773.284768611486</v>
      </c>
      <c r="YT46" s="18">
        <v>1672.0399592366634</v>
      </c>
      <c r="YU46" s="18"/>
      <c r="YV46" s="18"/>
      <c r="YW46" s="218">
        <f t="shared" si="157"/>
        <v>-1425.7829135525026</v>
      </c>
      <c r="YX46" s="120">
        <f t="shared" si="63"/>
        <v>-1425.7829135525026</v>
      </c>
      <c r="YY46" s="120">
        <f t="shared" si="64"/>
        <v>0</v>
      </c>
      <c r="YZ46" s="119">
        <f t="shared" si="158"/>
        <v>6456.5119999999988</v>
      </c>
      <c r="ZA46" s="119">
        <v>631.71199999999999</v>
      </c>
      <c r="ZB46" s="228">
        <v>647.20000000000005</v>
      </c>
      <c r="ZC46" s="228">
        <v>647.20000000000005</v>
      </c>
      <c r="ZD46" s="228">
        <v>647.20000000000005</v>
      </c>
      <c r="ZE46" s="228">
        <v>647.20000000000005</v>
      </c>
      <c r="ZF46" s="228">
        <v>647.20000000000005</v>
      </c>
      <c r="ZG46" s="228">
        <v>647.20000000000005</v>
      </c>
      <c r="ZH46" s="228">
        <v>647.20000000000005</v>
      </c>
      <c r="ZI46" s="228">
        <v>647.20000000000005</v>
      </c>
      <c r="ZJ46" s="228">
        <v>647.20000000000005</v>
      </c>
      <c r="ZK46" s="228"/>
      <c r="ZL46" s="228"/>
      <c r="ZM46" s="120">
        <f t="shared" si="159"/>
        <v>5546.2283014751101</v>
      </c>
      <c r="ZN46" s="119"/>
      <c r="ZO46" s="18"/>
      <c r="ZP46" s="18">
        <v>2568.1011049839299</v>
      </c>
      <c r="ZQ46" s="18">
        <v>2978.1271964911798</v>
      </c>
      <c r="ZR46" s="18"/>
      <c r="ZS46" s="18"/>
      <c r="ZT46" s="18"/>
      <c r="ZU46" s="18"/>
      <c r="ZV46" s="18"/>
      <c r="ZW46" s="18"/>
      <c r="ZX46" s="18"/>
      <c r="ZY46" s="18"/>
      <c r="ZZ46" s="120">
        <f t="shared" si="65"/>
        <v>-910.28369852488868</v>
      </c>
      <c r="AAA46" s="120">
        <f t="shared" si="66"/>
        <v>-910.28369852488868</v>
      </c>
      <c r="AAB46" s="120">
        <f t="shared" si="67"/>
        <v>0</v>
      </c>
      <c r="AAC46" s="119">
        <f t="shared" si="160"/>
        <v>1063.8319999999999</v>
      </c>
      <c r="AAD46" s="119">
        <v>106.232</v>
      </c>
      <c r="AAE46" s="228">
        <v>106.4</v>
      </c>
      <c r="AAF46" s="228">
        <v>106.4</v>
      </c>
      <c r="AAG46" s="228">
        <v>106.4</v>
      </c>
      <c r="AAH46" s="228">
        <v>106.4</v>
      </c>
      <c r="AAI46" s="228">
        <v>106.4</v>
      </c>
      <c r="AAJ46" s="228">
        <v>106.4</v>
      </c>
      <c r="AAK46" s="228">
        <v>106.4</v>
      </c>
      <c r="AAL46" s="228">
        <v>106.4</v>
      </c>
      <c r="AAM46" s="228">
        <v>106.4</v>
      </c>
      <c r="AAN46" s="228"/>
      <c r="AAO46" s="228"/>
      <c r="AAP46" s="120">
        <f t="shared" si="161"/>
        <v>1390.6529532720001</v>
      </c>
      <c r="AAQ46" s="18">
        <v>117.950177268</v>
      </c>
      <c r="AAR46" s="18">
        <v>117.64717668</v>
      </c>
      <c r="AAS46" s="18">
        <v>144.32325336</v>
      </c>
      <c r="AAT46" s="18">
        <v>147.31961508000001</v>
      </c>
      <c r="AAU46" s="18">
        <v>144.101397924</v>
      </c>
      <c r="AAV46" s="18">
        <v>146.79297468000001</v>
      </c>
      <c r="AAW46" s="18">
        <v>142.60023756000001</v>
      </c>
      <c r="AAX46" s="18">
        <v>143.22906972000001</v>
      </c>
      <c r="AAY46" s="18">
        <v>142.03047276000001</v>
      </c>
      <c r="AAZ46" s="18">
        <v>144.65857824</v>
      </c>
      <c r="ABA46" s="18"/>
      <c r="ABB46" s="18"/>
      <c r="ABC46" s="120">
        <f t="shared" si="68"/>
        <v>326.82095327200022</v>
      </c>
      <c r="ABD46" s="120">
        <f t="shared" si="69"/>
        <v>0</v>
      </c>
      <c r="ABE46" s="120">
        <f t="shared" si="70"/>
        <v>326.82095327200022</v>
      </c>
      <c r="ABF46" s="119">
        <f t="shared" si="162"/>
        <v>235.66799999999995</v>
      </c>
      <c r="ABG46" s="119">
        <v>23.537999999999997</v>
      </c>
      <c r="ABH46" s="228">
        <v>23.57</v>
      </c>
      <c r="ABI46" s="228">
        <v>23.57</v>
      </c>
      <c r="ABJ46" s="228">
        <v>23.57</v>
      </c>
      <c r="ABK46" s="228">
        <v>23.57</v>
      </c>
      <c r="ABL46" s="228">
        <v>23.57</v>
      </c>
      <c r="ABM46" s="228">
        <v>23.57</v>
      </c>
      <c r="ABN46" s="228">
        <v>23.57</v>
      </c>
      <c r="ABO46" s="228">
        <v>23.57</v>
      </c>
      <c r="ABP46" s="228">
        <v>23.57</v>
      </c>
      <c r="ABQ46" s="228"/>
      <c r="ABR46" s="228"/>
      <c r="ABS46" s="120">
        <f t="shared" si="163"/>
        <v>0</v>
      </c>
      <c r="ABT46" s="18">
        <v>0</v>
      </c>
      <c r="ABU46" s="18"/>
      <c r="ABV46" s="18"/>
      <c r="ABW46" s="18"/>
      <c r="ABX46" s="18"/>
      <c r="ABY46" s="18"/>
      <c r="ABZ46" s="18"/>
      <c r="ACA46" s="18">
        <v>0</v>
      </c>
      <c r="ACB46" s="18">
        <v>0</v>
      </c>
      <c r="ACC46" s="18">
        <v>0</v>
      </c>
      <c r="ACD46" s="18"/>
      <c r="ACE46" s="18"/>
      <c r="ACF46" s="120">
        <f t="shared" si="71"/>
        <v>-235.66799999999995</v>
      </c>
      <c r="ACG46" s="120">
        <f t="shared" si="72"/>
        <v>-235.66799999999995</v>
      </c>
      <c r="ACH46" s="120">
        <f t="shared" si="73"/>
        <v>0</v>
      </c>
      <c r="ACI46" s="114">
        <f t="shared" si="74"/>
        <v>7807.8730000000014</v>
      </c>
      <c r="ACJ46" s="120">
        <f t="shared" si="75"/>
        <v>5158.7847226800013</v>
      </c>
      <c r="ACK46" s="131">
        <f t="shared" si="76"/>
        <v>-2649.0882773200001</v>
      </c>
      <c r="ACL46" s="120">
        <f t="shared" si="77"/>
        <v>-2649.0882773200001</v>
      </c>
      <c r="ACM46" s="120">
        <f t="shared" si="78"/>
        <v>0</v>
      </c>
      <c r="ACN46" s="18">
        <f t="shared" si="164"/>
        <v>7807.8730000000014</v>
      </c>
      <c r="ACO46" s="18">
        <v>755.11299999999994</v>
      </c>
      <c r="ACP46" s="218">
        <v>783.64</v>
      </c>
      <c r="ACQ46" s="218">
        <v>783.64</v>
      </c>
      <c r="ACR46" s="218">
        <v>783.64</v>
      </c>
      <c r="ACS46" s="218">
        <v>783.64</v>
      </c>
      <c r="ACT46" s="218">
        <v>783.64</v>
      </c>
      <c r="ACU46" s="218">
        <v>783.64</v>
      </c>
      <c r="ACV46" s="218">
        <v>783.64</v>
      </c>
      <c r="ACW46" s="218">
        <v>783.64</v>
      </c>
      <c r="ACX46" s="218">
        <v>783.64</v>
      </c>
      <c r="ACY46" s="218"/>
      <c r="ACZ46" s="218"/>
      <c r="ADA46" s="20">
        <f t="shared" si="165"/>
        <v>5158.7847226800013</v>
      </c>
      <c r="ADB46" s="18">
        <v>563.93687448000003</v>
      </c>
      <c r="ADC46" s="18">
        <v>752.62503600000002</v>
      </c>
      <c r="ADD46" s="18">
        <v>596.37698279999995</v>
      </c>
      <c r="ADE46" s="18">
        <v>775.15279559999999</v>
      </c>
      <c r="ADF46" s="18">
        <v>416.82222539999998</v>
      </c>
      <c r="ADG46" s="18">
        <v>493.35379919999997</v>
      </c>
      <c r="ADH46" s="18">
        <v>365.33945160000002</v>
      </c>
      <c r="ADI46" s="18">
        <v>753.6295404</v>
      </c>
      <c r="ADJ46" s="18">
        <v>43.039537199999998</v>
      </c>
      <c r="ADK46" s="18">
        <v>398.50848000000002</v>
      </c>
      <c r="ADL46" s="18"/>
      <c r="ADM46" s="18"/>
      <c r="ADN46" s="20">
        <f t="shared" si="79"/>
        <v>-2649.0882773200001</v>
      </c>
      <c r="ADO46" s="20">
        <f t="shared" si="80"/>
        <v>-2649.0882773200001</v>
      </c>
      <c r="ADP46" s="20">
        <f t="shared" si="81"/>
        <v>0</v>
      </c>
      <c r="ADQ46" s="18">
        <f t="shared" si="166"/>
        <v>0</v>
      </c>
      <c r="ADR46" s="18">
        <v>0</v>
      </c>
      <c r="ADS46" s="218">
        <v>0</v>
      </c>
      <c r="ADT46" s="218">
        <v>0</v>
      </c>
      <c r="ADU46" s="218">
        <v>0</v>
      </c>
      <c r="ADV46" s="218">
        <v>0</v>
      </c>
      <c r="ADW46" s="218">
        <v>0</v>
      </c>
      <c r="ADX46" s="218">
        <v>0</v>
      </c>
      <c r="ADY46" s="218">
        <v>0</v>
      </c>
      <c r="ADZ46" s="218">
        <v>0</v>
      </c>
      <c r="AEA46" s="218">
        <v>0</v>
      </c>
      <c r="AEB46" s="218"/>
      <c r="AEC46" s="218"/>
      <c r="AED46" s="20">
        <f t="shared" si="167"/>
        <v>0</v>
      </c>
      <c r="AEE46" s="18">
        <v>0</v>
      </c>
      <c r="AEF46" s="18">
        <v>0</v>
      </c>
      <c r="AEG46" s="18">
        <v>0</v>
      </c>
      <c r="AEH46" s="18">
        <v>0</v>
      </c>
      <c r="AEI46" s="18">
        <v>0</v>
      </c>
      <c r="AEJ46" s="18">
        <v>0</v>
      </c>
      <c r="AEK46" s="18">
        <v>0</v>
      </c>
      <c r="AEL46" s="18">
        <v>0</v>
      </c>
      <c r="AEM46" s="18">
        <v>0</v>
      </c>
      <c r="AEN46" s="18">
        <v>0</v>
      </c>
      <c r="AEO46" s="18"/>
      <c r="AEP46" s="18"/>
      <c r="AEQ46" s="20">
        <f t="shared" si="82"/>
        <v>0</v>
      </c>
      <c r="AER46" s="20">
        <f t="shared" si="83"/>
        <v>0</v>
      </c>
      <c r="AES46" s="20">
        <f t="shared" si="84"/>
        <v>0</v>
      </c>
      <c r="AET46" s="18">
        <f t="shared" si="168"/>
        <v>0</v>
      </c>
      <c r="AEU46" s="18">
        <v>0</v>
      </c>
      <c r="AEV46" s="218">
        <v>0</v>
      </c>
      <c r="AEW46" s="218">
        <v>0</v>
      </c>
      <c r="AEX46" s="218">
        <v>0</v>
      </c>
      <c r="AEY46" s="218">
        <v>0</v>
      </c>
      <c r="AEZ46" s="218"/>
      <c r="AFA46" s="218"/>
      <c r="AFB46" s="218"/>
      <c r="AFC46" s="218"/>
      <c r="AFD46" s="218"/>
      <c r="AFE46" s="218"/>
      <c r="AFF46" s="218"/>
      <c r="AFG46" s="20">
        <f t="shared" si="169"/>
        <v>0</v>
      </c>
      <c r="AFH46" s="18"/>
      <c r="AFI46" s="18"/>
      <c r="AFJ46" s="18"/>
      <c r="AFK46" s="18"/>
      <c r="AFL46" s="18"/>
      <c r="AFM46" s="18"/>
      <c r="AFN46" s="18"/>
      <c r="AFO46" s="18"/>
      <c r="AFP46" s="18"/>
      <c r="AFQ46" s="18"/>
      <c r="AFR46" s="18"/>
      <c r="AFS46" s="18"/>
      <c r="AFT46" s="20">
        <f t="shared" si="85"/>
        <v>0</v>
      </c>
      <c r="AFU46" s="20">
        <f t="shared" si="86"/>
        <v>0</v>
      </c>
      <c r="AFV46" s="135">
        <f t="shared" si="87"/>
        <v>0</v>
      </c>
      <c r="AFW46" s="140">
        <f t="shared" si="88"/>
        <v>178260.71699999998</v>
      </c>
      <c r="AFX46" s="110">
        <f t="shared" si="89"/>
        <v>147053.94106542275</v>
      </c>
      <c r="AFY46" s="125">
        <f t="shared" si="90"/>
        <v>-31206.775934577221</v>
      </c>
      <c r="AFZ46" s="20">
        <f t="shared" si="170"/>
        <v>-31206.775934577221</v>
      </c>
      <c r="AGA46" s="139">
        <f t="shared" si="171"/>
        <v>0</v>
      </c>
      <c r="AGB46" s="200">
        <f t="shared" si="91"/>
        <v>213912.86039999998</v>
      </c>
      <c r="AGC46" s="125">
        <f t="shared" si="91"/>
        <v>176464.72927850729</v>
      </c>
      <c r="AGD46" s="125">
        <f t="shared" si="92"/>
        <v>-37448.131121492683</v>
      </c>
      <c r="AGE46" s="20">
        <f t="shared" si="93"/>
        <v>-37448.131121492683</v>
      </c>
      <c r="AGF46" s="135">
        <f t="shared" si="94"/>
        <v>0</v>
      </c>
      <c r="AGG46" s="164">
        <f t="shared" si="172"/>
        <v>10695.64302</v>
      </c>
      <c r="AGH46" s="205">
        <f t="shared" si="173"/>
        <v>8823.2364639253647</v>
      </c>
      <c r="AGI46" s="125">
        <f t="shared" si="95"/>
        <v>-1872.4065560746349</v>
      </c>
      <c r="AGJ46" s="20">
        <f t="shared" si="96"/>
        <v>-1872.4065560746349</v>
      </c>
      <c r="AGK46" s="139">
        <f t="shared" si="97"/>
        <v>0</v>
      </c>
      <c r="AGL46" s="165">
        <f t="shared" si="174"/>
        <v>224608.50341999996</v>
      </c>
      <c r="AGM46" s="165">
        <f t="shared" si="174"/>
        <v>185287.96574243266</v>
      </c>
      <c r="AGN46" s="166">
        <f t="shared" si="99"/>
        <v>-39320.537677567307</v>
      </c>
      <c r="AGO46" s="165">
        <f t="shared" si="100"/>
        <v>-39320.537677567307</v>
      </c>
      <c r="AGP46" s="167">
        <f t="shared" si="101"/>
        <v>0</v>
      </c>
      <c r="AGQ46" s="202">
        <f t="shared" si="175"/>
        <v>4.7619047619047616E-2</v>
      </c>
      <c r="AGR46" s="263"/>
      <c r="AGS46" s="263">
        <v>0.05</v>
      </c>
      <c r="AGT46" s="229"/>
      <c r="AGU46" s="264"/>
      <c r="AGV46" s="22"/>
      <c r="AGW46" s="22"/>
      <c r="AGX46" s="22"/>
      <c r="AGY46" s="22"/>
      <c r="AGZ46" s="22"/>
      <c r="AHA46" s="22"/>
      <c r="AHB46" s="22"/>
      <c r="AHC46" s="22"/>
      <c r="AHD46" s="22"/>
      <c r="AHE46" s="22"/>
      <c r="AHF46" s="22"/>
      <c r="AHG46" s="22"/>
      <c r="AHH46" s="22"/>
    </row>
    <row r="47" spans="1:892" s="210" customFormat="1" ht="12.75" outlineLevel="1" x14ac:dyDescent="0.25">
      <c r="A47" s="1">
        <v>477</v>
      </c>
      <c r="B47" s="21">
        <v>3</v>
      </c>
      <c r="C47" s="230" t="s">
        <v>768</v>
      </c>
      <c r="D47" s="231">
        <v>5</v>
      </c>
      <c r="E47" s="227">
        <v>3312</v>
      </c>
      <c r="F47" s="131">
        <f t="shared" si="0"/>
        <v>48477.21899999999</v>
      </c>
      <c r="G47" s="113">
        <f t="shared" si="1"/>
        <v>48981.2791127854</v>
      </c>
      <c r="H47" s="131">
        <f t="shared" si="2"/>
        <v>504.06011278540973</v>
      </c>
      <c r="I47" s="120">
        <f t="shared" si="3"/>
        <v>0</v>
      </c>
      <c r="J47" s="120">
        <f t="shared" si="4"/>
        <v>504.06011278540973</v>
      </c>
      <c r="K47" s="18">
        <f t="shared" si="102"/>
        <v>19788.967999999997</v>
      </c>
      <c r="L47" s="218">
        <v>1942.3280000000002</v>
      </c>
      <c r="M47" s="218">
        <v>1982.96</v>
      </c>
      <c r="N47" s="218">
        <v>1982.96</v>
      </c>
      <c r="O47" s="218">
        <v>1982.96</v>
      </c>
      <c r="P47" s="218">
        <v>1982.96</v>
      </c>
      <c r="Q47" s="218">
        <v>1982.96</v>
      </c>
      <c r="R47" s="218">
        <v>1982.96</v>
      </c>
      <c r="S47" s="218">
        <v>1982.96</v>
      </c>
      <c r="T47" s="218">
        <v>1982.96</v>
      </c>
      <c r="U47" s="218">
        <v>1982.96</v>
      </c>
      <c r="V47" s="218"/>
      <c r="W47" s="218"/>
      <c r="X47" s="218">
        <f t="shared" si="103"/>
        <v>21465.40383392094</v>
      </c>
      <c r="Y47" s="18">
        <v>0</v>
      </c>
      <c r="Z47" s="18">
        <v>0</v>
      </c>
      <c r="AA47" s="18">
        <v>10936.588311326714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10528.815522594226</v>
      </c>
      <c r="AH47" s="18">
        <v>0</v>
      </c>
      <c r="AI47" s="18"/>
      <c r="AJ47" s="18"/>
      <c r="AK47" s="218"/>
      <c r="AL47" s="218">
        <f t="shared" si="104"/>
        <v>0</v>
      </c>
      <c r="AM47" s="218">
        <f t="shared" si="5"/>
        <v>0</v>
      </c>
      <c r="AN47" s="18">
        <f t="shared" si="105"/>
        <v>3765.8260000000005</v>
      </c>
      <c r="AO47" s="218">
        <v>369.76600000000002</v>
      </c>
      <c r="AP47" s="218">
        <v>377.34</v>
      </c>
      <c r="AQ47" s="218">
        <v>377.34</v>
      </c>
      <c r="AR47" s="218">
        <v>377.34</v>
      </c>
      <c r="AS47" s="218">
        <v>377.34</v>
      </c>
      <c r="AT47" s="218">
        <v>377.34</v>
      </c>
      <c r="AU47" s="218">
        <v>377.34</v>
      </c>
      <c r="AV47" s="218">
        <v>377.34</v>
      </c>
      <c r="AW47" s="218">
        <v>377.34</v>
      </c>
      <c r="AX47" s="218">
        <v>377.34</v>
      </c>
      <c r="AY47" s="218"/>
      <c r="AZ47" s="218"/>
      <c r="BA47" s="20">
        <f t="shared" si="106"/>
        <v>4072.3421288207473</v>
      </c>
      <c r="BB47" s="18">
        <v>0</v>
      </c>
      <c r="BC47" s="18">
        <v>0</v>
      </c>
      <c r="BD47" s="18">
        <v>2082.022923308295</v>
      </c>
      <c r="BE47" s="18">
        <v>0</v>
      </c>
      <c r="BF47" s="18">
        <v>0</v>
      </c>
      <c r="BG47" s="18">
        <v>0</v>
      </c>
      <c r="BH47" s="18">
        <v>0</v>
      </c>
      <c r="BI47" s="18">
        <v>0</v>
      </c>
      <c r="BJ47" s="18">
        <v>1990.3192055124523</v>
      </c>
      <c r="BK47" s="18">
        <v>0</v>
      </c>
      <c r="BL47" s="18"/>
      <c r="BM47" s="18"/>
      <c r="BN47" s="218"/>
      <c r="BO47" s="20">
        <f t="shared" si="6"/>
        <v>0</v>
      </c>
      <c r="BP47" s="20">
        <f t="shared" si="7"/>
        <v>0</v>
      </c>
      <c r="BQ47" s="18">
        <f t="shared" si="107"/>
        <v>2116.6620000000003</v>
      </c>
      <c r="BR47" s="218">
        <v>211.452</v>
      </c>
      <c r="BS47" s="3">
        <v>211.69</v>
      </c>
      <c r="BT47" s="218">
        <v>211.69</v>
      </c>
      <c r="BU47" s="218">
        <v>211.69</v>
      </c>
      <c r="BV47" s="218">
        <v>211.69</v>
      </c>
      <c r="BW47" s="218">
        <v>211.69</v>
      </c>
      <c r="BX47" s="218">
        <v>211.69</v>
      </c>
      <c r="BY47" s="218">
        <v>211.69</v>
      </c>
      <c r="BZ47" s="218">
        <v>211.69</v>
      </c>
      <c r="CA47" s="218">
        <v>211.69</v>
      </c>
      <c r="CB47" s="218"/>
      <c r="CC47" s="218"/>
      <c r="CD47" s="18">
        <f t="shared" si="108"/>
        <v>2297.8833409089998</v>
      </c>
      <c r="CE47" s="18">
        <v>213.40686300499999</v>
      </c>
      <c r="CF47" s="18">
        <v>212.85864504999998</v>
      </c>
      <c r="CG47" s="18">
        <v>233.857087079</v>
      </c>
      <c r="CH47" s="18">
        <v>238.71233925000001</v>
      </c>
      <c r="CI47" s="18">
        <v>233.49763552499999</v>
      </c>
      <c r="CJ47" s="18">
        <v>237.85898674999999</v>
      </c>
      <c r="CK47" s="18">
        <v>231.06519975</v>
      </c>
      <c r="CL47" s="18">
        <v>232.08414074999999</v>
      </c>
      <c r="CM47" s="18">
        <v>230.14196974999999</v>
      </c>
      <c r="CN47" s="18">
        <v>234.400474</v>
      </c>
      <c r="CO47" s="18"/>
      <c r="CP47" s="18"/>
      <c r="CQ47" s="218"/>
      <c r="CR47" s="20">
        <f t="shared" si="8"/>
        <v>0</v>
      </c>
      <c r="CS47" s="20">
        <f t="shared" si="9"/>
        <v>0</v>
      </c>
      <c r="CT47" s="18">
        <f t="shared" si="109"/>
        <v>369.86900000000003</v>
      </c>
      <c r="CU47" s="18">
        <v>37.049000000000007</v>
      </c>
      <c r="CV47" s="218">
        <v>36.979999999999997</v>
      </c>
      <c r="CW47" s="218">
        <v>36.979999999999997</v>
      </c>
      <c r="CX47" s="218">
        <v>36.979999999999997</v>
      </c>
      <c r="CY47" s="218">
        <v>36.979999999999997</v>
      </c>
      <c r="CZ47" s="218">
        <v>36.979999999999997</v>
      </c>
      <c r="DA47" s="218">
        <v>36.979999999999997</v>
      </c>
      <c r="DB47" s="218">
        <v>36.979999999999997</v>
      </c>
      <c r="DC47" s="218">
        <v>36.979999999999997</v>
      </c>
      <c r="DD47" s="218">
        <v>36.979999999999997</v>
      </c>
      <c r="DE47" s="218"/>
      <c r="DF47" s="218"/>
      <c r="DG47" s="18">
        <f t="shared" si="110"/>
        <v>402.70643371007998</v>
      </c>
      <c r="DH47" s="18">
        <v>37.397222309999997</v>
      </c>
      <c r="DI47" s="18">
        <v>37.301153100000001</v>
      </c>
      <c r="DJ47" s="18">
        <v>40.984351837079998</v>
      </c>
      <c r="DK47" s="18">
        <v>41.83525341</v>
      </c>
      <c r="DL47" s="18">
        <v>40.921356572999997</v>
      </c>
      <c r="DM47" s="18">
        <v>41.685551670000002</v>
      </c>
      <c r="DN47" s="18">
        <v>40.495062869999998</v>
      </c>
      <c r="DO47" s="18">
        <v>40.673636189999996</v>
      </c>
      <c r="DP47" s="18">
        <v>40.333263269999996</v>
      </c>
      <c r="DQ47" s="18">
        <v>41.079582479999999</v>
      </c>
      <c r="DR47" s="18"/>
      <c r="DS47" s="18"/>
      <c r="DT47" s="218">
        <f t="shared" si="111"/>
        <v>32.837433710079949</v>
      </c>
      <c r="DU47" s="20">
        <f t="shared" si="10"/>
        <v>0</v>
      </c>
      <c r="DV47" s="20">
        <f t="shared" si="112"/>
        <v>32.837433710079949</v>
      </c>
      <c r="DW47" s="18">
        <f t="shared" si="176"/>
        <v>0</v>
      </c>
      <c r="DX47" s="18">
        <v>0</v>
      </c>
      <c r="DY47" s="218">
        <v>0</v>
      </c>
      <c r="DZ47" s="218">
        <v>0</v>
      </c>
      <c r="EA47" s="218">
        <v>0</v>
      </c>
      <c r="EB47" s="218">
        <v>0</v>
      </c>
      <c r="EC47" s="218">
        <v>0</v>
      </c>
      <c r="ED47" s="218">
        <v>0</v>
      </c>
      <c r="EE47" s="218">
        <v>0</v>
      </c>
      <c r="EF47" s="218">
        <v>0</v>
      </c>
      <c r="EG47" s="218">
        <v>0</v>
      </c>
      <c r="EH47" s="218"/>
      <c r="EI47" s="218"/>
      <c r="EJ47" s="218"/>
      <c r="EK47" s="18">
        <f t="shared" si="113"/>
        <v>0</v>
      </c>
      <c r="EL47" s="18">
        <v>0</v>
      </c>
      <c r="EM47" s="18">
        <v>0</v>
      </c>
      <c r="EN47" s="18">
        <v>0</v>
      </c>
      <c r="EO47" s="18">
        <v>0</v>
      </c>
      <c r="EP47" s="18">
        <v>0</v>
      </c>
      <c r="EQ47" s="18">
        <v>0</v>
      </c>
      <c r="ER47" s="18">
        <v>0</v>
      </c>
      <c r="ES47" s="18">
        <v>0</v>
      </c>
      <c r="ET47" s="18">
        <v>0</v>
      </c>
      <c r="EU47" s="18">
        <v>0</v>
      </c>
      <c r="EV47" s="18"/>
      <c r="EW47" s="18"/>
      <c r="EX47" s="20">
        <f t="shared" si="12"/>
        <v>0</v>
      </c>
      <c r="EY47" s="20">
        <f t="shared" si="114"/>
        <v>0</v>
      </c>
      <c r="EZ47" s="20">
        <f t="shared" si="115"/>
        <v>0</v>
      </c>
      <c r="FA47" s="18">
        <f t="shared" si="116"/>
        <v>8706.0289999999986</v>
      </c>
      <c r="FB47" s="18">
        <v>854.78899999999999</v>
      </c>
      <c r="FC47" s="218">
        <v>872.36</v>
      </c>
      <c r="FD47" s="218">
        <v>872.36</v>
      </c>
      <c r="FE47" s="218">
        <v>872.36</v>
      </c>
      <c r="FF47" s="218">
        <v>872.36</v>
      </c>
      <c r="FG47" s="218">
        <v>872.36</v>
      </c>
      <c r="FH47" s="218">
        <v>872.36</v>
      </c>
      <c r="FI47" s="218">
        <v>872.36</v>
      </c>
      <c r="FJ47" s="218">
        <v>872.36</v>
      </c>
      <c r="FK47" s="218">
        <v>872.36</v>
      </c>
      <c r="FL47" s="218"/>
      <c r="FM47" s="218"/>
      <c r="FN47" s="20">
        <f t="shared" si="117"/>
        <v>9611.4647523390413</v>
      </c>
      <c r="FO47" s="18">
        <v>0</v>
      </c>
      <c r="FP47" s="18">
        <v>0</v>
      </c>
      <c r="FQ47" s="18">
        <v>4901.0510079133983</v>
      </c>
      <c r="FR47" s="18">
        <v>0</v>
      </c>
      <c r="FS47" s="18">
        <v>0</v>
      </c>
      <c r="FT47" s="18">
        <v>0</v>
      </c>
      <c r="FU47" s="18">
        <v>0</v>
      </c>
      <c r="FV47" s="18">
        <v>0</v>
      </c>
      <c r="FW47" s="18">
        <v>4710.4137444256421</v>
      </c>
      <c r="FX47" s="18">
        <v>0</v>
      </c>
      <c r="FY47" s="18"/>
      <c r="FZ47" s="18"/>
      <c r="GA47" s="218">
        <f t="shared" si="118"/>
        <v>905.43575233904266</v>
      </c>
      <c r="GB47" s="20">
        <f t="shared" si="119"/>
        <v>0</v>
      </c>
      <c r="GC47" s="20">
        <f t="shared" si="120"/>
        <v>905.43575233904266</v>
      </c>
      <c r="GD47" s="18">
        <f t="shared" si="121"/>
        <v>13.475999999999999</v>
      </c>
      <c r="GE47" s="218">
        <v>13.475999999999999</v>
      </c>
      <c r="GF47" s="218">
        <v>0</v>
      </c>
      <c r="GG47" s="218">
        <v>0</v>
      </c>
      <c r="GH47" s="218">
        <v>0</v>
      </c>
      <c r="GI47" s="218">
        <v>0</v>
      </c>
      <c r="GJ47" s="218">
        <v>0</v>
      </c>
      <c r="GK47" s="218"/>
      <c r="GL47" s="218"/>
      <c r="GM47" s="218"/>
      <c r="GN47" s="218"/>
      <c r="GO47" s="218"/>
      <c r="GP47" s="218"/>
      <c r="GQ47" s="20">
        <f t="shared" si="122"/>
        <v>0</v>
      </c>
      <c r="GR47" s="18">
        <v>0</v>
      </c>
      <c r="GS47" s="18">
        <v>0</v>
      </c>
      <c r="GT47" s="18">
        <v>0</v>
      </c>
      <c r="GU47" s="18">
        <v>0</v>
      </c>
      <c r="GV47" s="218">
        <f t="shared" si="123"/>
        <v>-13.475999999999999</v>
      </c>
      <c r="GW47" s="20">
        <f t="shared" si="13"/>
        <v>-13.475999999999999</v>
      </c>
      <c r="GX47" s="20">
        <f t="shared" si="14"/>
        <v>0</v>
      </c>
      <c r="GY47" s="18">
        <f t="shared" si="124"/>
        <v>13716.388999999997</v>
      </c>
      <c r="GZ47" s="18">
        <v>1340.9390000000001</v>
      </c>
      <c r="HA47" s="218">
        <v>1375.05</v>
      </c>
      <c r="HB47" s="218">
        <v>1375.05</v>
      </c>
      <c r="HC47" s="218">
        <v>1375.05</v>
      </c>
      <c r="HD47" s="218">
        <v>1375.05</v>
      </c>
      <c r="HE47" s="218">
        <v>1375.05</v>
      </c>
      <c r="HF47" s="218">
        <v>1375.05</v>
      </c>
      <c r="HG47" s="218">
        <v>1375.05</v>
      </c>
      <c r="HH47" s="218">
        <v>1375.05</v>
      </c>
      <c r="HI47" s="218">
        <v>1375.05</v>
      </c>
      <c r="HJ47" s="218"/>
      <c r="HK47" s="218"/>
      <c r="HL47" s="20">
        <f t="shared" si="125"/>
        <v>11131.478623085597</v>
      </c>
      <c r="HM47" s="18">
        <v>1063.1172019791641</v>
      </c>
      <c r="HN47" s="18">
        <v>977.39993011813715</v>
      </c>
      <c r="HO47" s="18">
        <v>1123.3794775278425</v>
      </c>
      <c r="HP47" s="18">
        <v>1210.9132209559461</v>
      </c>
      <c r="HQ47" s="18">
        <v>1266.7474206859201</v>
      </c>
      <c r="HR47" s="18">
        <v>1098.8297781957522</v>
      </c>
      <c r="HS47" s="18">
        <v>998.85136987218357</v>
      </c>
      <c r="HT47" s="18">
        <v>1321.2765599680747</v>
      </c>
      <c r="HU47" s="18">
        <v>998.36587071532256</v>
      </c>
      <c r="HV47" s="18">
        <v>1072.5977930672541</v>
      </c>
      <c r="HW47" s="18"/>
      <c r="HX47" s="18"/>
      <c r="HY47" s="20">
        <f t="shared" si="15"/>
        <v>-2584.9103769144003</v>
      </c>
      <c r="HZ47" s="20">
        <f t="shared" si="16"/>
        <v>-2584.9103769144003</v>
      </c>
      <c r="IA47" s="20">
        <f t="shared" si="17"/>
        <v>0</v>
      </c>
      <c r="IB47" s="119">
        <f t="shared" si="126"/>
        <v>0</v>
      </c>
      <c r="IC47" s="119">
        <v>0</v>
      </c>
      <c r="ID47" s="228">
        <v>0</v>
      </c>
      <c r="IE47" s="228">
        <v>0</v>
      </c>
      <c r="IF47" s="119">
        <v>0</v>
      </c>
      <c r="IG47" s="119">
        <v>0</v>
      </c>
      <c r="IH47" s="119">
        <v>0</v>
      </c>
      <c r="II47" s="119">
        <v>0</v>
      </c>
      <c r="IJ47" s="119">
        <v>0</v>
      </c>
      <c r="IK47" s="119">
        <v>0</v>
      </c>
      <c r="IL47" s="119">
        <v>0</v>
      </c>
      <c r="IM47" s="119"/>
      <c r="IN47" s="119"/>
      <c r="IO47" s="120">
        <f t="shared" si="127"/>
        <v>0</v>
      </c>
      <c r="IP47" s="18">
        <v>0</v>
      </c>
      <c r="IQ47" s="18">
        <v>0</v>
      </c>
      <c r="IR47" s="18">
        <v>0</v>
      </c>
      <c r="IS47" s="18">
        <v>0</v>
      </c>
      <c r="IT47" s="18">
        <v>0</v>
      </c>
      <c r="IU47" s="18">
        <v>0</v>
      </c>
      <c r="IV47" s="18">
        <v>0</v>
      </c>
      <c r="IW47" s="18">
        <v>0</v>
      </c>
      <c r="IX47" s="18">
        <v>0</v>
      </c>
      <c r="IY47" s="18">
        <v>0</v>
      </c>
      <c r="IZ47" s="18"/>
      <c r="JA47" s="18"/>
      <c r="JB47" s="228">
        <f t="shared" si="18"/>
        <v>0</v>
      </c>
      <c r="JC47" s="120">
        <f t="shared" si="19"/>
        <v>0</v>
      </c>
      <c r="JD47" s="120">
        <f t="shared" si="20"/>
        <v>0</v>
      </c>
      <c r="JE47" s="119">
        <f t="shared" si="128"/>
        <v>0</v>
      </c>
      <c r="JF47" s="119">
        <v>0</v>
      </c>
      <c r="JG47" s="228">
        <v>0</v>
      </c>
      <c r="JH47" s="228">
        <v>0</v>
      </c>
      <c r="JI47" s="228">
        <v>0</v>
      </c>
      <c r="JJ47" s="228">
        <v>0</v>
      </c>
      <c r="JK47" s="228">
        <v>0</v>
      </c>
      <c r="JL47" s="228">
        <v>0</v>
      </c>
      <c r="JM47" s="228">
        <v>0</v>
      </c>
      <c r="JN47" s="228">
        <v>0</v>
      </c>
      <c r="JO47" s="228">
        <v>0</v>
      </c>
      <c r="JP47" s="228"/>
      <c r="JQ47" s="228"/>
      <c r="JR47" s="119">
        <f t="shared" si="129"/>
        <v>0</v>
      </c>
      <c r="JS47" s="18">
        <v>0</v>
      </c>
      <c r="JT47" s="18">
        <v>0</v>
      </c>
      <c r="JU47" s="18">
        <v>0</v>
      </c>
      <c r="JV47" s="18">
        <v>0</v>
      </c>
      <c r="JW47" s="18">
        <v>0</v>
      </c>
      <c r="JX47" s="18">
        <v>0</v>
      </c>
      <c r="JY47" s="18">
        <v>0</v>
      </c>
      <c r="JZ47" s="18">
        <v>0</v>
      </c>
      <c r="KA47" s="18">
        <v>0</v>
      </c>
      <c r="KB47" s="18">
        <v>0</v>
      </c>
      <c r="KC47" s="18"/>
      <c r="KD47" s="18"/>
      <c r="KE47" s="228">
        <f t="shared" si="21"/>
        <v>0</v>
      </c>
      <c r="KF47" s="120">
        <f t="shared" si="22"/>
        <v>0</v>
      </c>
      <c r="KG47" s="120">
        <f t="shared" si="23"/>
        <v>0</v>
      </c>
      <c r="KH47" s="119">
        <f t="shared" si="130"/>
        <v>6682.704999999999</v>
      </c>
      <c r="KI47" s="119">
        <v>656.125</v>
      </c>
      <c r="KJ47" s="228">
        <v>669.62</v>
      </c>
      <c r="KK47" s="228">
        <v>669.62</v>
      </c>
      <c r="KL47" s="228">
        <v>669.62</v>
      </c>
      <c r="KM47" s="228">
        <v>669.62</v>
      </c>
      <c r="KN47" s="228">
        <v>669.62</v>
      </c>
      <c r="KO47" s="228">
        <v>669.62</v>
      </c>
      <c r="KP47" s="228">
        <v>669.62</v>
      </c>
      <c r="KQ47" s="228">
        <v>669.62</v>
      </c>
      <c r="KR47" s="228">
        <v>669.62</v>
      </c>
      <c r="KS47" s="228"/>
      <c r="KT47" s="228"/>
      <c r="KU47" s="120">
        <f t="shared" si="131"/>
        <v>5580.9855645552889</v>
      </c>
      <c r="KV47" s="18">
        <v>776.94779738380043</v>
      </c>
      <c r="KW47" s="18">
        <v>588.89468923318748</v>
      </c>
      <c r="KX47" s="18">
        <v>868.15540409263929</v>
      </c>
      <c r="KY47" s="18">
        <v>769.93473577254224</v>
      </c>
      <c r="KZ47" s="18">
        <v>829.22130345479206</v>
      </c>
      <c r="LA47" s="18">
        <v>164.29601810470515</v>
      </c>
      <c r="LB47" s="18">
        <v>9.1035884012777792</v>
      </c>
      <c r="LC47" s="18"/>
      <c r="LD47" s="18">
        <v>917.24011929728158</v>
      </c>
      <c r="LE47" s="18">
        <v>657.19190881506222</v>
      </c>
      <c r="LF47" s="18"/>
      <c r="LG47" s="18"/>
      <c r="LH47" s="228">
        <f t="shared" si="132"/>
        <v>-1101.7194354447101</v>
      </c>
      <c r="LI47" s="120">
        <f t="shared" si="24"/>
        <v>-1101.7194354447101</v>
      </c>
      <c r="LJ47" s="120">
        <f t="shared" si="25"/>
        <v>0</v>
      </c>
      <c r="LK47" s="120">
        <f t="shared" si="133"/>
        <v>0</v>
      </c>
      <c r="LL47" s="228"/>
      <c r="LM47" s="228"/>
      <c r="LN47" s="228"/>
      <c r="LO47" s="228"/>
      <c r="LP47" s="228"/>
      <c r="LQ47" s="228"/>
      <c r="LR47" s="228"/>
      <c r="LS47" s="228"/>
      <c r="LT47" s="228"/>
      <c r="LU47" s="228"/>
      <c r="LV47" s="228"/>
      <c r="LW47" s="228"/>
      <c r="LX47" s="120">
        <f t="shared" si="26"/>
        <v>0</v>
      </c>
      <c r="LY47" s="228"/>
      <c r="LZ47" s="228"/>
      <c r="MA47" s="228"/>
      <c r="MB47" s="228"/>
      <c r="MC47" s="228"/>
      <c r="MD47" s="228"/>
      <c r="ME47" s="228"/>
      <c r="MF47" s="228"/>
      <c r="MG47" s="228"/>
      <c r="MH47" s="228"/>
      <c r="MI47" s="228"/>
      <c r="MJ47" s="119">
        <v>0</v>
      </c>
      <c r="MK47" s="228"/>
      <c r="ML47" s="120">
        <f t="shared" si="27"/>
        <v>0</v>
      </c>
      <c r="MM47" s="120">
        <f t="shared" si="28"/>
        <v>0</v>
      </c>
      <c r="MN47" s="120">
        <f t="shared" si="134"/>
        <v>36341.661999999989</v>
      </c>
      <c r="MO47" s="120">
        <v>3584.0019999999995</v>
      </c>
      <c r="MP47" s="228">
        <v>3639.74</v>
      </c>
      <c r="MQ47" s="228">
        <v>3639.74</v>
      </c>
      <c r="MR47" s="228">
        <v>3639.74</v>
      </c>
      <c r="MS47" s="228">
        <v>3639.74</v>
      </c>
      <c r="MT47" s="228">
        <v>3639.74</v>
      </c>
      <c r="MU47" s="228">
        <v>3639.74</v>
      </c>
      <c r="MV47" s="228">
        <v>3639.74</v>
      </c>
      <c r="MW47" s="228">
        <v>3639.74</v>
      </c>
      <c r="MX47" s="228">
        <v>3639.74</v>
      </c>
      <c r="MY47" s="228"/>
      <c r="MZ47" s="228"/>
      <c r="NA47" s="120">
        <f t="shared" si="135"/>
        <v>15892.940789155149</v>
      </c>
      <c r="NB47" s="20">
        <v>359.41107488425502</v>
      </c>
      <c r="NC47" s="20">
        <v>1101.2455037504017</v>
      </c>
      <c r="ND47" s="20">
        <v>332.21678009519076</v>
      </c>
      <c r="NE47" s="20">
        <v>282.37402958693502</v>
      </c>
      <c r="NF47" s="20">
        <v>0</v>
      </c>
      <c r="NG47" s="20">
        <v>0</v>
      </c>
      <c r="NH47" s="20">
        <v>11652.16</v>
      </c>
      <c r="NI47" s="20">
        <v>414.9371851137866</v>
      </c>
      <c r="NJ47" s="20">
        <v>288.57722438604679</v>
      </c>
      <c r="NK47" s="20">
        <v>1462.018991338535</v>
      </c>
      <c r="NL47" s="20"/>
      <c r="NM47" s="20"/>
      <c r="NN47" s="228">
        <f t="shared" si="136"/>
        <v>-20448.72121084484</v>
      </c>
      <c r="NO47" s="120">
        <f t="shared" si="29"/>
        <v>-20448.72121084484</v>
      </c>
      <c r="NP47" s="120">
        <f t="shared" si="30"/>
        <v>0</v>
      </c>
      <c r="NQ47" s="114">
        <f t="shared" si="31"/>
        <v>23455.097999999994</v>
      </c>
      <c r="NR47" s="113">
        <f t="shared" si="32"/>
        <v>5961.3099999999995</v>
      </c>
      <c r="NS47" s="131">
        <f t="shared" si="33"/>
        <v>-17493.787999999993</v>
      </c>
      <c r="NT47" s="120">
        <f t="shared" si="34"/>
        <v>-17493.787999999993</v>
      </c>
      <c r="NU47" s="120">
        <f t="shared" si="35"/>
        <v>0</v>
      </c>
      <c r="NV47" s="18">
        <f t="shared" si="137"/>
        <v>5468.7840000000006</v>
      </c>
      <c r="NW47" s="18">
        <v>533.00400000000002</v>
      </c>
      <c r="NX47" s="218">
        <v>548.41999999999996</v>
      </c>
      <c r="NY47" s="218">
        <v>548.41999999999996</v>
      </c>
      <c r="NZ47" s="18">
        <v>548.41999999999996</v>
      </c>
      <c r="OA47" s="18">
        <v>548.41999999999996</v>
      </c>
      <c r="OB47" s="18">
        <v>548.41999999999996</v>
      </c>
      <c r="OC47" s="18">
        <v>548.41999999999996</v>
      </c>
      <c r="OD47" s="18">
        <v>548.41999999999996</v>
      </c>
      <c r="OE47" s="18">
        <v>548.41999999999996</v>
      </c>
      <c r="OF47" s="18">
        <v>548.41999999999996</v>
      </c>
      <c r="OG47" s="18"/>
      <c r="OH47" s="18"/>
      <c r="OI47" s="20">
        <f t="shared" si="138"/>
        <v>1409.98</v>
      </c>
      <c r="OJ47" s="20">
        <v>0</v>
      </c>
      <c r="OK47" s="20">
        <v>1409.98</v>
      </c>
      <c r="OL47" s="20">
        <v>0</v>
      </c>
      <c r="OM47" s="20">
        <v>0</v>
      </c>
      <c r="ON47" s="20">
        <v>0</v>
      </c>
      <c r="OO47" s="20">
        <v>0</v>
      </c>
      <c r="OP47" s="20">
        <v>0</v>
      </c>
      <c r="OQ47" s="20">
        <v>0</v>
      </c>
      <c r="OR47" s="20">
        <v>0</v>
      </c>
      <c r="OS47" s="20">
        <f>VLOOKUP(C47,'[3]Фін.рез.(витрати)'!$C$8:$AD$94,28,0)</f>
        <v>0</v>
      </c>
      <c r="OT47" s="20"/>
      <c r="OU47" s="20"/>
      <c r="OV47" s="218">
        <f t="shared" si="139"/>
        <v>-4058.8040000000005</v>
      </c>
      <c r="OW47" s="20">
        <f t="shared" si="36"/>
        <v>-4058.8040000000005</v>
      </c>
      <c r="OX47" s="20">
        <f t="shared" si="37"/>
        <v>0</v>
      </c>
      <c r="OY47" s="18">
        <f t="shared" si="140"/>
        <v>9696.0439999999981</v>
      </c>
      <c r="OZ47" s="18">
        <v>915.19400000000007</v>
      </c>
      <c r="PA47" s="218">
        <v>975.65</v>
      </c>
      <c r="PB47" s="218">
        <v>975.65</v>
      </c>
      <c r="PC47" s="218">
        <v>975.65</v>
      </c>
      <c r="PD47" s="218">
        <v>975.65</v>
      </c>
      <c r="PE47" s="218">
        <v>975.65</v>
      </c>
      <c r="PF47" s="218">
        <v>975.65</v>
      </c>
      <c r="PG47" s="218">
        <v>975.65</v>
      </c>
      <c r="PH47" s="218">
        <v>975.65</v>
      </c>
      <c r="PI47" s="218">
        <v>975.65</v>
      </c>
      <c r="PJ47" s="218"/>
      <c r="PK47" s="218"/>
      <c r="PL47" s="20">
        <f t="shared" si="141"/>
        <v>4551.33</v>
      </c>
      <c r="PM47" s="18">
        <v>0</v>
      </c>
      <c r="PN47" s="18">
        <v>0</v>
      </c>
      <c r="PO47" s="18">
        <v>0</v>
      </c>
      <c r="PP47" s="18">
        <v>0</v>
      </c>
      <c r="PQ47" s="18">
        <v>0</v>
      </c>
      <c r="PR47" s="18">
        <v>4551.33</v>
      </c>
      <c r="PS47" s="18">
        <v>0</v>
      </c>
      <c r="PT47" s="18">
        <v>0</v>
      </c>
      <c r="PU47" s="18">
        <v>0</v>
      </c>
      <c r="PV47" s="18">
        <f>VLOOKUP(C47,'[3]Фін.рез.(витрати)'!$C$8:$AE$94,29,0)</f>
        <v>0</v>
      </c>
      <c r="PW47" s="18"/>
      <c r="PX47" s="18"/>
      <c r="PY47" s="218">
        <f t="shared" si="142"/>
        <v>-5144.7139999999981</v>
      </c>
      <c r="PZ47" s="20">
        <f t="shared" si="38"/>
        <v>-5144.7139999999981</v>
      </c>
      <c r="QA47" s="20">
        <f t="shared" si="39"/>
        <v>0</v>
      </c>
      <c r="QB47" s="18">
        <f t="shared" si="143"/>
        <v>1225.1919999999998</v>
      </c>
      <c r="QC47" s="18">
        <v>119.99199999999998</v>
      </c>
      <c r="QD47" s="218">
        <v>122.8</v>
      </c>
      <c r="QE47" s="218">
        <v>122.8</v>
      </c>
      <c r="QF47" s="218">
        <v>122.8</v>
      </c>
      <c r="QG47" s="218">
        <v>122.8</v>
      </c>
      <c r="QH47" s="218">
        <v>122.8</v>
      </c>
      <c r="QI47" s="218">
        <v>122.8</v>
      </c>
      <c r="QJ47" s="218">
        <v>122.8</v>
      </c>
      <c r="QK47" s="218">
        <v>122.8</v>
      </c>
      <c r="QL47" s="218">
        <v>122.8</v>
      </c>
      <c r="QM47" s="218"/>
      <c r="QN47" s="218"/>
      <c r="QO47" s="20">
        <f t="shared" si="144"/>
        <v>0</v>
      </c>
      <c r="QP47" s="18">
        <v>0</v>
      </c>
      <c r="QQ47" s="18">
        <v>0</v>
      </c>
      <c r="QR47" s="18"/>
      <c r="QS47" s="18">
        <v>0</v>
      </c>
      <c r="QT47" s="18">
        <v>0</v>
      </c>
      <c r="QU47" s="18">
        <v>0</v>
      </c>
      <c r="QV47" s="18"/>
      <c r="QW47" s="18">
        <v>0</v>
      </c>
      <c r="QX47" s="18"/>
      <c r="QY47" s="18"/>
      <c r="QZ47" s="18"/>
      <c r="RA47" s="18"/>
      <c r="RB47" s="218">
        <f t="shared" si="145"/>
        <v>-1225.1919999999998</v>
      </c>
      <c r="RC47" s="20">
        <f t="shared" si="40"/>
        <v>-1225.1919999999998</v>
      </c>
      <c r="RD47" s="20">
        <f t="shared" si="41"/>
        <v>0</v>
      </c>
      <c r="RE47" s="18">
        <f t="shared" si="146"/>
        <v>4464.308</v>
      </c>
      <c r="RF47" s="20">
        <v>435.09799999999996</v>
      </c>
      <c r="RG47" s="218">
        <v>447.69</v>
      </c>
      <c r="RH47" s="218">
        <v>447.69</v>
      </c>
      <c r="RI47" s="218">
        <v>447.69</v>
      </c>
      <c r="RJ47" s="218">
        <v>447.69</v>
      </c>
      <c r="RK47" s="218">
        <v>447.69</v>
      </c>
      <c r="RL47" s="218">
        <v>447.69</v>
      </c>
      <c r="RM47" s="218">
        <v>447.69</v>
      </c>
      <c r="RN47" s="218">
        <v>447.69</v>
      </c>
      <c r="RO47" s="218">
        <v>447.69</v>
      </c>
      <c r="RP47" s="218"/>
      <c r="RQ47" s="218"/>
      <c r="RR47" s="20">
        <f t="shared" si="147"/>
        <v>0</v>
      </c>
      <c r="RS47" s="18">
        <v>0</v>
      </c>
      <c r="RT47" s="18">
        <v>0</v>
      </c>
      <c r="RU47" s="18"/>
      <c r="RV47" s="18">
        <v>0</v>
      </c>
      <c r="RW47" s="18"/>
      <c r="RX47" s="18"/>
      <c r="RY47" s="18">
        <v>0</v>
      </c>
      <c r="RZ47" s="18">
        <v>0</v>
      </c>
      <c r="SA47" s="18"/>
      <c r="SB47" s="18"/>
      <c r="SC47" s="18"/>
      <c r="SD47" s="18"/>
      <c r="SE47" s="20">
        <f t="shared" si="42"/>
        <v>-4464.308</v>
      </c>
      <c r="SF47" s="20">
        <f t="shared" si="43"/>
        <v>-4464.308</v>
      </c>
      <c r="SG47" s="20">
        <f t="shared" si="44"/>
        <v>0</v>
      </c>
      <c r="SH47" s="18">
        <f t="shared" si="148"/>
        <v>0</v>
      </c>
      <c r="SI47" s="18">
        <v>0</v>
      </c>
      <c r="SJ47" s="218">
        <v>0</v>
      </c>
      <c r="SK47" s="218">
        <v>0</v>
      </c>
      <c r="SL47" s="218">
        <v>0</v>
      </c>
      <c r="SM47" s="218">
        <v>0</v>
      </c>
      <c r="SN47" s="218">
        <v>0</v>
      </c>
      <c r="SO47" s="218">
        <v>0</v>
      </c>
      <c r="SP47" s="218">
        <v>0</v>
      </c>
      <c r="SQ47" s="218">
        <v>0</v>
      </c>
      <c r="SR47" s="218">
        <v>0</v>
      </c>
      <c r="SS47" s="218"/>
      <c r="ST47" s="218"/>
      <c r="SU47" s="20">
        <f t="shared" si="149"/>
        <v>0</v>
      </c>
      <c r="SV47" s="18">
        <v>0</v>
      </c>
      <c r="SW47" s="18">
        <v>0</v>
      </c>
      <c r="SX47" s="18">
        <v>0</v>
      </c>
      <c r="SY47" s="18">
        <v>0</v>
      </c>
      <c r="SZ47" s="18">
        <v>0</v>
      </c>
      <c r="TA47" s="18">
        <v>0</v>
      </c>
      <c r="TB47" s="18">
        <v>0</v>
      </c>
      <c r="TC47" s="18">
        <v>0</v>
      </c>
      <c r="TD47" s="18">
        <v>0</v>
      </c>
      <c r="TE47" s="18"/>
      <c r="TF47" s="18"/>
      <c r="TG47" s="18"/>
      <c r="TH47" s="20">
        <f t="shared" si="45"/>
        <v>0</v>
      </c>
      <c r="TI47" s="20">
        <f t="shared" si="46"/>
        <v>0</v>
      </c>
      <c r="TJ47" s="20">
        <f t="shared" si="47"/>
        <v>0</v>
      </c>
      <c r="TK47" s="18">
        <f t="shared" si="150"/>
        <v>2562.454999999999</v>
      </c>
      <c r="TL47" s="18">
        <v>251.435</v>
      </c>
      <c r="TM47" s="218">
        <v>256.77999999999997</v>
      </c>
      <c r="TN47" s="218">
        <v>256.77999999999997</v>
      </c>
      <c r="TO47" s="218">
        <v>256.77999999999997</v>
      </c>
      <c r="TP47" s="218">
        <v>256.77999999999997</v>
      </c>
      <c r="TQ47" s="218">
        <v>256.77999999999997</v>
      </c>
      <c r="TR47" s="218">
        <v>256.77999999999997</v>
      </c>
      <c r="TS47" s="218">
        <v>256.77999999999997</v>
      </c>
      <c r="TT47" s="218">
        <v>256.77999999999997</v>
      </c>
      <c r="TU47" s="218">
        <v>256.77999999999997</v>
      </c>
      <c r="TV47" s="218"/>
      <c r="TW47" s="218"/>
      <c r="TX47" s="20">
        <f t="shared" si="151"/>
        <v>0</v>
      </c>
      <c r="TY47" s="18">
        <v>0</v>
      </c>
      <c r="TZ47" s="18">
        <v>0</v>
      </c>
      <c r="UA47" s="18">
        <v>0</v>
      </c>
      <c r="UB47" s="18">
        <v>0</v>
      </c>
      <c r="UC47" s="18">
        <v>0</v>
      </c>
      <c r="UD47" s="18">
        <v>0</v>
      </c>
      <c r="UE47" s="18">
        <v>0</v>
      </c>
      <c r="UF47" s="18">
        <v>0</v>
      </c>
      <c r="UG47" s="18">
        <v>0</v>
      </c>
      <c r="UH47" s="18">
        <f>VLOOKUP(C47,'[3]Фін.рез.(витрати)'!$C$8:$AI$94,33,0)</f>
        <v>0</v>
      </c>
      <c r="UI47" s="18"/>
      <c r="UJ47" s="18"/>
      <c r="UK47" s="20">
        <f t="shared" si="48"/>
        <v>-2562.454999999999</v>
      </c>
      <c r="UL47" s="20">
        <f t="shared" si="49"/>
        <v>-2562.454999999999</v>
      </c>
      <c r="UM47" s="20">
        <f t="shared" si="50"/>
        <v>0</v>
      </c>
      <c r="UN47" s="18">
        <f t="shared" si="152"/>
        <v>38.314999999999998</v>
      </c>
      <c r="UO47" s="18">
        <v>3.7549999999999999</v>
      </c>
      <c r="UP47" s="218">
        <v>3.84</v>
      </c>
      <c r="UQ47" s="218">
        <v>3.84</v>
      </c>
      <c r="UR47" s="218">
        <v>3.84</v>
      </c>
      <c r="US47" s="218">
        <v>3.84</v>
      </c>
      <c r="UT47" s="218">
        <v>3.84</v>
      </c>
      <c r="UU47" s="218">
        <v>3.84</v>
      </c>
      <c r="UV47" s="218">
        <v>3.84</v>
      </c>
      <c r="UW47" s="218">
        <v>3.84</v>
      </c>
      <c r="UX47" s="218">
        <v>3.84</v>
      </c>
      <c r="UY47" s="218"/>
      <c r="UZ47" s="218"/>
      <c r="VA47" s="20">
        <f t="shared" si="51"/>
        <v>0</v>
      </c>
      <c r="VB47" s="218"/>
      <c r="VC47" s="218"/>
      <c r="VD47" s="218"/>
      <c r="VE47" s="218"/>
      <c r="VF47" s="218"/>
      <c r="VG47" s="218"/>
      <c r="VH47" s="218"/>
      <c r="VI47" s="218"/>
      <c r="VJ47" s="218"/>
      <c r="VK47" s="218"/>
      <c r="VL47" s="218"/>
      <c r="VM47" s="218"/>
      <c r="VN47" s="20">
        <f t="shared" si="52"/>
        <v>-38.314999999999998</v>
      </c>
      <c r="VO47" s="20">
        <f t="shared" si="53"/>
        <v>-38.314999999999998</v>
      </c>
      <c r="VP47" s="20">
        <f t="shared" si="54"/>
        <v>0</v>
      </c>
      <c r="VQ47" s="120">
        <f t="shared" si="55"/>
        <v>0</v>
      </c>
      <c r="VR47" s="228"/>
      <c r="VS47" s="228"/>
      <c r="VT47" s="228"/>
      <c r="VU47" s="228"/>
      <c r="VV47" s="228"/>
      <c r="VW47" s="228"/>
      <c r="VX47" s="228"/>
      <c r="VY47" s="228"/>
      <c r="VZ47" s="228"/>
      <c r="WA47" s="228"/>
      <c r="WB47" s="228"/>
      <c r="WC47" s="228"/>
      <c r="WD47" s="120">
        <f t="shared" si="56"/>
        <v>0</v>
      </c>
      <c r="WE47" s="218"/>
      <c r="WF47" s="218"/>
      <c r="WG47" s="218"/>
      <c r="WH47" s="218"/>
      <c r="WI47" s="218"/>
      <c r="WJ47" s="218"/>
      <c r="WK47" s="218"/>
      <c r="WL47" s="218"/>
      <c r="WM47" s="218"/>
      <c r="WN47" s="218"/>
      <c r="WO47" s="218"/>
      <c r="WP47" s="218"/>
      <c r="WQ47" s="120">
        <f t="shared" si="57"/>
        <v>0</v>
      </c>
      <c r="WR47" s="120">
        <f t="shared" si="58"/>
        <v>0</v>
      </c>
      <c r="WS47" s="120">
        <f t="shared" si="59"/>
        <v>0</v>
      </c>
      <c r="WT47" s="119">
        <f t="shared" si="153"/>
        <v>31694.345000000008</v>
      </c>
      <c r="WU47" s="119">
        <v>3101.2550000000001</v>
      </c>
      <c r="WV47" s="228">
        <v>3177.01</v>
      </c>
      <c r="WW47" s="228">
        <v>3177.01</v>
      </c>
      <c r="WX47" s="228">
        <v>3177.01</v>
      </c>
      <c r="WY47" s="228">
        <v>3177.01</v>
      </c>
      <c r="WZ47" s="228">
        <v>3177.01</v>
      </c>
      <c r="XA47" s="228">
        <v>3177.01</v>
      </c>
      <c r="XB47" s="228">
        <v>3177.01</v>
      </c>
      <c r="XC47" s="228">
        <v>3177.01</v>
      </c>
      <c r="XD47" s="228">
        <v>3177.01</v>
      </c>
      <c r="XE47" s="228"/>
      <c r="XF47" s="228"/>
      <c r="XG47" s="119">
        <f t="shared" si="154"/>
        <v>40521.438964446985</v>
      </c>
      <c r="XH47" s="18">
        <v>4035.4349388090282</v>
      </c>
      <c r="XI47" s="18">
        <v>3339.4065207281069</v>
      </c>
      <c r="XJ47" s="18">
        <v>1905.8441095479036</v>
      </c>
      <c r="XK47" s="18">
        <v>1648.5365319240282</v>
      </c>
      <c r="XL47" s="18">
        <v>4492.8571799810707</v>
      </c>
      <c r="XM47" s="18">
        <v>4585.1355227618533</v>
      </c>
      <c r="XN47" s="18">
        <v>3513.3038919754176</v>
      </c>
      <c r="XO47" s="18">
        <v>6818.8207276115736</v>
      </c>
      <c r="XP47" s="18">
        <v>5805.1426955145516</v>
      </c>
      <c r="XQ47" s="18">
        <v>4376.9568455934505</v>
      </c>
      <c r="XR47" s="18"/>
      <c r="XS47" s="18"/>
      <c r="XT47" s="120">
        <f t="shared" si="60"/>
        <v>8827.0939644469763</v>
      </c>
      <c r="XU47" s="120">
        <f t="shared" si="61"/>
        <v>0</v>
      </c>
      <c r="XV47" s="120">
        <f t="shared" si="62"/>
        <v>8827.0939644469763</v>
      </c>
      <c r="XW47" s="119">
        <f t="shared" si="155"/>
        <v>15223.589999999997</v>
      </c>
      <c r="XX47" s="119">
        <v>1540.8</v>
      </c>
      <c r="XY47" s="228">
        <v>1520.31</v>
      </c>
      <c r="XZ47" s="228">
        <v>1520.31</v>
      </c>
      <c r="YA47" s="228">
        <v>1520.31</v>
      </c>
      <c r="YB47" s="228">
        <v>1520.31</v>
      </c>
      <c r="YC47" s="228">
        <v>1520.31</v>
      </c>
      <c r="YD47" s="228">
        <v>1520.31</v>
      </c>
      <c r="YE47" s="228">
        <v>1520.31</v>
      </c>
      <c r="YF47" s="228">
        <v>1520.31</v>
      </c>
      <c r="YG47" s="228">
        <v>1520.31</v>
      </c>
      <c r="YH47" s="228"/>
      <c r="YI47" s="228"/>
      <c r="YJ47" s="120">
        <f t="shared" si="156"/>
        <v>14662.758959254514</v>
      </c>
      <c r="YK47" s="18">
        <v>1355.4587947700365</v>
      </c>
      <c r="YL47" s="18">
        <v>968.91873161963758</v>
      </c>
      <c r="YM47" s="18">
        <v>1361.524536516245</v>
      </c>
      <c r="YN47" s="18">
        <v>1454.5398841936412</v>
      </c>
      <c r="YO47" s="18">
        <v>1993.4502039278184</v>
      </c>
      <c r="YP47" s="18">
        <v>1388.0874454207833</v>
      </c>
      <c r="YQ47" s="18">
        <v>1724.6959904222335</v>
      </c>
      <c r="YR47" s="18">
        <v>1473.385764764213</v>
      </c>
      <c r="YS47" s="18">
        <v>1491.0731663779659</v>
      </c>
      <c r="YT47" s="18">
        <v>1451.6244412419401</v>
      </c>
      <c r="YU47" s="18"/>
      <c r="YV47" s="18"/>
      <c r="YW47" s="218">
        <f t="shared" si="157"/>
        <v>-560.83104074548282</v>
      </c>
      <c r="YX47" s="120">
        <f t="shared" si="63"/>
        <v>-560.83104074548282</v>
      </c>
      <c r="YY47" s="120">
        <f t="shared" si="64"/>
        <v>0</v>
      </c>
      <c r="YZ47" s="119">
        <f t="shared" si="158"/>
        <v>6230.333999999998</v>
      </c>
      <c r="ZA47" s="119">
        <v>609.56399999999985</v>
      </c>
      <c r="ZB47" s="228">
        <v>624.53</v>
      </c>
      <c r="ZC47" s="228">
        <v>624.53</v>
      </c>
      <c r="ZD47" s="228">
        <v>624.53</v>
      </c>
      <c r="ZE47" s="228">
        <v>624.53</v>
      </c>
      <c r="ZF47" s="228">
        <v>624.53</v>
      </c>
      <c r="ZG47" s="228">
        <v>624.53</v>
      </c>
      <c r="ZH47" s="228">
        <v>624.53</v>
      </c>
      <c r="ZI47" s="228">
        <v>624.53</v>
      </c>
      <c r="ZJ47" s="228">
        <v>624.53</v>
      </c>
      <c r="ZK47" s="228"/>
      <c r="ZL47" s="228"/>
      <c r="ZM47" s="120">
        <f t="shared" si="159"/>
        <v>5615.7349028152912</v>
      </c>
      <c r="ZN47" s="119"/>
      <c r="ZO47" s="18"/>
      <c r="ZP47" s="18">
        <v>2760.5355104140485</v>
      </c>
      <c r="ZQ47" s="18">
        <v>2855.1993924012431</v>
      </c>
      <c r="ZR47" s="18"/>
      <c r="ZS47" s="18"/>
      <c r="ZT47" s="18"/>
      <c r="ZU47" s="18"/>
      <c r="ZV47" s="18"/>
      <c r="ZW47" s="18"/>
      <c r="ZX47" s="18"/>
      <c r="ZY47" s="18"/>
      <c r="ZZ47" s="120">
        <f t="shared" si="65"/>
        <v>-614.59909718470681</v>
      </c>
      <c r="AAA47" s="120">
        <f t="shared" si="66"/>
        <v>-614.59909718470681</v>
      </c>
      <c r="AAB47" s="120">
        <f t="shared" si="67"/>
        <v>0</v>
      </c>
      <c r="AAC47" s="119">
        <f t="shared" si="160"/>
        <v>1525.1439999999998</v>
      </c>
      <c r="AAD47" s="119">
        <v>152.28399999999999</v>
      </c>
      <c r="AAE47" s="228">
        <v>152.54</v>
      </c>
      <c r="AAF47" s="228">
        <v>152.54</v>
      </c>
      <c r="AAG47" s="228">
        <v>152.54</v>
      </c>
      <c r="AAH47" s="228">
        <v>152.54</v>
      </c>
      <c r="AAI47" s="228">
        <v>152.54</v>
      </c>
      <c r="AAJ47" s="228">
        <v>152.54</v>
      </c>
      <c r="AAK47" s="228">
        <v>152.54</v>
      </c>
      <c r="AAL47" s="228">
        <v>152.54</v>
      </c>
      <c r="AAM47" s="228">
        <v>152.54</v>
      </c>
      <c r="AAN47" s="228"/>
      <c r="AAO47" s="228"/>
      <c r="AAP47" s="120">
        <f t="shared" si="161"/>
        <v>1992.3327663879998</v>
      </c>
      <c r="AAQ47" s="18">
        <v>168.982493022</v>
      </c>
      <c r="AAR47" s="18">
        <v>168.54839622</v>
      </c>
      <c r="AAS47" s="18">
        <v>206.76614244000001</v>
      </c>
      <c r="AAT47" s="18">
        <v>211.05890982</v>
      </c>
      <c r="AAU47" s="18">
        <v>206.44829904599999</v>
      </c>
      <c r="AAV47" s="18">
        <v>210.30441321999999</v>
      </c>
      <c r="AAW47" s="18">
        <v>204.29764674</v>
      </c>
      <c r="AAX47" s="18">
        <v>205.19854938</v>
      </c>
      <c r="AAY47" s="18">
        <v>203.48136754000001</v>
      </c>
      <c r="AAZ47" s="18">
        <v>207.24654895999998</v>
      </c>
      <c r="ABA47" s="18"/>
      <c r="ABB47" s="18"/>
      <c r="ABC47" s="120">
        <f t="shared" si="68"/>
        <v>467.18876638799998</v>
      </c>
      <c r="ABD47" s="120">
        <f t="shared" si="69"/>
        <v>0</v>
      </c>
      <c r="ABE47" s="120">
        <f t="shared" si="70"/>
        <v>467.18876638799998</v>
      </c>
      <c r="ABF47" s="119">
        <f t="shared" si="162"/>
        <v>337.35200000000003</v>
      </c>
      <c r="ABG47" s="119">
        <v>33.692</v>
      </c>
      <c r="ABH47" s="228">
        <v>33.74</v>
      </c>
      <c r="ABI47" s="228">
        <v>33.74</v>
      </c>
      <c r="ABJ47" s="228">
        <v>33.74</v>
      </c>
      <c r="ABK47" s="228">
        <v>33.74</v>
      </c>
      <c r="ABL47" s="228">
        <v>33.74</v>
      </c>
      <c r="ABM47" s="228">
        <v>33.74</v>
      </c>
      <c r="ABN47" s="228">
        <v>33.74</v>
      </c>
      <c r="ABO47" s="228">
        <v>33.74</v>
      </c>
      <c r="ABP47" s="228">
        <v>33.74</v>
      </c>
      <c r="ABQ47" s="228"/>
      <c r="ABR47" s="228"/>
      <c r="ABS47" s="120">
        <f t="shared" si="163"/>
        <v>0</v>
      </c>
      <c r="ABT47" s="18">
        <v>0</v>
      </c>
      <c r="ABU47" s="18"/>
      <c r="ABV47" s="18"/>
      <c r="ABW47" s="18"/>
      <c r="ABX47" s="18"/>
      <c r="ABY47" s="18"/>
      <c r="ABZ47" s="18"/>
      <c r="ACA47" s="18">
        <v>0</v>
      </c>
      <c r="ACB47" s="18">
        <v>0</v>
      </c>
      <c r="ACC47" s="18">
        <v>0</v>
      </c>
      <c r="ACD47" s="18"/>
      <c r="ACE47" s="18"/>
      <c r="ACF47" s="120">
        <f t="shared" si="71"/>
        <v>-337.35200000000003</v>
      </c>
      <c r="ACG47" s="120">
        <f t="shared" si="72"/>
        <v>-337.35200000000003</v>
      </c>
      <c r="ACH47" s="120">
        <f t="shared" si="73"/>
        <v>0</v>
      </c>
      <c r="ACI47" s="114">
        <f t="shared" si="74"/>
        <v>21921.375000000004</v>
      </c>
      <c r="ACJ47" s="120">
        <f t="shared" si="75"/>
        <v>17820.336018744001</v>
      </c>
      <c r="ACK47" s="131">
        <f t="shared" si="76"/>
        <v>-4101.0389812560024</v>
      </c>
      <c r="ACL47" s="120">
        <f t="shared" si="77"/>
        <v>-4101.0389812560024</v>
      </c>
      <c r="ACM47" s="120">
        <f t="shared" si="78"/>
        <v>0</v>
      </c>
      <c r="ACN47" s="18">
        <f t="shared" si="164"/>
        <v>21921.375000000004</v>
      </c>
      <c r="ACO47" s="18">
        <v>2099.3249999999998</v>
      </c>
      <c r="ACP47" s="218">
        <v>2202.4499999999998</v>
      </c>
      <c r="ACQ47" s="218">
        <v>2202.4499999999998</v>
      </c>
      <c r="ACR47" s="218">
        <v>2202.4499999999998</v>
      </c>
      <c r="ACS47" s="218">
        <v>2202.4499999999998</v>
      </c>
      <c r="ACT47" s="218">
        <v>2202.4499999999998</v>
      </c>
      <c r="ACU47" s="218">
        <v>2202.4499999999998</v>
      </c>
      <c r="ACV47" s="218">
        <v>2202.4499999999998</v>
      </c>
      <c r="ACW47" s="218">
        <v>2202.4499999999998</v>
      </c>
      <c r="ACX47" s="218">
        <v>2202.4499999999998</v>
      </c>
      <c r="ACY47" s="218"/>
      <c r="ACZ47" s="218"/>
      <c r="ADA47" s="20">
        <f t="shared" si="165"/>
        <v>17820.336018744001</v>
      </c>
      <c r="ADB47" s="18">
        <v>1675.92507768</v>
      </c>
      <c r="ADC47" s="18">
        <v>2099.4277320000001</v>
      </c>
      <c r="ADD47" s="18">
        <v>1896.4788053040002</v>
      </c>
      <c r="ADE47" s="18">
        <v>2264.5825128000001</v>
      </c>
      <c r="ADF47" s="18">
        <v>1397.3468889600001</v>
      </c>
      <c r="ADG47" s="18">
        <v>1815.7037364</v>
      </c>
      <c r="ADH47" s="18">
        <v>1461.3578064000001</v>
      </c>
      <c r="ADI47" s="18">
        <v>1984.6893132</v>
      </c>
      <c r="ADJ47" s="18">
        <v>1459.4315795999998</v>
      </c>
      <c r="ADK47" s="18">
        <v>1765.3925663999999</v>
      </c>
      <c r="ADL47" s="18"/>
      <c r="ADM47" s="18"/>
      <c r="ADN47" s="20">
        <f t="shared" si="79"/>
        <v>-4101.0389812560024</v>
      </c>
      <c r="ADO47" s="20">
        <f t="shared" si="80"/>
        <v>-4101.0389812560024</v>
      </c>
      <c r="ADP47" s="20">
        <f t="shared" si="81"/>
        <v>0</v>
      </c>
      <c r="ADQ47" s="18">
        <f t="shared" si="166"/>
        <v>0</v>
      </c>
      <c r="ADR47" s="18">
        <v>0</v>
      </c>
      <c r="ADS47" s="218">
        <v>0</v>
      </c>
      <c r="ADT47" s="218">
        <v>0</v>
      </c>
      <c r="ADU47" s="218">
        <v>0</v>
      </c>
      <c r="ADV47" s="218">
        <v>0</v>
      </c>
      <c r="ADW47" s="218">
        <v>0</v>
      </c>
      <c r="ADX47" s="218">
        <v>0</v>
      </c>
      <c r="ADY47" s="218">
        <v>0</v>
      </c>
      <c r="ADZ47" s="218">
        <v>0</v>
      </c>
      <c r="AEA47" s="218">
        <v>0</v>
      </c>
      <c r="AEB47" s="218"/>
      <c r="AEC47" s="218"/>
      <c r="AED47" s="20">
        <f t="shared" si="167"/>
        <v>0</v>
      </c>
      <c r="AEE47" s="18">
        <v>0</v>
      </c>
      <c r="AEF47" s="18">
        <v>0</v>
      </c>
      <c r="AEG47" s="18">
        <v>0</v>
      </c>
      <c r="AEH47" s="18">
        <v>0</v>
      </c>
      <c r="AEI47" s="18">
        <v>0</v>
      </c>
      <c r="AEJ47" s="18">
        <v>0</v>
      </c>
      <c r="AEK47" s="18">
        <v>0</v>
      </c>
      <c r="AEL47" s="18">
        <v>0</v>
      </c>
      <c r="AEM47" s="18">
        <v>0</v>
      </c>
      <c r="AEN47" s="18">
        <v>0</v>
      </c>
      <c r="AEO47" s="18"/>
      <c r="AEP47" s="18"/>
      <c r="AEQ47" s="20">
        <f t="shared" si="82"/>
        <v>0</v>
      </c>
      <c r="AER47" s="20">
        <f t="shared" si="83"/>
        <v>0</v>
      </c>
      <c r="AES47" s="20">
        <f t="shared" si="84"/>
        <v>0</v>
      </c>
      <c r="AET47" s="18">
        <f t="shared" si="168"/>
        <v>0</v>
      </c>
      <c r="AEU47" s="18">
        <v>0</v>
      </c>
      <c r="AEV47" s="218">
        <v>0</v>
      </c>
      <c r="AEW47" s="218">
        <v>0</v>
      </c>
      <c r="AEX47" s="218">
        <v>0</v>
      </c>
      <c r="AEY47" s="218">
        <v>0</v>
      </c>
      <c r="AEZ47" s="218"/>
      <c r="AFA47" s="218"/>
      <c r="AFB47" s="218"/>
      <c r="AFC47" s="218"/>
      <c r="AFD47" s="218"/>
      <c r="AFE47" s="218"/>
      <c r="AFF47" s="218"/>
      <c r="AFG47" s="20">
        <f t="shared" si="169"/>
        <v>0</v>
      </c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20">
        <f t="shared" si="85"/>
        <v>0</v>
      </c>
      <c r="AFU47" s="20">
        <f t="shared" si="86"/>
        <v>0</v>
      </c>
      <c r="AFV47" s="135">
        <f t="shared" si="87"/>
        <v>0</v>
      </c>
      <c r="AFW47" s="140">
        <f t="shared" si="88"/>
        <v>191888.82399999999</v>
      </c>
      <c r="AFX47" s="110">
        <f t="shared" si="89"/>
        <v>157029.11707814463</v>
      </c>
      <c r="AFY47" s="125">
        <f t="shared" si="90"/>
        <v>-34859.706921855366</v>
      </c>
      <c r="AFZ47" s="20">
        <f t="shared" si="170"/>
        <v>-34859.706921855366</v>
      </c>
      <c r="AGA47" s="139">
        <f t="shared" si="171"/>
        <v>0</v>
      </c>
      <c r="AGB47" s="200">
        <f t="shared" si="91"/>
        <v>230266.5888</v>
      </c>
      <c r="AGC47" s="125">
        <f t="shared" si="91"/>
        <v>188434.94049377355</v>
      </c>
      <c r="AGD47" s="125">
        <f t="shared" si="92"/>
        <v>-41831.648306226445</v>
      </c>
      <c r="AGE47" s="20">
        <f t="shared" si="93"/>
        <v>-41831.648306226445</v>
      </c>
      <c r="AGF47" s="135">
        <f t="shared" si="94"/>
        <v>0</v>
      </c>
      <c r="AGG47" s="164">
        <f t="shared" si="172"/>
        <v>11513.329440000001</v>
      </c>
      <c r="AGH47" s="205">
        <f t="shared" si="173"/>
        <v>9421.7470246886787</v>
      </c>
      <c r="AGI47" s="125">
        <f t="shared" si="95"/>
        <v>-2091.5824153113226</v>
      </c>
      <c r="AGJ47" s="20">
        <f t="shared" si="96"/>
        <v>-2091.5824153113226</v>
      </c>
      <c r="AGK47" s="139">
        <f t="shared" si="97"/>
        <v>0</v>
      </c>
      <c r="AGL47" s="165">
        <f t="shared" si="174"/>
        <v>241779.91824</v>
      </c>
      <c r="AGM47" s="165">
        <f t="shared" si="174"/>
        <v>197856.68751846222</v>
      </c>
      <c r="AGN47" s="166">
        <f t="shared" si="99"/>
        <v>-43923.23072153778</v>
      </c>
      <c r="AGO47" s="165">
        <f t="shared" si="100"/>
        <v>-43923.23072153778</v>
      </c>
      <c r="AGP47" s="167">
        <f t="shared" si="101"/>
        <v>0</v>
      </c>
      <c r="AGQ47" s="202">
        <f t="shared" si="175"/>
        <v>4.7619047619047623E-2</v>
      </c>
      <c r="AGR47" s="263"/>
      <c r="AGS47" s="263">
        <v>0.05</v>
      </c>
      <c r="AGT47" s="229"/>
      <c r="AGU47" s="264"/>
      <c r="AGV47" s="22"/>
      <c r="AGW47" s="22"/>
      <c r="AGX47" s="22"/>
      <c r="AGY47" s="22"/>
      <c r="AGZ47" s="22"/>
      <c r="AHA47" s="22"/>
      <c r="AHB47" s="22"/>
      <c r="AHC47" s="22"/>
      <c r="AHD47" s="22"/>
      <c r="AHE47" s="22"/>
      <c r="AHF47" s="22"/>
      <c r="AHG47" s="22"/>
      <c r="AHH47" s="22"/>
    </row>
    <row r="48" spans="1:892" s="210" customFormat="1" ht="12.75" outlineLevel="1" x14ac:dyDescent="0.25">
      <c r="A48" s="1">
        <v>478</v>
      </c>
      <c r="B48" s="21">
        <v>3</v>
      </c>
      <c r="C48" s="230" t="s">
        <v>769</v>
      </c>
      <c r="D48" s="231">
        <v>5</v>
      </c>
      <c r="E48" s="227">
        <v>2891.9</v>
      </c>
      <c r="F48" s="131">
        <f t="shared" si="0"/>
        <v>28452.963000000003</v>
      </c>
      <c r="G48" s="113">
        <f t="shared" si="1"/>
        <v>22297.13365474137</v>
      </c>
      <c r="H48" s="131">
        <f t="shared" si="2"/>
        <v>-6155.8293452586331</v>
      </c>
      <c r="I48" s="120">
        <f t="shared" si="3"/>
        <v>-6155.8293452586331</v>
      </c>
      <c r="J48" s="120">
        <f t="shared" si="4"/>
        <v>0</v>
      </c>
      <c r="K48" s="18">
        <f t="shared" si="102"/>
        <v>7690.5780000000013</v>
      </c>
      <c r="L48" s="218">
        <v>754.36799999999994</v>
      </c>
      <c r="M48" s="218">
        <v>770.69</v>
      </c>
      <c r="N48" s="218">
        <v>770.69</v>
      </c>
      <c r="O48" s="218">
        <v>770.69</v>
      </c>
      <c r="P48" s="218">
        <v>770.69</v>
      </c>
      <c r="Q48" s="218">
        <v>770.69</v>
      </c>
      <c r="R48" s="218">
        <v>770.69</v>
      </c>
      <c r="S48" s="218">
        <v>770.69</v>
      </c>
      <c r="T48" s="218">
        <v>770.69</v>
      </c>
      <c r="U48" s="218">
        <v>770.69</v>
      </c>
      <c r="V48" s="218"/>
      <c r="W48" s="218"/>
      <c r="X48" s="218">
        <f t="shared" si="103"/>
        <v>4209.5494436033568</v>
      </c>
      <c r="Y48" s="18">
        <v>0</v>
      </c>
      <c r="Z48" s="18">
        <v>0</v>
      </c>
      <c r="AA48" s="18">
        <v>0</v>
      </c>
      <c r="AB48" s="18">
        <v>4209.5494436033568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/>
      <c r="AJ48" s="18"/>
      <c r="AK48" s="218"/>
      <c r="AL48" s="218">
        <f t="shared" si="104"/>
        <v>0</v>
      </c>
      <c r="AM48" s="218">
        <f t="shared" si="5"/>
        <v>0</v>
      </c>
      <c r="AN48" s="18">
        <f t="shared" si="105"/>
        <v>1645.0939999999998</v>
      </c>
      <c r="AO48" s="218">
        <v>161.53399999999999</v>
      </c>
      <c r="AP48" s="218">
        <v>164.84</v>
      </c>
      <c r="AQ48" s="218">
        <v>164.84</v>
      </c>
      <c r="AR48" s="218">
        <v>164.84</v>
      </c>
      <c r="AS48" s="218">
        <v>164.84</v>
      </c>
      <c r="AT48" s="218">
        <v>164.84</v>
      </c>
      <c r="AU48" s="218">
        <v>164.84</v>
      </c>
      <c r="AV48" s="218">
        <v>164.84</v>
      </c>
      <c r="AW48" s="218">
        <v>164.84</v>
      </c>
      <c r="AX48" s="218">
        <v>164.84</v>
      </c>
      <c r="AY48" s="218"/>
      <c r="AZ48" s="218"/>
      <c r="BA48" s="20">
        <f t="shared" si="106"/>
        <v>944.20700713521092</v>
      </c>
      <c r="BB48" s="18">
        <v>0</v>
      </c>
      <c r="BC48" s="18">
        <v>0</v>
      </c>
      <c r="BD48" s="18">
        <v>0</v>
      </c>
      <c r="BE48" s="18">
        <v>944.20700713521092</v>
      </c>
      <c r="BF48" s="18">
        <v>0</v>
      </c>
      <c r="BG48" s="18">
        <v>0</v>
      </c>
      <c r="BH48" s="18">
        <v>0</v>
      </c>
      <c r="BI48" s="18">
        <v>0</v>
      </c>
      <c r="BJ48" s="18">
        <v>0</v>
      </c>
      <c r="BK48" s="18">
        <v>0</v>
      </c>
      <c r="BL48" s="18"/>
      <c r="BM48" s="18"/>
      <c r="BN48" s="218"/>
      <c r="BO48" s="20">
        <f t="shared" si="6"/>
        <v>0</v>
      </c>
      <c r="BP48" s="20">
        <f t="shared" si="7"/>
        <v>0</v>
      </c>
      <c r="BQ48" s="18">
        <f t="shared" si="107"/>
        <v>1680.011</v>
      </c>
      <c r="BR48" s="218">
        <v>167.83100000000002</v>
      </c>
      <c r="BS48" s="3">
        <v>168.02</v>
      </c>
      <c r="BT48" s="218">
        <v>168.02</v>
      </c>
      <c r="BU48" s="218">
        <v>168.02</v>
      </c>
      <c r="BV48" s="218">
        <v>168.02</v>
      </c>
      <c r="BW48" s="218">
        <v>168.02</v>
      </c>
      <c r="BX48" s="218">
        <v>168.02</v>
      </c>
      <c r="BY48" s="218">
        <v>168.02</v>
      </c>
      <c r="BZ48" s="218">
        <v>168.02</v>
      </c>
      <c r="CA48" s="218">
        <v>168.02</v>
      </c>
      <c r="CB48" s="218"/>
      <c r="CC48" s="218"/>
      <c r="CD48" s="18">
        <f t="shared" si="108"/>
        <v>1823.7744083776797</v>
      </c>
      <c r="CE48" s="18">
        <v>169.37963166599999</v>
      </c>
      <c r="CF48" s="18">
        <v>168.94451465999998</v>
      </c>
      <c r="CG48" s="18">
        <v>185.60577121368001</v>
      </c>
      <c r="CH48" s="18">
        <v>189.45924786</v>
      </c>
      <c r="CI48" s="18">
        <v>185.320484658</v>
      </c>
      <c r="CJ48" s="18">
        <v>188.78196606</v>
      </c>
      <c r="CK48" s="18">
        <v>183.38992902000001</v>
      </c>
      <c r="CL48" s="18">
        <v>184.19863373999999</v>
      </c>
      <c r="CM48" s="18">
        <v>182.65718742000001</v>
      </c>
      <c r="CN48" s="18">
        <v>186.03704207999999</v>
      </c>
      <c r="CO48" s="18"/>
      <c r="CP48" s="18"/>
      <c r="CQ48" s="218"/>
      <c r="CR48" s="20">
        <f t="shared" si="8"/>
        <v>0</v>
      </c>
      <c r="CS48" s="20">
        <f t="shared" si="9"/>
        <v>0</v>
      </c>
      <c r="CT48" s="18">
        <f t="shared" si="109"/>
        <v>0</v>
      </c>
      <c r="CU48" s="18">
        <v>0</v>
      </c>
      <c r="CV48" s="218">
        <v>0</v>
      </c>
      <c r="CW48" s="218">
        <v>0</v>
      </c>
      <c r="CX48" s="218">
        <v>0</v>
      </c>
      <c r="CY48" s="218">
        <v>0</v>
      </c>
      <c r="CZ48" s="218">
        <v>0</v>
      </c>
      <c r="DA48" s="218">
        <v>0</v>
      </c>
      <c r="DB48" s="218">
        <v>0</v>
      </c>
      <c r="DC48" s="218">
        <v>0</v>
      </c>
      <c r="DD48" s="218">
        <v>0</v>
      </c>
      <c r="DE48" s="218"/>
      <c r="DF48" s="218"/>
      <c r="DG48" s="18">
        <f t="shared" si="110"/>
        <v>0</v>
      </c>
      <c r="DH48" s="18">
        <v>0</v>
      </c>
      <c r="DI48" s="18">
        <v>0</v>
      </c>
      <c r="DJ48" s="18">
        <v>0</v>
      </c>
      <c r="DK48" s="18">
        <v>0</v>
      </c>
      <c r="DL48" s="18">
        <v>0</v>
      </c>
      <c r="DM48" s="18">
        <v>0</v>
      </c>
      <c r="DN48" s="18">
        <v>0</v>
      </c>
      <c r="DO48" s="18">
        <v>0</v>
      </c>
      <c r="DP48" s="18">
        <v>0</v>
      </c>
      <c r="DQ48" s="18">
        <v>0</v>
      </c>
      <c r="DR48" s="18"/>
      <c r="DS48" s="18"/>
      <c r="DT48" s="218">
        <f t="shared" si="111"/>
        <v>0</v>
      </c>
      <c r="DU48" s="20">
        <f t="shared" si="10"/>
        <v>0</v>
      </c>
      <c r="DV48" s="20">
        <f t="shared" si="112"/>
        <v>0</v>
      </c>
      <c r="DW48" s="18">
        <f t="shared" si="176"/>
        <v>816.76600000000019</v>
      </c>
      <c r="DX48" s="18">
        <v>80.206000000000003</v>
      </c>
      <c r="DY48" s="218">
        <v>81.84</v>
      </c>
      <c r="DZ48" s="218">
        <v>81.84</v>
      </c>
      <c r="EA48" s="218">
        <v>81.84</v>
      </c>
      <c r="EB48" s="218">
        <v>81.84</v>
      </c>
      <c r="EC48" s="218">
        <v>81.84</v>
      </c>
      <c r="ED48" s="218">
        <v>81.84</v>
      </c>
      <c r="EE48" s="218">
        <v>81.84</v>
      </c>
      <c r="EF48" s="218">
        <v>81.84</v>
      </c>
      <c r="EG48" s="218">
        <v>81.84</v>
      </c>
      <c r="EH48" s="218"/>
      <c r="EI48" s="218"/>
      <c r="EJ48" s="218"/>
      <c r="EK48" s="18">
        <f t="shared" si="113"/>
        <v>466.47749092402091</v>
      </c>
      <c r="EL48" s="18">
        <v>0</v>
      </c>
      <c r="EM48" s="18">
        <v>0</v>
      </c>
      <c r="EN48" s="18">
        <v>0</v>
      </c>
      <c r="EO48" s="18">
        <v>466.47749092402091</v>
      </c>
      <c r="EP48" s="18">
        <v>0</v>
      </c>
      <c r="EQ48" s="18">
        <v>0</v>
      </c>
      <c r="ER48" s="18">
        <v>0</v>
      </c>
      <c r="ES48" s="18">
        <v>0</v>
      </c>
      <c r="ET48" s="18">
        <v>0</v>
      </c>
      <c r="EU48" s="18">
        <v>0</v>
      </c>
      <c r="EV48" s="18"/>
      <c r="EW48" s="18"/>
      <c r="EX48" s="20">
        <f t="shared" si="12"/>
        <v>-350.28850907597928</v>
      </c>
      <c r="EY48" s="20">
        <f t="shared" si="114"/>
        <v>-350.28850907597928</v>
      </c>
      <c r="EZ48" s="20">
        <f t="shared" si="115"/>
        <v>0</v>
      </c>
      <c r="FA48" s="18">
        <f t="shared" si="116"/>
        <v>4210.8169999999991</v>
      </c>
      <c r="FB48" s="18">
        <v>413.447</v>
      </c>
      <c r="FC48" s="218">
        <v>421.93</v>
      </c>
      <c r="FD48" s="218">
        <v>421.93</v>
      </c>
      <c r="FE48" s="218">
        <v>421.93</v>
      </c>
      <c r="FF48" s="218">
        <v>421.93</v>
      </c>
      <c r="FG48" s="218">
        <v>421.93</v>
      </c>
      <c r="FH48" s="218">
        <v>421.93</v>
      </c>
      <c r="FI48" s="218">
        <v>421.93</v>
      </c>
      <c r="FJ48" s="218">
        <v>421.93</v>
      </c>
      <c r="FK48" s="218">
        <v>421.93</v>
      </c>
      <c r="FL48" s="218"/>
      <c r="FM48" s="218"/>
      <c r="FN48" s="20">
        <f t="shared" si="117"/>
        <v>4786.4785381424563</v>
      </c>
      <c r="FO48" s="18">
        <v>0</v>
      </c>
      <c r="FP48" s="18">
        <v>0</v>
      </c>
      <c r="FQ48" s="18">
        <v>0</v>
      </c>
      <c r="FR48" s="18">
        <v>2406.0607232169123</v>
      </c>
      <c r="FS48" s="18">
        <v>0</v>
      </c>
      <c r="FT48" s="18">
        <v>0</v>
      </c>
      <c r="FU48" s="18">
        <v>0</v>
      </c>
      <c r="FV48" s="18">
        <v>0</v>
      </c>
      <c r="FW48" s="18">
        <v>0</v>
      </c>
      <c r="FX48" s="18">
        <v>2380.417814925544</v>
      </c>
      <c r="FY48" s="18"/>
      <c r="FZ48" s="18"/>
      <c r="GA48" s="218">
        <f t="shared" si="118"/>
        <v>575.66153814245718</v>
      </c>
      <c r="GB48" s="20">
        <f t="shared" si="119"/>
        <v>0</v>
      </c>
      <c r="GC48" s="20">
        <f t="shared" si="120"/>
        <v>575.66153814245718</v>
      </c>
      <c r="GD48" s="18">
        <f t="shared" si="121"/>
        <v>5.3439999999999994</v>
      </c>
      <c r="GE48" s="218">
        <v>5.3439999999999994</v>
      </c>
      <c r="GF48" s="218">
        <v>0</v>
      </c>
      <c r="GG48" s="218">
        <v>0</v>
      </c>
      <c r="GH48" s="218">
        <v>0</v>
      </c>
      <c r="GI48" s="218">
        <v>0</v>
      </c>
      <c r="GJ48" s="218">
        <v>0</v>
      </c>
      <c r="GK48" s="218"/>
      <c r="GL48" s="218"/>
      <c r="GM48" s="218"/>
      <c r="GN48" s="218"/>
      <c r="GO48" s="218"/>
      <c r="GP48" s="218"/>
      <c r="GQ48" s="20">
        <f t="shared" si="122"/>
        <v>0</v>
      </c>
      <c r="GR48" s="18">
        <v>0</v>
      </c>
      <c r="GS48" s="18">
        <v>0</v>
      </c>
      <c r="GT48" s="18">
        <v>0</v>
      </c>
      <c r="GU48" s="18">
        <v>0</v>
      </c>
      <c r="GV48" s="218">
        <f t="shared" si="123"/>
        <v>-5.3439999999999994</v>
      </c>
      <c r="GW48" s="20">
        <f t="shared" si="13"/>
        <v>-5.3439999999999994</v>
      </c>
      <c r="GX48" s="20">
        <f t="shared" si="14"/>
        <v>0</v>
      </c>
      <c r="GY48" s="18">
        <f t="shared" si="124"/>
        <v>12404.353000000003</v>
      </c>
      <c r="GZ48" s="18">
        <v>1212.6729999999998</v>
      </c>
      <c r="HA48" s="218">
        <v>1243.52</v>
      </c>
      <c r="HB48" s="218">
        <v>1243.52</v>
      </c>
      <c r="HC48" s="218">
        <v>1243.52</v>
      </c>
      <c r="HD48" s="218">
        <v>1243.52</v>
      </c>
      <c r="HE48" s="218">
        <v>1243.52</v>
      </c>
      <c r="HF48" s="218">
        <v>1243.52</v>
      </c>
      <c r="HG48" s="218">
        <v>1243.52</v>
      </c>
      <c r="HH48" s="218">
        <v>1243.52</v>
      </c>
      <c r="HI48" s="218">
        <v>1243.52</v>
      </c>
      <c r="HJ48" s="218"/>
      <c r="HK48" s="218"/>
      <c r="HL48" s="20">
        <f t="shared" si="125"/>
        <v>10066.646766558646</v>
      </c>
      <c r="HM48" s="18">
        <v>961.41992507459634</v>
      </c>
      <c r="HN48" s="18">
        <v>883.90232594553777</v>
      </c>
      <c r="HO48" s="18">
        <v>1015.9175405162198</v>
      </c>
      <c r="HP48" s="18">
        <v>1095.0778484215712</v>
      </c>
      <c r="HQ48" s="18">
        <v>1145.5709756337519</v>
      </c>
      <c r="HR48" s="18">
        <v>993.71625353814989</v>
      </c>
      <c r="HS48" s="18">
        <v>903.30173135698533</v>
      </c>
      <c r="HT48" s="18">
        <v>1194.8838838487945</v>
      </c>
      <c r="HU48" s="18">
        <v>902.86267481444781</v>
      </c>
      <c r="HV48" s="18">
        <v>969.99360740859083</v>
      </c>
      <c r="HW48" s="18"/>
      <c r="HX48" s="18"/>
      <c r="HY48" s="20">
        <f t="shared" si="15"/>
        <v>-2337.7062334413567</v>
      </c>
      <c r="HZ48" s="20">
        <f t="shared" si="16"/>
        <v>-2337.7062334413567</v>
      </c>
      <c r="IA48" s="20">
        <f t="shared" si="17"/>
        <v>0</v>
      </c>
      <c r="IB48" s="119">
        <f t="shared" si="126"/>
        <v>0</v>
      </c>
      <c r="IC48" s="119">
        <v>0</v>
      </c>
      <c r="ID48" s="228">
        <v>0</v>
      </c>
      <c r="IE48" s="228">
        <v>0</v>
      </c>
      <c r="IF48" s="119">
        <v>0</v>
      </c>
      <c r="IG48" s="119">
        <v>0</v>
      </c>
      <c r="IH48" s="119">
        <v>0</v>
      </c>
      <c r="II48" s="119">
        <v>0</v>
      </c>
      <c r="IJ48" s="119">
        <v>0</v>
      </c>
      <c r="IK48" s="119">
        <v>0</v>
      </c>
      <c r="IL48" s="119">
        <v>0</v>
      </c>
      <c r="IM48" s="119"/>
      <c r="IN48" s="119"/>
      <c r="IO48" s="120">
        <f t="shared" si="127"/>
        <v>0</v>
      </c>
      <c r="IP48" s="18">
        <v>0</v>
      </c>
      <c r="IQ48" s="18">
        <v>0</v>
      </c>
      <c r="IR48" s="18">
        <v>0</v>
      </c>
      <c r="IS48" s="18">
        <v>0</v>
      </c>
      <c r="IT48" s="18">
        <v>0</v>
      </c>
      <c r="IU48" s="18">
        <v>0</v>
      </c>
      <c r="IV48" s="18">
        <v>0</v>
      </c>
      <c r="IW48" s="18">
        <v>0</v>
      </c>
      <c r="IX48" s="18">
        <v>0</v>
      </c>
      <c r="IY48" s="18">
        <v>0</v>
      </c>
      <c r="IZ48" s="18"/>
      <c r="JA48" s="18"/>
      <c r="JB48" s="228">
        <f t="shared" si="18"/>
        <v>0</v>
      </c>
      <c r="JC48" s="120">
        <f t="shared" si="19"/>
        <v>0</v>
      </c>
      <c r="JD48" s="120">
        <f t="shared" si="20"/>
        <v>0</v>
      </c>
      <c r="JE48" s="119">
        <f t="shared" si="128"/>
        <v>0</v>
      </c>
      <c r="JF48" s="119">
        <v>0</v>
      </c>
      <c r="JG48" s="228">
        <v>0</v>
      </c>
      <c r="JH48" s="228">
        <v>0</v>
      </c>
      <c r="JI48" s="228">
        <v>0</v>
      </c>
      <c r="JJ48" s="228">
        <v>0</v>
      </c>
      <c r="JK48" s="228">
        <v>0</v>
      </c>
      <c r="JL48" s="228">
        <v>0</v>
      </c>
      <c r="JM48" s="228">
        <v>0</v>
      </c>
      <c r="JN48" s="228">
        <v>0</v>
      </c>
      <c r="JO48" s="228">
        <v>0</v>
      </c>
      <c r="JP48" s="228"/>
      <c r="JQ48" s="228"/>
      <c r="JR48" s="119">
        <f t="shared" si="129"/>
        <v>0</v>
      </c>
      <c r="JS48" s="18">
        <v>0</v>
      </c>
      <c r="JT48" s="18">
        <v>0</v>
      </c>
      <c r="JU48" s="18">
        <v>0</v>
      </c>
      <c r="JV48" s="18">
        <v>0</v>
      </c>
      <c r="JW48" s="18">
        <v>0</v>
      </c>
      <c r="JX48" s="18">
        <v>0</v>
      </c>
      <c r="JY48" s="18">
        <v>0</v>
      </c>
      <c r="JZ48" s="18">
        <v>0</v>
      </c>
      <c r="KA48" s="18">
        <v>0</v>
      </c>
      <c r="KB48" s="18">
        <v>0</v>
      </c>
      <c r="KC48" s="18"/>
      <c r="KD48" s="18"/>
      <c r="KE48" s="228">
        <f t="shared" si="21"/>
        <v>0</v>
      </c>
      <c r="KF48" s="120">
        <f t="shared" si="22"/>
        <v>0</v>
      </c>
      <c r="KG48" s="120">
        <f t="shared" si="23"/>
        <v>0</v>
      </c>
      <c r="KH48" s="119">
        <f t="shared" si="130"/>
        <v>2623.4079999999994</v>
      </c>
      <c r="KI48" s="119">
        <v>257.57800000000003</v>
      </c>
      <c r="KJ48" s="228">
        <v>262.87</v>
      </c>
      <c r="KK48" s="228">
        <v>262.87</v>
      </c>
      <c r="KL48" s="228">
        <v>262.87</v>
      </c>
      <c r="KM48" s="228">
        <v>262.87</v>
      </c>
      <c r="KN48" s="228">
        <v>262.87</v>
      </c>
      <c r="KO48" s="228">
        <v>262.87</v>
      </c>
      <c r="KP48" s="228">
        <v>262.87</v>
      </c>
      <c r="KQ48" s="228">
        <v>262.87</v>
      </c>
      <c r="KR48" s="228">
        <v>262.87</v>
      </c>
      <c r="KS48" s="228"/>
      <c r="KT48" s="228"/>
      <c r="KU48" s="120">
        <f t="shared" si="131"/>
        <v>2192.1984565786279</v>
      </c>
      <c r="KV48" s="18">
        <v>305.19737593164086</v>
      </c>
      <c r="KW48" s="18">
        <v>231.31477495119134</v>
      </c>
      <c r="KX48" s="18">
        <v>341.00693314425672</v>
      </c>
      <c r="KY48" s="18">
        <v>302.42636482973694</v>
      </c>
      <c r="KZ48" s="18">
        <v>325.71382065465758</v>
      </c>
      <c r="LA48" s="18">
        <v>64.534622485308333</v>
      </c>
      <c r="LB48" s="18">
        <v>3.5758422359553714</v>
      </c>
      <c r="LC48" s="18"/>
      <c r="LD48" s="18">
        <v>360.28715430890929</v>
      </c>
      <c r="LE48" s="18">
        <v>258.14156803697136</v>
      </c>
      <c r="LF48" s="18"/>
      <c r="LG48" s="18"/>
      <c r="LH48" s="228">
        <f t="shared" si="132"/>
        <v>-431.20954342137156</v>
      </c>
      <c r="LI48" s="120">
        <f t="shared" si="24"/>
        <v>-431.20954342137156</v>
      </c>
      <c r="LJ48" s="120">
        <f t="shared" si="25"/>
        <v>0</v>
      </c>
      <c r="LK48" s="120">
        <f t="shared" si="133"/>
        <v>0</v>
      </c>
      <c r="LL48" s="228"/>
      <c r="LM48" s="228"/>
      <c r="LN48" s="228"/>
      <c r="LO48" s="228"/>
      <c r="LP48" s="228"/>
      <c r="LQ48" s="228"/>
      <c r="LR48" s="228"/>
      <c r="LS48" s="228"/>
      <c r="LT48" s="228"/>
      <c r="LU48" s="228"/>
      <c r="LV48" s="228"/>
      <c r="LW48" s="228"/>
      <c r="LX48" s="120">
        <f t="shared" si="26"/>
        <v>0</v>
      </c>
      <c r="LY48" s="228"/>
      <c r="LZ48" s="228"/>
      <c r="MA48" s="228"/>
      <c r="MB48" s="228"/>
      <c r="MC48" s="228"/>
      <c r="MD48" s="228"/>
      <c r="ME48" s="228"/>
      <c r="MF48" s="228"/>
      <c r="MG48" s="228"/>
      <c r="MH48" s="228"/>
      <c r="MI48" s="228"/>
      <c r="MJ48" s="119">
        <v>0</v>
      </c>
      <c r="MK48" s="228"/>
      <c r="ML48" s="120">
        <f t="shared" si="27"/>
        <v>0</v>
      </c>
      <c r="MM48" s="120">
        <f t="shared" si="28"/>
        <v>0</v>
      </c>
      <c r="MN48" s="120">
        <f t="shared" si="134"/>
        <v>45945.598000000005</v>
      </c>
      <c r="MO48" s="120">
        <v>4489.6180000000004</v>
      </c>
      <c r="MP48" s="228">
        <v>4606.22</v>
      </c>
      <c r="MQ48" s="228">
        <v>4606.22</v>
      </c>
      <c r="MR48" s="228">
        <v>4606.22</v>
      </c>
      <c r="MS48" s="228">
        <v>4606.22</v>
      </c>
      <c r="MT48" s="228">
        <v>4606.22</v>
      </c>
      <c r="MU48" s="228">
        <v>4606.22</v>
      </c>
      <c r="MV48" s="228">
        <v>4606.22</v>
      </c>
      <c r="MW48" s="228">
        <v>4606.22</v>
      </c>
      <c r="MX48" s="228">
        <v>4606.22</v>
      </c>
      <c r="MY48" s="228"/>
      <c r="MZ48" s="228"/>
      <c r="NA48" s="120">
        <f t="shared" si="135"/>
        <v>7330.2540914754009</v>
      </c>
      <c r="NB48" s="20">
        <v>324.69444354346336</v>
      </c>
      <c r="NC48" s="20">
        <v>1030.5374675167411</v>
      </c>
      <c r="ND48" s="20">
        <v>302.16325061790269</v>
      </c>
      <c r="NE48" s="20">
        <v>255.31799602137815</v>
      </c>
      <c r="NF48" s="20">
        <v>0</v>
      </c>
      <c r="NG48" s="20">
        <v>696.31091957363049</v>
      </c>
      <c r="NH48" s="20">
        <v>0</v>
      </c>
      <c r="NI48" s="20">
        <v>375.17539183602901</v>
      </c>
      <c r="NJ48" s="20">
        <v>3243.3330565266938</v>
      </c>
      <c r="NK48" s="20">
        <v>1102.7215658395612</v>
      </c>
      <c r="NL48" s="20"/>
      <c r="NM48" s="20"/>
      <c r="NN48" s="228">
        <f t="shared" si="136"/>
        <v>-38615.343908524606</v>
      </c>
      <c r="NO48" s="120">
        <f t="shared" si="29"/>
        <v>-38615.343908524606</v>
      </c>
      <c r="NP48" s="120">
        <f t="shared" si="30"/>
        <v>0</v>
      </c>
      <c r="NQ48" s="114">
        <f t="shared" si="31"/>
        <v>8782.4580000000005</v>
      </c>
      <c r="NR48" s="113">
        <f t="shared" si="32"/>
        <v>9480.630000000001</v>
      </c>
      <c r="NS48" s="131">
        <f t="shared" si="33"/>
        <v>698.17200000000048</v>
      </c>
      <c r="NT48" s="120">
        <f t="shared" si="34"/>
        <v>0</v>
      </c>
      <c r="NU48" s="120">
        <f t="shared" si="35"/>
        <v>698.17200000000048</v>
      </c>
      <c r="NV48" s="18">
        <f t="shared" si="137"/>
        <v>2566.6180000000004</v>
      </c>
      <c r="NW48" s="18">
        <v>250.19799999999998</v>
      </c>
      <c r="NX48" s="218">
        <v>257.38</v>
      </c>
      <c r="NY48" s="218">
        <v>257.38</v>
      </c>
      <c r="NZ48" s="18">
        <v>257.38</v>
      </c>
      <c r="OA48" s="18">
        <v>257.38</v>
      </c>
      <c r="OB48" s="18">
        <v>257.38</v>
      </c>
      <c r="OC48" s="18">
        <v>257.38</v>
      </c>
      <c r="OD48" s="18">
        <v>257.38</v>
      </c>
      <c r="OE48" s="18">
        <v>257.38</v>
      </c>
      <c r="OF48" s="18">
        <v>257.38</v>
      </c>
      <c r="OG48" s="18"/>
      <c r="OH48" s="18"/>
      <c r="OI48" s="20">
        <f t="shared" si="138"/>
        <v>5605.1</v>
      </c>
      <c r="OJ48" s="20">
        <v>0</v>
      </c>
      <c r="OK48" s="20">
        <v>0</v>
      </c>
      <c r="OL48" s="20">
        <v>0</v>
      </c>
      <c r="OM48" s="20">
        <v>0</v>
      </c>
      <c r="ON48" s="20">
        <v>0</v>
      </c>
      <c r="OO48" s="20">
        <v>0</v>
      </c>
      <c r="OP48" s="20">
        <v>0</v>
      </c>
      <c r="OQ48" s="20">
        <v>0</v>
      </c>
      <c r="OR48" s="20">
        <v>5605.1</v>
      </c>
      <c r="OS48" s="20">
        <f>VLOOKUP(C48,'[3]Фін.рез.(витрати)'!$C$8:$AD$94,28,0)</f>
        <v>0</v>
      </c>
      <c r="OT48" s="20"/>
      <c r="OU48" s="20"/>
      <c r="OV48" s="218">
        <f t="shared" si="139"/>
        <v>3038.482</v>
      </c>
      <c r="OW48" s="20">
        <f t="shared" si="36"/>
        <v>0</v>
      </c>
      <c r="OX48" s="20">
        <f t="shared" si="37"/>
        <v>3038.482</v>
      </c>
      <c r="OY48" s="18">
        <f t="shared" si="140"/>
        <v>4236.2880000000005</v>
      </c>
      <c r="OZ48" s="18">
        <v>399.85799999999995</v>
      </c>
      <c r="PA48" s="218">
        <v>426.27</v>
      </c>
      <c r="PB48" s="218">
        <v>426.27</v>
      </c>
      <c r="PC48" s="218">
        <v>426.27</v>
      </c>
      <c r="PD48" s="218">
        <v>426.27</v>
      </c>
      <c r="PE48" s="218">
        <v>426.27</v>
      </c>
      <c r="PF48" s="218">
        <v>426.27</v>
      </c>
      <c r="PG48" s="218">
        <v>426.27</v>
      </c>
      <c r="PH48" s="218">
        <v>426.27</v>
      </c>
      <c r="PI48" s="218">
        <v>426.27</v>
      </c>
      <c r="PJ48" s="218"/>
      <c r="PK48" s="218"/>
      <c r="PL48" s="20">
        <f t="shared" si="141"/>
        <v>2426.41</v>
      </c>
      <c r="PM48" s="18">
        <v>0</v>
      </c>
      <c r="PN48" s="18">
        <v>0</v>
      </c>
      <c r="PO48" s="18">
        <v>0</v>
      </c>
      <c r="PP48" s="18">
        <v>0</v>
      </c>
      <c r="PQ48" s="18">
        <v>0</v>
      </c>
      <c r="PR48" s="18">
        <v>0</v>
      </c>
      <c r="PS48" s="18">
        <v>0</v>
      </c>
      <c r="PT48" s="18">
        <v>0</v>
      </c>
      <c r="PU48" s="18">
        <v>0</v>
      </c>
      <c r="PV48" s="18">
        <f>VLOOKUP(C48,'[3]Фін.рез.(витрати)'!$C$8:$AE$94,29,0)</f>
        <v>2426.41</v>
      </c>
      <c r="PW48" s="18"/>
      <c r="PX48" s="18"/>
      <c r="PY48" s="218">
        <f t="shared" si="142"/>
        <v>-1809.8780000000006</v>
      </c>
      <c r="PZ48" s="20">
        <f t="shared" si="38"/>
        <v>-1809.8780000000006</v>
      </c>
      <c r="QA48" s="20">
        <f t="shared" si="39"/>
        <v>0</v>
      </c>
      <c r="QB48" s="18">
        <f t="shared" si="143"/>
        <v>978.13199999999995</v>
      </c>
      <c r="QC48" s="18">
        <v>95.772000000000006</v>
      </c>
      <c r="QD48" s="218">
        <v>98.04</v>
      </c>
      <c r="QE48" s="218">
        <v>98.04</v>
      </c>
      <c r="QF48" s="218">
        <v>98.04</v>
      </c>
      <c r="QG48" s="218">
        <v>98.04</v>
      </c>
      <c r="QH48" s="218">
        <v>98.04</v>
      </c>
      <c r="QI48" s="218">
        <v>98.04</v>
      </c>
      <c r="QJ48" s="218">
        <v>98.04</v>
      </c>
      <c r="QK48" s="218">
        <v>98.04</v>
      </c>
      <c r="QL48" s="218">
        <v>98.04</v>
      </c>
      <c r="QM48" s="218"/>
      <c r="QN48" s="218"/>
      <c r="QO48" s="20">
        <f t="shared" si="144"/>
        <v>0</v>
      </c>
      <c r="QP48" s="18">
        <v>0</v>
      </c>
      <c r="QQ48" s="18">
        <v>0</v>
      </c>
      <c r="QR48" s="18"/>
      <c r="QS48" s="18">
        <v>0</v>
      </c>
      <c r="QT48" s="18">
        <v>0</v>
      </c>
      <c r="QU48" s="18">
        <v>0</v>
      </c>
      <c r="QV48" s="18"/>
      <c r="QW48" s="18">
        <v>0</v>
      </c>
      <c r="QX48" s="18"/>
      <c r="QY48" s="18"/>
      <c r="QZ48" s="18"/>
      <c r="RA48" s="18"/>
      <c r="RB48" s="218">
        <f t="shared" si="145"/>
        <v>-978.13199999999995</v>
      </c>
      <c r="RC48" s="20">
        <f t="shared" si="40"/>
        <v>-978.13199999999995</v>
      </c>
      <c r="RD48" s="20">
        <f t="shared" si="41"/>
        <v>0</v>
      </c>
      <c r="RE48" s="18">
        <f t="shared" si="146"/>
        <v>0</v>
      </c>
      <c r="RF48" s="20">
        <v>0</v>
      </c>
      <c r="RG48" s="218">
        <v>0</v>
      </c>
      <c r="RH48" s="218">
        <v>0</v>
      </c>
      <c r="RI48" s="218">
        <v>0</v>
      </c>
      <c r="RJ48" s="218">
        <v>0</v>
      </c>
      <c r="RK48" s="218">
        <v>0</v>
      </c>
      <c r="RL48" s="218">
        <v>0</v>
      </c>
      <c r="RM48" s="218">
        <v>0</v>
      </c>
      <c r="RN48" s="218">
        <v>0</v>
      </c>
      <c r="RO48" s="218">
        <v>0</v>
      </c>
      <c r="RP48" s="218"/>
      <c r="RQ48" s="218"/>
      <c r="RR48" s="20">
        <f t="shared" si="147"/>
        <v>0</v>
      </c>
      <c r="RS48" s="18">
        <v>0</v>
      </c>
      <c r="RT48" s="18">
        <v>0</v>
      </c>
      <c r="RU48" s="18"/>
      <c r="RV48" s="18">
        <v>0</v>
      </c>
      <c r="RW48" s="18"/>
      <c r="RX48" s="18"/>
      <c r="RY48" s="18">
        <v>0</v>
      </c>
      <c r="RZ48" s="18">
        <v>0</v>
      </c>
      <c r="SA48" s="18"/>
      <c r="SB48" s="18"/>
      <c r="SC48" s="18"/>
      <c r="SD48" s="18"/>
      <c r="SE48" s="20">
        <f t="shared" si="42"/>
        <v>0</v>
      </c>
      <c r="SF48" s="20">
        <f t="shared" si="43"/>
        <v>0</v>
      </c>
      <c r="SG48" s="20">
        <f t="shared" si="44"/>
        <v>0</v>
      </c>
      <c r="SH48" s="18">
        <f t="shared" si="148"/>
        <v>0</v>
      </c>
      <c r="SI48" s="18">
        <v>0</v>
      </c>
      <c r="SJ48" s="218">
        <v>0</v>
      </c>
      <c r="SK48" s="218">
        <v>0</v>
      </c>
      <c r="SL48" s="218">
        <v>0</v>
      </c>
      <c r="SM48" s="218">
        <v>0</v>
      </c>
      <c r="SN48" s="218">
        <v>0</v>
      </c>
      <c r="SO48" s="218">
        <v>0</v>
      </c>
      <c r="SP48" s="218">
        <v>0</v>
      </c>
      <c r="SQ48" s="218">
        <v>0</v>
      </c>
      <c r="SR48" s="218">
        <v>0</v>
      </c>
      <c r="SS48" s="218"/>
      <c r="ST48" s="218"/>
      <c r="SU48" s="20">
        <f t="shared" si="149"/>
        <v>1244.0999999999999</v>
      </c>
      <c r="SV48" s="18">
        <v>0</v>
      </c>
      <c r="SW48" s="18">
        <v>0</v>
      </c>
      <c r="SX48" s="18">
        <v>0</v>
      </c>
      <c r="SY48" s="18">
        <v>0</v>
      </c>
      <c r="SZ48" s="18">
        <v>0</v>
      </c>
      <c r="TA48" s="18">
        <v>0</v>
      </c>
      <c r="TB48" s="18">
        <v>0</v>
      </c>
      <c r="TC48" s="18">
        <v>0</v>
      </c>
      <c r="TD48" s="18">
        <v>1244.0999999999999</v>
      </c>
      <c r="TE48" s="18"/>
      <c r="TF48" s="18"/>
      <c r="TG48" s="18"/>
      <c r="TH48" s="20">
        <f t="shared" si="45"/>
        <v>1244.0999999999999</v>
      </c>
      <c r="TI48" s="20">
        <f t="shared" si="46"/>
        <v>0</v>
      </c>
      <c r="TJ48" s="20">
        <f t="shared" si="47"/>
        <v>1244.0999999999999</v>
      </c>
      <c r="TK48" s="18">
        <f t="shared" si="150"/>
        <v>963.89700000000028</v>
      </c>
      <c r="TL48" s="18">
        <v>94.587000000000018</v>
      </c>
      <c r="TM48" s="218">
        <v>96.59</v>
      </c>
      <c r="TN48" s="218">
        <v>96.59</v>
      </c>
      <c r="TO48" s="218">
        <v>96.59</v>
      </c>
      <c r="TP48" s="218">
        <v>96.59</v>
      </c>
      <c r="TQ48" s="218">
        <v>96.59</v>
      </c>
      <c r="TR48" s="218">
        <v>96.59</v>
      </c>
      <c r="TS48" s="218">
        <v>96.59</v>
      </c>
      <c r="TT48" s="218">
        <v>96.59</v>
      </c>
      <c r="TU48" s="218">
        <v>96.59</v>
      </c>
      <c r="TV48" s="218"/>
      <c r="TW48" s="218"/>
      <c r="TX48" s="20">
        <f t="shared" si="151"/>
        <v>205.02</v>
      </c>
      <c r="TY48" s="18">
        <v>205.02</v>
      </c>
      <c r="TZ48" s="18">
        <v>0</v>
      </c>
      <c r="UA48" s="18">
        <v>0</v>
      </c>
      <c r="UB48" s="18">
        <v>0</v>
      </c>
      <c r="UC48" s="18">
        <v>0</v>
      </c>
      <c r="UD48" s="18">
        <v>0</v>
      </c>
      <c r="UE48" s="18">
        <v>0</v>
      </c>
      <c r="UF48" s="18">
        <v>0</v>
      </c>
      <c r="UG48" s="18">
        <v>0</v>
      </c>
      <c r="UH48" s="18">
        <f>VLOOKUP(C48,'[3]Фін.рез.(витрати)'!$C$8:$AI$94,33,0)</f>
        <v>0</v>
      </c>
      <c r="UI48" s="18"/>
      <c r="UJ48" s="18"/>
      <c r="UK48" s="20">
        <f t="shared" si="48"/>
        <v>-758.87700000000029</v>
      </c>
      <c r="UL48" s="20">
        <f t="shared" si="49"/>
        <v>-758.87700000000029</v>
      </c>
      <c r="UM48" s="20">
        <f t="shared" si="50"/>
        <v>0</v>
      </c>
      <c r="UN48" s="18">
        <f t="shared" si="152"/>
        <v>37.522999999999989</v>
      </c>
      <c r="UO48" s="18">
        <v>3.6829999999999998</v>
      </c>
      <c r="UP48" s="218">
        <v>3.76</v>
      </c>
      <c r="UQ48" s="218">
        <v>3.76</v>
      </c>
      <c r="UR48" s="218">
        <v>3.76</v>
      </c>
      <c r="US48" s="218">
        <v>3.76</v>
      </c>
      <c r="UT48" s="218">
        <v>3.76</v>
      </c>
      <c r="UU48" s="218">
        <v>3.76</v>
      </c>
      <c r="UV48" s="218">
        <v>3.76</v>
      </c>
      <c r="UW48" s="218">
        <v>3.76</v>
      </c>
      <c r="UX48" s="218">
        <v>3.76</v>
      </c>
      <c r="UY48" s="218"/>
      <c r="UZ48" s="218"/>
      <c r="VA48" s="20">
        <f t="shared" si="51"/>
        <v>0</v>
      </c>
      <c r="VB48" s="218"/>
      <c r="VC48" s="218"/>
      <c r="VD48" s="218"/>
      <c r="VE48" s="218"/>
      <c r="VF48" s="218"/>
      <c r="VG48" s="218"/>
      <c r="VH48" s="218"/>
      <c r="VI48" s="218"/>
      <c r="VJ48" s="218"/>
      <c r="VK48" s="218"/>
      <c r="VL48" s="218"/>
      <c r="VM48" s="218"/>
      <c r="VN48" s="20">
        <f t="shared" si="52"/>
        <v>-37.522999999999989</v>
      </c>
      <c r="VO48" s="20">
        <f t="shared" si="53"/>
        <v>-37.522999999999989</v>
      </c>
      <c r="VP48" s="20">
        <f t="shared" si="54"/>
        <v>0</v>
      </c>
      <c r="VQ48" s="120">
        <f t="shared" si="55"/>
        <v>0</v>
      </c>
      <c r="VR48" s="228"/>
      <c r="VS48" s="228"/>
      <c r="VT48" s="228"/>
      <c r="VU48" s="228"/>
      <c r="VV48" s="228"/>
      <c r="VW48" s="228"/>
      <c r="VX48" s="228"/>
      <c r="VY48" s="228"/>
      <c r="VZ48" s="228"/>
      <c r="WA48" s="228"/>
      <c r="WB48" s="228"/>
      <c r="WC48" s="228"/>
      <c r="WD48" s="120">
        <f t="shared" si="56"/>
        <v>0</v>
      </c>
      <c r="WE48" s="218"/>
      <c r="WF48" s="218"/>
      <c r="WG48" s="218"/>
      <c r="WH48" s="218"/>
      <c r="WI48" s="218"/>
      <c r="WJ48" s="218"/>
      <c r="WK48" s="218"/>
      <c r="WL48" s="218"/>
      <c r="WM48" s="218"/>
      <c r="WN48" s="218"/>
      <c r="WO48" s="218"/>
      <c r="WP48" s="218"/>
      <c r="WQ48" s="120">
        <f t="shared" si="57"/>
        <v>0</v>
      </c>
      <c r="WR48" s="120">
        <f t="shared" si="58"/>
        <v>0</v>
      </c>
      <c r="WS48" s="120">
        <f t="shared" si="59"/>
        <v>0</v>
      </c>
      <c r="WT48" s="119">
        <f t="shared" si="153"/>
        <v>35924.155999999988</v>
      </c>
      <c r="WU48" s="119">
        <v>3515.2459999999996</v>
      </c>
      <c r="WV48" s="228">
        <v>3600.99</v>
      </c>
      <c r="WW48" s="228">
        <v>3600.99</v>
      </c>
      <c r="WX48" s="228">
        <v>3600.99</v>
      </c>
      <c r="WY48" s="228">
        <v>3600.99</v>
      </c>
      <c r="WZ48" s="228">
        <v>3600.99</v>
      </c>
      <c r="XA48" s="228">
        <v>3600.99</v>
      </c>
      <c r="XB48" s="228">
        <v>3600.99</v>
      </c>
      <c r="XC48" s="228">
        <v>3600.99</v>
      </c>
      <c r="XD48" s="228">
        <v>3600.99</v>
      </c>
      <c r="XE48" s="228"/>
      <c r="XF48" s="228"/>
      <c r="XG48" s="119">
        <f t="shared" si="154"/>
        <v>46600.112964339147</v>
      </c>
      <c r="XH48" s="18">
        <v>4548.0440296566139</v>
      </c>
      <c r="XI48" s="18">
        <v>3660.7043418646194</v>
      </c>
      <c r="XJ48" s="18">
        <v>2157.8538541393614</v>
      </c>
      <c r="XK48" s="18">
        <v>1945.9453444574106</v>
      </c>
      <c r="XL48" s="18">
        <v>5579.0105120855224</v>
      </c>
      <c r="XM48" s="18">
        <v>5056.7612979109908</v>
      </c>
      <c r="XN48" s="18">
        <v>4011.1490526243797</v>
      </c>
      <c r="XO48" s="18">
        <v>8070.7186601348139</v>
      </c>
      <c r="XP48" s="18">
        <v>6949.0069392540809</v>
      </c>
      <c r="XQ48" s="18">
        <v>4620.9189322113562</v>
      </c>
      <c r="XR48" s="18"/>
      <c r="XS48" s="18"/>
      <c r="XT48" s="120">
        <f t="shared" si="60"/>
        <v>10675.956964339159</v>
      </c>
      <c r="XU48" s="120">
        <f t="shared" si="61"/>
        <v>0</v>
      </c>
      <c r="XV48" s="120">
        <f t="shared" si="62"/>
        <v>10675.956964339159</v>
      </c>
      <c r="XW48" s="119">
        <f t="shared" si="155"/>
        <v>11913.659999999998</v>
      </c>
      <c r="XX48" s="119">
        <v>1167.03</v>
      </c>
      <c r="XY48" s="228">
        <v>1194.07</v>
      </c>
      <c r="XZ48" s="228">
        <v>1194.07</v>
      </c>
      <c r="YA48" s="228">
        <v>1194.07</v>
      </c>
      <c r="YB48" s="228">
        <v>1194.07</v>
      </c>
      <c r="YC48" s="228">
        <v>1194.07</v>
      </c>
      <c r="YD48" s="228">
        <v>1194.07</v>
      </c>
      <c r="YE48" s="228">
        <v>1194.07</v>
      </c>
      <c r="YF48" s="228">
        <v>1194.07</v>
      </c>
      <c r="YG48" s="228">
        <v>1194.07</v>
      </c>
      <c r="YH48" s="228"/>
      <c r="YI48" s="228"/>
      <c r="YJ48" s="120">
        <f t="shared" si="156"/>
        <v>11270.763294614275</v>
      </c>
      <c r="YK48" s="18">
        <v>1024.3767348026911</v>
      </c>
      <c r="YL48" s="18">
        <v>732.25229008461326</v>
      </c>
      <c r="YM48" s="18">
        <v>1028.9608687860421</v>
      </c>
      <c r="YN48" s="18">
        <v>1099.256445831948</v>
      </c>
      <c r="YO48" s="18">
        <v>1506.5400809820167</v>
      </c>
      <c r="YP48" s="18">
        <v>1049.0332269948949</v>
      </c>
      <c r="YQ48" s="18">
        <v>1373.5594624017508</v>
      </c>
      <c r="YR48" s="18">
        <v>1113.4990636657412</v>
      </c>
      <c r="YS48" s="18">
        <v>1246.208061081054</v>
      </c>
      <c r="YT48" s="18">
        <v>1097.0770599835232</v>
      </c>
      <c r="YU48" s="18"/>
      <c r="YV48" s="18"/>
      <c r="YW48" s="218">
        <f t="shared" si="157"/>
        <v>-642.89670538572318</v>
      </c>
      <c r="YX48" s="120">
        <f t="shared" si="63"/>
        <v>-642.89670538572318</v>
      </c>
      <c r="YY48" s="120">
        <f t="shared" si="64"/>
        <v>0</v>
      </c>
      <c r="YZ48" s="119">
        <f t="shared" si="158"/>
        <v>6375.8019999999997</v>
      </c>
      <c r="ZA48" s="119">
        <v>623.81200000000013</v>
      </c>
      <c r="ZB48" s="228">
        <v>639.11</v>
      </c>
      <c r="ZC48" s="228">
        <v>639.11</v>
      </c>
      <c r="ZD48" s="228">
        <v>639.11</v>
      </c>
      <c r="ZE48" s="228">
        <v>639.11</v>
      </c>
      <c r="ZF48" s="228">
        <v>639.11</v>
      </c>
      <c r="ZG48" s="228">
        <v>639.11</v>
      </c>
      <c r="ZH48" s="228">
        <v>639.11</v>
      </c>
      <c r="ZI48" s="228">
        <v>639.11</v>
      </c>
      <c r="ZJ48" s="228">
        <v>639.11</v>
      </c>
      <c r="ZK48" s="228"/>
      <c r="ZL48" s="228"/>
      <c r="ZM48" s="120">
        <f t="shared" si="159"/>
        <v>6137.1320817192191</v>
      </c>
      <c r="ZN48" s="119"/>
      <c r="ZO48" s="18"/>
      <c r="ZP48" s="18">
        <v>2932.327684515511</v>
      </c>
      <c r="ZQ48" s="18">
        <v>3204.8043972037076</v>
      </c>
      <c r="ZR48" s="18"/>
      <c r="ZS48" s="18"/>
      <c r="ZT48" s="18"/>
      <c r="ZU48" s="18"/>
      <c r="ZV48" s="18"/>
      <c r="ZW48" s="18"/>
      <c r="ZX48" s="18"/>
      <c r="ZY48" s="18"/>
      <c r="ZZ48" s="120">
        <f t="shared" si="65"/>
        <v>-238.66991828078062</v>
      </c>
      <c r="AAA48" s="120">
        <f t="shared" si="66"/>
        <v>-238.66991828078062</v>
      </c>
      <c r="AAB48" s="120">
        <f t="shared" si="67"/>
        <v>0</v>
      </c>
      <c r="AAC48" s="119">
        <f t="shared" si="160"/>
        <v>11.6</v>
      </c>
      <c r="AAD48" s="119">
        <v>1.1599999999999997</v>
      </c>
      <c r="AAE48" s="228">
        <v>1.1599999999999999</v>
      </c>
      <c r="AAF48" s="228">
        <v>1.1599999999999999</v>
      </c>
      <c r="AAG48" s="228">
        <v>1.1599999999999999</v>
      </c>
      <c r="AAH48" s="228">
        <v>1.1599999999999999</v>
      </c>
      <c r="AAI48" s="228">
        <v>1.1599999999999999</v>
      </c>
      <c r="AAJ48" s="228">
        <v>1.1599999999999999</v>
      </c>
      <c r="AAK48" s="228">
        <v>1.1599999999999999</v>
      </c>
      <c r="AAL48" s="228">
        <v>1.1599999999999999</v>
      </c>
      <c r="AAM48" s="228">
        <v>1.1599999999999999</v>
      </c>
      <c r="AAN48" s="228"/>
      <c r="AAO48" s="228"/>
      <c r="AAP48" s="120">
        <f t="shared" si="161"/>
        <v>11.705832940000001</v>
      </c>
      <c r="AAQ48" s="18">
        <v>0.99284660999999996</v>
      </c>
      <c r="AAR48" s="18">
        <v>0.9902960999999999</v>
      </c>
      <c r="AAS48" s="18">
        <v>1.2148422000000001</v>
      </c>
      <c r="AAT48" s="18">
        <v>1.2400641000000001</v>
      </c>
      <c r="AAU48" s="18">
        <v>1.21297473</v>
      </c>
      <c r="AAV48" s="18">
        <v>1.2356311</v>
      </c>
      <c r="AAW48" s="18">
        <v>1.2003387000000001</v>
      </c>
      <c r="AAX48" s="18">
        <v>1.2056319000000002</v>
      </c>
      <c r="AAY48" s="18">
        <v>1.1955427000000001</v>
      </c>
      <c r="AAZ48" s="18">
        <v>1.2176648000000001</v>
      </c>
      <c r="ABA48" s="18"/>
      <c r="ABB48" s="18"/>
      <c r="ABC48" s="120">
        <f t="shared" si="68"/>
        <v>0.10583294000000087</v>
      </c>
      <c r="ABD48" s="120">
        <f t="shared" si="69"/>
        <v>0</v>
      </c>
      <c r="ABE48" s="120">
        <f t="shared" si="70"/>
        <v>0.10583294000000087</v>
      </c>
      <c r="ABF48" s="119">
        <f t="shared" si="162"/>
        <v>2.306</v>
      </c>
      <c r="ABG48" s="119">
        <v>0.23600000000000002</v>
      </c>
      <c r="ABH48" s="228">
        <v>0.23</v>
      </c>
      <c r="ABI48" s="228">
        <v>0.23</v>
      </c>
      <c r="ABJ48" s="228">
        <v>0.23</v>
      </c>
      <c r="ABK48" s="228">
        <v>0.23</v>
      </c>
      <c r="ABL48" s="228">
        <v>0.23</v>
      </c>
      <c r="ABM48" s="228">
        <v>0.23</v>
      </c>
      <c r="ABN48" s="228">
        <v>0.23</v>
      </c>
      <c r="ABO48" s="228">
        <v>0.23</v>
      </c>
      <c r="ABP48" s="228">
        <v>0.23</v>
      </c>
      <c r="ABQ48" s="228"/>
      <c r="ABR48" s="228"/>
      <c r="ABS48" s="120">
        <f t="shared" si="163"/>
        <v>0</v>
      </c>
      <c r="ABT48" s="18">
        <v>0</v>
      </c>
      <c r="ABU48" s="18"/>
      <c r="ABV48" s="18"/>
      <c r="ABW48" s="18"/>
      <c r="ABX48" s="18"/>
      <c r="ABY48" s="18"/>
      <c r="ABZ48" s="18"/>
      <c r="ACA48" s="18">
        <v>0</v>
      </c>
      <c r="ACB48" s="18">
        <v>0</v>
      </c>
      <c r="ACC48" s="18">
        <v>0</v>
      </c>
      <c r="ACD48" s="18"/>
      <c r="ACE48" s="18"/>
      <c r="ACF48" s="120">
        <f t="shared" si="71"/>
        <v>-2.306</v>
      </c>
      <c r="ACG48" s="120">
        <f t="shared" si="72"/>
        <v>-2.306</v>
      </c>
      <c r="ACH48" s="120">
        <f t="shared" si="73"/>
        <v>0</v>
      </c>
      <c r="ACI48" s="114">
        <f t="shared" si="74"/>
        <v>14695.659</v>
      </c>
      <c r="ACJ48" s="120">
        <f t="shared" si="75"/>
        <v>0</v>
      </c>
      <c r="ACK48" s="131">
        <f t="shared" si="76"/>
        <v>-14695.659</v>
      </c>
      <c r="ACL48" s="120">
        <f t="shared" si="77"/>
        <v>-14695.659</v>
      </c>
      <c r="ACM48" s="120">
        <f t="shared" si="78"/>
        <v>0</v>
      </c>
      <c r="ACN48" s="18">
        <f t="shared" si="164"/>
        <v>14695.659</v>
      </c>
      <c r="ACO48" s="18">
        <v>1335.9690000000001</v>
      </c>
      <c r="ACP48" s="218">
        <v>1484.41</v>
      </c>
      <c r="ACQ48" s="218">
        <v>1484.41</v>
      </c>
      <c r="ACR48" s="218">
        <v>1484.41</v>
      </c>
      <c r="ACS48" s="218">
        <v>1484.41</v>
      </c>
      <c r="ACT48" s="218">
        <v>1484.41</v>
      </c>
      <c r="ACU48" s="218">
        <v>1484.41</v>
      </c>
      <c r="ACV48" s="218">
        <v>1484.41</v>
      </c>
      <c r="ACW48" s="218">
        <v>1484.41</v>
      </c>
      <c r="ACX48" s="218">
        <v>1484.41</v>
      </c>
      <c r="ACY48" s="218"/>
      <c r="ACZ48" s="218"/>
      <c r="ADA48" s="20">
        <f t="shared" si="165"/>
        <v>0</v>
      </c>
      <c r="ADB48" s="18">
        <v>0</v>
      </c>
      <c r="ADC48" s="18">
        <v>0</v>
      </c>
      <c r="ADD48" s="18">
        <v>0</v>
      </c>
      <c r="ADE48" s="18">
        <v>0</v>
      </c>
      <c r="ADF48" s="18">
        <v>0</v>
      </c>
      <c r="ADG48" s="18">
        <v>0</v>
      </c>
      <c r="ADH48" s="18">
        <v>0</v>
      </c>
      <c r="ADI48" s="18">
        <v>0</v>
      </c>
      <c r="ADJ48" s="18">
        <v>0</v>
      </c>
      <c r="ADK48" s="18">
        <v>0</v>
      </c>
      <c r="ADL48" s="18"/>
      <c r="ADM48" s="18"/>
      <c r="ADN48" s="20">
        <f t="shared" si="79"/>
        <v>-14695.659</v>
      </c>
      <c r="ADO48" s="20">
        <f t="shared" si="80"/>
        <v>-14695.659</v>
      </c>
      <c r="ADP48" s="20">
        <f t="shared" si="81"/>
        <v>0</v>
      </c>
      <c r="ADQ48" s="18">
        <f t="shared" si="166"/>
        <v>0</v>
      </c>
      <c r="ADR48" s="18">
        <v>0</v>
      </c>
      <c r="ADS48" s="218">
        <v>0</v>
      </c>
      <c r="ADT48" s="218">
        <v>0</v>
      </c>
      <c r="ADU48" s="218">
        <v>0</v>
      </c>
      <c r="ADV48" s="218">
        <v>0</v>
      </c>
      <c r="ADW48" s="218">
        <v>0</v>
      </c>
      <c r="ADX48" s="218">
        <v>0</v>
      </c>
      <c r="ADY48" s="218">
        <v>0</v>
      </c>
      <c r="ADZ48" s="218">
        <v>0</v>
      </c>
      <c r="AEA48" s="218">
        <v>0</v>
      </c>
      <c r="AEB48" s="218"/>
      <c r="AEC48" s="218"/>
      <c r="AED48" s="20">
        <f t="shared" si="167"/>
        <v>0</v>
      </c>
      <c r="AEE48" s="18">
        <v>0</v>
      </c>
      <c r="AEF48" s="18">
        <v>0</v>
      </c>
      <c r="AEG48" s="18">
        <v>0</v>
      </c>
      <c r="AEH48" s="18">
        <v>0</v>
      </c>
      <c r="AEI48" s="18">
        <v>0</v>
      </c>
      <c r="AEJ48" s="18">
        <v>0</v>
      </c>
      <c r="AEK48" s="18">
        <v>0</v>
      </c>
      <c r="AEL48" s="18">
        <v>0</v>
      </c>
      <c r="AEM48" s="18">
        <v>0</v>
      </c>
      <c r="AEN48" s="18">
        <v>0</v>
      </c>
      <c r="AEO48" s="18"/>
      <c r="AEP48" s="18"/>
      <c r="AEQ48" s="20">
        <f t="shared" si="82"/>
        <v>0</v>
      </c>
      <c r="AER48" s="20">
        <f t="shared" si="83"/>
        <v>0</v>
      </c>
      <c r="AES48" s="20">
        <f t="shared" si="84"/>
        <v>0</v>
      </c>
      <c r="AET48" s="18">
        <f t="shared" si="168"/>
        <v>63.263000000000005</v>
      </c>
      <c r="AEU48" s="18">
        <v>63.263000000000005</v>
      </c>
      <c r="AEV48" s="218">
        <v>0</v>
      </c>
      <c r="AEW48" s="218">
        <v>0</v>
      </c>
      <c r="AEX48" s="218">
        <v>0</v>
      </c>
      <c r="AEY48" s="218">
        <v>0</v>
      </c>
      <c r="AEZ48" s="218"/>
      <c r="AFA48" s="218"/>
      <c r="AFB48" s="218"/>
      <c r="AFC48" s="218"/>
      <c r="AFD48" s="218"/>
      <c r="AFE48" s="218"/>
      <c r="AFF48" s="218"/>
      <c r="AFG48" s="20">
        <f t="shared" si="169"/>
        <v>0</v>
      </c>
      <c r="AFH48" s="18"/>
      <c r="AFI48" s="18"/>
      <c r="AFJ48" s="18"/>
      <c r="AFK48" s="18"/>
      <c r="AFL48" s="18"/>
      <c r="AFM48" s="18"/>
      <c r="AFN48" s="18"/>
      <c r="AFO48" s="18"/>
      <c r="AFP48" s="18"/>
      <c r="AFQ48" s="18"/>
      <c r="AFR48" s="18"/>
      <c r="AFS48" s="18"/>
      <c r="AFT48" s="20">
        <f t="shared" si="85"/>
        <v>-63.263000000000005</v>
      </c>
      <c r="AFU48" s="20">
        <f t="shared" si="86"/>
        <v>-63.263000000000005</v>
      </c>
      <c r="AFV48" s="135">
        <f t="shared" si="87"/>
        <v>0</v>
      </c>
      <c r="AFW48" s="140">
        <f t="shared" si="88"/>
        <v>154790.87299999999</v>
      </c>
      <c r="AFX48" s="110">
        <f t="shared" si="89"/>
        <v>105319.93037640804</v>
      </c>
      <c r="AFY48" s="125">
        <f t="shared" si="90"/>
        <v>-49470.942623591953</v>
      </c>
      <c r="AFZ48" s="20">
        <f t="shared" si="170"/>
        <v>-49470.942623591953</v>
      </c>
      <c r="AGA48" s="139">
        <f t="shared" si="171"/>
        <v>0</v>
      </c>
      <c r="AGB48" s="200">
        <f t="shared" si="91"/>
        <v>185749.04759999999</v>
      </c>
      <c r="AGC48" s="125">
        <f t="shared" si="91"/>
        <v>126383.91645168964</v>
      </c>
      <c r="AGD48" s="125">
        <f t="shared" si="92"/>
        <v>-59365.131148310349</v>
      </c>
      <c r="AGE48" s="20">
        <f t="shared" si="93"/>
        <v>-59365.131148310349</v>
      </c>
      <c r="AGF48" s="135">
        <f t="shared" si="94"/>
        <v>0</v>
      </c>
      <c r="AGG48" s="164">
        <f t="shared" si="172"/>
        <v>9287.4523800000006</v>
      </c>
      <c r="AGH48" s="205">
        <f t="shared" si="173"/>
        <v>6319.1958225844828</v>
      </c>
      <c r="AGI48" s="125">
        <f t="shared" si="95"/>
        <v>-2968.2565574155178</v>
      </c>
      <c r="AGJ48" s="20">
        <f t="shared" si="96"/>
        <v>-2968.2565574155178</v>
      </c>
      <c r="AGK48" s="139">
        <f t="shared" si="97"/>
        <v>0</v>
      </c>
      <c r="AGL48" s="165">
        <f t="shared" si="174"/>
        <v>195036.49997999999</v>
      </c>
      <c r="AGM48" s="165">
        <f t="shared" si="174"/>
        <v>132703.11227427411</v>
      </c>
      <c r="AGN48" s="166">
        <f t="shared" si="99"/>
        <v>-62333.38770572588</v>
      </c>
      <c r="AGO48" s="165">
        <f t="shared" si="100"/>
        <v>-62333.38770572588</v>
      </c>
      <c r="AGP48" s="167">
        <f t="shared" si="101"/>
        <v>0</v>
      </c>
      <c r="AGQ48" s="202">
        <f t="shared" si="175"/>
        <v>4.7619047619047623E-2</v>
      </c>
      <c r="AGR48" s="263"/>
      <c r="AGS48" s="263">
        <v>0.05</v>
      </c>
      <c r="AGT48" s="229"/>
      <c r="AGU48" s="264"/>
      <c r="AGV48" s="22"/>
      <c r="AGW48" s="22"/>
      <c r="AGX48" s="22"/>
      <c r="AGY48" s="22"/>
      <c r="AGZ48" s="22"/>
      <c r="AHA48" s="22"/>
      <c r="AHB48" s="22"/>
      <c r="AHC48" s="22"/>
      <c r="AHD48" s="22"/>
      <c r="AHE48" s="22"/>
      <c r="AHF48" s="22"/>
      <c r="AHG48" s="22"/>
      <c r="AHH48" s="22"/>
    </row>
    <row r="49" spans="1:892" s="210" customFormat="1" ht="12.75" outlineLevel="1" x14ac:dyDescent="0.25">
      <c r="A49" s="22">
        <v>479</v>
      </c>
      <c r="B49" s="21">
        <v>3</v>
      </c>
      <c r="C49" s="230" t="s">
        <v>770</v>
      </c>
      <c r="D49" s="231">
        <v>9</v>
      </c>
      <c r="E49" s="227">
        <v>4089.57</v>
      </c>
      <c r="F49" s="131">
        <f t="shared" si="0"/>
        <v>48036.014000000003</v>
      </c>
      <c r="G49" s="113">
        <f t="shared" si="1"/>
        <v>42814.035456541031</v>
      </c>
      <c r="H49" s="131">
        <f t="shared" si="2"/>
        <v>-5221.9785434589721</v>
      </c>
      <c r="I49" s="120">
        <f t="shared" si="3"/>
        <v>-5221.9785434589721</v>
      </c>
      <c r="J49" s="120">
        <f t="shared" si="4"/>
        <v>0</v>
      </c>
      <c r="K49" s="18">
        <f t="shared" si="102"/>
        <v>18344.403999999999</v>
      </c>
      <c r="L49" s="218">
        <v>1800.0639999999999</v>
      </c>
      <c r="M49" s="218">
        <v>1838.26</v>
      </c>
      <c r="N49" s="218">
        <v>1838.26</v>
      </c>
      <c r="O49" s="218">
        <v>1838.26</v>
      </c>
      <c r="P49" s="218">
        <v>1838.26</v>
      </c>
      <c r="Q49" s="218">
        <v>1838.26</v>
      </c>
      <c r="R49" s="218">
        <v>1838.26</v>
      </c>
      <c r="S49" s="218">
        <v>1838.26</v>
      </c>
      <c r="T49" s="218">
        <v>1838.26</v>
      </c>
      <c r="U49" s="218">
        <v>1838.26</v>
      </c>
      <c r="V49" s="218"/>
      <c r="W49" s="218"/>
      <c r="X49" s="218">
        <f t="shared" si="103"/>
        <v>19988.113546399225</v>
      </c>
      <c r="Y49" s="18">
        <v>0</v>
      </c>
      <c r="Z49" s="18">
        <v>0</v>
      </c>
      <c r="AA49" s="18">
        <v>0</v>
      </c>
      <c r="AB49" s="18">
        <v>0</v>
      </c>
      <c r="AC49" s="18">
        <v>10164.217832918383</v>
      </c>
      <c r="AD49" s="18">
        <v>0</v>
      </c>
      <c r="AE49" s="18">
        <v>9823.8957134808443</v>
      </c>
      <c r="AF49" s="18">
        <v>0</v>
      </c>
      <c r="AG49" s="18">
        <v>0</v>
      </c>
      <c r="AH49" s="18">
        <v>0</v>
      </c>
      <c r="AI49" s="18"/>
      <c r="AJ49" s="18"/>
      <c r="AK49" s="218"/>
      <c r="AL49" s="218">
        <f t="shared" si="104"/>
        <v>0</v>
      </c>
      <c r="AM49" s="218">
        <f t="shared" si="5"/>
        <v>0</v>
      </c>
      <c r="AN49" s="18">
        <f t="shared" si="105"/>
        <v>3171.1800000000003</v>
      </c>
      <c r="AO49" s="218">
        <v>311.34000000000003</v>
      </c>
      <c r="AP49" s="218">
        <v>317.76</v>
      </c>
      <c r="AQ49" s="218">
        <v>317.76</v>
      </c>
      <c r="AR49" s="218">
        <v>317.76</v>
      </c>
      <c r="AS49" s="218">
        <v>317.76</v>
      </c>
      <c r="AT49" s="218">
        <v>317.76</v>
      </c>
      <c r="AU49" s="218">
        <v>317.76</v>
      </c>
      <c r="AV49" s="218">
        <v>317.76</v>
      </c>
      <c r="AW49" s="218">
        <v>317.76</v>
      </c>
      <c r="AX49" s="218">
        <v>317.76</v>
      </c>
      <c r="AY49" s="218"/>
      <c r="AZ49" s="218"/>
      <c r="BA49" s="20">
        <f t="shared" si="106"/>
        <v>1794.4040202244057</v>
      </c>
      <c r="BB49" s="18">
        <v>0</v>
      </c>
      <c r="BC49" s="18">
        <v>0</v>
      </c>
      <c r="BD49" s="18">
        <v>0</v>
      </c>
      <c r="BE49" s="18">
        <v>0</v>
      </c>
      <c r="BF49" s="18">
        <v>1794.4040202244057</v>
      </c>
      <c r="BG49" s="18">
        <v>0</v>
      </c>
      <c r="BH49" s="18">
        <v>0</v>
      </c>
      <c r="BI49" s="18">
        <v>0</v>
      </c>
      <c r="BJ49" s="18">
        <v>0</v>
      </c>
      <c r="BK49" s="18">
        <v>0</v>
      </c>
      <c r="BL49" s="18"/>
      <c r="BM49" s="18"/>
      <c r="BN49" s="218"/>
      <c r="BO49" s="20">
        <f t="shared" si="6"/>
        <v>0</v>
      </c>
      <c r="BP49" s="20">
        <f t="shared" si="7"/>
        <v>0</v>
      </c>
      <c r="BQ49" s="18">
        <f t="shared" si="107"/>
        <v>2633.4139999999993</v>
      </c>
      <c r="BR49" s="218">
        <v>263.084</v>
      </c>
      <c r="BS49" s="3">
        <v>263.37</v>
      </c>
      <c r="BT49" s="218">
        <v>263.37</v>
      </c>
      <c r="BU49" s="218">
        <v>263.37</v>
      </c>
      <c r="BV49" s="218">
        <v>263.37</v>
      </c>
      <c r="BW49" s="218">
        <v>263.37</v>
      </c>
      <c r="BX49" s="218">
        <v>263.37</v>
      </c>
      <c r="BY49" s="218">
        <v>263.37</v>
      </c>
      <c r="BZ49" s="218">
        <v>263.37</v>
      </c>
      <c r="CA49" s="218">
        <v>263.37</v>
      </c>
      <c r="CB49" s="218"/>
      <c r="CC49" s="218"/>
      <c r="CD49" s="18">
        <f t="shared" si="108"/>
        <v>2860.1133134576799</v>
      </c>
      <c r="CE49" s="18">
        <v>265.619563062</v>
      </c>
      <c r="CF49" s="18">
        <v>264.93721662000002</v>
      </c>
      <c r="CG49" s="18">
        <v>291.07614578767999</v>
      </c>
      <c r="CH49" s="18">
        <v>297.11935835999998</v>
      </c>
      <c r="CI49" s="18">
        <v>290.62874530800002</v>
      </c>
      <c r="CJ49" s="18">
        <v>296.05721155999998</v>
      </c>
      <c r="CK49" s="18">
        <v>287.60115252000003</v>
      </c>
      <c r="CL49" s="18">
        <v>288.86940324</v>
      </c>
      <c r="CM49" s="18">
        <v>286.45203092000003</v>
      </c>
      <c r="CN49" s="18">
        <v>291.75248607999998</v>
      </c>
      <c r="CO49" s="18"/>
      <c r="CP49" s="18"/>
      <c r="CQ49" s="218"/>
      <c r="CR49" s="20">
        <f t="shared" si="8"/>
        <v>0</v>
      </c>
      <c r="CS49" s="20">
        <f t="shared" si="9"/>
        <v>0</v>
      </c>
      <c r="CT49" s="18">
        <f t="shared" si="109"/>
        <v>522.39100000000008</v>
      </c>
      <c r="CU49" s="18">
        <v>51.690999999999995</v>
      </c>
      <c r="CV49" s="218">
        <v>52.3</v>
      </c>
      <c r="CW49" s="218">
        <v>52.3</v>
      </c>
      <c r="CX49" s="218">
        <v>52.3</v>
      </c>
      <c r="CY49" s="218">
        <v>52.3</v>
      </c>
      <c r="CZ49" s="218">
        <v>52.3</v>
      </c>
      <c r="DA49" s="218">
        <v>52.3</v>
      </c>
      <c r="DB49" s="218">
        <v>52.3</v>
      </c>
      <c r="DC49" s="218">
        <v>52.3</v>
      </c>
      <c r="DD49" s="218">
        <v>52.3</v>
      </c>
      <c r="DE49" s="218"/>
      <c r="DF49" s="218"/>
      <c r="DG49" s="18">
        <f t="shared" si="110"/>
        <v>554.90058204119998</v>
      </c>
      <c r="DH49" s="18">
        <v>47.038866056000003</v>
      </c>
      <c r="DI49" s="18">
        <v>46.918028560000003</v>
      </c>
      <c r="DJ49" s="18">
        <v>57.594555330199995</v>
      </c>
      <c r="DK49" s="18">
        <v>58.79031165</v>
      </c>
      <c r="DL49" s="18">
        <v>57.506029245000001</v>
      </c>
      <c r="DM49" s="18">
        <v>58.579938550000001</v>
      </c>
      <c r="DN49" s="18">
        <v>56.90696655</v>
      </c>
      <c r="DO49" s="18">
        <v>57.157912349999997</v>
      </c>
      <c r="DP49" s="18">
        <v>56.679592549999995</v>
      </c>
      <c r="DQ49" s="18">
        <v>57.728381200000001</v>
      </c>
      <c r="DR49" s="18"/>
      <c r="DS49" s="18"/>
      <c r="DT49" s="218">
        <f t="shared" si="111"/>
        <v>32.509582041199906</v>
      </c>
      <c r="DU49" s="20">
        <f t="shared" si="10"/>
        <v>0</v>
      </c>
      <c r="DV49" s="20">
        <f t="shared" si="112"/>
        <v>32.509582041199906</v>
      </c>
      <c r="DW49" s="18">
        <f t="shared" si="176"/>
        <v>750.98699999999997</v>
      </c>
      <c r="DX49" s="18">
        <v>73.736999999999995</v>
      </c>
      <c r="DY49" s="218">
        <v>75.25</v>
      </c>
      <c r="DZ49" s="218">
        <v>75.25</v>
      </c>
      <c r="EA49" s="218">
        <v>75.25</v>
      </c>
      <c r="EB49" s="218">
        <v>75.25</v>
      </c>
      <c r="EC49" s="218">
        <v>75.25</v>
      </c>
      <c r="ED49" s="218">
        <v>75.25</v>
      </c>
      <c r="EE49" s="218">
        <v>75.25</v>
      </c>
      <c r="EF49" s="218">
        <v>75.25</v>
      </c>
      <c r="EG49" s="218">
        <v>75.25</v>
      </c>
      <c r="EH49" s="218"/>
      <c r="EI49" s="218"/>
      <c r="EJ49" s="218"/>
      <c r="EK49" s="18">
        <f t="shared" si="113"/>
        <v>423.07125753210522</v>
      </c>
      <c r="EL49" s="18">
        <v>0</v>
      </c>
      <c r="EM49" s="18">
        <v>0</v>
      </c>
      <c r="EN49" s="18">
        <v>0</v>
      </c>
      <c r="EO49" s="18">
        <v>0</v>
      </c>
      <c r="EP49" s="18">
        <v>423.07125753210522</v>
      </c>
      <c r="EQ49" s="18">
        <v>0</v>
      </c>
      <c r="ER49" s="18">
        <v>0</v>
      </c>
      <c r="ES49" s="18">
        <v>0</v>
      </c>
      <c r="ET49" s="18">
        <v>0</v>
      </c>
      <c r="EU49" s="18">
        <v>0</v>
      </c>
      <c r="EV49" s="18"/>
      <c r="EW49" s="18"/>
      <c r="EX49" s="20">
        <f t="shared" si="12"/>
        <v>-327.91574246789475</v>
      </c>
      <c r="EY49" s="20">
        <f t="shared" si="114"/>
        <v>-327.91574246789475</v>
      </c>
      <c r="EZ49" s="20">
        <f t="shared" si="115"/>
        <v>0</v>
      </c>
      <c r="FA49" s="18">
        <f t="shared" si="116"/>
        <v>5060.8760000000002</v>
      </c>
      <c r="FB49" s="18">
        <v>496.88600000000002</v>
      </c>
      <c r="FC49" s="218">
        <v>507.11</v>
      </c>
      <c r="FD49" s="218">
        <v>507.11</v>
      </c>
      <c r="FE49" s="218">
        <v>507.11</v>
      </c>
      <c r="FF49" s="218">
        <v>507.11</v>
      </c>
      <c r="FG49" s="218">
        <v>507.11</v>
      </c>
      <c r="FH49" s="218">
        <v>507.11</v>
      </c>
      <c r="FI49" s="218">
        <v>507.11</v>
      </c>
      <c r="FJ49" s="218">
        <v>507.11</v>
      </c>
      <c r="FK49" s="218">
        <v>507.11</v>
      </c>
      <c r="FL49" s="218"/>
      <c r="FM49" s="218"/>
      <c r="FN49" s="20">
        <f t="shared" si="117"/>
        <v>2957.7203619373377</v>
      </c>
      <c r="FO49" s="18">
        <v>0</v>
      </c>
      <c r="FP49" s="18">
        <v>0</v>
      </c>
      <c r="FQ49" s="18">
        <v>0</v>
      </c>
      <c r="FR49" s="18">
        <v>0</v>
      </c>
      <c r="FS49" s="18">
        <v>2957.7203619373377</v>
      </c>
      <c r="FT49" s="18">
        <v>0</v>
      </c>
      <c r="FU49" s="18">
        <v>0</v>
      </c>
      <c r="FV49" s="18">
        <v>0</v>
      </c>
      <c r="FW49" s="18">
        <v>0</v>
      </c>
      <c r="FX49" s="18">
        <v>0</v>
      </c>
      <c r="FY49" s="18"/>
      <c r="FZ49" s="18"/>
      <c r="GA49" s="218">
        <f t="shared" si="118"/>
        <v>-2103.1556380626625</v>
      </c>
      <c r="GB49" s="20">
        <f t="shared" si="119"/>
        <v>-2103.1556380626625</v>
      </c>
      <c r="GC49" s="20">
        <f t="shared" si="120"/>
        <v>0</v>
      </c>
      <c r="GD49" s="18">
        <f t="shared" si="121"/>
        <v>7.2379999999999995</v>
      </c>
      <c r="GE49" s="218">
        <v>7.2379999999999995</v>
      </c>
      <c r="GF49" s="218">
        <v>0</v>
      </c>
      <c r="GG49" s="218">
        <v>0</v>
      </c>
      <c r="GH49" s="218">
        <v>0</v>
      </c>
      <c r="GI49" s="218">
        <v>0</v>
      </c>
      <c r="GJ49" s="218">
        <v>0</v>
      </c>
      <c r="GK49" s="218"/>
      <c r="GL49" s="218"/>
      <c r="GM49" s="218"/>
      <c r="GN49" s="218"/>
      <c r="GO49" s="218"/>
      <c r="GP49" s="218"/>
      <c r="GQ49" s="20">
        <f t="shared" si="122"/>
        <v>0</v>
      </c>
      <c r="GR49" s="18">
        <v>0</v>
      </c>
      <c r="GS49" s="18">
        <v>0</v>
      </c>
      <c r="GT49" s="18">
        <v>0</v>
      </c>
      <c r="GU49" s="18">
        <v>0</v>
      </c>
      <c r="GV49" s="218">
        <f t="shared" si="123"/>
        <v>-7.2379999999999995</v>
      </c>
      <c r="GW49" s="20">
        <f t="shared" si="13"/>
        <v>-7.2379999999999995</v>
      </c>
      <c r="GX49" s="20">
        <f t="shared" si="14"/>
        <v>0</v>
      </c>
      <c r="GY49" s="18">
        <f t="shared" si="124"/>
        <v>17545.524000000001</v>
      </c>
      <c r="GZ49" s="18">
        <v>1715.2440000000001</v>
      </c>
      <c r="HA49" s="218">
        <v>1758.92</v>
      </c>
      <c r="HB49" s="218">
        <v>1758.92</v>
      </c>
      <c r="HC49" s="218">
        <v>1758.92</v>
      </c>
      <c r="HD49" s="218">
        <v>1758.92</v>
      </c>
      <c r="HE49" s="218">
        <v>1758.92</v>
      </c>
      <c r="HF49" s="218">
        <v>1758.92</v>
      </c>
      <c r="HG49" s="218">
        <v>1758.92</v>
      </c>
      <c r="HH49" s="218">
        <v>1758.92</v>
      </c>
      <c r="HI49" s="218">
        <v>1758.92</v>
      </c>
      <c r="HJ49" s="218"/>
      <c r="HK49" s="218"/>
      <c r="HL49" s="20">
        <f t="shared" si="125"/>
        <v>14235.712374949077</v>
      </c>
      <c r="HM49" s="18">
        <v>1359.5885345230877</v>
      </c>
      <c r="HN49" s="18">
        <v>1249.9673000854432</v>
      </c>
      <c r="HO49" s="18">
        <v>1436.6561416953964</v>
      </c>
      <c r="HP49" s="18">
        <v>1548.6004068499619</v>
      </c>
      <c r="HQ49" s="18">
        <v>1620.0050813729811</v>
      </c>
      <c r="HR49" s="18">
        <v>1405.2602714416169</v>
      </c>
      <c r="HS49" s="18">
        <v>1277.4008995835218</v>
      </c>
      <c r="HT49" s="18">
        <v>1689.7407534394395</v>
      </c>
      <c r="HU49" s="18">
        <v>1276.7800093505728</v>
      </c>
      <c r="HV49" s="18">
        <v>1371.712976607058</v>
      </c>
      <c r="HW49" s="18"/>
      <c r="HX49" s="18"/>
      <c r="HY49" s="20">
        <f t="shared" si="15"/>
        <v>-3309.8116250509247</v>
      </c>
      <c r="HZ49" s="20">
        <f t="shared" si="16"/>
        <v>-3309.8116250509247</v>
      </c>
      <c r="IA49" s="20">
        <f t="shared" si="17"/>
        <v>0</v>
      </c>
      <c r="IB49" s="119">
        <f t="shared" si="126"/>
        <v>56375.299999999988</v>
      </c>
      <c r="IC49" s="119">
        <v>5548.88</v>
      </c>
      <c r="ID49" s="228">
        <v>5647.38</v>
      </c>
      <c r="IE49" s="228">
        <v>5647.38</v>
      </c>
      <c r="IF49" s="119">
        <v>5647.38</v>
      </c>
      <c r="IG49" s="119">
        <v>5647.38</v>
      </c>
      <c r="IH49" s="119">
        <v>5647.38</v>
      </c>
      <c r="II49" s="119">
        <v>5647.38</v>
      </c>
      <c r="IJ49" s="119">
        <v>5647.38</v>
      </c>
      <c r="IK49" s="119">
        <v>5647.38</v>
      </c>
      <c r="IL49" s="119">
        <v>5647.38</v>
      </c>
      <c r="IM49" s="119"/>
      <c r="IN49" s="119"/>
      <c r="IO49" s="120">
        <f t="shared" si="127"/>
        <v>55527.814601795937</v>
      </c>
      <c r="IP49" s="18">
        <v>3770.6300635653893</v>
      </c>
      <c r="IQ49" s="18">
        <v>4333.4418639799842</v>
      </c>
      <c r="IR49" s="18">
        <v>5815.2548776214362</v>
      </c>
      <c r="IS49" s="18">
        <v>5602.1276690534614</v>
      </c>
      <c r="IT49" s="18">
        <v>6480.8076269289159</v>
      </c>
      <c r="IU49" s="18">
        <v>5341.4271751923661</v>
      </c>
      <c r="IV49" s="18">
        <v>5254.7074909859057</v>
      </c>
      <c r="IW49" s="18">
        <v>5858.3208895087855</v>
      </c>
      <c r="IX49" s="18">
        <v>6694.6395693644681</v>
      </c>
      <c r="IY49" s="18">
        <v>6376.4573755952188</v>
      </c>
      <c r="IZ49" s="18"/>
      <c r="JA49" s="18"/>
      <c r="JB49" s="228">
        <f t="shared" si="18"/>
        <v>-847.48539820405131</v>
      </c>
      <c r="JC49" s="120">
        <f t="shared" si="19"/>
        <v>-847.48539820405131</v>
      </c>
      <c r="JD49" s="120">
        <f t="shared" si="20"/>
        <v>0</v>
      </c>
      <c r="JE49" s="119">
        <f t="shared" si="128"/>
        <v>0</v>
      </c>
      <c r="JF49" s="119">
        <v>0</v>
      </c>
      <c r="JG49" s="228">
        <v>0</v>
      </c>
      <c r="JH49" s="228">
        <v>0</v>
      </c>
      <c r="JI49" s="228">
        <v>0</v>
      </c>
      <c r="JJ49" s="228">
        <v>0</v>
      </c>
      <c r="JK49" s="228">
        <v>0</v>
      </c>
      <c r="JL49" s="228">
        <v>0</v>
      </c>
      <c r="JM49" s="228">
        <v>0</v>
      </c>
      <c r="JN49" s="228">
        <v>0</v>
      </c>
      <c r="JO49" s="228">
        <v>0</v>
      </c>
      <c r="JP49" s="228"/>
      <c r="JQ49" s="228"/>
      <c r="JR49" s="119">
        <f t="shared" si="129"/>
        <v>0</v>
      </c>
      <c r="JS49" s="18">
        <v>0</v>
      </c>
      <c r="JT49" s="18">
        <v>0</v>
      </c>
      <c r="JU49" s="18">
        <v>0</v>
      </c>
      <c r="JV49" s="18">
        <v>0</v>
      </c>
      <c r="JW49" s="18">
        <v>0</v>
      </c>
      <c r="JX49" s="18">
        <v>0</v>
      </c>
      <c r="JY49" s="18">
        <v>0</v>
      </c>
      <c r="JZ49" s="18">
        <v>0</v>
      </c>
      <c r="KA49" s="18">
        <v>0</v>
      </c>
      <c r="KB49" s="18">
        <v>0</v>
      </c>
      <c r="KC49" s="18"/>
      <c r="KD49" s="18"/>
      <c r="KE49" s="228">
        <f t="shared" si="21"/>
        <v>0</v>
      </c>
      <c r="KF49" s="120">
        <f t="shared" si="22"/>
        <v>0</v>
      </c>
      <c r="KG49" s="120">
        <f t="shared" si="23"/>
        <v>0</v>
      </c>
      <c r="KH49" s="119">
        <f t="shared" si="130"/>
        <v>4285.4290000000001</v>
      </c>
      <c r="KI49" s="119">
        <v>420.73900000000003</v>
      </c>
      <c r="KJ49" s="228">
        <v>429.41</v>
      </c>
      <c r="KK49" s="228">
        <v>429.41</v>
      </c>
      <c r="KL49" s="228">
        <v>429.41</v>
      </c>
      <c r="KM49" s="228">
        <v>429.41</v>
      </c>
      <c r="KN49" s="228">
        <v>429.41</v>
      </c>
      <c r="KO49" s="228">
        <v>429.41</v>
      </c>
      <c r="KP49" s="228">
        <v>429.41</v>
      </c>
      <c r="KQ49" s="228">
        <v>429.41</v>
      </c>
      <c r="KR49" s="228">
        <v>429.41</v>
      </c>
      <c r="KS49" s="228"/>
      <c r="KT49" s="228"/>
      <c r="KU49" s="120">
        <f t="shared" si="131"/>
        <v>3579.9284338995735</v>
      </c>
      <c r="KV49" s="18">
        <v>498.37450065318347</v>
      </c>
      <c r="KW49" s="18">
        <v>377.74697740207432</v>
      </c>
      <c r="KX49" s="18">
        <v>556.87899009293619</v>
      </c>
      <c r="KY49" s="18">
        <v>493.87526250856882</v>
      </c>
      <c r="KZ49" s="18">
        <v>531.9046795706837</v>
      </c>
      <c r="LA49" s="18">
        <v>105.38781444787955</v>
      </c>
      <c r="LB49" s="18">
        <v>5.8395041846498366</v>
      </c>
      <c r="LC49" s="18"/>
      <c r="LD49" s="18">
        <v>588.36442058533657</v>
      </c>
      <c r="LE49" s="18">
        <v>421.55628445426134</v>
      </c>
      <c r="LF49" s="18"/>
      <c r="LG49" s="18"/>
      <c r="LH49" s="228">
        <f t="shared" si="132"/>
        <v>-705.50056610042657</v>
      </c>
      <c r="LI49" s="120">
        <f t="shared" si="24"/>
        <v>-705.50056610042657</v>
      </c>
      <c r="LJ49" s="120">
        <f t="shared" si="25"/>
        <v>0</v>
      </c>
      <c r="LK49" s="120">
        <f t="shared" si="133"/>
        <v>0</v>
      </c>
      <c r="LL49" s="228"/>
      <c r="LM49" s="228"/>
      <c r="LN49" s="228"/>
      <c r="LO49" s="228"/>
      <c r="LP49" s="228"/>
      <c r="LQ49" s="228"/>
      <c r="LR49" s="228"/>
      <c r="LS49" s="228"/>
      <c r="LT49" s="228"/>
      <c r="LU49" s="228"/>
      <c r="LV49" s="228"/>
      <c r="LW49" s="228"/>
      <c r="LX49" s="120">
        <f t="shared" si="26"/>
        <v>0</v>
      </c>
      <c r="LY49" s="228"/>
      <c r="LZ49" s="228"/>
      <c r="MA49" s="228"/>
      <c r="MB49" s="228"/>
      <c r="MC49" s="228"/>
      <c r="MD49" s="228"/>
      <c r="ME49" s="228"/>
      <c r="MF49" s="228"/>
      <c r="MG49" s="228"/>
      <c r="MH49" s="228"/>
      <c r="MI49" s="228"/>
      <c r="MJ49" s="119">
        <v>0</v>
      </c>
      <c r="MK49" s="228"/>
      <c r="ML49" s="120">
        <f t="shared" si="27"/>
        <v>0</v>
      </c>
      <c r="MM49" s="120">
        <f t="shared" si="28"/>
        <v>0</v>
      </c>
      <c r="MN49" s="120">
        <f t="shared" si="134"/>
        <v>76108.207709999988</v>
      </c>
      <c r="MO49" s="120">
        <v>7365.3977100000002</v>
      </c>
      <c r="MP49" s="228">
        <v>7638.09</v>
      </c>
      <c r="MQ49" s="228">
        <v>7638.09</v>
      </c>
      <c r="MR49" s="228">
        <v>7638.09</v>
      </c>
      <c r="MS49" s="228">
        <v>7638.09</v>
      </c>
      <c r="MT49" s="228">
        <v>7638.09</v>
      </c>
      <c r="MU49" s="228">
        <v>7638.09</v>
      </c>
      <c r="MV49" s="228">
        <v>7638.09</v>
      </c>
      <c r="MW49" s="228">
        <v>7638.09</v>
      </c>
      <c r="MX49" s="228">
        <v>7638.09</v>
      </c>
      <c r="MY49" s="228"/>
      <c r="MZ49" s="228"/>
      <c r="NA49" s="120">
        <f t="shared" si="135"/>
        <v>5150.7068001467542</v>
      </c>
      <c r="NB49" s="20">
        <v>0</v>
      </c>
      <c r="NC49" s="20">
        <v>0</v>
      </c>
      <c r="ND49" s="20">
        <v>2048.8978132652219</v>
      </c>
      <c r="NE49" s="20">
        <v>0</v>
      </c>
      <c r="NF49" s="20">
        <v>0</v>
      </c>
      <c r="NG49" s="20">
        <v>0</v>
      </c>
      <c r="NH49" s="20">
        <v>1885.9754208030149</v>
      </c>
      <c r="NI49" s="20">
        <v>0</v>
      </c>
      <c r="NJ49" s="20">
        <v>0</v>
      </c>
      <c r="NK49" s="20">
        <v>1215.8335660785172</v>
      </c>
      <c r="NL49" s="20"/>
      <c r="NM49" s="20"/>
      <c r="NN49" s="228">
        <f t="shared" si="136"/>
        <v>-70957.500909853232</v>
      </c>
      <c r="NO49" s="120">
        <f t="shared" si="29"/>
        <v>-70957.500909853232</v>
      </c>
      <c r="NP49" s="120">
        <f t="shared" si="30"/>
        <v>0</v>
      </c>
      <c r="NQ49" s="114">
        <f t="shared" si="31"/>
        <v>23598.828000000001</v>
      </c>
      <c r="NR49" s="113">
        <f t="shared" si="32"/>
        <v>13108.009999999998</v>
      </c>
      <c r="NS49" s="131">
        <f t="shared" si="33"/>
        <v>-10490.818000000003</v>
      </c>
      <c r="NT49" s="120">
        <f t="shared" si="34"/>
        <v>-10490.818000000003</v>
      </c>
      <c r="NU49" s="120">
        <f t="shared" si="35"/>
        <v>0</v>
      </c>
      <c r="NV49" s="18">
        <f t="shared" si="137"/>
        <v>5497.13</v>
      </c>
      <c r="NW49" s="18">
        <v>532.01</v>
      </c>
      <c r="NX49" s="218">
        <v>551.67999999999995</v>
      </c>
      <c r="NY49" s="218">
        <v>551.67999999999995</v>
      </c>
      <c r="NZ49" s="18">
        <v>551.67999999999995</v>
      </c>
      <c r="OA49" s="18">
        <v>551.67999999999995</v>
      </c>
      <c r="OB49" s="18">
        <v>551.67999999999995</v>
      </c>
      <c r="OC49" s="18">
        <v>551.67999999999995</v>
      </c>
      <c r="OD49" s="18">
        <v>551.67999999999995</v>
      </c>
      <c r="OE49" s="18">
        <v>551.67999999999995</v>
      </c>
      <c r="OF49" s="18">
        <v>551.67999999999995</v>
      </c>
      <c r="OG49" s="18"/>
      <c r="OH49" s="18"/>
      <c r="OI49" s="20">
        <f t="shared" si="138"/>
        <v>3475.0699999999997</v>
      </c>
      <c r="OJ49" s="20">
        <v>0</v>
      </c>
      <c r="OK49" s="20">
        <v>1779.01</v>
      </c>
      <c r="OL49" s="20">
        <v>0</v>
      </c>
      <c r="OM49" s="20">
        <v>0</v>
      </c>
      <c r="ON49" s="20">
        <v>1696.06</v>
      </c>
      <c r="OO49" s="20">
        <v>0</v>
      </c>
      <c r="OP49" s="20">
        <v>0</v>
      </c>
      <c r="OQ49" s="20">
        <v>0</v>
      </c>
      <c r="OR49" s="20">
        <v>0</v>
      </c>
      <c r="OS49" s="20">
        <f>VLOOKUP(C49,'[3]Фін.рез.(витрати)'!$C$8:$AD$94,28,0)</f>
        <v>0</v>
      </c>
      <c r="OT49" s="20"/>
      <c r="OU49" s="20"/>
      <c r="OV49" s="218">
        <f t="shared" si="139"/>
        <v>-2022.0600000000004</v>
      </c>
      <c r="OW49" s="20">
        <f t="shared" si="36"/>
        <v>-2022.0600000000004</v>
      </c>
      <c r="OX49" s="20">
        <f t="shared" si="37"/>
        <v>0</v>
      </c>
      <c r="OY49" s="18">
        <f t="shared" si="140"/>
        <v>7489.9809999999989</v>
      </c>
      <c r="OZ49" s="18">
        <v>702.9910000000001</v>
      </c>
      <c r="PA49" s="218">
        <v>754.11</v>
      </c>
      <c r="PB49" s="218">
        <v>754.11</v>
      </c>
      <c r="PC49" s="218">
        <v>754.11</v>
      </c>
      <c r="PD49" s="218">
        <v>754.11</v>
      </c>
      <c r="PE49" s="218">
        <v>754.11</v>
      </c>
      <c r="PF49" s="218">
        <v>754.11</v>
      </c>
      <c r="PG49" s="218">
        <v>754.11</v>
      </c>
      <c r="PH49" s="218">
        <v>754.11</v>
      </c>
      <c r="PI49" s="218">
        <v>754.11</v>
      </c>
      <c r="PJ49" s="218"/>
      <c r="PK49" s="218"/>
      <c r="PL49" s="20">
        <f t="shared" si="141"/>
        <v>9632.9399999999987</v>
      </c>
      <c r="PM49" s="18">
        <v>0</v>
      </c>
      <c r="PN49" s="18">
        <v>0</v>
      </c>
      <c r="PO49" s="18">
        <v>0</v>
      </c>
      <c r="PP49" s="18">
        <v>0</v>
      </c>
      <c r="PQ49" s="18">
        <v>0</v>
      </c>
      <c r="PR49" s="18">
        <v>5108.79</v>
      </c>
      <c r="PS49" s="18">
        <v>0</v>
      </c>
      <c r="PT49" s="18">
        <v>4524.1499999999996</v>
      </c>
      <c r="PU49" s="18">
        <v>0</v>
      </c>
      <c r="PV49" s="18">
        <f>VLOOKUP(C49,'[3]Фін.рез.(витрати)'!$C$8:$AE$94,29,0)</f>
        <v>0</v>
      </c>
      <c r="PW49" s="18"/>
      <c r="PX49" s="18"/>
      <c r="PY49" s="218">
        <f t="shared" si="142"/>
        <v>2142.9589999999998</v>
      </c>
      <c r="PZ49" s="20">
        <f t="shared" si="38"/>
        <v>0</v>
      </c>
      <c r="QA49" s="20">
        <f t="shared" si="39"/>
        <v>2142.9589999999998</v>
      </c>
      <c r="QB49" s="18">
        <f t="shared" si="143"/>
        <v>1305.7550000000001</v>
      </c>
      <c r="QC49" s="18">
        <v>127.92500000000001</v>
      </c>
      <c r="QD49" s="218">
        <v>130.87</v>
      </c>
      <c r="QE49" s="218">
        <v>130.87</v>
      </c>
      <c r="QF49" s="218">
        <v>130.87</v>
      </c>
      <c r="QG49" s="218">
        <v>130.87</v>
      </c>
      <c r="QH49" s="218">
        <v>130.87</v>
      </c>
      <c r="QI49" s="218">
        <v>130.87</v>
      </c>
      <c r="QJ49" s="218">
        <v>130.87</v>
      </c>
      <c r="QK49" s="218">
        <v>130.87</v>
      </c>
      <c r="QL49" s="218">
        <v>130.87</v>
      </c>
      <c r="QM49" s="218"/>
      <c r="QN49" s="218"/>
      <c r="QO49" s="20">
        <f t="shared" si="144"/>
        <v>0</v>
      </c>
      <c r="QP49" s="18">
        <v>0</v>
      </c>
      <c r="QQ49" s="18">
        <v>0</v>
      </c>
      <c r="QR49" s="18"/>
      <c r="QS49" s="18">
        <v>0</v>
      </c>
      <c r="QT49" s="18">
        <v>0</v>
      </c>
      <c r="QU49" s="18">
        <v>0</v>
      </c>
      <c r="QV49" s="18"/>
      <c r="QW49" s="18">
        <v>0</v>
      </c>
      <c r="QX49" s="18"/>
      <c r="QY49" s="18"/>
      <c r="QZ49" s="18"/>
      <c r="RA49" s="18"/>
      <c r="RB49" s="218">
        <f t="shared" si="145"/>
        <v>-1305.7550000000001</v>
      </c>
      <c r="RC49" s="20">
        <f t="shared" si="40"/>
        <v>-1305.7550000000001</v>
      </c>
      <c r="RD49" s="20">
        <f t="shared" si="41"/>
        <v>0</v>
      </c>
      <c r="RE49" s="18">
        <f t="shared" si="146"/>
        <v>5586.8330000000005</v>
      </c>
      <c r="RF49" s="20">
        <v>544.40299999999991</v>
      </c>
      <c r="RG49" s="218">
        <v>560.27</v>
      </c>
      <c r="RH49" s="218">
        <v>560.27</v>
      </c>
      <c r="RI49" s="218">
        <v>560.27</v>
      </c>
      <c r="RJ49" s="218">
        <v>560.27</v>
      </c>
      <c r="RK49" s="218">
        <v>560.27</v>
      </c>
      <c r="RL49" s="218">
        <v>560.27</v>
      </c>
      <c r="RM49" s="218">
        <v>560.27</v>
      </c>
      <c r="RN49" s="218">
        <v>560.27</v>
      </c>
      <c r="RO49" s="218">
        <v>560.27</v>
      </c>
      <c r="RP49" s="218"/>
      <c r="RQ49" s="218"/>
      <c r="RR49" s="20">
        <f t="shared" si="147"/>
        <v>0</v>
      </c>
      <c r="RS49" s="18">
        <v>0</v>
      </c>
      <c r="RT49" s="18">
        <v>0</v>
      </c>
      <c r="RU49" s="18"/>
      <c r="RV49" s="18">
        <v>0</v>
      </c>
      <c r="RW49" s="18"/>
      <c r="RX49" s="18"/>
      <c r="RY49" s="18">
        <v>0</v>
      </c>
      <c r="RZ49" s="18">
        <v>0</v>
      </c>
      <c r="SA49" s="18"/>
      <c r="SB49" s="18"/>
      <c r="SC49" s="18"/>
      <c r="SD49" s="18"/>
      <c r="SE49" s="20">
        <f t="shared" si="42"/>
        <v>-5586.8330000000005</v>
      </c>
      <c r="SF49" s="20">
        <f t="shared" si="43"/>
        <v>-5586.8330000000005</v>
      </c>
      <c r="SG49" s="20">
        <f t="shared" si="44"/>
        <v>0</v>
      </c>
      <c r="SH49" s="18">
        <f t="shared" si="148"/>
        <v>2751.9329999999995</v>
      </c>
      <c r="SI49" s="18">
        <v>260.10300000000001</v>
      </c>
      <c r="SJ49" s="218">
        <v>276.87</v>
      </c>
      <c r="SK49" s="218">
        <v>276.87</v>
      </c>
      <c r="SL49" s="218">
        <v>276.87</v>
      </c>
      <c r="SM49" s="218">
        <v>276.87</v>
      </c>
      <c r="SN49" s="218">
        <v>276.87</v>
      </c>
      <c r="SO49" s="218">
        <v>276.87</v>
      </c>
      <c r="SP49" s="218">
        <v>276.87</v>
      </c>
      <c r="SQ49" s="218">
        <v>276.87</v>
      </c>
      <c r="SR49" s="218">
        <v>276.87</v>
      </c>
      <c r="SS49" s="218"/>
      <c r="ST49" s="218"/>
      <c r="SU49" s="20">
        <f t="shared" si="149"/>
        <v>0</v>
      </c>
      <c r="SV49" s="18">
        <v>0</v>
      </c>
      <c r="SW49" s="18">
        <v>0</v>
      </c>
      <c r="SX49" s="18">
        <v>0</v>
      </c>
      <c r="SY49" s="18">
        <v>0</v>
      </c>
      <c r="SZ49" s="18">
        <v>0</v>
      </c>
      <c r="TA49" s="18">
        <v>0</v>
      </c>
      <c r="TB49" s="18">
        <v>0</v>
      </c>
      <c r="TC49" s="18">
        <v>0</v>
      </c>
      <c r="TD49" s="18">
        <v>0</v>
      </c>
      <c r="TE49" s="18"/>
      <c r="TF49" s="18"/>
      <c r="TG49" s="18"/>
      <c r="TH49" s="20">
        <f t="shared" si="45"/>
        <v>-2751.9329999999995</v>
      </c>
      <c r="TI49" s="20">
        <f t="shared" si="46"/>
        <v>-2751.9329999999995</v>
      </c>
      <c r="TJ49" s="20">
        <f t="shared" si="47"/>
        <v>0</v>
      </c>
      <c r="TK49" s="18">
        <f t="shared" si="150"/>
        <v>942.73700000000019</v>
      </c>
      <c r="TL49" s="18">
        <v>92.506999999999991</v>
      </c>
      <c r="TM49" s="218">
        <v>94.47</v>
      </c>
      <c r="TN49" s="218">
        <v>94.47</v>
      </c>
      <c r="TO49" s="218">
        <v>94.47</v>
      </c>
      <c r="TP49" s="218">
        <v>94.47</v>
      </c>
      <c r="TQ49" s="218">
        <v>94.47</v>
      </c>
      <c r="TR49" s="218">
        <v>94.47</v>
      </c>
      <c r="TS49" s="218">
        <v>94.47</v>
      </c>
      <c r="TT49" s="218">
        <v>94.47</v>
      </c>
      <c r="TU49" s="218">
        <v>94.47</v>
      </c>
      <c r="TV49" s="218"/>
      <c r="TW49" s="218"/>
      <c r="TX49" s="20">
        <f t="shared" si="151"/>
        <v>0</v>
      </c>
      <c r="TY49" s="18">
        <v>0</v>
      </c>
      <c r="TZ49" s="18">
        <v>0</v>
      </c>
      <c r="UA49" s="18">
        <v>0</v>
      </c>
      <c r="UB49" s="18">
        <v>0</v>
      </c>
      <c r="UC49" s="18">
        <v>0</v>
      </c>
      <c r="UD49" s="18">
        <v>0</v>
      </c>
      <c r="UE49" s="18">
        <v>0</v>
      </c>
      <c r="UF49" s="18">
        <v>0</v>
      </c>
      <c r="UG49" s="18">
        <v>0</v>
      </c>
      <c r="UH49" s="18">
        <f>VLOOKUP(C49,'[3]Фін.рез.(витрати)'!$C$8:$AI$94,33,0)</f>
        <v>0</v>
      </c>
      <c r="UI49" s="18"/>
      <c r="UJ49" s="18"/>
      <c r="UK49" s="20">
        <f t="shared" si="48"/>
        <v>-942.73700000000019</v>
      </c>
      <c r="UL49" s="20">
        <f t="shared" si="49"/>
        <v>-942.73700000000019</v>
      </c>
      <c r="UM49" s="20">
        <f t="shared" si="50"/>
        <v>0</v>
      </c>
      <c r="UN49" s="18">
        <f t="shared" si="152"/>
        <v>24.458999999999996</v>
      </c>
      <c r="UO49" s="18">
        <v>2.4090000000000007</v>
      </c>
      <c r="UP49" s="218">
        <v>2.4500000000000002</v>
      </c>
      <c r="UQ49" s="218">
        <v>2.4500000000000002</v>
      </c>
      <c r="UR49" s="218">
        <v>2.4500000000000002</v>
      </c>
      <c r="US49" s="218">
        <v>2.4500000000000002</v>
      </c>
      <c r="UT49" s="218">
        <v>2.4500000000000002</v>
      </c>
      <c r="UU49" s="218">
        <v>2.4500000000000002</v>
      </c>
      <c r="UV49" s="218">
        <v>2.4500000000000002</v>
      </c>
      <c r="UW49" s="218">
        <v>2.4500000000000002</v>
      </c>
      <c r="UX49" s="218">
        <v>2.4500000000000002</v>
      </c>
      <c r="UY49" s="218"/>
      <c r="UZ49" s="218"/>
      <c r="VA49" s="20">
        <f t="shared" si="51"/>
        <v>0</v>
      </c>
      <c r="VB49" s="218"/>
      <c r="VC49" s="218"/>
      <c r="VD49" s="218"/>
      <c r="VE49" s="218"/>
      <c r="VF49" s="218"/>
      <c r="VG49" s="218"/>
      <c r="VH49" s="218"/>
      <c r="VI49" s="218"/>
      <c r="VJ49" s="218"/>
      <c r="VK49" s="218"/>
      <c r="VL49" s="218"/>
      <c r="VM49" s="218"/>
      <c r="VN49" s="20">
        <f t="shared" si="52"/>
        <v>-24.458999999999996</v>
      </c>
      <c r="VO49" s="20">
        <f t="shared" si="53"/>
        <v>-24.458999999999996</v>
      </c>
      <c r="VP49" s="20">
        <f t="shared" si="54"/>
        <v>0</v>
      </c>
      <c r="VQ49" s="120">
        <f t="shared" si="55"/>
        <v>0</v>
      </c>
      <c r="VR49" s="228"/>
      <c r="VS49" s="228"/>
      <c r="VT49" s="228"/>
      <c r="VU49" s="228"/>
      <c r="VV49" s="228"/>
      <c r="VW49" s="228"/>
      <c r="VX49" s="228"/>
      <c r="VY49" s="228"/>
      <c r="VZ49" s="228"/>
      <c r="WA49" s="228"/>
      <c r="WB49" s="228"/>
      <c r="WC49" s="228"/>
      <c r="WD49" s="120">
        <f t="shared" si="56"/>
        <v>0</v>
      </c>
      <c r="WE49" s="218"/>
      <c r="WF49" s="218"/>
      <c r="WG49" s="218"/>
      <c r="WH49" s="218"/>
      <c r="WI49" s="218"/>
      <c r="WJ49" s="218"/>
      <c r="WK49" s="218"/>
      <c r="WL49" s="218"/>
      <c r="WM49" s="218"/>
      <c r="WN49" s="218"/>
      <c r="WO49" s="218"/>
      <c r="WP49" s="218"/>
      <c r="WQ49" s="120">
        <f t="shared" si="57"/>
        <v>0</v>
      </c>
      <c r="WR49" s="120">
        <f t="shared" si="58"/>
        <v>0</v>
      </c>
      <c r="WS49" s="120">
        <f t="shared" si="59"/>
        <v>0</v>
      </c>
      <c r="WT49" s="119">
        <f t="shared" si="153"/>
        <v>28406.031999999996</v>
      </c>
      <c r="WU49" s="119">
        <v>2892.0219999999999</v>
      </c>
      <c r="WV49" s="228">
        <v>2834.89</v>
      </c>
      <c r="WW49" s="228">
        <v>2834.89</v>
      </c>
      <c r="WX49" s="228">
        <v>2834.89</v>
      </c>
      <c r="WY49" s="228">
        <v>2834.89</v>
      </c>
      <c r="WZ49" s="228">
        <v>2834.89</v>
      </c>
      <c r="XA49" s="228">
        <v>2834.89</v>
      </c>
      <c r="XB49" s="228">
        <v>2834.89</v>
      </c>
      <c r="XC49" s="228">
        <v>2834.89</v>
      </c>
      <c r="XD49" s="228">
        <v>2834.89</v>
      </c>
      <c r="XE49" s="228"/>
      <c r="XF49" s="228"/>
      <c r="XG49" s="119">
        <f t="shared" si="154"/>
        <v>50319.957330458667</v>
      </c>
      <c r="XH49" s="18">
        <v>5876.6088462130356</v>
      </c>
      <c r="XI49" s="18">
        <v>3689.7917159955723</v>
      </c>
      <c r="XJ49" s="18">
        <v>2503.7124739003484</v>
      </c>
      <c r="XK49" s="18">
        <v>2595.8462279106984</v>
      </c>
      <c r="XL49" s="18">
        <v>5274.9757766092825</v>
      </c>
      <c r="XM49" s="18">
        <v>5337.2420536527916</v>
      </c>
      <c r="XN49" s="18">
        <v>4805.3451059868767</v>
      </c>
      <c r="XO49" s="18">
        <v>8024.7953862479599</v>
      </c>
      <c r="XP49" s="18">
        <v>7119.4858512865694</v>
      </c>
      <c r="XQ49" s="18">
        <v>5092.1538926555331</v>
      </c>
      <c r="XR49" s="18"/>
      <c r="XS49" s="18"/>
      <c r="XT49" s="120">
        <f t="shared" si="60"/>
        <v>21913.925330458671</v>
      </c>
      <c r="XU49" s="120">
        <f t="shared" si="61"/>
        <v>0</v>
      </c>
      <c r="XV49" s="120">
        <f t="shared" si="62"/>
        <v>21913.925330458671</v>
      </c>
      <c r="XW49" s="119">
        <f t="shared" si="155"/>
        <v>41402.148999999998</v>
      </c>
      <c r="XX49" s="119">
        <v>3975.6489999999999</v>
      </c>
      <c r="XY49" s="228">
        <v>4158.5</v>
      </c>
      <c r="XZ49" s="228">
        <v>4158.5</v>
      </c>
      <c r="YA49" s="228">
        <v>4158.5</v>
      </c>
      <c r="YB49" s="228">
        <v>4158.5</v>
      </c>
      <c r="YC49" s="228">
        <v>4158.5</v>
      </c>
      <c r="YD49" s="228">
        <v>4158.5</v>
      </c>
      <c r="YE49" s="228">
        <v>4158.5</v>
      </c>
      <c r="YF49" s="228">
        <v>4158.5</v>
      </c>
      <c r="YG49" s="228">
        <v>4158.5</v>
      </c>
      <c r="YH49" s="228"/>
      <c r="YI49" s="228"/>
      <c r="YJ49" s="120">
        <f t="shared" si="156"/>
        <v>35294.800577336602</v>
      </c>
      <c r="YK49" s="18">
        <v>3315.3808304361828</v>
      </c>
      <c r="YL49" s="18">
        <v>2369.9241920572604</v>
      </c>
      <c r="YM49" s="18">
        <v>3330.2173153115255</v>
      </c>
      <c r="YN49" s="18">
        <v>3557.7279573287283</v>
      </c>
      <c r="YO49" s="18">
        <v>4875.9097811822548</v>
      </c>
      <c r="YP49" s="18">
        <v>3395.193951837372</v>
      </c>
      <c r="YQ49" s="18">
        <v>3880.7479852029196</v>
      </c>
      <c r="YR49" s="18">
        <v>3603.8239887370196</v>
      </c>
      <c r="YS49" s="18">
        <v>3415.2286458556928</v>
      </c>
      <c r="YT49" s="18">
        <v>3550.6459293876437</v>
      </c>
      <c r="YU49" s="18"/>
      <c r="YV49" s="18"/>
      <c r="YW49" s="218">
        <f t="shared" si="157"/>
        <v>-6107.3484226633955</v>
      </c>
      <c r="YX49" s="120">
        <f t="shared" si="63"/>
        <v>-6107.3484226633955</v>
      </c>
      <c r="YY49" s="120">
        <f t="shared" si="64"/>
        <v>0</v>
      </c>
      <c r="YZ49" s="119">
        <f t="shared" si="158"/>
        <v>353.56100000000004</v>
      </c>
      <c r="ZA49" s="119">
        <v>44.411000000000001</v>
      </c>
      <c r="ZB49" s="228">
        <v>34.35</v>
      </c>
      <c r="ZC49" s="228">
        <v>34.35</v>
      </c>
      <c r="ZD49" s="228">
        <v>34.35</v>
      </c>
      <c r="ZE49" s="228">
        <v>34.35</v>
      </c>
      <c r="ZF49" s="228">
        <v>34.35</v>
      </c>
      <c r="ZG49" s="228">
        <v>34.35</v>
      </c>
      <c r="ZH49" s="228">
        <v>34.35</v>
      </c>
      <c r="ZI49" s="228">
        <v>34.35</v>
      </c>
      <c r="ZJ49" s="228">
        <v>34.35</v>
      </c>
      <c r="ZK49" s="228"/>
      <c r="ZL49" s="228"/>
      <c r="ZM49" s="120">
        <f t="shared" si="159"/>
        <v>5347.1821997826692</v>
      </c>
      <c r="ZN49" s="119"/>
      <c r="ZO49" s="18"/>
      <c r="ZP49" s="18">
        <v>2502.0200863847704</v>
      </c>
      <c r="ZQ49" s="18">
        <v>2845.1621133978988</v>
      </c>
      <c r="ZR49" s="18"/>
      <c r="ZS49" s="18"/>
      <c r="ZT49" s="18"/>
      <c r="ZU49" s="18"/>
      <c r="ZV49" s="18"/>
      <c r="ZW49" s="18"/>
      <c r="ZX49" s="18"/>
      <c r="ZY49" s="18"/>
      <c r="ZZ49" s="120">
        <f t="shared" si="65"/>
        <v>4993.6211997826695</v>
      </c>
      <c r="AAA49" s="120">
        <f t="shared" si="66"/>
        <v>0</v>
      </c>
      <c r="AAB49" s="120">
        <f t="shared" si="67"/>
        <v>4993.6211997826695</v>
      </c>
      <c r="AAC49" s="119">
        <f t="shared" si="160"/>
        <v>1107.9969999999996</v>
      </c>
      <c r="AAD49" s="119">
        <v>110.617</v>
      </c>
      <c r="AAE49" s="228">
        <v>110.82</v>
      </c>
      <c r="AAF49" s="228">
        <v>110.82</v>
      </c>
      <c r="AAG49" s="228">
        <v>110.82</v>
      </c>
      <c r="AAH49" s="228">
        <v>110.82</v>
      </c>
      <c r="AAI49" s="228">
        <v>110.82</v>
      </c>
      <c r="AAJ49" s="228">
        <v>110.82</v>
      </c>
      <c r="AAK49" s="228">
        <v>110.82</v>
      </c>
      <c r="AAL49" s="228">
        <v>110.82</v>
      </c>
      <c r="AAM49" s="228">
        <v>110.82</v>
      </c>
      <c r="AAN49" s="228"/>
      <c r="AAO49" s="228"/>
      <c r="AAP49" s="120">
        <f t="shared" si="161"/>
        <v>1400.0176196239997</v>
      </c>
      <c r="AAQ49" s="18">
        <v>118.74445455599999</v>
      </c>
      <c r="AAR49" s="18">
        <v>118.43941356000001</v>
      </c>
      <c r="AAS49" s="18">
        <v>145.29512711999999</v>
      </c>
      <c r="AAT49" s="18">
        <v>148.31166636</v>
      </c>
      <c r="AAU49" s="18">
        <v>145.07177770800001</v>
      </c>
      <c r="AAV49" s="18">
        <v>147.78147956000001</v>
      </c>
      <c r="AAW49" s="18">
        <v>143.56050852000001</v>
      </c>
      <c r="AAX49" s="18">
        <v>144.19357524</v>
      </c>
      <c r="AAY49" s="18">
        <v>142.98690692</v>
      </c>
      <c r="AAZ49" s="18">
        <v>145.63271008000001</v>
      </c>
      <c r="ABA49" s="18"/>
      <c r="ABB49" s="18"/>
      <c r="ABC49" s="120">
        <f t="shared" si="68"/>
        <v>292.02061962400012</v>
      </c>
      <c r="ABD49" s="120">
        <f t="shared" si="69"/>
        <v>0</v>
      </c>
      <c r="ABE49" s="120">
        <f t="shared" si="70"/>
        <v>292.02061962400012</v>
      </c>
      <c r="ABF49" s="119">
        <f t="shared" si="162"/>
        <v>241.95199999999997</v>
      </c>
      <c r="ABG49" s="119">
        <v>24.152000000000001</v>
      </c>
      <c r="ABH49" s="228">
        <v>24.2</v>
      </c>
      <c r="ABI49" s="228">
        <v>24.2</v>
      </c>
      <c r="ABJ49" s="228">
        <v>24.2</v>
      </c>
      <c r="ABK49" s="228">
        <v>24.2</v>
      </c>
      <c r="ABL49" s="228">
        <v>24.2</v>
      </c>
      <c r="ABM49" s="228">
        <v>24.2</v>
      </c>
      <c r="ABN49" s="228">
        <v>24.2</v>
      </c>
      <c r="ABO49" s="228">
        <v>24.2</v>
      </c>
      <c r="ABP49" s="228">
        <v>24.2</v>
      </c>
      <c r="ABQ49" s="228"/>
      <c r="ABR49" s="228"/>
      <c r="ABS49" s="120">
        <f t="shared" si="163"/>
        <v>0</v>
      </c>
      <c r="ABT49" s="18">
        <v>0</v>
      </c>
      <c r="ABU49" s="18"/>
      <c r="ABV49" s="18"/>
      <c r="ABW49" s="18"/>
      <c r="ABX49" s="18"/>
      <c r="ABY49" s="18"/>
      <c r="ABZ49" s="18"/>
      <c r="ACA49" s="18">
        <v>0</v>
      </c>
      <c r="ACB49" s="18">
        <v>0</v>
      </c>
      <c r="ACC49" s="18">
        <v>0</v>
      </c>
      <c r="ACD49" s="18"/>
      <c r="ACE49" s="18"/>
      <c r="ACF49" s="120">
        <f t="shared" si="71"/>
        <v>-241.95199999999997</v>
      </c>
      <c r="ACG49" s="120">
        <f t="shared" si="72"/>
        <v>-241.95199999999997</v>
      </c>
      <c r="ACH49" s="120">
        <f t="shared" si="73"/>
        <v>0</v>
      </c>
      <c r="ACI49" s="114">
        <f t="shared" si="74"/>
        <v>43315.064999999995</v>
      </c>
      <c r="ACJ49" s="120">
        <f t="shared" si="75"/>
        <v>35216.911948031993</v>
      </c>
      <c r="ACK49" s="131">
        <f t="shared" si="76"/>
        <v>-8098.1530519680018</v>
      </c>
      <c r="ACL49" s="120">
        <f t="shared" si="77"/>
        <v>-8098.1530519680018</v>
      </c>
      <c r="ACM49" s="120">
        <f t="shared" si="78"/>
        <v>0</v>
      </c>
      <c r="ACN49" s="18">
        <f t="shared" si="164"/>
        <v>28255.079999999994</v>
      </c>
      <c r="ACO49" s="18">
        <v>2757</v>
      </c>
      <c r="ACP49" s="218">
        <v>2833.12</v>
      </c>
      <c r="ACQ49" s="218">
        <v>2833.12</v>
      </c>
      <c r="ACR49" s="218">
        <v>2833.12</v>
      </c>
      <c r="ACS49" s="218">
        <v>2833.12</v>
      </c>
      <c r="ACT49" s="218">
        <v>2833.12</v>
      </c>
      <c r="ACU49" s="218">
        <v>2833.12</v>
      </c>
      <c r="ACV49" s="218">
        <v>2833.12</v>
      </c>
      <c r="ACW49" s="218">
        <v>2833.12</v>
      </c>
      <c r="ACX49" s="218">
        <v>2833.12</v>
      </c>
      <c r="ACY49" s="218"/>
      <c r="ACZ49" s="218"/>
      <c r="ADA49" s="20">
        <f t="shared" si="165"/>
        <v>20351.509301375998</v>
      </c>
      <c r="ADB49" s="18">
        <v>1747.4100335999999</v>
      </c>
      <c r="ADC49" s="18">
        <v>2428.2060372000001</v>
      </c>
      <c r="ADD49" s="18">
        <v>2516.7108674160004</v>
      </c>
      <c r="ADE49" s="18">
        <v>2394.4510439999999</v>
      </c>
      <c r="ADF49" s="18">
        <v>1734.7744047599999</v>
      </c>
      <c r="ADG49" s="18">
        <v>2050.2489851999999</v>
      </c>
      <c r="ADH49" s="18">
        <v>1441.7159004</v>
      </c>
      <c r="ADI49" s="18">
        <v>2781.7216020000001</v>
      </c>
      <c r="ADJ49" s="18">
        <v>1482.9076908000002</v>
      </c>
      <c r="ADK49" s="18">
        <v>1773.362736</v>
      </c>
      <c r="ADL49" s="18"/>
      <c r="ADM49" s="18"/>
      <c r="ADN49" s="20">
        <f t="shared" si="79"/>
        <v>-7903.5706986239966</v>
      </c>
      <c r="ADO49" s="20">
        <f t="shared" si="80"/>
        <v>-7903.5706986239966</v>
      </c>
      <c r="ADP49" s="20">
        <f t="shared" si="81"/>
        <v>0</v>
      </c>
      <c r="ADQ49" s="18">
        <f t="shared" si="166"/>
        <v>15059.985000000001</v>
      </c>
      <c r="ADR49" s="18">
        <v>1379.895</v>
      </c>
      <c r="ADS49" s="218">
        <v>1520.01</v>
      </c>
      <c r="ADT49" s="218">
        <v>1520.01</v>
      </c>
      <c r="ADU49" s="218">
        <v>1520.01</v>
      </c>
      <c r="ADV49" s="218">
        <v>1520.01</v>
      </c>
      <c r="ADW49" s="218">
        <v>1520.01</v>
      </c>
      <c r="ADX49" s="218">
        <v>1520.01</v>
      </c>
      <c r="ADY49" s="218">
        <v>1520.01</v>
      </c>
      <c r="ADZ49" s="218">
        <v>1520.01</v>
      </c>
      <c r="AEA49" s="218">
        <v>1520.01</v>
      </c>
      <c r="AEB49" s="218"/>
      <c r="AEC49" s="218"/>
      <c r="AED49" s="20">
        <f t="shared" si="167"/>
        <v>14865.402646655999</v>
      </c>
      <c r="AEE49" s="18">
        <v>1330.4144573999999</v>
      </c>
      <c r="AEF49" s="18">
        <v>1465.638228</v>
      </c>
      <c r="AEG49" s="18">
        <v>1562.507694936</v>
      </c>
      <c r="AEH49" s="18">
        <v>1213.4590884000002</v>
      </c>
      <c r="AEI49" s="18">
        <v>1643.47048872</v>
      </c>
      <c r="AEJ49" s="18">
        <v>1641.8167416000001</v>
      </c>
      <c r="AEK49" s="18">
        <v>1249.2252215999999</v>
      </c>
      <c r="AEL49" s="18">
        <v>1893.938112</v>
      </c>
      <c r="AEM49" s="18">
        <v>1310.749542</v>
      </c>
      <c r="AEN49" s="18">
        <v>1554.183072</v>
      </c>
      <c r="AEO49" s="18"/>
      <c r="AEP49" s="18"/>
      <c r="AEQ49" s="20">
        <f t="shared" si="82"/>
        <v>-194.5823533440016</v>
      </c>
      <c r="AER49" s="20">
        <f t="shared" si="83"/>
        <v>-194.5823533440016</v>
      </c>
      <c r="AES49" s="20">
        <f t="shared" si="84"/>
        <v>0</v>
      </c>
      <c r="AET49" s="18">
        <f t="shared" si="168"/>
        <v>0</v>
      </c>
      <c r="AEU49" s="18">
        <v>0</v>
      </c>
      <c r="AEV49" s="218">
        <v>0</v>
      </c>
      <c r="AEW49" s="218">
        <v>0</v>
      </c>
      <c r="AEX49" s="218">
        <v>0</v>
      </c>
      <c r="AEY49" s="218">
        <v>0</v>
      </c>
      <c r="AEZ49" s="218"/>
      <c r="AFA49" s="218"/>
      <c r="AFB49" s="218"/>
      <c r="AFC49" s="218"/>
      <c r="AFD49" s="218"/>
      <c r="AFE49" s="218"/>
      <c r="AFF49" s="218"/>
      <c r="AFG49" s="20">
        <f t="shared" si="169"/>
        <v>0</v>
      </c>
      <c r="AFH49" s="18"/>
      <c r="AFI49" s="18"/>
      <c r="AFJ49" s="18"/>
      <c r="AFK49" s="18"/>
      <c r="AFL49" s="18"/>
      <c r="AFM49" s="18"/>
      <c r="AFN49" s="18"/>
      <c r="AFO49" s="18"/>
      <c r="AFP49" s="18"/>
      <c r="AFQ49" s="18"/>
      <c r="AFR49" s="18"/>
      <c r="AFS49" s="18"/>
      <c r="AFT49" s="20">
        <f t="shared" si="85"/>
        <v>0</v>
      </c>
      <c r="AFU49" s="20">
        <f t="shared" si="86"/>
        <v>0</v>
      </c>
      <c r="AFV49" s="135">
        <f t="shared" si="87"/>
        <v>0</v>
      </c>
      <c r="AFW49" s="140">
        <f t="shared" si="88"/>
        <v>323230.53470999992</v>
      </c>
      <c r="AFX49" s="110">
        <f t="shared" si="89"/>
        <v>247759.36496761726</v>
      </c>
      <c r="AFY49" s="125">
        <f t="shared" si="90"/>
        <v>-75471.169742382655</v>
      </c>
      <c r="AFZ49" s="20">
        <f t="shared" si="170"/>
        <v>-75471.169742382655</v>
      </c>
      <c r="AGA49" s="139">
        <f t="shared" si="171"/>
        <v>0</v>
      </c>
      <c r="AGB49" s="200">
        <f t="shared" si="91"/>
        <v>387876.6416519999</v>
      </c>
      <c r="AGC49" s="125">
        <f t="shared" si="91"/>
        <v>297311.23796114069</v>
      </c>
      <c r="AGD49" s="125">
        <f t="shared" si="92"/>
        <v>-90565.40369085921</v>
      </c>
      <c r="AGE49" s="20">
        <f t="shared" si="93"/>
        <v>-90565.40369085921</v>
      </c>
      <c r="AGF49" s="135">
        <f t="shared" si="94"/>
        <v>0</v>
      </c>
      <c r="AGG49" s="164">
        <f t="shared" si="172"/>
        <v>19393.832082599994</v>
      </c>
      <c r="AGH49" s="205">
        <f t="shared" si="173"/>
        <v>14865.561898057036</v>
      </c>
      <c r="AGI49" s="125">
        <f t="shared" si="95"/>
        <v>-4528.2701845429583</v>
      </c>
      <c r="AGJ49" s="20">
        <f t="shared" si="96"/>
        <v>-4528.2701845429583</v>
      </c>
      <c r="AGK49" s="139">
        <f t="shared" si="97"/>
        <v>0</v>
      </c>
      <c r="AGL49" s="165">
        <f t="shared" si="174"/>
        <v>407270.47373459989</v>
      </c>
      <c r="AGM49" s="165">
        <f t="shared" si="174"/>
        <v>312176.79985919775</v>
      </c>
      <c r="AGN49" s="166">
        <f t="shared" si="99"/>
        <v>-95093.673875402135</v>
      </c>
      <c r="AGO49" s="165">
        <f t="shared" si="100"/>
        <v>-95093.673875402135</v>
      </c>
      <c r="AGP49" s="167">
        <f t="shared" si="101"/>
        <v>0</v>
      </c>
      <c r="AGQ49" s="202">
        <f t="shared" si="175"/>
        <v>4.7619047619047623E-2</v>
      </c>
      <c r="AGR49" s="263"/>
      <c r="AGS49" s="263">
        <v>0.05</v>
      </c>
      <c r="AGT49" s="229"/>
      <c r="AGU49" s="264"/>
      <c r="AGV49" s="22"/>
      <c r="AGW49" s="22"/>
      <c r="AGX49" s="22"/>
      <c r="AGY49" s="22"/>
      <c r="AGZ49" s="22"/>
      <c r="AHA49" s="22"/>
      <c r="AHB49" s="22"/>
      <c r="AHC49" s="22"/>
      <c r="AHD49" s="22"/>
      <c r="AHE49" s="22"/>
      <c r="AHF49" s="22"/>
      <c r="AHG49" s="22"/>
      <c r="AHH49" s="22"/>
    </row>
    <row r="50" spans="1:892" s="210" customFormat="1" ht="12.75" outlineLevel="1" x14ac:dyDescent="0.25">
      <c r="A50" s="1">
        <v>480</v>
      </c>
      <c r="B50" s="21">
        <v>3</v>
      </c>
      <c r="C50" s="230" t="s">
        <v>771</v>
      </c>
      <c r="D50" s="231">
        <v>9</v>
      </c>
      <c r="E50" s="227">
        <v>4256.12</v>
      </c>
      <c r="F50" s="131">
        <f t="shared" si="0"/>
        <v>29565.436999999991</v>
      </c>
      <c r="G50" s="113">
        <f t="shared" si="1"/>
        <v>53347.345527530051</v>
      </c>
      <c r="H50" s="131">
        <f t="shared" si="2"/>
        <v>23781.90852753006</v>
      </c>
      <c r="I50" s="120">
        <f t="shared" si="3"/>
        <v>0</v>
      </c>
      <c r="J50" s="120">
        <f t="shared" si="4"/>
        <v>23781.90852753006</v>
      </c>
      <c r="K50" s="18">
        <f t="shared" si="102"/>
        <v>18377.037999999993</v>
      </c>
      <c r="L50" s="218">
        <v>1802.4579999999999</v>
      </c>
      <c r="M50" s="218">
        <v>1841.62</v>
      </c>
      <c r="N50" s="218">
        <v>1841.62</v>
      </c>
      <c r="O50" s="218">
        <v>1841.62</v>
      </c>
      <c r="P50" s="218">
        <v>1841.62</v>
      </c>
      <c r="Q50" s="218">
        <v>1841.62</v>
      </c>
      <c r="R50" s="218">
        <v>1841.62</v>
      </c>
      <c r="S50" s="218">
        <v>1841.62</v>
      </c>
      <c r="T50" s="218">
        <v>1841.62</v>
      </c>
      <c r="U50" s="218">
        <v>1841.62</v>
      </c>
      <c r="V50" s="218"/>
      <c r="W50" s="218"/>
      <c r="X50" s="218">
        <f t="shared" si="103"/>
        <v>29072.865928813932</v>
      </c>
      <c r="Y50" s="18">
        <v>0</v>
      </c>
      <c r="Z50" s="18">
        <v>7059.9051529469216</v>
      </c>
      <c r="AA50" s="18">
        <v>0</v>
      </c>
      <c r="AB50" s="18">
        <v>0</v>
      </c>
      <c r="AC50" s="18">
        <v>0</v>
      </c>
      <c r="AD50" s="18">
        <v>0</v>
      </c>
      <c r="AE50" s="18">
        <v>22012.96077586701</v>
      </c>
      <c r="AF50" s="18">
        <v>0</v>
      </c>
      <c r="AG50" s="18">
        <v>0</v>
      </c>
      <c r="AH50" s="18">
        <v>0</v>
      </c>
      <c r="AI50" s="18"/>
      <c r="AJ50" s="18"/>
      <c r="AK50" s="218"/>
      <c r="AL50" s="218">
        <f t="shared" si="104"/>
        <v>0</v>
      </c>
      <c r="AM50" s="218">
        <f t="shared" si="5"/>
        <v>0</v>
      </c>
      <c r="AN50" s="18">
        <f t="shared" si="105"/>
        <v>3232.3859999999991</v>
      </c>
      <c r="AO50" s="218">
        <v>317.37599999999998</v>
      </c>
      <c r="AP50" s="218">
        <v>323.89</v>
      </c>
      <c r="AQ50" s="218">
        <v>323.89</v>
      </c>
      <c r="AR50" s="218">
        <v>323.89</v>
      </c>
      <c r="AS50" s="218">
        <v>323.89</v>
      </c>
      <c r="AT50" s="218">
        <v>323.89</v>
      </c>
      <c r="AU50" s="218">
        <v>323.89</v>
      </c>
      <c r="AV50" s="218">
        <v>323.89</v>
      </c>
      <c r="AW50" s="218">
        <v>323.89</v>
      </c>
      <c r="AX50" s="218">
        <v>323.89</v>
      </c>
      <c r="AY50" s="218"/>
      <c r="AZ50" s="218"/>
      <c r="BA50" s="20">
        <f t="shared" si="106"/>
        <v>3032.2021655731342</v>
      </c>
      <c r="BB50" s="18">
        <v>0</v>
      </c>
      <c r="BC50" s="18">
        <v>1267.9052461506458</v>
      </c>
      <c r="BD50" s="18">
        <v>0</v>
      </c>
      <c r="BE50" s="18">
        <v>0</v>
      </c>
      <c r="BF50" s="18">
        <v>0</v>
      </c>
      <c r="BG50" s="18">
        <v>0</v>
      </c>
      <c r="BH50" s="18">
        <v>1764.2969194224881</v>
      </c>
      <c r="BI50" s="18">
        <v>0</v>
      </c>
      <c r="BJ50" s="18">
        <v>0</v>
      </c>
      <c r="BK50" s="18">
        <v>0</v>
      </c>
      <c r="BL50" s="18"/>
      <c r="BM50" s="18"/>
      <c r="BN50" s="218"/>
      <c r="BO50" s="20">
        <f t="shared" si="6"/>
        <v>0</v>
      </c>
      <c r="BP50" s="20">
        <f t="shared" si="7"/>
        <v>0</v>
      </c>
      <c r="BQ50" s="18">
        <f t="shared" si="107"/>
        <v>1600.2279999999998</v>
      </c>
      <c r="BR50" s="218">
        <v>159.86799999999999</v>
      </c>
      <c r="BS50" s="3">
        <v>160.04</v>
      </c>
      <c r="BT50" s="218">
        <v>160.04</v>
      </c>
      <c r="BU50" s="218">
        <v>160.04</v>
      </c>
      <c r="BV50" s="218">
        <v>160.04</v>
      </c>
      <c r="BW50" s="218">
        <v>160.04</v>
      </c>
      <c r="BX50" s="218">
        <v>160.04</v>
      </c>
      <c r="BY50" s="218">
        <v>160.04</v>
      </c>
      <c r="BZ50" s="218">
        <v>160.04</v>
      </c>
      <c r="CA50" s="218">
        <v>160.04</v>
      </c>
      <c r="CB50" s="218"/>
      <c r="CC50" s="218"/>
      <c r="CD50" s="18">
        <f t="shared" si="108"/>
        <v>1738.0386047484801</v>
      </c>
      <c r="CE50" s="18">
        <v>161.41479552799998</v>
      </c>
      <c r="CF50" s="18">
        <v>161.00013927999998</v>
      </c>
      <c r="CG50" s="18">
        <v>176.88099677247999</v>
      </c>
      <c r="CH50" s="18">
        <v>180.55333296000001</v>
      </c>
      <c r="CI50" s="18">
        <v>176.60912068799999</v>
      </c>
      <c r="CJ50" s="18">
        <v>179.90788816</v>
      </c>
      <c r="CK50" s="18">
        <v>174.76931472000001</v>
      </c>
      <c r="CL50" s="18">
        <v>175.54000464000001</v>
      </c>
      <c r="CM50" s="18">
        <v>174.07101711999999</v>
      </c>
      <c r="CN50" s="18">
        <v>177.29199488</v>
      </c>
      <c r="CO50" s="18"/>
      <c r="CP50" s="18"/>
      <c r="CQ50" s="218"/>
      <c r="CR50" s="20">
        <f t="shared" si="8"/>
        <v>0</v>
      </c>
      <c r="CS50" s="20">
        <f t="shared" si="9"/>
        <v>0</v>
      </c>
      <c r="CT50" s="18">
        <f t="shared" si="109"/>
        <v>501.59100000000012</v>
      </c>
      <c r="CU50" s="18">
        <v>49.611000000000004</v>
      </c>
      <c r="CV50" s="218">
        <v>50.22</v>
      </c>
      <c r="CW50" s="218">
        <v>50.22</v>
      </c>
      <c r="CX50" s="218">
        <v>50.22</v>
      </c>
      <c r="CY50" s="218">
        <v>50.22</v>
      </c>
      <c r="CZ50" s="218">
        <v>50.22</v>
      </c>
      <c r="DA50" s="218">
        <v>50.22</v>
      </c>
      <c r="DB50" s="218">
        <v>50.22</v>
      </c>
      <c r="DC50" s="218">
        <v>50.22</v>
      </c>
      <c r="DD50" s="218">
        <v>50.22</v>
      </c>
      <c r="DE50" s="218"/>
      <c r="DF50" s="218"/>
      <c r="DG50" s="18">
        <f t="shared" si="110"/>
        <v>532.8813476163599</v>
      </c>
      <c r="DH50" s="18">
        <v>44.998014691000002</v>
      </c>
      <c r="DI50" s="18">
        <v>44.882419909999996</v>
      </c>
      <c r="DJ50" s="18">
        <v>55.352619619359999</v>
      </c>
      <c r="DK50" s="18">
        <v>56.501829719999996</v>
      </c>
      <c r="DL50" s="18">
        <v>55.267539515999999</v>
      </c>
      <c r="DM50" s="18">
        <v>56.299645639999994</v>
      </c>
      <c r="DN50" s="18">
        <v>54.69179604</v>
      </c>
      <c r="DO50" s="18">
        <v>54.932973480000001</v>
      </c>
      <c r="DP50" s="18">
        <v>54.47327284</v>
      </c>
      <c r="DQ50" s="18">
        <v>55.481236159999995</v>
      </c>
      <c r="DR50" s="18"/>
      <c r="DS50" s="18"/>
      <c r="DT50" s="218">
        <f t="shared" si="111"/>
        <v>31.290347616359782</v>
      </c>
      <c r="DU50" s="20">
        <f t="shared" si="10"/>
        <v>0</v>
      </c>
      <c r="DV50" s="20">
        <f t="shared" si="112"/>
        <v>31.290347616359782</v>
      </c>
      <c r="DW50" s="18">
        <f t="shared" si="176"/>
        <v>751.87000000000023</v>
      </c>
      <c r="DX50" s="18">
        <v>73.81</v>
      </c>
      <c r="DY50" s="218">
        <v>75.34</v>
      </c>
      <c r="DZ50" s="218">
        <v>75.34</v>
      </c>
      <c r="EA50" s="218">
        <v>75.34</v>
      </c>
      <c r="EB50" s="218">
        <v>75.34</v>
      </c>
      <c r="EC50" s="218">
        <v>75.34</v>
      </c>
      <c r="ED50" s="218">
        <v>75.34</v>
      </c>
      <c r="EE50" s="218">
        <v>75.34</v>
      </c>
      <c r="EF50" s="218">
        <v>75.34</v>
      </c>
      <c r="EG50" s="218">
        <v>75.34</v>
      </c>
      <c r="EH50" s="218"/>
      <c r="EI50" s="218"/>
      <c r="EJ50" s="218"/>
      <c r="EK50" s="18">
        <f t="shared" si="113"/>
        <v>701.60399933051519</v>
      </c>
      <c r="EL50" s="18">
        <v>0</v>
      </c>
      <c r="EM50" s="18">
        <v>293.37337779497705</v>
      </c>
      <c r="EN50" s="18">
        <v>0</v>
      </c>
      <c r="EO50" s="18">
        <v>0</v>
      </c>
      <c r="EP50" s="18">
        <v>0</v>
      </c>
      <c r="EQ50" s="18">
        <v>0</v>
      </c>
      <c r="ER50" s="18">
        <v>408.23062153553815</v>
      </c>
      <c r="ES50" s="18">
        <v>0</v>
      </c>
      <c r="ET50" s="18">
        <v>0</v>
      </c>
      <c r="EU50" s="18">
        <v>0</v>
      </c>
      <c r="EV50" s="18"/>
      <c r="EW50" s="18"/>
      <c r="EX50" s="20">
        <f t="shared" si="12"/>
        <v>-50.266000669485038</v>
      </c>
      <c r="EY50" s="20">
        <f t="shared" si="114"/>
        <v>-50.266000669485038</v>
      </c>
      <c r="EZ50" s="20">
        <f t="shared" si="115"/>
        <v>0</v>
      </c>
      <c r="FA50" s="18">
        <f t="shared" si="116"/>
        <v>3147.4300000000007</v>
      </c>
      <c r="FB50" s="18">
        <v>309.01</v>
      </c>
      <c r="FC50" s="218">
        <v>315.38</v>
      </c>
      <c r="FD50" s="218">
        <v>315.38</v>
      </c>
      <c r="FE50" s="218">
        <v>315.38</v>
      </c>
      <c r="FF50" s="218">
        <v>315.38</v>
      </c>
      <c r="FG50" s="218">
        <v>315.38</v>
      </c>
      <c r="FH50" s="218">
        <v>315.38</v>
      </c>
      <c r="FI50" s="218">
        <v>315.38</v>
      </c>
      <c r="FJ50" s="218">
        <v>315.38</v>
      </c>
      <c r="FK50" s="218">
        <v>315.38</v>
      </c>
      <c r="FL50" s="218"/>
      <c r="FM50" s="218"/>
      <c r="FN50" s="20">
        <f t="shared" si="117"/>
        <v>3454.2838469216781</v>
      </c>
      <c r="FO50" s="18">
        <v>1736.4208559286308</v>
      </c>
      <c r="FP50" s="18">
        <v>0</v>
      </c>
      <c r="FQ50" s="18">
        <v>0</v>
      </c>
      <c r="FR50" s="18">
        <v>0</v>
      </c>
      <c r="FS50" s="18">
        <v>0</v>
      </c>
      <c r="FT50" s="18">
        <v>0</v>
      </c>
      <c r="FU50" s="18">
        <v>1717.8629909930473</v>
      </c>
      <c r="FV50" s="18">
        <v>0</v>
      </c>
      <c r="FW50" s="18">
        <v>0</v>
      </c>
      <c r="FX50" s="18">
        <v>0</v>
      </c>
      <c r="FY50" s="18"/>
      <c r="FZ50" s="18"/>
      <c r="GA50" s="218">
        <f t="shared" si="118"/>
        <v>306.85384692167736</v>
      </c>
      <c r="GB50" s="20">
        <f t="shared" si="119"/>
        <v>0</v>
      </c>
      <c r="GC50" s="20">
        <f t="shared" si="120"/>
        <v>306.85384692167736</v>
      </c>
      <c r="GD50" s="18">
        <f t="shared" si="121"/>
        <v>5.4810000000000008</v>
      </c>
      <c r="GE50" s="218">
        <v>5.4810000000000008</v>
      </c>
      <c r="GF50" s="218">
        <v>0</v>
      </c>
      <c r="GG50" s="218">
        <v>0</v>
      </c>
      <c r="GH50" s="218">
        <v>0</v>
      </c>
      <c r="GI50" s="218">
        <v>0</v>
      </c>
      <c r="GJ50" s="218">
        <v>0</v>
      </c>
      <c r="GK50" s="218"/>
      <c r="GL50" s="218"/>
      <c r="GM50" s="218"/>
      <c r="GN50" s="218"/>
      <c r="GO50" s="218"/>
      <c r="GP50" s="218"/>
      <c r="GQ50" s="20">
        <f t="shared" si="122"/>
        <v>0</v>
      </c>
      <c r="GR50" s="18">
        <v>0</v>
      </c>
      <c r="GS50" s="18">
        <v>0</v>
      </c>
      <c r="GT50" s="18">
        <v>0</v>
      </c>
      <c r="GU50" s="18">
        <v>0</v>
      </c>
      <c r="GV50" s="218">
        <f t="shared" si="123"/>
        <v>-5.4810000000000008</v>
      </c>
      <c r="GW50" s="20">
        <f t="shared" si="13"/>
        <v>-5.4810000000000008</v>
      </c>
      <c r="GX50" s="20">
        <f t="shared" si="14"/>
        <v>0</v>
      </c>
      <c r="GY50" s="18">
        <f t="shared" si="124"/>
        <v>1949.413</v>
      </c>
      <c r="GZ50" s="18">
        <v>302.32300000000004</v>
      </c>
      <c r="HA50" s="218">
        <v>183.01</v>
      </c>
      <c r="HB50" s="218">
        <v>183.01</v>
      </c>
      <c r="HC50" s="218">
        <v>183.01</v>
      </c>
      <c r="HD50" s="218">
        <v>183.01</v>
      </c>
      <c r="HE50" s="218">
        <v>183.01</v>
      </c>
      <c r="HF50" s="218">
        <v>183.01</v>
      </c>
      <c r="HG50" s="218">
        <v>183.01</v>
      </c>
      <c r="HH50" s="218">
        <v>183.01</v>
      </c>
      <c r="HI50" s="218">
        <v>183.01</v>
      </c>
      <c r="HJ50" s="218"/>
      <c r="HK50" s="218"/>
      <c r="HL50" s="20">
        <f t="shared" si="125"/>
        <v>14815.469634525947</v>
      </c>
      <c r="HM50" s="18">
        <v>1414.9585295164047</v>
      </c>
      <c r="HN50" s="18">
        <v>1300.8729096799066</v>
      </c>
      <c r="HO50" s="18">
        <v>1495.1647576132968</v>
      </c>
      <c r="HP50" s="18">
        <v>1611.6680148774224</v>
      </c>
      <c r="HQ50" s="18">
        <v>1685.9806842609789</v>
      </c>
      <c r="HR50" s="18">
        <v>1462.4902731798438</v>
      </c>
      <c r="HS50" s="18">
        <v>1329.423757689786</v>
      </c>
      <c r="HT50" s="18">
        <v>1758.5563801398841</v>
      </c>
      <c r="HU50" s="18">
        <v>1328.777581358715</v>
      </c>
      <c r="HV50" s="18">
        <v>1427.5767462097069</v>
      </c>
      <c r="HW50" s="18"/>
      <c r="HX50" s="18"/>
      <c r="HY50" s="20">
        <f t="shared" si="15"/>
        <v>12866.056634525947</v>
      </c>
      <c r="HZ50" s="20">
        <f t="shared" si="16"/>
        <v>0</v>
      </c>
      <c r="IA50" s="20">
        <f t="shared" si="17"/>
        <v>12866.056634525947</v>
      </c>
      <c r="IB50" s="119">
        <f t="shared" si="126"/>
        <v>56226.222999999991</v>
      </c>
      <c r="IC50" s="119">
        <v>5399.8029999999999</v>
      </c>
      <c r="ID50" s="228">
        <v>5647.38</v>
      </c>
      <c r="IE50" s="228">
        <v>5647.38</v>
      </c>
      <c r="IF50" s="119">
        <v>5647.38</v>
      </c>
      <c r="IG50" s="119">
        <v>5647.38</v>
      </c>
      <c r="IH50" s="119">
        <v>5647.38</v>
      </c>
      <c r="II50" s="119">
        <v>5647.38</v>
      </c>
      <c r="IJ50" s="119">
        <v>5647.38</v>
      </c>
      <c r="IK50" s="119">
        <v>5647.38</v>
      </c>
      <c r="IL50" s="119">
        <v>5647.38</v>
      </c>
      <c r="IM50" s="119"/>
      <c r="IN50" s="119"/>
      <c r="IO50" s="120">
        <f t="shared" si="127"/>
        <v>55426.512317733897</v>
      </c>
      <c r="IP50" s="18">
        <v>3669.3277795033559</v>
      </c>
      <c r="IQ50" s="18">
        <v>4333.4418639799842</v>
      </c>
      <c r="IR50" s="18">
        <v>5815.2548776214362</v>
      </c>
      <c r="IS50" s="18">
        <v>5602.1276690534614</v>
      </c>
      <c r="IT50" s="18">
        <v>6480.8076269289159</v>
      </c>
      <c r="IU50" s="18">
        <v>5341.4271751923661</v>
      </c>
      <c r="IV50" s="18">
        <v>5254.7074909859057</v>
      </c>
      <c r="IW50" s="18">
        <v>5858.3208895087855</v>
      </c>
      <c r="IX50" s="18">
        <v>6694.6395693644681</v>
      </c>
      <c r="IY50" s="18">
        <v>6376.4573755952188</v>
      </c>
      <c r="IZ50" s="18"/>
      <c r="JA50" s="18"/>
      <c r="JB50" s="228">
        <f t="shared" si="18"/>
        <v>-799.7106822660935</v>
      </c>
      <c r="JC50" s="120">
        <f t="shared" si="19"/>
        <v>-799.7106822660935</v>
      </c>
      <c r="JD50" s="120">
        <f t="shared" si="20"/>
        <v>0</v>
      </c>
      <c r="JE50" s="119">
        <f t="shared" si="128"/>
        <v>25.568000000000005</v>
      </c>
      <c r="JF50" s="119">
        <v>25.568000000000005</v>
      </c>
      <c r="JG50" s="228">
        <v>0</v>
      </c>
      <c r="JH50" s="228">
        <v>0</v>
      </c>
      <c r="JI50" s="228">
        <v>0</v>
      </c>
      <c r="JJ50" s="228">
        <v>0</v>
      </c>
      <c r="JK50" s="228">
        <v>0</v>
      </c>
      <c r="JL50" s="228">
        <v>0</v>
      </c>
      <c r="JM50" s="228">
        <v>0</v>
      </c>
      <c r="JN50" s="228">
        <v>0</v>
      </c>
      <c r="JO50" s="228">
        <v>0</v>
      </c>
      <c r="JP50" s="228"/>
      <c r="JQ50" s="228"/>
      <c r="JR50" s="119">
        <f t="shared" si="129"/>
        <v>20.841168844198084</v>
      </c>
      <c r="JS50" s="18">
        <v>20.841168844198084</v>
      </c>
      <c r="JT50" s="18">
        <v>0</v>
      </c>
      <c r="JU50" s="18">
        <v>0</v>
      </c>
      <c r="JV50" s="18">
        <v>0</v>
      </c>
      <c r="JW50" s="18">
        <v>0</v>
      </c>
      <c r="JX50" s="18">
        <v>0</v>
      </c>
      <c r="JY50" s="18">
        <v>0</v>
      </c>
      <c r="JZ50" s="18">
        <v>0</v>
      </c>
      <c r="KA50" s="18">
        <v>0</v>
      </c>
      <c r="KB50" s="18">
        <v>0</v>
      </c>
      <c r="KC50" s="18"/>
      <c r="KD50" s="18"/>
      <c r="KE50" s="228">
        <f t="shared" si="21"/>
        <v>-4.7268311558019214</v>
      </c>
      <c r="KF50" s="120">
        <f t="shared" si="22"/>
        <v>-4.7268311558019214</v>
      </c>
      <c r="KG50" s="120">
        <f t="shared" si="23"/>
        <v>0</v>
      </c>
      <c r="KH50" s="119">
        <f t="shared" si="130"/>
        <v>4396.2040000000006</v>
      </c>
      <c r="KI50" s="119">
        <v>431.61399999999992</v>
      </c>
      <c r="KJ50" s="228">
        <v>440.51</v>
      </c>
      <c r="KK50" s="228">
        <v>440.51</v>
      </c>
      <c r="KL50" s="228">
        <v>440.51</v>
      </c>
      <c r="KM50" s="228">
        <v>440.51</v>
      </c>
      <c r="KN50" s="228">
        <v>440.51</v>
      </c>
      <c r="KO50" s="228">
        <v>440.51</v>
      </c>
      <c r="KP50" s="228">
        <v>440.51</v>
      </c>
      <c r="KQ50" s="228">
        <v>440.51</v>
      </c>
      <c r="KR50" s="228">
        <v>440.51</v>
      </c>
      <c r="KS50" s="228"/>
      <c r="KT50" s="228"/>
      <c r="KU50" s="120">
        <f t="shared" si="131"/>
        <v>3670.1325238409554</v>
      </c>
      <c r="KV50" s="18">
        <v>510.93181665752655</v>
      </c>
      <c r="KW50" s="18">
        <v>387.26517334967485</v>
      </c>
      <c r="KX50" s="18">
        <v>570.91082532629832</v>
      </c>
      <c r="KY50" s="18">
        <v>506.3195752455195</v>
      </c>
      <c r="KZ50" s="18">
        <v>545.30723013619263</v>
      </c>
      <c r="LA50" s="18">
        <v>108.04330060240297</v>
      </c>
      <c r="LB50" s="18">
        <v>5.986643800295707</v>
      </c>
      <c r="LC50" s="18"/>
      <c r="LD50" s="18">
        <v>603.18960299246646</v>
      </c>
      <c r="LE50" s="18">
        <v>432.17835573057823</v>
      </c>
      <c r="LF50" s="18"/>
      <c r="LG50" s="18"/>
      <c r="LH50" s="228">
        <f t="shared" si="132"/>
        <v>-726.07147615904523</v>
      </c>
      <c r="LI50" s="120">
        <f t="shared" si="24"/>
        <v>-726.07147615904523</v>
      </c>
      <c r="LJ50" s="120">
        <f t="shared" si="25"/>
        <v>0</v>
      </c>
      <c r="LK50" s="120">
        <f t="shared" si="133"/>
        <v>0</v>
      </c>
      <c r="LL50" s="228"/>
      <c r="LM50" s="228"/>
      <c r="LN50" s="228"/>
      <c r="LO50" s="228"/>
      <c r="LP50" s="228"/>
      <c r="LQ50" s="228"/>
      <c r="LR50" s="228"/>
      <c r="LS50" s="228"/>
      <c r="LT50" s="228"/>
      <c r="LU50" s="228"/>
      <c r="LV50" s="228"/>
      <c r="LW50" s="228"/>
      <c r="LX50" s="120">
        <f t="shared" si="26"/>
        <v>0</v>
      </c>
      <c r="LY50" s="228"/>
      <c r="LZ50" s="228"/>
      <c r="MA50" s="228"/>
      <c r="MB50" s="228"/>
      <c r="MC50" s="228"/>
      <c r="MD50" s="228"/>
      <c r="ME50" s="228"/>
      <c r="MF50" s="228"/>
      <c r="MG50" s="228"/>
      <c r="MH50" s="228"/>
      <c r="MI50" s="228"/>
      <c r="MJ50" s="119">
        <v>0</v>
      </c>
      <c r="MK50" s="228"/>
      <c r="ML50" s="120">
        <f t="shared" si="27"/>
        <v>0</v>
      </c>
      <c r="MM50" s="120">
        <f t="shared" si="28"/>
        <v>0</v>
      </c>
      <c r="MN50" s="120">
        <f t="shared" si="134"/>
        <v>56113.740000000005</v>
      </c>
      <c r="MO50" s="120">
        <v>5597.01</v>
      </c>
      <c r="MP50" s="228">
        <v>5612.97</v>
      </c>
      <c r="MQ50" s="228">
        <v>5612.97</v>
      </c>
      <c r="MR50" s="228">
        <v>5612.97</v>
      </c>
      <c r="MS50" s="228">
        <v>5612.97</v>
      </c>
      <c r="MT50" s="228">
        <v>5612.97</v>
      </c>
      <c r="MU50" s="228">
        <v>5612.97</v>
      </c>
      <c r="MV50" s="228">
        <v>5612.97</v>
      </c>
      <c r="MW50" s="228">
        <v>5612.97</v>
      </c>
      <c r="MX50" s="228">
        <v>5612.97</v>
      </c>
      <c r="MY50" s="228"/>
      <c r="MZ50" s="228"/>
      <c r="NA50" s="120">
        <f t="shared" si="135"/>
        <v>44142.993581218099</v>
      </c>
      <c r="NB50" s="20">
        <v>1327.3809641338821</v>
      </c>
      <c r="NC50" s="20">
        <v>0</v>
      </c>
      <c r="ND50" s="20">
        <v>2094.9819336328055</v>
      </c>
      <c r="NE50" s="20">
        <v>1227.0744509467252</v>
      </c>
      <c r="NF50" s="20">
        <v>14517.36</v>
      </c>
      <c r="NG50" s="20">
        <v>13242.565435467388</v>
      </c>
      <c r="NH50" s="20">
        <v>0</v>
      </c>
      <c r="NI50" s="20">
        <v>0</v>
      </c>
      <c r="NJ50" s="20">
        <v>11438.207242097971</v>
      </c>
      <c r="NK50" s="20">
        <v>295.42355493932445</v>
      </c>
      <c r="NL50" s="20"/>
      <c r="NM50" s="20"/>
      <c r="NN50" s="228">
        <f t="shared" si="136"/>
        <v>-11970.746418781906</v>
      </c>
      <c r="NO50" s="120">
        <f t="shared" si="29"/>
        <v>-11970.746418781906</v>
      </c>
      <c r="NP50" s="120">
        <f t="shared" si="30"/>
        <v>0</v>
      </c>
      <c r="NQ50" s="114">
        <f t="shared" si="31"/>
        <v>23632.366000000002</v>
      </c>
      <c r="NR50" s="113">
        <f t="shared" si="32"/>
        <v>0</v>
      </c>
      <c r="NS50" s="131">
        <f t="shared" si="33"/>
        <v>-23632.366000000002</v>
      </c>
      <c r="NT50" s="120">
        <f t="shared" si="34"/>
        <v>-23632.366000000002</v>
      </c>
      <c r="NU50" s="120">
        <f t="shared" si="35"/>
        <v>0</v>
      </c>
      <c r="NV50" s="18">
        <f t="shared" si="137"/>
        <v>5521.6790000000001</v>
      </c>
      <c r="NW50" s="18">
        <v>538.10900000000004</v>
      </c>
      <c r="NX50" s="218">
        <v>553.73</v>
      </c>
      <c r="NY50" s="218">
        <v>553.73</v>
      </c>
      <c r="NZ50" s="18">
        <v>553.73</v>
      </c>
      <c r="OA50" s="18">
        <v>553.73</v>
      </c>
      <c r="OB50" s="18">
        <v>553.73</v>
      </c>
      <c r="OC50" s="18">
        <v>553.73</v>
      </c>
      <c r="OD50" s="18">
        <v>553.73</v>
      </c>
      <c r="OE50" s="18">
        <v>553.73</v>
      </c>
      <c r="OF50" s="18">
        <v>553.73</v>
      </c>
      <c r="OG50" s="18"/>
      <c r="OH50" s="18"/>
      <c r="OI50" s="20">
        <f t="shared" si="138"/>
        <v>0</v>
      </c>
      <c r="OJ50" s="20">
        <v>0</v>
      </c>
      <c r="OK50" s="20">
        <v>0</v>
      </c>
      <c r="OL50" s="20">
        <v>0</v>
      </c>
      <c r="OM50" s="20">
        <v>0</v>
      </c>
      <c r="ON50" s="20">
        <v>0</v>
      </c>
      <c r="OO50" s="20">
        <v>0</v>
      </c>
      <c r="OP50" s="20">
        <v>0</v>
      </c>
      <c r="OQ50" s="20">
        <v>0</v>
      </c>
      <c r="OR50" s="20">
        <v>0</v>
      </c>
      <c r="OS50" s="20">
        <f>VLOOKUP(C50,'[3]Фін.рез.(витрати)'!$C$8:$AD$94,28,0)</f>
        <v>0</v>
      </c>
      <c r="OT50" s="20"/>
      <c r="OU50" s="20"/>
      <c r="OV50" s="218">
        <f t="shared" si="139"/>
        <v>-5521.6790000000001</v>
      </c>
      <c r="OW50" s="20">
        <f t="shared" si="36"/>
        <v>-5521.6790000000001</v>
      </c>
      <c r="OX50" s="20">
        <f t="shared" si="37"/>
        <v>0</v>
      </c>
      <c r="OY50" s="18">
        <f t="shared" si="140"/>
        <v>8446.6670000000031</v>
      </c>
      <c r="OZ50" s="18">
        <v>797.20700000000011</v>
      </c>
      <c r="PA50" s="218">
        <v>849.94</v>
      </c>
      <c r="PB50" s="218">
        <v>849.94</v>
      </c>
      <c r="PC50" s="218">
        <v>849.94</v>
      </c>
      <c r="PD50" s="218">
        <v>849.94</v>
      </c>
      <c r="PE50" s="218">
        <v>849.94</v>
      </c>
      <c r="PF50" s="218">
        <v>849.94</v>
      </c>
      <c r="PG50" s="218">
        <v>849.94</v>
      </c>
      <c r="PH50" s="218">
        <v>849.94</v>
      </c>
      <c r="PI50" s="218">
        <v>849.94</v>
      </c>
      <c r="PJ50" s="218"/>
      <c r="PK50" s="218"/>
      <c r="PL50" s="20">
        <f t="shared" si="141"/>
        <v>0</v>
      </c>
      <c r="PM50" s="18">
        <v>0</v>
      </c>
      <c r="PN50" s="18">
        <v>0</v>
      </c>
      <c r="PO50" s="18">
        <v>0</v>
      </c>
      <c r="PP50" s="18">
        <v>0</v>
      </c>
      <c r="PQ50" s="18">
        <v>0</v>
      </c>
      <c r="PR50" s="18">
        <v>0</v>
      </c>
      <c r="PS50" s="18">
        <v>0</v>
      </c>
      <c r="PT50" s="18">
        <v>0</v>
      </c>
      <c r="PU50" s="18">
        <v>0</v>
      </c>
      <c r="PV50" s="18">
        <f>VLOOKUP(C50,'[3]Фін.рез.(витрати)'!$C$8:$AE$94,29,0)</f>
        <v>0</v>
      </c>
      <c r="PW50" s="18"/>
      <c r="PX50" s="18"/>
      <c r="PY50" s="218">
        <f t="shared" si="142"/>
        <v>-8446.6670000000031</v>
      </c>
      <c r="PZ50" s="20">
        <f t="shared" si="38"/>
        <v>-8446.6670000000031</v>
      </c>
      <c r="QA50" s="20">
        <f t="shared" si="39"/>
        <v>0</v>
      </c>
      <c r="QB50" s="18">
        <f t="shared" si="143"/>
        <v>1278.2060000000001</v>
      </c>
      <c r="QC50" s="18">
        <v>125.21600000000002</v>
      </c>
      <c r="QD50" s="218">
        <v>128.11000000000001</v>
      </c>
      <c r="QE50" s="218">
        <v>128.11000000000001</v>
      </c>
      <c r="QF50" s="218">
        <v>128.11000000000001</v>
      </c>
      <c r="QG50" s="218">
        <v>128.11000000000001</v>
      </c>
      <c r="QH50" s="218">
        <v>128.11000000000001</v>
      </c>
      <c r="QI50" s="218">
        <v>128.11000000000001</v>
      </c>
      <c r="QJ50" s="218">
        <v>128.11000000000001</v>
      </c>
      <c r="QK50" s="218">
        <v>128.11000000000001</v>
      </c>
      <c r="QL50" s="218">
        <v>128.11000000000001</v>
      </c>
      <c r="QM50" s="218"/>
      <c r="QN50" s="218"/>
      <c r="QO50" s="20">
        <f t="shared" si="144"/>
        <v>0</v>
      </c>
      <c r="QP50" s="18">
        <v>0</v>
      </c>
      <c r="QQ50" s="18">
        <v>0</v>
      </c>
      <c r="QR50" s="18"/>
      <c r="QS50" s="18">
        <v>0</v>
      </c>
      <c r="QT50" s="18">
        <v>0</v>
      </c>
      <c r="QU50" s="18">
        <v>0</v>
      </c>
      <c r="QV50" s="18"/>
      <c r="QW50" s="18">
        <v>0</v>
      </c>
      <c r="QX50" s="18"/>
      <c r="QY50" s="18"/>
      <c r="QZ50" s="18"/>
      <c r="RA50" s="18"/>
      <c r="RB50" s="218">
        <f t="shared" si="145"/>
        <v>-1278.2060000000001</v>
      </c>
      <c r="RC50" s="20">
        <f t="shared" si="40"/>
        <v>-1278.2060000000001</v>
      </c>
      <c r="RD50" s="20">
        <f t="shared" si="41"/>
        <v>0</v>
      </c>
      <c r="RE50" s="18">
        <f t="shared" si="146"/>
        <v>5368.5929999999998</v>
      </c>
      <c r="RF50" s="20">
        <v>522.99299999999994</v>
      </c>
      <c r="RG50" s="218">
        <v>538.4</v>
      </c>
      <c r="RH50" s="218">
        <v>538.4</v>
      </c>
      <c r="RI50" s="218">
        <v>538.4</v>
      </c>
      <c r="RJ50" s="218">
        <v>538.4</v>
      </c>
      <c r="RK50" s="218">
        <v>538.4</v>
      </c>
      <c r="RL50" s="218">
        <v>538.4</v>
      </c>
      <c r="RM50" s="218">
        <v>538.4</v>
      </c>
      <c r="RN50" s="218">
        <v>538.4</v>
      </c>
      <c r="RO50" s="218">
        <v>538.4</v>
      </c>
      <c r="RP50" s="218"/>
      <c r="RQ50" s="218"/>
      <c r="RR50" s="20">
        <f t="shared" si="147"/>
        <v>0</v>
      </c>
      <c r="RS50" s="18">
        <v>0</v>
      </c>
      <c r="RT50" s="18">
        <v>0</v>
      </c>
      <c r="RU50" s="18"/>
      <c r="RV50" s="18">
        <v>0</v>
      </c>
      <c r="RW50" s="18"/>
      <c r="RX50" s="18"/>
      <c r="RY50" s="18">
        <v>0</v>
      </c>
      <c r="RZ50" s="18">
        <v>0</v>
      </c>
      <c r="SA50" s="18"/>
      <c r="SB50" s="18"/>
      <c r="SC50" s="18"/>
      <c r="SD50" s="18"/>
      <c r="SE50" s="20">
        <f t="shared" si="42"/>
        <v>-5368.5929999999998</v>
      </c>
      <c r="SF50" s="20">
        <f t="shared" si="43"/>
        <v>-5368.5929999999998</v>
      </c>
      <c r="SG50" s="20">
        <f t="shared" si="44"/>
        <v>0</v>
      </c>
      <c r="SH50" s="18">
        <f t="shared" si="148"/>
        <v>2753.931</v>
      </c>
      <c r="SI50" s="18">
        <v>260.30099999999999</v>
      </c>
      <c r="SJ50" s="218">
        <v>277.07</v>
      </c>
      <c r="SK50" s="218">
        <v>277.07</v>
      </c>
      <c r="SL50" s="218">
        <v>277.07</v>
      </c>
      <c r="SM50" s="218">
        <v>277.07</v>
      </c>
      <c r="SN50" s="218">
        <v>277.07</v>
      </c>
      <c r="SO50" s="218">
        <v>277.07</v>
      </c>
      <c r="SP50" s="218">
        <v>277.07</v>
      </c>
      <c r="SQ50" s="218">
        <v>277.07</v>
      </c>
      <c r="SR50" s="218">
        <v>277.07</v>
      </c>
      <c r="SS50" s="218"/>
      <c r="ST50" s="218"/>
      <c r="SU50" s="20">
        <f t="shared" si="149"/>
        <v>0</v>
      </c>
      <c r="SV50" s="18">
        <v>0</v>
      </c>
      <c r="SW50" s="18">
        <v>0</v>
      </c>
      <c r="SX50" s="18">
        <v>0</v>
      </c>
      <c r="SY50" s="18">
        <v>0</v>
      </c>
      <c r="SZ50" s="18">
        <v>0</v>
      </c>
      <c r="TA50" s="18">
        <v>0</v>
      </c>
      <c r="TB50" s="18">
        <v>0</v>
      </c>
      <c r="TC50" s="18">
        <v>0</v>
      </c>
      <c r="TD50" s="18">
        <v>0</v>
      </c>
      <c r="TE50" s="18"/>
      <c r="TF50" s="18"/>
      <c r="TG50" s="18"/>
      <c r="TH50" s="20">
        <f t="shared" si="45"/>
        <v>-2753.931</v>
      </c>
      <c r="TI50" s="20">
        <f t="shared" si="46"/>
        <v>-2753.931</v>
      </c>
      <c r="TJ50" s="20">
        <f t="shared" si="47"/>
        <v>0</v>
      </c>
      <c r="TK50" s="18">
        <f t="shared" si="150"/>
        <v>237.83299999999991</v>
      </c>
      <c r="TL50" s="18">
        <v>23.362999999999996</v>
      </c>
      <c r="TM50" s="218">
        <v>23.83</v>
      </c>
      <c r="TN50" s="218">
        <v>23.83</v>
      </c>
      <c r="TO50" s="218">
        <v>23.83</v>
      </c>
      <c r="TP50" s="218">
        <v>23.83</v>
      </c>
      <c r="TQ50" s="218">
        <v>23.83</v>
      </c>
      <c r="TR50" s="218">
        <v>23.83</v>
      </c>
      <c r="TS50" s="218">
        <v>23.83</v>
      </c>
      <c r="TT50" s="218">
        <v>23.83</v>
      </c>
      <c r="TU50" s="218">
        <v>23.83</v>
      </c>
      <c r="TV50" s="218"/>
      <c r="TW50" s="218"/>
      <c r="TX50" s="20">
        <f t="shared" si="151"/>
        <v>0</v>
      </c>
      <c r="TY50" s="18">
        <v>0</v>
      </c>
      <c r="TZ50" s="18">
        <v>0</v>
      </c>
      <c r="UA50" s="18">
        <v>0</v>
      </c>
      <c r="UB50" s="18">
        <v>0</v>
      </c>
      <c r="UC50" s="18">
        <v>0</v>
      </c>
      <c r="UD50" s="18">
        <v>0</v>
      </c>
      <c r="UE50" s="18">
        <v>0</v>
      </c>
      <c r="UF50" s="18">
        <v>0</v>
      </c>
      <c r="UG50" s="18">
        <v>0</v>
      </c>
      <c r="UH50" s="18">
        <f>VLOOKUP(C50,'[3]Фін.рез.(витрати)'!$C$8:$AI$94,33,0)</f>
        <v>0</v>
      </c>
      <c r="UI50" s="18"/>
      <c r="UJ50" s="18"/>
      <c r="UK50" s="20">
        <f t="shared" si="48"/>
        <v>-237.83299999999991</v>
      </c>
      <c r="UL50" s="20">
        <f t="shared" si="49"/>
        <v>-237.83299999999991</v>
      </c>
      <c r="UM50" s="20">
        <f t="shared" si="50"/>
        <v>0</v>
      </c>
      <c r="UN50" s="18">
        <f t="shared" si="152"/>
        <v>25.457000000000004</v>
      </c>
      <c r="UO50" s="18">
        <v>2.5070000000000001</v>
      </c>
      <c r="UP50" s="218">
        <v>2.5499999999999998</v>
      </c>
      <c r="UQ50" s="218">
        <v>2.5499999999999998</v>
      </c>
      <c r="UR50" s="218">
        <v>2.5499999999999998</v>
      </c>
      <c r="US50" s="218">
        <v>2.5499999999999998</v>
      </c>
      <c r="UT50" s="218">
        <v>2.5499999999999998</v>
      </c>
      <c r="UU50" s="218">
        <v>2.5499999999999998</v>
      </c>
      <c r="UV50" s="218">
        <v>2.5499999999999998</v>
      </c>
      <c r="UW50" s="218">
        <v>2.5499999999999998</v>
      </c>
      <c r="UX50" s="218">
        <v>2.5499999999999998</v>
      </c>
      <c r="UY50" s="218"/>
      <c r="UZ50" s="218"/>
      <c r="VA50" s="20">
        <f t="shared" si="51"/>
        <v>0</v>
      </c>
      <c r="VB50" s="218"/>
      <c r="VC50" s="218"/>
      <c r="VD50" s="218"/>
      <c r="VE50" s="218"/>
      <c r="VF50" s="218"/>
      <c r="VG50" s="218"/>
      <c r="VH50" s="218"/>
      <c r="VI50" s="218"/>
      <c r="VJ50" s="218"/>
      <c r="VK50" s="218"/>
      <c r="VL50" s="218"/>
      <c r="VM50" s="218"/>
      <c r="VN50" s="20">
        <f t="shared" si="52"/>
        <v>-25.457000000000004</v>
      </c>
      <c r="VO50" s="20">
        <f t="shared" si="53"/>
        <v>-25.457000000000004</v>
      </c>
      <c r="VP50" s="20">
        <f t="shared" si="54"/>
        <v>0</v>
      </c>
      <c r="VQ50" s="120">
        <f t="shared" si="55"/>
        <v>0</v>
      </c>
      <c r="VR50" s="228"/>
      <c r="VS50" s="228"/>
      <c r="VT50" s="228"/>
      <c r="VU50" s="228"/>
      <c r="VV50" s="228"/>
      <c r="VW50" s="228"/>
      <c r="VX50" s="228"/>
      <c r="VY50" s="228"/>
      <c r="VZ50" s="228"/>
      <c r="WA50" s="228"/>
      <c r="WB50" s="228"/>
      <c r="WC50" s="228"/>
      <c r="WD50" s="120">
        <f t="shared" si="56"/>
        <v>0</v>
      </c>
      <c r="WE50" s="218"/>
      <c r="WF50" s="218"/>
      <c r="WG50" s="218"/>
      <c r="WH50" s="218"/>
      <c r="WI50" s="218"/>
      <c r="WJ50" s="218"/>
      <c r="WK50" s="218"/>
      <c r="WL50" s="218"/>
      <c r="WM50" s="218"/>
      <c r="WN50" s="218"/>
      <c r="WO50" s="218"/>
      <c r="WP50" s="218"/>
      <c r="WQ50" s="120">
        <f t="shared" si="57"/>
        <v>0</v>
      </c>
      <c r="WR50" s="120">
        <f t="shared" si="58"/>
        <v>0</v>
      </c>
      <c r="WS50" s="120">
        <f t="shared" si="59"/>
        <v>0</v>
      </c>
      <c r="WT50" s="119">
        <f t="shared" si="153"/>
        <v>86507.449000000022</v>
      </c>
      <c r="WU50" s="119">
        <v>8315.2690000000002</v>
      </c>
      <c r="WV50" s="228">
        <v>8688.02</v>
      </c>
      <c r="WW50" s="228">
        <v>8688.02</v>
      </c>
      <c r="WX50" s="228">
        <v>8688.02</v>
      </c>
      <c r="WY50" s="228">
        <v>8688.02</v>
      </c>
      <c r="WZ50" s="228">
        <v>8688.02</v>
      </c>
      <c r="XA50" s="228">
        <v>8688.02</v>
      </c>
      <c r="XB50" s="228">
        <v>8688.02</v>
      </c>
      <c r="XC50" s="228">
        <v>8688.02</v>
      </c>
      <c r="XD50" s="228">
        <v>8688.02</v>
      </c>
      <c r="XE50" s="228"/>
      <c r="XF50" s="228"/>
      <c r="XG50" s="119">
        <f t="shared" si="154"/>
        <v>73515.315232637091</v>
      </c>
      <c r="XH50" s="18">
        <v>8062.3705220303891</v>
      </c>
      <c r="XI50" s="18">
        <v>5496.1880805324599</v>
      </c>
      <c r="XJ50" s="18">
        <v>3729.7347152492566</v>
      </c>
      <c r="XK50" s="18">
        <v>3867.0495390480487</v>
      </c>
      <c r="XL50" s="18">
        <v>7860.7378352353871</v>
      </c>
      <c r="XM50" s="18">
        <v>7585.7717926598207</v>
      </c>
      <c r="XN50" s="18">
        <v>7160.6761542378563</v>
      </c>
      <c r="XO50" s="18">
        <v>11626.067261846425</v>
      </c>
      <c r="XP50" s="18">
        <v>10538.540247698089</v>
      </c>
      <c r="XQ50" s="18">
        <v>7588.1790840993463</v>
      </c>
      <c r="XR50" s="18"/>
      <c r="XS50" s="18"/>
      <c r="XT50" s="120">
        <f t="shared" si="60"/>
        <v>-12992.133767362931</v>
      </c>
      <c r="XU50" s="120">
        <f t="shared" si="61"/>
        <v>-12992.133767362931</v>
      </c>
      <c r="XV50" s="120">
        <f t="shared" si="62"/>
        <v>0</v>
      </c>
      <c r="XW50" s="119">
        <f t="shared" si="155"/>
        <v>42154.612000000001</v>
      </c>
      <c r="XX50" s="119">
        <v>4067.8719999999994</v>
      </c>
      <c r="XY50" s="228">
        <v>4231.8599999999997</v>
      </c>
      <c r="XZ50" s="228">
        <v>4231.8599999999997</v>
      </c>
      <c r="YA50" s="228">
        <v>4231.8599999999997</v>
      </c>
      <c r="YB50" s="228">
        <v>4231.8599999999997</v>
      </c>
      <c r="YC50" s="228">
        <v>4231.8599999999997</v>
      </c>
      <c r="YD50" s="228">
        <v>4231.8599999999997</v>
      </c>
      <c r="YE50" s="228">
        <v>4231.8599999999997</v>
      </c>
      <c r="YF50" s="228">
        <v>4231.8599999999997</v>
      </c>
      <c r="YG50" s="228">
        <v>4231.8599999999997</v>
      </c>
      <c r="YH50" s="228"/>
      <c r="YI50" s="228"/>
      <c r="YJ50" s="120">
        <f t="shared" si="156"/>
        <v>39187.526654984293</v>
      </c>
      <c r="YK50" s="18">
        <v>3712.5397034960979</v>
      </c>
      <c r="YL50" s="18">
        <v>2653.8241328164218</v>
      </c>
      <c r="YM50" s="18">
        <v>3729.1534929752338</v>
      </c>
      <c r="YN50" s="18">
        <v>3983.9182800858689</v>
      </c>
      <c r="YO50" s="18">
        <v>5459.9897781924756</v>
      </c>
      <c r="YP50" s="18">
        <v>3801.9015695073199</v>
      </c>
      <c r="YQ50" s="18">
        <v>4029.538505693652</v>
      </c>
      <c r="YR50" s="18">
        <v>4035.5362858382782</v>
      </c>
      <c r="YS50" s="18">
        <v>3805.1397790103833</v>
      </c>
      <c r="YT50" s="18">
        <v>3975.9851273685636</v>
      </c>
      <c r="YU50" s="18"/>
      <c r="YV50" s="18"/>
      <c r="YW50" s="218">
        <f t="shared" si="157"/>
        <v>-2967.0853450157083</v>
      </c>
      <c r="YX50" s="120">
        <f t="shared" si="63"/>
        <v>-2967.0853450157083</v>
      </c>
      <c r="YY50" s="120">
        <f t="shared" si="64"/>
        <v>0</v>
      </c>
      <c r="YZ50" s="119">
        <f t="shared" si="158"/>
        <v>508.298</v>
      </c>
      <c r="ZA50" s="119">
        <v>63.968000000000004</v>
      </c>
      <c r="ZB50" s="228">
        <v>49.37</v>
      </c>
      <c r="ZC50" s="228">
        <v>49.37</v>
      </c>
      <c r="ZD50" s="228">
        <v>49.37</v>
      </c>
      <c r="ZE50" s="228">
        <v>49.37</v>
      </c>
      <c r="ZF50" s="228">
        <v>49.37</v>
      </c>
      <c r="ZG50" s="228">
        <v>49.37</v>
      </c>
      <c r="ZH50" s="228">
        <v>49.37</v>
      </c>
      <c r="ZI50" s="228">
        <v>49.37</v>
      </c>
      <c r="ZJ50" s="228">
        <v>49.37</v>
      </c>
      <c r="ZK50" s="228"/>
      <c r="ZL50" s="228"/>
      <c r="ZM50" s="120">
        <f t="shared" si="159"/>
        <v>7845.5853825703061</v>
      </c>
      <c r="ZN50" s="119"/>
      <c r="ZO50" s="18"/>
      <c r="ZP50" s="18">
        <v>3729.595979182076</v>
      </c>
      <c r="ZQ50" s="18">
        <v>4115.9894033882301</v>
      </c>
      <c r="ZR50" s="18"/>
      <c r="ZS50" s="18"/>
      <c r="ZT50" s="18"/>
      <c r="ZU50" s="18"/>
      <c r="ZV50" s="18"/>
      <c r="ZW50" s="18"/>
      <c r="ZX50" s="18"/>
      <c r="ZY50" s="18"/>
      <c r="ZZ50" s="120">
        <f t="shared" si="65"/>
        <v>7337.2873825703064</v>
      </c>
      <c r="AAA50" s="120">
        <f t="shared" si="66"/>
        <v>0</v>
      </c>
      <c r="AAB50" s="120">
        <f t="shared" si="67"/>
        <v>7337.2873825703064</v>
      </c>
      <c r="AAC50" s="119">
        <f t="shared" si="160"/>
        <v>1246.9290000000001</v>
      </c>
      <c r="AAD50" s="119">
        <v>124.539</v>
      </c>
      <c r="AAE50" s="228">
        <v>124.71</v>
      </c>
      <c r="AAF50" s="228">
        <v>124.71</v>
      </c>
      <c r="AAG50" s="228">
        <v>124.71</v>
      </c>
      <c r="AAH50" s="228">
        <v>124.71</v>
      </c>
      <c r="AAI50" s="228">
        <v>124.71</v>
      </c>
      <c r="AAJ50" s="228">
        <v>124.71</v>
      </c>
      <c r="AAK50" s="228">
        <v>124.71</v>
      </c>
      <c r="AAL50" s="228">
        <v>124.71</v>
      </c>
      <c r="AAM50" s="228">
        <v>124.71</v>
      </c>
      <c r="AAN50" s="228"/>
      <c r="AAO50" s="228"/>
      <c r="AAP50" s="120">
        <f t="shared" si="161"/>
        <v>1580.2874469000001</v>
      </c>
      <c r="AAQ50" s="18">
        <v>134.03429234999999</v>
      </c>
      <c r="AAR50" s="18">
        <v>133.68997350000001</v>
      </c>
      <c r="AAS50" s="18">
        <v>164.00369699999999</v>
      </c>
      <c r="AAT50" s="18">
        <v>167.40865350000001</v>
      </c>
      <c r="AAU50" s="18">
        <v>163.75158855000001</v>
      </c>
      <c r="AAV50" s="18">
        <v>166.81019850000001</v>
      </c>
      <c r="AAW50" s="18">
        <v>162.04572450000001</v>
      </c>
      <c r="AAX50" s="18">
        <v>162.76030650000001</v>
      </c>
      <c r="AAY50" s="18">
        <v>161.39826450000001</v>
      </c>
      <c r="AAZ50" s="18">
        <v>164.384748</v>
      </c>
      <c r="ABA50" s="18"/>
      <c r="ABB50" s="18"/>
      <c r="ABC50" s="120">
        <f t="shared" si="68"/>
        <v>333.35844689999999</v>
      </c>
      <c r="ABD50" s="120">
        <f t="shared" si="69"/>
        <v>0</v>
      </c>
      <c r="ABE50" s="120">
        <f t="shared" si="70"/>
        <v>333.35844689999999</v>
      </c>
      <c r="ABF50" s="119">
        <f t="shared" si="162"/>
        <v>273.24799999999993</v>
      </c>
      <c r="ABG50" s="119">
        <v>27.277999999999999</v>
      </c>
      <c r="ABH50" s="228">
        <v>27.33</v>
      </c>
      <c r="ABI50" s="228">
        <v>27.33</v>
      </c>
      <c r="ABJ50" s="228">
        <v>27.33</v>
      </c>
      <c r="ABK50" s="228">
        <v>27.33</v>
      </c>
      <c r="ABL50" s="228">
        <v>27.33</v>
      </c>
      <c r="ABM50" s="228">
        <v>27.33</v>
      </c>
      <c r="ABN50" s="228">
        <v>27.33</v>
      </c>
      <c r="ABO50" s="228">
        <v>27.33</v>
      </c>
      <c r="ABP50" s="228">
        <v>27.33</v>
      </c>
      <c r="ABQ50" s="228"/>
      <c r="ABR50" s="228"/>
      <c r="ABS50" s="120">
        <f t="shared" si="163"/>
        <v>0</v>
      </c>
      <c r="ABT50" s="18">
        <v>0</v>
      </c>
      <c r="ABU50" s="18"/>
      <c r="ABV50" s="18"/>
      <c r="ABW50" s="18"/>
      <c r="ABX50" s="18"/>
      <c r="ABY50" s="18"/>
      <c r="ABZ50" s="18"/>
      <c r="ACA50" s="18">
        <v>0</v>
      </c>
      <c r="ACB50" s="18">
        <v>0</v>
      </c>
      <c r="ACC50" s="18">
        <v>0</v>
      </c>
      <c r="ACD50" s="18"/>
      <c r="ACE50" s="18"/>
      <c r="ACF50" s="120">
        <f t="shared" si="71"/>
        <v>-273.24799999999993</v>
      </c>
      <c r="ACG50" s="120">
        <f t="shared" si="72"/>
        <v>-273.24799999999993</v>
      </c>
      <c r="ACH50" s="120">
        <f t="shared" si="73"/>
        <v>0</v>
      </c>
      <c r="ACI50" s="114">
        <f t="shared" si="74"/>
        <v>34053.396000000001</v>
      </c>
      <c r="ACJ50" s="120">
        <f t="shared" si="75"/>
        <v>40781.435233032003</v>
      </c>
      <c r="ACK50" s="131">
        <f t="shared" si="76"/>
        <v>6728.0392330320028</v>
      </c>
      <c r="ACL50" s="120">
        <f t="shared" si="77"/>
        <v>0</v>
      </c>
      <c r="ACM50" s="120">
        <f t="shared" si="78"/>
        <v>6728.0392330320028</v>
      </c>
      <c r="ACN50" s="18">
        <f t="shared" si="164"/>
        <v>22392.524000000001</v>
      </c>
      <c r="ACO50" s="18">
        <v>2121.4639999999999</v>
      </c>
      <c r="ACP50" s="218">
        <v>2252.34</v>
      </c>
      <c r="ACQ50" s="218">
        <v>2252.34</v>
      </c>
      <c r="ACR50" s="218">
        <v>2252.34</v>
      </c>
      <c r="ACS50" s="218">
        <v>2252.34</v>
      </c>
      <c r="ACT50" s="218">
        <v>2252.34</v>
      </c>
      <c r="ACU50" s="218">
        <v>2252.34</v>
      </c>
      <c r="ACV50" s="218">
        <v>2252.34</v>
      </c>
      <c r="ACW50" s="218">
        <v>2252.34</v>
      </c>
      <c r="ACX50" s="218">
        <v>2252.34</v>
      </c>
      <c r="ACY50" s="218"/>
      <c r="ACZ50" s="218"/>
      <c r="ADA50" s="20">
        <f t="shared" si="165"/>
        <v>18076.630627296003</v>
      </c>
      <c r="ADB50" s="18">
        <v>1544.86932516</v>
      </c>
      <c r="ADC50" s="18">
        <v>1937.0191716000002</v>
      </c>
      <c r="ADD50" s="18">
        <v>2397.4354708560004</v>
      </c>
      <c r="ADE50" s="18">
        <v>2199.6482472000002</v>
      </c>
      <c r="ADF50" s="18">
        <v>1294.1337664800001</v>
      </c>
      <c r="ADG50" s="18">
        <v>1957.2396624</v>
      </c>
      <c r="ADH50" s="18">
        <v>1803.1269708000002</v>
      </c>
      <c r="ADI50" s="18">
        <v>1992.5807219999999</v>
      </c>
      <c r="ADJ50" s="18">
        <v>1420.3047276</v>
      </c>
      <c r="ADK50" s="18">
        <v>1530.2725632000001</v>
      </c>
      <c r="ADL50" s="18"/>
      <c r="ADM50" s="18"/>
      <c r="ADN50" s="20">
        <f t="shared" si="79"/>
        <v>-4315.8933727039985</v>
      </c>
      <c r="ADO50" s="20">
        <f t="shared" si="80"/>
        <v>-4315.8933727039985</v>
      </c>
      <c r="ADP50" s="20">
        <f t="shared" si="81"/>
        <v>0</v>
      </c>
      <c r="ADQ50" s="18">
        <f t="shared" si="166"/>
        <v>11660.871999999999</v>
      </c>
      <c r="ADR50" s="18">
        <v>1109.6319999999998</v>
      </c>
      <c r="ADS50" s="218">
        <v>1172.3599999999999</v>
      </c>
      <c r="ADT50" s="218">
        <v>1172.3599999999999</v>
      </c>
      <c r="ADU50" s="218">
        <v>1172.3599999999999</v>
      </c>
      <c r="ADV50" s="218">
        <v>1172.3599999999999</v>
      </c>
      <c r="ADW50" s="218">
        <v>1172.3599999999999</v>
      </c>
      <c r="ADX50" s="218">
        <v>1172.3599999999999</v>
      </c>
      <c r="ADY50" s="218">
        <v>1172.3599999999999</v>
      </c>
      <c r="ADZ50" s="218">
        <v>1172.3599999999999</v>
      </c>
      <c r="AEA50" s="218">
        <v>1172.3599999999999</v>
      </c>
      <c r="AEB50" s="218"/>
      <c r="AEC50" s="218"/>
      <c r="AED50" s="20">
        <f t="shared" si="167"/>
        <v>22704.804605736001</v>
      </c>
      <c r="AEE50" s="18">
        <v>1949.9507420400003</v>
      </c>
      <c r="AEF50" s="18">
        <v>2226.1856327999999</v>
      </c>
      <c r="AEG50" s="18">
        <v>2536.5901001760003</v>
      </c>
      <c r="AEH50" s="18">
        <v>2686.6552392000003</v>
      </c>
      <c r="AEI50" s="18">
        <v>1722.8651983200002</v>
      </c>
      <c r="AEJ50" s="18">
        <v>2482.9445304000001</v>
      </c>
      <c r="AEK50" s="18">
        <v>2148.8245164</v>
      </c>
      <c r="AEL50" s="18">
        <v>2616.0020172000004</v>
      </c>
      <c r="AEM50" s="18">
        <v>1991.5567668000001</v>
      </c>
      <c r="AEN50" s="18">
        <v>2343.2298624</v>
      </c>
      <c r="AEO50" s="18"/>
      <c r="AEP50" s="18"/>
      <c r="AEQ50" s="20">
        <f t="shared" si="82"/>
        <v>11043.932605736001</v>
      </c>
      <c r="AER50" s="20">
        <f t="shared" si="83"/>
        <v>0</v>
      </c>
      <c r="AES50" s="20">
        <f t="shared" si="84"/>
        <v>11043.932605736001</v>
      </c>
      <c r="AET50" s="18">
        <f t="shared" si="168"/>
        <v>0</v>
      </c>
      <c r="AEU50" s="18">
        <v>0</v>
      </c>
      <c r="AEV50" s="218">
        <v>0</v>
      </c>
      <c r="AEW50" s="218">
        <v>0</v>
      </c>
      <c r="AEX50" s="218">
        <v>0</v>
      </c>
      <c r="AEY50" s="218">
        <v>0</v>
      </c>
      <c r="AEZ50" s="218"/>
      <c r="AFA50" s="218"/>
      <c r="AFB50" s="218"/>
      <c r="AFC50" s="218"/>
      <c r="AFD50" s="218"/>
      <c r="AFE50" s="218"/>
      <c r="AFF50" s="218"/>
      <c r="AFG50" s="20">
        <f t="shared" si="169"/>
        <v>0</v>
      </c>
      <c r="AFH50" s="18"/>
      <c r="AFI50" s="18"/>
      <c r="AFJ50" s="18"/>
      <c r="AFK50" s="18"/>
      <c r="AFL50" s="18"/>
      <c r="AFM50" s="18"/>
      <c r="AFN50" s="18"/>
      <c r="AFO50" s="18"/>
      <c r="AFP50" s="18"/>
      <c r="AFQ50" s="18"/>
      <c r="AFR50" s="18"/>
      <c r="AFS50" s="18"/>
      <c r="AFT50" s="20">
        <f t="shared" si="85"/>
        <v>0</v>
      </c>
      <c r="AFU50" s="20">
        <f t="shared" si="86"/>
        <v>0</v>
      </c>
      <c r="AFV50" s="135">
        <f t="shared" si="87"/>
        <v>0</v>
      </c>
      <c r="AFW50" s="140">
        <f t="shared" si="88"/>
        <v>334703.47000000003</v>
      </c>
      <c r="AFX50" s="110">
        <f t="shared" si="89"/>
        <v>319517.97506929078</v>
      </c>
      <c r="AFY50" s="125">
        <f t="shared" si="90"/>
        <v>-15185.494930709247</v>
      </c>
      <c r="AFZ50" s="20">
        <f t="shared" si="170"/>
        <v>-15185.494930709247</v>
      </c>
      <c r="AGA50" s="139">
        <f t="shared" si="171"/>
        <v>0</v>
      </c>
      <c r="AGB50" s="200">
        <f t="shared" si="91"/>
        <v>401644.16400000005</v>
      </c>
      <c r="AGC50" s="125">
        <f t="shared" si="91"/>
        <v>383421.57008314895</v>
      </c>
      <c r="AGD50" s="125">
        <f t="shared" si="92"/>
        <v>-18222.593916851096</v>
      </c>
      <c r="AGE50" s="20">
        <f t="shared" si="93"/>
        <v>-18222.593916851096</v>
      </c>
      <c r="AGF50" s="135">
        <f t="shared" si="94"/>
        <v>0</v>
      </c>
      <c r="AGG50" s="164">
        <f t="shared" si="172"/>
        <v>20082.208200000005</v>
      </c>
      <c r="AGH50" s="205">
        <f t="shared" si="173"/>
        <v>19171.078504157449</v>
      </c>
      <c r="AGI50" s="125">
        <f t="shared" si="95"/>
        <v>-911.12969584255552</v>
      </c>
      <c r="AGJ50" s="20">
        <f t="shared" si="96"/>
        <v>-911.12969584255552</v>
      </c>
      <c r="AGK50" s="139">
        <f t="shared" si="97"/>
        <v>0</v>
      </c>
      <c r="AGL50" s="165">
        <f t="shared" si="174"/>
        <v>421726.37220000004</v>
      </c>
      <c r="AGM50" s="165">
        <f t="shared" si="174"/>
        <v>402592.64858730638</v>
      </c>
      <c r="AGN50" s="166">
        <f t="shared" si="99"/>
        <v>-19133.723612693662</v>
      </c>
      <c r="AGO50" s="165">
        <f t="shared" si="100"/>
        <v>-19133.723612693662</v>
      </c>
      <c r="AGP50" s="167">
        <f t="shared" si="101"/>
        <v>0</v>
      </c>
      <c r="AGQ50" s="202">
        <f t="shared" si="175"/>
        <v>4.7619047619047616E-2</v>
      </c>
      <c r="AGR50" s="263"/>
      <c r="AGS50" s="263">
        <v>0.05</v>
      </c>
      <c r="AGT50" s="229"/>
      <c r="AGU50" s="264"/>
      <c r="AGV50" s="22"/>
      <c r="AGW50" s="22"/>
      <c r="AGX50" s="22"/>
      <c r="AGY50" s="22"/>
      <c r="AGZ50" s="22"/>
      <c r="AHA50" s="22"/>
      <c r="AHB50" s="22"/>
      <c r="AHC50" s="22"/>
      <c r="AHD50" s="22"/>
      <c r="AHE50" s="22"/>
      <c r="AHF50" s="22"/>
      <c r="AHG50" s="22"/>
      <c r="AHH50" s="22"/>
    </row>
    <row r="51" spans="1:892" s="210" customFormat="1" ht="12.75" outlineLevel="1" x14ac:dyDescent="0.25">
      <c r="A51" s="1">
        <v>481</v>
      </c>
      <c r="B51" s="21">
        <v>3</v>
      </c>
      <c r="C51" s="230" t="s">
        <v>772</v>
      </c>
      <c r="D51" s="231">
        <v>9</v>
      </c>
      <c r="E51" s="227">
        <v>7631.56</v>
      </c>
      <c r="F51" s="131">
        <f t="shared" si="0"/>
        <v>97076.61</v>
      </c>
      <c r="G51" s="113">
        <f t="shared" si="1"/>
        <v>66005.651235461861</v>
      </c>
      <c r="H51" s="131">
        <f t="shared" si="2"/>
        <v>-31070.95876453814</v>
      </c>
      <c r="I51" s="120">
        <f t="shared" si="3"/>
        <v>-31070.95876453814</v>
      </c>
      <c r="J51" s="120">
        <f t="shared" si="4"/>
        <v>0</v>
      </c>
      <c r="K51" s="18">
        <f t="shared" si="102"/>
        <v>41035.767000000007</v>
      </c>
      <c r="L51" s="218">
        <v>4025.4270000000001</v>
      </c>
      <c r="M51" s="218">
        <v>4112.26</v>
      </c>
      <c r="N51" s="218">
        <v>4112.26</v>
      </c>
      <c r="O51" s="218">
        <v>4112.26</v>
      </c>
      <c r="P51" s="218">
        <v>4112.26</v>
      </c>
      <c r="Q51" s="218">
        <v>4112.26</v>
      </c>
      <c r="R51" s="218">
        <v>4112.26</v>
      </c>
      <c r="S51" s="218">
        <v>4112.26</v>
      </c>
      <c r="T51" s="218">
        <v>4112.26</v>
      </c>
      <c r="U51" s="218">
        <v>4112.26</v>
      </c>
      <c r="V51" s="218"/>
      <c r="W51" s="218"/>
      <c r="X51" s="218">
        <f t="shared" si="103"/>
        <v>22071.470418800352</v>
      </c>
      <c r="Y51" s="18">
        <v>22071.470418800352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/>
      <c r="AJ51" s="18"/>
      <c r="AK51" s="218"/>
      <c r="AL51" s="218">
        <f t="shared" si="104"/>
        <v>0</v>
      </c>
      <c r="AM51" s="218">
        <f t="shared" si="5"/>
        <v>0</v>
      </c>
      <c r="AN51" s="18">
        <f t="shared" si="105"/>
        <v>7316.3619999999992</v>
      </c>
      <c r="AO51" s="218">
        <v>718.37199999999996</v>
      </c>
      <c r="AP51" s="218">
        <v>733.11</v>
      </c>
      <c r="AQ51" s="218">
        <v>733.11</v>
      </c>
      <c r="AR51" s="218">
        <v>733.11</v>
      </c>
      <c r="AS51" s="218">
        <v>733.11</v>
      </c>
      <c r="AT51" s="218">
        <v>733.11</v>
      </c>
      <c r="AU51" s="218">
        <v>733.11</v>
      </c>
      <c r="AV51" s="218">
        <v>733.11</v>
      </c>
      <c r="AW51" s="218">
        <v>733.11</v>
      </c>
      <c r="AX51" s="218">
        <v>733.11</v>
      </c>
      <c r="AY51" s="218"/>
      <c r="AZ51" s="218"/>
      <c r="BA51" s="20">
        <f t="shared" si="106"/>
        <v>7971.993311011518</v>
      </c>
      <c r="BB51" s="18">
        <v>3991.2869413215681</v>
      </c>
      <c r="BC51" s="18">
        <v>0</v>
      </c>
      <c r="BD51" s="18">
        <v>0</v>
      </c>
      <c r="BE51" s="18">
        <v>0</v>
      </c>
      <c r="BF51" s="18">
        <v>0</v>
      </c>
      <c r="BG51" s="18">
        <v>0</v>
      </c>
      <c r="BH51" s="18">
        <v>3980.70636968995</v>
      </c>
      <c r="BI51" s="18">
        <v>0</v>
      </c>
      <c r="BJ51" s="18">
        <v>0</v>
      </c>
      <c r="BK51" s="18">
        <v>0</v>
      </c>
      <c r="BL51" s="18"/>
      <c r="BM51" s="18"/>
      <c r="BN51" s="218"/>
      <c r="BO51" s="20">
        <f t="shared" si="6"/>
        <v>0</v>
      </c>
      <c r="BP51" s="20">
        <f t="shared" si="7"/>
        <v>0</v>
      </c>
      <c r="BQ51" s="18">
        <f t="shared" si="107"/>
        <v>1086.248</v>
      </c>
      <c r="BR51" s="218">
        <v>108.488</v>
      </c>
      <c r="BS51" s="3">
        <v>108.64</v>
      </c>
      <c r="BT51" s="218">
        <v>108.64</v>
      </c>
      <c r="BU51" s="218">
        <v>108.64</v>
      </c>
      <c r="BV51" s="218">
        <v>108.64</v>
      </c>
      <c r="BW51" s="218">
        <v>108.64</v>
      </c>
      <c r="BX51" s="218">
        <v>108.64</v>
      </c>
      <c r="BY51" s="218">
        <v>108.64</v>
      </c>
      <c r="BZ51" s="218">
        <v>108.64</v>
      </c>
      <c r="CA51" s="218">
        <v>108.64</v>
      </c>
      <c r="CB51" s="218"/>
      <c r="CC51" s="218"/>
      <c r="CD51" s="18">
        <f t="shared" si="108"/>
        <v>1179.9165669144402</v>
      </c>
      <c r="CE51" s="18">
        <v>109.577170857</v>
      </c>
      <c r="CF51" s="18">
        <v>109.29567957</v>
      </c>
      <c r="CG51" s="18">
        <v>120.08161075844001</v>
      </c>
      <c r="CH51" s="18">
        <v>122.57469963</v>
      </c>
      <c r="CI51" s="18">
        <v>119.89703853900001</v>
      </c>
      <c r="CJ51" s="18">
        <v>122.13651773000001</v>
      </c>
      <c r="CK51" s="18">
        <v>118.64802441</v>
      </c>
      <c r="CL51" s="18">
        <v>119.17123317000001</v>
      </c>
      <c r="CM51" s="18">
        <v>118.17396161000001</v>
      </c>
      <c r="CN51" s="18">
        <v>120.36063064000001</v>
      </c>
      <c r="CO51" s="18"/>
      <c r="CP51" s="18"/>
      <c r="CQ51" s="218"/>
      <c r="CR51" s="20">
        <f t="shared" si="8"/>
        <v>0</v>
      </c>
      <c r="CS51" s="20">
        <f t="shared" si="9"/>
        <v>0</v>
      </c>
      <c r="CT51" s="18">
        <f t="shared" si="109"/>
        <v>903.02100000000007</v>
      </c>
      <c r="CU51" s="18">
        <v>89.691000000000003</v>
      </c>
      <c r="CV51" s="218">
        <v>90.37</v>
      </c>
      <c r="CW51" s="218">
        <v>90.37</v>
      </c>
      <c r="CX51" s="218">
        <v>90.37</v>
      </c>
      <c r="CY51" s="218">
        <v>90.37</v>
      </c>
      <c r="CZ51" s="218">
        <v>90.37</v>
      </c>
      <c r="DA51" s="218">
        <v>90.37</v>
      </c>
      <c r="DB51" s="218">
        <v>90.37</v>
      </c>
      <c r="DC51" s="218">
        <v>90.37</v>
      </c>
      <c r="DD51" s="218">
        <v>90.37</v>
      </c>
      <c r="DE51" s="218"/>
      <c r="DF51" s="218"/>
      <c r="DG51" s="18">
        <f t="shared" si="110"/>
        <v>966.08779791912002</v>
      </c>
      <c r="DH51" s="18">
        <v>85.230365654000011</v>
      </c>
      <c r="DI51" s="18">
        <v>85.011418540000008</v>
      </c>
      <c r="DJ51" s="18">
        <v>99.440340593120013</v>
      </c>
      <c r="DK51" s="18">
        <v>101.50488324000001</v>
      </c>
      <c r="DL51" s="18">
        <v>99.287495172000007</v>
      </c>
      <c r="DM51" s="18">
        <v>101.14166188000002</v>
      </c>
      <c r="DN51" s="18">
        <v>98.253178680000005</v>
      </c>
      <c r="DO51" s="18">
        <v>98.686451160000004</v>
      </c>
      <c r="DP51" s="18">
        <v>97.860604280000004</v>
      </c>
      <c r="DQ51" s="18">
        <v>99.671398720000013</v>
      </c>
      <c r="DR51" s="18"/>
      <c r="DS51" s="18"/>
      <c r="DT51" s="218">
        <f t="shared" si="111"/>
        <v>63.066797919119949</v>
      </c>
      <c r="DU51" s="20">
        <f t="shared" si="10"/>
        <v>0</v>
      </c>
      <c r="DV51" s="20">
        <f t="shared" si="112"/>
        <v>63.066797919119949</v>
      </c>
      <c r="DW51" s="18">
        <f t="shared" si="176"/>
        <v>1501.2600000000004</v>
      </c>
      <c r="DX51" s="18">
        <v>147.39000000000004</v>
      </c>
      <c r="DY51" s="218">
        <v>150.43</v>
      </c>
      <c r="DZ51" s="218">
        <v>150.43</v>
      </c>
      <c r="EA51" s="218">
        <v>150.43</v>
      </c>
      <c r="EB51" s="218">
        <v>150.43</v>
      </c>
      <c r="EC51" s="218">
        <v>150.43</v>
      </c>
      <c r="ED51" s="218">
        <v>150.43</v>
      </c>
      <c r="EE51" s="218">
        <v>150.43</v>
      </c>
      <c r="EF51" s="218">
        <v>150.43</v>
      </c>
      <c r="EG51" s="218">
        <v>150.43</v>
      </c>
      <c r="EH51" s="218"/>
      <c r="EI51" s="218"/>
      <c r="EJ51" s="218"/>
      <c r="EK51" s="18">
        <f t="shared" si="113"/>
        <v>1626.5807474692733</v>
      </c>
      <c r="EL51" s="18">
        <v>814.36978721642151</v>
      </c>
      <c r="EM51" s="18">
        <v>0</v>
      </c>
      <c r="EN51" s="18">
        <v>0</v>
      </c>
      <c r="EO51" s="18">
        <v>0</v>
      </c>
      <c r="EP51" s="18">
        <v>0</v>
      </c>
      <c r="EQ51" s="18">
        <v>0</v>
      </c>
      <c r="ER51" s="18">
        <v>812.21096025285181</v>
      </c>
      <c r="ES51" s="18">
        <v>0</v>
      </c>
      <c r="ET51" s="18">
        <v>0</v>
      </c>
      <c r="EU51" s="18">
        <v>0</v>
      </c>
      <c r="EV51" s="18"/>
      <c r="EW51" s="18"/>
      <c r="EX51" s="20">
        <f t="shared" si="12"/>
        <v>125.32074746927287</v>
      </c>
      <c r="EY51" s="20">
        <f t="shared" si="114"/>
        <v>0</v>
      </c>
      <c r="EZ51" s="20">
        <f t="shared" si="115"/>
        <v>125.32074746927287</v>
      </c>
      <c r="FA51" s="18">
        <f t="shared" si="116"/>
        <v>4890.2230000000009</v>
      </c>
      <c r="FB51" s="18">
        <v>480.13299999999998</v>
      </c>
      <c r="FC51" s="218">
        <v>490.01</v>
      </c>
      <c r="FD51" s="218">
        <v>490.01</v>
      </c>
      <c r="FE51" s="218">
        <v>490.01</v>
      </c>
      <c r="FF51" s="218">
        <v>490.01</v>
      </c>
      <c r="FG51" s="218">
        <v>490.01</v>
      </c>
      <c r="FH51" s="218">
        <v>490.01</v>
      </c>
      <c r="FI51" s="218">
        <v>490.01</v>
      </c>
      <c r="FJ51" s="218">
        <v>490.01</v>
      </c>
      <c r="FK51" s="218">
        <v>490.01</v>
      </c>
      <c r="FL51" s="218"/>
      <c r="FM51" s="218"/>
      <c r="FN51" s="20">
        <f t="shared" si="117"/>
        <v>5744.560672674349</v>
      </c>
      <c r="FO51" s="18">
        <v>2699.8769822930858</v>
      </c>
      <c r="FP51" s="18">
        <v>0</v>
      </c>
      <c r="FQ51" s="18">
        <v>0</v>
      </c>
      <c r="FR51" s="18">
        <v>0</v>
      </c>
      <c r="FS51" s="18">
        <v>0</v>
      </c>
      <c r="FT51" s="18">
        <v>0</v>
      </c>
      <c r="FU51" s="18">
        <v>2671.0222537812633</v>
      </c>
      <c r="FV51" s="18">
        <v>0</v>
      </c>
      <c r="FW51" s="18">
        <v>373.6614366</v>
      </c>
      <c r="FX51" s="18">
        <v>0</v>
      </c>
      <c r="FY51" s="18"/>
      <c r="FZ51" s="18"/>
      <c r="GA51" s="218">
        <f t="shared" si="118"/>
        <v>854.33767267434814</v>
      </c>
      <c r="GB51" s="20">
        <f t="shared" si="119"/>
        <v>0</v>
      </c>
      <c r="GC51" s="20">
        <f t="shared" si="120"/>
        <v>854.33767267434814</v>
      </c>
      <c r="GD51" s="18">
        <f t="shared" si="121"/>
        <v>10.939</v>
      </c>
      <c r="GE51" s="218">
        <v>10.939</v>
      </c>
      <c r="GF51" s="218">
        <v>0</v>
      </c>
      <c r="GG51" s="218">
        <v>0</v>
      </c>
      <c r="GH51" s="218">
        <v>0</v>
      </c>
      <c r="GI51" s="218">
        <v>0</v>
      </c>
      <c r="GJ51" s="218">
        <v>0</v>
      </c>
      <c r="GK51" s="218"/>
      <c r="GL51" s="218"/>
      <c r="GM51" s="218"/>
      <c r="GN51" s="218"/>
      <c r="GO51" s="218"/>
      <c r="GP51" s="218"/>
      <c r="GQ51" s="20">
        <f t="shared" si="122"/>
        <v>0</v>
      </c>
      <c r="GR51" s="18">
        <v>0</v>
      </c>
      <c r="GS51" s="18">
        <v>0</v>
      </c>
      <c r="GT51" s="18">
        <v>0</v>
      </c>
      <c r="GU51" s="18">
        <v>0</v>
      </c>
      <c r="GV51" s="218">
        <f t="shared" si="123"/>
        <v>-10.939</v>
      </c>
      <c r="GW51" s="20">
        <f t="shared" si="13"/>
        <v>-10.939</v>
      </c>
      <c r="GX51" s="20">
        <f t="shared" si="14"/>
        <v>0</v>
      </c>
      <c r="GY51" s="18">
        <f t="shared" si="124"/>
        <v>40332.789999999994</v>
      </c>
      <c r="GZ51" s="18">
        <v>3889.9</v>
      </c>
      <c r="HA51" s="218">
        <v>4049.21</v>
      </c>
      <c r="HB51" s="218">
        <v>4049.21</v>
      </c>
      <c r="HC51" s="218">
        <v>4049.21</v>
      </c>
      <c r="HD51" s="218">
        <v>4049.21</v>
      </c>
      <c r="HE51" s="218">
        <v>4049.21</v>
      </c>
      <c r="HF51" s="218">
        <v>4049.21</v>
      </c>
      <c r="HG51" s="218">
        <v>4049.21</v>
      </c>
      <c r="HH51" s="218">
        <v>4049.21</v>
      </c>
      <c r="HI51" s="218">
        <v>4049.21</v>
      </c>
      <c r="HJ51" s="218"/>
      <c r="HK51" s="218"/>
      <c r="HL51" s="20">
        <f t="shared" si="125"/>
        <v>26445.041720672813</v>
      </c>
      <c r="HM51" s="18">
        <v>2525.6463864556035</v>
      </c>
      <c r="HN51" s="18">
        <v>2322.0079564409243</v>
      </c>
      <c r="HO51" s="18">
        <v>2668.8114092731862</v>
      </c>
      <c r="HP51" s="18">
        <v>2876.765228824358</v>
      </c>
      <c r="HQ51" s="18">
        <v>3009.4104767105955</v>
      </c>
      <c r="HR51" s="18">
        <v>2610.4887151325629</v>
      </c>
      <c r="HS51" s="18">
        <v>2372.970118654287</v>
      </c>
      <c r="HT51" s="18">
        <v>3138.9552939030154</v>
      </c>
      <c r="HU51" s="18">
        <v>2371.8167188326388</v>
      </c>
      <c r="HV51" s="18">
        <v>2548.1694164456376</v>
      </c>
      <c r="HW51" s="18"/>
      <c r="HX51" s="18"/>
      <c r="HY51" s="20">
        <f t="shared" si="15"/>
        <v>-13887.748279327181</v>
      </c>
      <c r="HZ51" s="20">
        <f t="shared" si="16"/>
        <v>-13887.748279327181</v>
      </c>
      <c r="IA51" s="20">
        <f t="shared" si="17"/>
        <v>0</v>
      </c>
      <c r="IB51" s="119">
        <f t="shared" si="126"/>
        <v>112750.21</v>
      </c>
      <c r="IC51" s="119">
        <v>11097.73</v>
      </c>
      <c r="ID51" s="228">
        <v>11294.72</v>
      </c>
      <c r="IE51" s="228">
        <v>11294.72</v>
      </c>
      <c r="IF51" s="119">
        <v>11294.72</v>
      </c>
      <c r="IG51" s="119">
        <v>11294.72</v>
      </c>
      <c r="IH51" s="119">
        <v>11294.72</v>
      </c>
      <c r="II51" s="119">
        <v>11294.72</v>
      </c>
      <c r="IJ51" s="119">
        <v>11294.72</v>
      </c>
      <c r="IK51" s="119">
        <v>11294.72</v>
      </c>
      <c r="IL51" s="119">
        <v>11294.72</v>
      </c>
      <c r="IM51" s="119"/>
      <c r="IN51" s="119"/>
      <c r="IO51" s="120">
        <f t="shared" si="127"/>
        <v>111055.24222515328</v>
      </c>
      <c r="IP51" s="18">
        <v>7541.23974123274</v>
      </c>
      <c r="IQ51" s="18">
        <v>8666.8530344924566</v>
      </c>
      <c r="IR51" s="18">
        <v>11630.468566196781</v>
      </c>
      <c r="IS51" s="18">
        <v>11204.215658626037</v>
      </c>
      <c r="IT51" s="18">
        <v>12961.569350747877</v>
      </c>
      <c r="IU51" s="18">
        <v>10682.816517427324</v>
      </c>
      <c r="IV51" s="18">
        <v>10509.3777632439</v>
      </c>
      <c r="IW51" s="18">
        <v>11716.600284937911</v>
      </c>
      <c r="IX51" s="18">
        <v>13389.231721062197</v>
      </c>
      <c r="IY51" s="18">
        <v>12752.869587186062</v>
      </c>
      <c r="IZ51" s="18"/>
      <c r="JA51" s="18"/>
      <c r="JB51" s="228">
        <f t="shared" si="18"/>
        <v>-1694.967774846722</v>
      </c>
      <c r="JC51" s="120">
        <f t="shared" si="19"/>
        <v>-1694.967774846722</v>
      </c>
      <c r="JD51" s="120">
        <f t="shared" si="20"/>
        <v>0</v>
      </c>
      <c r="JE51" s="119">
        <f t="shared" si="128"/>
        <v>0</v>
      </c>
      <c r="JF51" s="119">
        <v>0</v>
      </c>
      <c r="JG51" s="228">
        <v>0</v>
      </c>
      <c r="JH51" s="228">
        <v>0</v>
      </c>
      <c r="JI51" s="228">
        <v>0</v>
      </c>
      <c r="JJ51" s="228">
        <v>0</v>
      </c>
      <c r="JK51" s="228">
        <v>0</v>
      </c>
      <c r="JL51" s="228">
        <v>0</v>
      </c>
      <c r="JM51" s="228">
        <v>0</v>
      </c>
      <c r="JN51" s="228">
        <v>0</v>
      </c>
      <c r="JO51" s="228">
        <v>0</v>
      </c>
      <c r="JP51" s="228"/>
      <c r="JQ51" s="228"/>
      <c r="JR51" s="119">
        <f t="shared" si="129"/>
        <v>0</v>
      </c>
      <c r="JS51" s="18">
        <v>0</v>
      </c>
      <c r="JT51" s="18">
        <v>0</v>
      </c>
      <c r="JU51" s="18">
        <v>0</v>
      </c>
      <c r="JV51" s="18">
        <v>0</v>
      </c>
      <c r="JW51" s="18">
        <v>0</v>
      </c>
      <c r="JX51" s="18">
        <v>0</v>
      </c>
      <c r="JY51" s="18">
        <v>0</v>
      </c>
      <c r="JZ51" s="18">
        <v>0</v>
      </c>
      <c r="KA51" s="18">
        <v>0</v>
      </c>
      <c r="KB51" s="18">
        <v>0</v>
      </c>
      <c r="KC51" s="18"/>
      <c r="KD51" s="18"/>
      <c r="KE51" s="228">
        <f t="shared" si="21"/>
        <v>0</v>
      </c>
      <c r="KF51" s="120">
        <f t="shared" si="22"/>
        <v>0</v>
      </c>
      <c r="KG51" s="120">
        <f t="shared" si="23"/>
        <v>0</v>
      </c>
      <c r="KH51" s="119">
        <f t="shared" si="130"/>
        <v>8734.1740000000009</v>
      </c>
      <c r="KI51" s="119">
        <v>857.55399999999986</v>
      </c>
      <c r="KJ51" s="228">
        <v>875.18</v>
      </c>
      <c r="KK51" s="228">
        <v>875.18</v>
      </c>
      <c r="KL51" s="228">
        <v>875.18</v>
      </c>
      <c r="KM51" s="228">
        <v>875.18</v>
      </c>
      <c r="KN51" s="228">
        <v>875.18</v>
      </c>
      <c r="KO51" s="228">
        <v>875.18</v>
      </c>
      <c r="KP51" s="228">
        <v>875.18</v>
      </c>
      <c r="KQ51" s="228">
        <v>875.18</v>
      </c>
      <c r="KR51" s="228">
        <v>875.18</v>
      </c>
      <c r="KS51" s="228"/>
      <c r="KT51" s="228"/>
      <c r="KU51" s="120">
        <f t="shared" si="131"/>
        <v>7295.0952088523682</v>
      </c>
      <c r="KV51" s="18">
        <v>1015.6010332617362</v>
      </c>
      <c r="KW51" s="18">
        <v>769.7609698962325</v>
      </c>
      <c r="KX51" s="18">
        <v>1134.790579866117</v>
      </c>
      <c r="KY51" s="18">
        <v>1006.4035553399103</v>
      </c>
      <c r="KZ51" s="18">
        <v>1083.8987113929079</v>
      </c>
      <c r="LA51" s="18">
        <v>214.75599043191301</v>
      </c>
      <c r="LB51" s="18">
        <v>11.899558894695428</v>
      </c>
      <c r="LC51" s="18"/>
      <c r="LD51" s="18">
        <v>1198.9506048651617</v>
      </c>
      <c r="LE51" s="18">
        <v>859.03420490369308</v>
      </c>
      <c r="LF51" s="18"/>
      <c r="LG51" s="18"/>
      <c r="LH51" s="228">
        <f t="shared" si="132"/>
        <v>-1439.0787911476327</v>
      </c>
      <c r="LI51" s="120">
        <f t="shared" si="24"/>
        <v>-1439.0787911476327</v>
      </c>
      <c r="LJ51" s="120">
        <f t="shared" si="25"/>
        <v>0</v>
      </c>
      <c r="LK51" s="120">
        <f t="shared" si="133"/>
        <v>0</v>
      </c>
      <c r="LL51" s="228"/>
      <c r="LM51" s="228"/>
      <c r="LN51" s="228"/>
      <c r="LO51" s="228"/>
      <c r="LP51" s="228"/>
      <c r="LQ51" s="228"/>
      <c r="LR51" s="228"/>
      <c r="LS51" s="228"/>
      <c r="LT51" s="228"/>
      <c r="LU51" s="228"/>
      <c r="LV51" s="228"/>
      <c r="LW51" s="228"/>
      <c r="LX51" s="120">
        <f t="shared" si="26"/>
        <v>0</v>
      </c>
      <c r="LY51" s="228"/>
      <c r="LZ51" s="228"/>
      <c r="MA51" s="228"/>
      <c r="MB51" s="228"/>
      <c r="MC51" s="228"/>
      <c r="MD51" s="228"/>
      <c r="ME51" s="228"/>
      <c r="MF51" s="228"/>
      <c r="MG51" s="228"/>
      <c r="MH51" s="228"/>
      <c r="MI51" s="228"/>
      <c r="MJ51" s="119">
        <v>0</v>
      </c>
      <c r="MK51" s="228"/>
      <c r="ML51" s="120">
        <f t="shared" si="27"/>
        <v>0</v>
      </c>
      <c r="MM51" s="120">
        <f t="shared" si="28"/>
        <v>0</v>
      </c>
      <c r="MN51" s="120">
        <f t="shared" si="134"/>
        <v>130195.49799999999</v>
      </c>
      <c r="MO51" s="120">
        <v>12730.468000000001</v>
      </c>
      <c r="MP51" s="228">
        <v>13051.67</v>
      </c>
      <c r="MQ51" s="228">
        <v>13051.67</v>
      </c>
      <c r="MR51" s="228">
        <v>13051.67</v>
      </c>
      <c r="MS51" s="228">
        <v>13051.67</v>
      </c>
      <c r="MT51" s="228">
        <v>13051.67</v>
      </c>
      <c r="MU51" s="228">
        <v>13051.67</v>
      </c>
      <c r="MV51" s="228">
        <v>13051.67</v>
      </c>
      <c r="MW51" s="228">
        <v>13051.67</v>
      </c>
      <c r="MX51" s="228">
        <v>13051.67</v>
      </c>
      <c r="MY51" s="228"/>
      <c r="MZ51" s="228"/>
      <c r="NA51" s="120">
        <f t="shared" si="135"/>
        <v>11642.734552569753</v>
      </c>
      <c r="NB51" s="20">
        <v>424.30035045419618</v>
      </c>
      <c r="NC51" s="20">
        <v>0</v>
      </c>
      <c r="ND51" s="20">
        <v>0</v>
      </c>
      <c r="NE51" s="20">
        <v>0</v>
      </c>
      <c r="NF51" s="20">
        <v>1340.5794558577907</v>
      </c>
      <c r="NG51" s="20">
        <v>0</v>
      </c>
      <c r="NH51" s="20">
        <v>0</v>
      </c>
      <c r="NI51" s="20">
        <v>3601.590048432437</v>
      </c>
      <c r="NJ51" s="20">
        <v>0</v>
      </c>
      <c r="NK51" s="20">
        <v>6276.2646978253297</v>
      </c>
      <c r="NL51" s="20"/>
      <c r="NM51" s="20"/>
      <c r="NN51" s="228">
        <f t="shared" si="136"/>
        <v>-118552.76344743025</v>
      </c>
      <c r="NO51" s="120">
        <f t="shared" si="29"/>
        <v>-118552.76344743025</v>
      </c>
      <c r="NP51" s="120">
        <f t="shared" si="30"/>
        <v>0</v>
      </c>
      <c r="NQ51" s="114">
        <f t="shared" si="31"/>
        <v>48289.964</v>
      </c>
      <c r="NR51" s="113">
        <f t="shared" si="32"/>
        <v>57453.73</v>
      </c>
      <c r="NS51" s="131">
        <f t="shared" si="33"/>
        <v>9163.7660000000033</v>
      </c>
      <c r="NT51" s="120">
        <f t="shared" si="34"/>
        <v>0</v>
      </c>
      <c r="NU51" s="120">
        <f t="shared" si="35"/>
        <v>9163.7660000000033</v>
      </c>
      <c r="NV51" s="18">
        <f t="shared" si="137"/>
        <v>11755.959999999997</v>
      </c>
      <c r="NW51" s="18">
        <v>1137.58</v>
      </c>
      <c r="NX51" s="218">
        <v>1179.82</v>
      </c>
      <c r="NY51" s="218">
        <v>1179.82</v>
      </c>
      <c r="NZ51" s="18">
        <v>1179.82</v>
      </c>
      <c r="OA51" s="18">
        <v>1179.82</v>
      </c>
      <c r="OB51" s="18">
        <v>1179.82</v>
      </c>
      <c r="OC51" s="18">
        <v>1179.82</v>
      </c>
      <c r="OD51" s="18">
        <v>1179.82</v>
      </c>
      <c r="OE51" s="18">
        <v>1179.82</v>
      </c>
      <c r="OF51" s="18">
        <v>1179.82</v>
      </c>
      <c r="OG51" s="18"/>
      <c r="OH51" s="18"/>
      <c r="OI51" s="20">
        <f t="shared" si="138"/>
        <v>13332.72</v>
      </c>
      <c r="OJ51" s="20">
        <v>2525.17</v>
      </c>
      <c r="OK51" s="20">
        <v>0</v>
      </c>
      <c r="OL51" s="20">
        <v>0</v>
      </c>
      <c r="OM51" s="20">
        <v>0</v>
      </c>
      <c r="ON51" s="20">
        <v>0</v>
      </c>
      <c r="OO51" s="20">
        <v>0</v>
      </c>
      <c r="OP51" s="20">
        <v>0</v>
      </c>
      <c r="OQ51" s="20">
        <v>0</v>
      </c>
      <c r="OR51" s="20">
        <v>0</v>
      </c>
      <c r="OS51" s="20">
        <f>VLOOKUP(C51,'[3]Фін.рез.(витрати)'!$C$8:$AD$94,28,0)</f>
        <v>10807.55</v>
      </c>
      <c r="OT51" s="20"/>
      <c r="OU51" s="20"/>
      <c r="OV51" s="218">
        <f t="shared" si="139"/>
        <v>1576.760000000002</v>
      </c>
      <c r="OW51" s="20">
        <f t="shared" si="36"/>
        <v>0</v>
      </c>
      <c r="OX51" s="20">
        <f t="shared" si="37"/>
        <v>1576.760000000002</v>
      </c>
      <c r="OY51" s="18">
        <f t="shared" si="140"/>
        <v>19013.376000000004</v>
      </c>
      <c r="OZ51" s="18">
        <v>1783.326</v>
      </c>
      <c r="PA51" s="218">
        <v>1914.45</v>
      </c>
      <c r="PB51" s="218">
        <v>1914.45</v>
      </c>
      <c r="PC51" s="218">
        <v>1914.45</v>
      </c>
      <c r="PD51" s="218">
        <v>1914.45</v>
      </c>
      <c r="PE51" s="218">
        <v>1914.45</v>
      </c>
      <c r="PF51" s="218">
        <v>1914.45</v>
      </c>
      <c r="PG51" s="218">
        <v>1914.45</v>
      </c>
      <c r="PH51" s="218">
        <v>1914.45</v>
      </c>
      <c r="PI51" s="218">
        <v>1914.45</v>
      </c>
      <c r="PJ51" s="218"/>
      <c r="PK51" s="218"/>
      <c r="PL51" s="20">
        <f t="shared" si="141"/>
        <v>43915.990000000005</v>
      </c>
      <c r="PM51" s="18">
        <v>0</v>
      </c>
      <c r="PN51" s="18">
        <v>0</v>
      </c>
      <c r="PO51" s="18">
        <v>1725.78</v>
      </c>
      <c r="PP51" s="18">
        <v>2411.12</v>
      </c>
      <c r="PQ51" s="18">
        <v>0</v>
      </c>
      <c r="PR51" s="18">
        <v>2576.9</v>
      </c>
      <c r="PS51" s="18">
        <v>6816.99</v>
      </c>
      <c r="PT51" s="18">
        <v>4223.71</v>
      </c>
      <c r="PU51" s="18">
        <v>26161.49</v>
      </c>
      <c r="PV51" s="18">
        <f>VLOOKUP(C51,'[3]Фін.рез.(витрати)'!$C$8:$AE$94,29,0)</f>
        <v>0</v>
      </c>
      <c r="PW51" s="18"/>
      <c r="PX51" s="18"/>
      <c r="PY51" s="218">
        <f t="shared" si="142"/>
        <v>24902.614000000001</v>
      </c>
      <c r="PZ51" s="20">
        <f t="shared" si="38"/>
        <v>0</v>
      </c>
      <c r="QA51" s="20">
        <f t="shared" si="39"/>
        <v>24902.614000000001</v>
      </c>
      <c r="QB51" s="18">
        <f t="shared" si="143"/>
        <v>583.63200000000006</v>
      </c>
      <c r="QC51" s="18">
        <v>57.131999999999998</v>
      </c>
      <c r="QD51" s="218">
        <v>58.5</v>
      </c>
      <c r="QE51" s="218">
        <v>58.5</v>
      </c>
      <c r="QF51" s="218">
        <v>58.5</v>
      </c>
      <c r="QG51" s="218">
        <v>58.5</v>
      </c>
      <c r="QH51" s="218">
        <v>58.5</v>
      </c>
      <c r="QI51" s="218">
        <v>58.5</v>
      </c>
      <c r="QJ51" s="218">
        <v>58.5</v>
      </c>
      <c r="QK51" s="218">
        <v>58.5</v>
      </c>
      <c r="QL51" s="218">
        <v>58.5</v>
      </c>
      <c r="QM51" s="218"/>
      <c r="QN51" s="218"/>
      <c r="QO51" s="20">
        <f t="shared" si="144"/>
        <v>0</v>
      </c>
      <c r="QP51" s="18">
        <v>0</v>
      </c>
      <c r="QQ51" s="18">
        <v>0</v>
      </c>
      <c r="QR51" s="18"/>
      <c r="QS51" s="18">
        <v>0</v>
      </c>
      <c r="QT51" s="18">
        <v>0</v>
      </c>
      <c r="QU51" s="18">
        <v>0</v>
      </c>
      <c r="QV51" s="18"/>
      <c r="QW51" s="18">
        <v>0</v>
      </c>
      <c r="QX51" s="18"/>
      <c r="QY51" s="18"/>
      <c r="QZ51" s="18"/>
      <c r="RA51" s="18"/>
      <c r="RB51" s="218">
        <f t="shared" si="145"/>
        <v>-583.63200000000006</v>
      </c>
      <c r="RC51" s="20">
        <f t="shared" si="40"/>
        <v>-583.63200000000006</v>
      </c>
      <c r="RD51" s="20">
        <f t="shared" si="41"/>
        <v>0</v>
      </c>
      <c r="RE51" s="18">
        <f t="shared" si="146"/>
        <v>11015.255999999999</v>
      </c>
      <c r="RF51" s="20">
        <v>1073.7659999999998</v>
      </c>
      <c r="RG51" s="218">
        <v>1104.6099999999999</v>
      </c>
      <c r="RH51" s="218">
        <v>1104.6099999999999</v>
      </c>
      <c r="RI51" s="218">
        <v>1104.6099999999999</v>
      </c>
      <c r="RJ51" s="218">
        <v>1104.6099999999999</v>
      </c>
      <c r="RK51" s="218">
        <v>1104.6099999999999</v>
      </c>
      <c r="RL51" s="218">
        <v>1104.6099999999999</v>
      </c>
      <c r="RM51" s="218">
        <v>1104.6099999999999</v>
      </c>
      <c r="RN51" s="218">
        <v>1104.6099999999999</v>
      </c>
      <c r="RO51" s="218">
        <v>1104.6099999999999</v>
      </c>
      <c r="RP51" s="218"/>
      <c r="RQ51" s="218"/>
      <c r="RR51" s="20">
        <f t="shared" si="147"/>
        <v>0</v>
      </c>
      <c r="RS51" s="18">
        <v>0</v>
      </c>
      <c r="RT51" s="18">
        <v>0</v>
      </c>
      <c r="RU51" s="18"/>
      <c r="RV51" s="18">
        <v>0</v>
      </c>
      <c r="RW51" s="18"/>
      <c r="RX51" s="18"/>
      <c r="RY51" s="18">
        <v>0</v>
      </c>
      <c r="RZ51" s="18">
        <v>0</v>
      </c>
      <c r="SA51" s="18"/>
      <c r="SB51" s="18"/>
      <c r="SC51" s="18"/>
      <c r="SD51" s="18"/>
      <c r="SE51" s="20">
        <f t="shared" si="42"/>
        <v>-11015.255999999999</v>
      </c>
      <c r="SF51" s="20">
        <f t="shared" si="43"/>
        <v>-11015.255999999999</v>
      </c>
      <c r="SG51" s="20">
        <f t="shared" si="44"/>
        <v>0</v>
      </c>
      <c r="SH51" s="18">
        <f t="shared" si="148"/>
        <v>5504.6980000000003</v>
      </c>
      <c r="SI51" s="18">
        <v>520.3180000000001</v>
      </c>
      <c r="SJ51" s="218">
        <v>553.82000000000005</v>
      </c>
      <c r="SK51" s="218">
        <v>553.82000000000005</v>
      </c>
      <c r="SL51" s="218">
        <v>553.82000000000005</v>
      </c>
      <c r="SM51" s="218">
        <v>553.82000000000005</v>
      </c>
      <c r="SN51" s="218">
        <v>553.82000000000005</v>
      </c>
      <c r="SO51" s="218">
        <v>553.82000000000005</v>
      </c>
      <c r="SP51" s="218">
        <v>553.82000000000005</v>
      </c>
      <c r="SQ51" s="218">
        <v>553.82000000000005</v>
      </c>
      <c r="SR51" s="218">
        <v>553.82000000000005</v>
      </c>
      <c r="SS51" s="218"/>
      <c r="ST51" s="218"/>
      <c r="SU51" s="20">
        <f t="shared" si="149"/>
        <v>0</v>
      </c>
      <c r="SV51" s="18">
        <v>0</v>
      </c>
      <c r="SW51" s="18">
        <v>0</v>
      </c>
      <c r="SX51" s="18">
        <v>0</v>
      </c>
      <c r="SY51" s="18">
        <v>0</v>
      </c>
      <c r="SZ51" s="18">
        <v>0</v>
      </c>
      <c r="TA51" s="18">
        <v>0</v>
      </c>
      <c r="TB51" s="18">
        <v>0</v>
      </c>
      <c r="TC51" s="18">
        <v>0</v>
      </c>
      <c r="TD51" s="18">
        <v>0</v>
      </c>
      <c r="TE51" s="18"/>
      <c r="TF51" s="18"/>
      <c r="TG51" s="18"/>
      <c r="TH51" s="20">
        <f t="shared" si="45"/>
        <v>-5504.6980000000003</v>
      </c>
      <c r="TI51" s="20">
        <f t="shared" si="46"/>
        <v>-5504.6980000000003</v>
      </c>
      <c r="TJ51" s="20">
        <f t="shared" si="47"/>
        <v>0</v>
      </c>
      <c r="TK51" s="18">
        <f t="shared" si="150"/>
        <v>356.416</v>
      </c>
      <c r="TL51" s="18">
        <v>35.026000000000003</v>
      </c>
      <c r="TM51" s="218">
        <v>35.71</v>
      </c>
      <c r="TN51" s="218">
        <v>35.71</v>
      </c>
      <c r="TO51" s="218">
        <v>35.71</v>
      </c>
      <c r="TP51" s="218">
        <v>35.71</v>
      </c>
      <c r="TQ51" s="218">
        <v>35.71</v>
      </c>
      <c r="TR51" s="218">
        <v>35.71</v>
      </c>
      <c r="TS51" s="218">
        <v>35.71</v>
      </c>
      <c r="TT51" s="218">
        <v>35.71</v>
      </c>
      <c r="TU51" s="218">
        <v>35.71</v>
      </c>
      <c r="TV51" s="218"/>
      <c r="TW51" s="218"/>
      <c r="TX51" s="20">
        <f t="shared" si="151"/>
        <v>205.02</v>
      </c>
      <c r="TY51" s="18">
        <v>205.02</v>
      </c>
      <c r="TZ51" s="18">
        <v>0</v>
      </c>
      <c r="UA51" s="18">
        <v>0</v>
      </c>
      <c r="UB51" s="18">
        <v>0</v>
      </c>
      <c r="UC51" s="18">
        <v>0</v>
      </c>
      <c r="UD51" s="18">
        <v>0</v>
      </c>
      <c r="UE51" s="18">
        <v>0</v>
      </c>
      <c r="UF51" s="18">
        <v>0</v>
      </c>
      <c r="UG51" s="18">
        <v>0</v>
      </c>
      <c r="UH51" s="18">
        <f>VLOOKUP(C51,'[3]Фін.рез.(витрати)'!$C$8:$AI$94,33,0)</f>
        <v>0</v>
      </c>
      <c r="UI51" s="18"/>
      <c r="UJ51" s="18"/>
      <c r="UK51" s="20">
        <f t="shared" si="48"/>
        <v>-151.39599999999999</v>
      </c>
      <c r="UL51" s="20">
        <f t="shared" si="49"/>
        <v>-151.39599999999999</v>
      </c>
      <c r="UM51" s="20">
        <f t="shared" si="50"/>
        <v>0</v>
      </c>
      <c r="UN51" s="18">
        <f t="shared" si="152"/>
        <v>60.626000000000005</v>
      </c>
      <c r="UO51" s="18">
        <v>5.9960000000000004</v>
      </c>
      <c r="UP51" s="218">
        <v>6.07</v>
      </c>
      <c r="UQ51" s="218">
        <v>6.07</v>
      </c>
      <c r="UR51" s="218">
        <v>6.07</v>
      </c>
      <c r="US51" s="218">
        <v>6.07</v>
      </c>
      <c r="UT51" s="218">
        <v>6.07</v>
      </c>
      <c r="UU51" s="218">
        <v>6.07</v>
      </c>
      <c r="UV51" s="218">
        <v>6.07</v>
      </c>
      <c r="UW51" s="218">
        <v>6.07</v>
      </c>
      <c r="UX51" s="218">
        <v>6.07</v>
      </c>
      <c r="UY51" s="218"/>
      <c r="UZ51" s="218"/>
      <c r="VA51" s="20">
        <f t="shared" si="51"/>
        <v>0</v>
      </c>
      <c r="VB51" s="218"/>
      <c r="VC51" s="218"/>
      <c r="VD51" s="218"/>
      <c r="VE51" s="218"/>
      <c r="VF51" s="218"/>
      <c r="VG51" s="218"/>
      <c r="VH51" s="218"/>
      <c r="VI51" s="218"/>
      <c r="VJ51" s="218"/>
      <c r="VK51" s="218"/>
      <c r="VL51" s="218"/>
      <c r="VM51" s="218"/>
      <c r="VN51" s="20">
        <f t="shared" si="52"/>
        <v>-60.626000000000005</v>
      </c>
      <c r="VO51" s="20">
        <f t="shared" si="53"/>
        <v>-60.626000000000005</v>
      </c>
      <c r="VP51" s="20">
        <f t="shared" si="54"/>
        <v>0</v>
      </c>
      <c r="VQ51" s="120">
        <f t="shared" si="55"/>
        <v>0</v>
      </c>
      <c r="VR51" s="228"/>
      <c r="VS51" s="228"/>
      <c r="VT51" s="228"/>
      <c r="VU51" s="228"/>
      <c r="VV51" s="228"/>
      <c r="VW51" s="228"/>
      <c r="VX51" s="228"/>
      <c r="VY51" s="228"/>
      <c r="VZ51" s="228"/>
      <c r="WA51" s="228"/>
      <c r="WB51" s="228"/>
      <c r="WC51" s="228"/>
      <c r="WD51" s="120">
        <f t="shared" si="56"/>
        <v>0</v>
      </c>
      <c r="WE51" s="218"/>
      <c r="WF51" s="218"/>
      <c r="WG51" s="218"/>
      <c r="WH51" s="218"/>
      <c r="WI51" s="218"/>
      <c r="WJ51" s="218"/>
      <c r="WK51" s="218"/>
      <c r="WL51" s="218"/>
      <c r="WM51" s="218"/>
      <c r="WN51" s="218"/>
      <c r="WO51" s="218"/>
      <c r="WP51" s="218"/>
      <c r="WQ51" s="120">
        <f t="shared" si="57"/>
        <v>0</v>
      </c>
      <c r="WR51" s="120">
        <f t="shared" si="58"/>
        <v>0</v>
      </c>
      <c r="WS51" s="120">
        <f t="shared" si="59"/>
        <v>0</v>
      </c>
      <c r="WT51" s="119">
        <f t="shared" si="153"/>
        <v>128124.205</v>
      </c>
      <c r="WU51" s="119">
        <v>12361.705</v>
      </c>
      <c r="WV51" s="228">
        <v>12862.5</v>
      </c>
      <c r="WW51" s="228">
        <v>12862.5</v>
      </c>
      <c r="WX51" s="228">
        <v>12862.5</v>
      </c>
      <c r="WY51" s="228">
        <v>12862.5</v>
      </c>
      <c r="WZ51" s="228">
        <v>12862.5</v>
      </c>
      <c r="XA51" s="228">
        <v>12862.5</v>
      </c>
      <c r="XB51" s="228">
        <v>12862.5</v>
      </c>
      <c r="XC51" s="228">
        <v>12862.5</v>
      </c>
      <c r="XD51" s="228">
        <v>12862.5</v>
      </c>
      <c r="XE51" s="228"/>
      <c r="XF51" s="228"/>
      <c r="XG51" s="119">
        <f t="shared" si="154"/>
        <v>103287.30146641978</v>
      </c>
      <c r="XH51" s="18">
        <v>10606.161098777226</v>
      </c>
      <c r="XI51" s="18">
        <v>7502.6412014680564</v>
      </c>
      <c r="XJ51" s="18">
        <v>6663.615277804377</v>
      </c>
      <c r="XK51" s="18">
        <v>4905.1747186803623</v>
      </c>
      <c r="XL51" s="18">
        <v>10117.511484169032</v>
      </c>
      <c r="XM51" s="18">
        <v>9761.7950190365355</v>
      </c>
      <c r="XN51" s="18">
        <v>9202.0391089104614</v>
      </c>
      <c r="XO51" s="18">
        <v>18291.004045413312</v>
      </c>
      <c r="XP51" s="18">
        <v>16538.12083642455</v>
      </c>
      <c r="XQ51" s="18">
        <v>9699.2386757358763</v>
      </c>
      <c r="XR51" s="18"/>
      <c r="XS51" s="18"/>
      <c r="XT51" s="120">
        <f t="shared" si="60"/>
        <v>-24836.903533580218</v>
      </c>
      <c r="XU51" s="120">
        <f t="shared" si="61"/>
        <v>-24836.903533580218</v>
      </c>
      <c r="XV51" s="120">
        <f t="shared" si="62"/>
        <v>0</v>
      </c>
      <c r="XW51" s="119">
        <f t="shared" si="155"/>
        <v>41102.474000000002</v>
      </c>
      <c r="XX51" s="119">
        <v>4145.6840000000002</v>
      </c>
      <c r="XY51" s="228">
        <v>4106.3100000000004</v>
      </c>
      <c r="XZ51" s="228">
        <v>4106.3100000000004</v>
      </c>
      <c r="YA51" s="228">
        <v>4106.3100000000004</v>
      </c>
      <c r="YB51" s="228">
        <v>4106.3100000000004</v>
      </c>
      <c r="YC51" s="228">
        <v>4106.3100000000004</v>
      </c>
      <c r="YD51" s="228">
        <v>4106.3100000000004</v>
      </c>
      <c r="YE51" s="228">
        <v>4106.3100000000004</v>
      </c>
      <c r="YF51" s="228">
        <v>4106.3100000000004</v>
      </c>
      <c r="YG51" s="228">
        <v>4106.3100000000004</v>
      </c>
      <c r="YH51" s="228"/>
      <c r="YI51" s="228"/>
      <c r="YJ51" s="120">
        <f t="shared" si="156"/>
        <v>60549.338884310891</v>
      </c>
      <c r="YK51" s="18">
        <v>5711.7355632820527</v>
      </c>
      <c r="YL51" s="18">
        <v>4082.9035885675448</v>
      </c>
      <c r="YM51" s="18">
        <v>5737.2958480971902</v>
      </c>
      <c r="YN51" s="18">
        <v>6129.2510084531796</v>
      </c>
      <c r="YO51" s="18">
        <v>8398.8665938285649</v>
      </c>
      <c r="YP51" s="18">
        <v>5856.2652634776759</v>
      </c>
      <c r="YQ51" s="18">
        <v>6223.9939253349421</v>
      </c>
      <c r="YR51" s="18">
        <v>6212.5599844016251</v>
      </c>
      <c r="YS51" s="18">
        <v>6008.9485685767377</v>
      </c>
      <c r="YT51" s="18">
        <v>6187.5185402913767</v>
      </c>
      <c r="YU51" s="18"/>
      <c r="YV51" s="18"/>
      <c r="YW51" s="218">
        <f t="shared" si="157"/>
        <v>19446.864884310889</v>
      </c>
      <c r="YX51" s="120">
        <f t="shared" si="63"/>
        <v>0</v>
      </c>
      <c r="YY51" s="120">
        <f t="shared" si="64"/>
        <v>19446.864884310889</v>
      </c>
      <c r="YZ51" s="119">
        <f t="shared" si="158"/>
        <v>761.6049999999999</v>
      </c>
      <c r="ZA51" s="119">
        <v>118.82500000000002</v>
      </c>
      <c r="ZB51" s="228">
        <v>71.42</v>
      </c>
      <c r="ZC51" s="228">
        <v>71.42</v>
      </c>
      <c r="ZD51" s="228">
        <v>71.42</v>
      </c>
      <c r="ZE51" s="228">
        <v>71.42</v>
      </c>
      <c r="ZF51" s="228">
        <v>71.42</v>
      </c>
      <c r="ZG51" s="228">
        <v>71.42</v>
      </c>
      <c r="ZH51" s="228">
        <v>71.42</v>
      </c>
      <c r="ZI51" s="228">
        <v>71.42</v>
      </c>
      <c r="ZJ51" s="228">
        <v>71.42</v>
      </c>
      <c r="ZK51" s="228"/>
      <c r="ZL51" s="228"/>
      <c r="ZM51" s="120">
        <f t="shared" si="159"/>
        <v>11809.053100035366</v>
      </c>
      <c r="ZN51" s="119"/>
      <c r="ZO51" s="18"/>
      <c r="ZP51" s="18">
        <v>6662.8189882092211</v>
      </c>
      <c r="ZQ51" s="18">
        <v>5146.2341118261438</v>
      </c>
      <c r="ZR51" s="18"/>
      <c r="ZS51" s="18"/>
      <c r="ZT51" s="18"/>
      <c r="ZU51" s="18"/>
      <c r="ZV51" s="18"/>
      <c r="ZW51" s="18"/>
      <c r="ZX51" s="18"/>
      <c r="ZY51" s="18"/>
      <c r="ZZ51" s="120">
        <f t="shared" si="65"/>
        <v>11047.448100035366</v>
      </c>
      <c r="AAA51" s="120">
        <f t="shared" si="66"/>
        <v>0</v>
      </c>
      <c r="AAB51" s="120">
        <f t="shared" si="67"/>
        <v>11047.448100035366</v>
      </c>
      <c r="AAC51" s="119">
        <f t="shared" si="160"/>
        <v>1898.9960000000005</v>
      </c>
      <c r="AAD51" s="119">
        <v>189.626</v>
      </c>
      <c r="AAE51" s="228">
        <v>189.93</v>
      </c>
      <c r="AAF51" s="228">
        <v>189.93</v>
      </c>
      <c r="AAG51" s="228">
        <v>189.93</v>
      </c>
      <c r="AAH51" s="228">
        <v>189.93</v>
      </c>
      <c r="AAI51" s="228">
        <v>189.93</v>
      </c>
      <c r="AAJ51" s="228">
        <v>189.93</v>
      </c>
      <c r="AAK51" s="228">
        <v>189.93</v>
      </c>
      <c r="AAL51" s="228">
        <v>189.93</v>
      </c>
      <c r="AAM51" s="228">
        <v>189.93</v>
      </c>
      <c r="AAN51" s="228"/>
      <c r="AAO51" s="228"/>
      <c r="AAP51" s="120">
        <f t="shared" si="161"/>
        <v>2528.4599150399999</v>
      </c>
      <c r="AAQ51" s="18">
        <v>214.45486776000001</v>
      </c>
      <c r="AAR51" s="18">
        <v>213.90395760000001</v>
      </c>
      <c r="AAS51" s="18">
        <v>262.40591519999998</v>
      </c>
      <c r="AAT51" s="18">
        <v>267.8538456</v>
      </c>
      <c r="AAU51" s="18">
        <v>262.00254167999998</v>
      </c>
      <c r="AAV51" s="18">
        <v>266.89631759999997</v>
      </c>
      <c r="AAW51" s="18">
        <v>259.27315920000001</v>
      </c>
      <c r="AAX51" s="18">
        <v>260.41649039999999</v>
      </c>
      <c r="AAY51" s="18">
        <v>258.23722320000002</v>
      </c>
      <c r="AAZ51" s="18">
        <v>263.01559679999997</v>
      </c>
      <c r="ABA51" s="18"/>
      <c r="ABB51" s="18"/>
      <c r="ABC51" s="120">
        <f t="shared" si="68"/>
        <v>629.46391503999939</v>
      </c>
      <c r="ABD51" s="120">
        <f t="shared" si="69"/>
        <v>0</v>
      </c>
      <c r="ABE51" s="120">
        <f t="shared" si="70"/>
        <v>629.46391503999939</v>
      </c>
      <c r="ABF51" s="119">
        <f t="shared" si="162"/>
        <v>414.85400000000004</v>
      </c>
      <c r="ABG51" s="119">
        <v>41.444000000000003</v>
      </c>
      <c r="ABH51" s="228">
        <v>41.49</v>
      </c>
      <c r="ABI51" s="228">
        <v>41.49</v>
      </c>
      <c r="ABJ51" s="228">
        <v>41.49</v>
      </c>
      <c r="ABK51" s="228">
        <v>41.49</v>
      </c>
      <c r="ABL51" s="228">
        <v>41.49</v>
      </c>
      <c r="ABM51" s="228">
        <v>41.49</v>
      </c>
      <c r="ABN51" s="228">
        <v>41.49</v>
      </c>
      <c r="ABO51" s="228">
        <v>41.49</v>
      </c>
      <c r="ABP51" s="228">
        <v>41.49</v>
      </c>
      <c r="ABQ51" s="228"/>
      <c r="ABR51" s="228"/>
      <c r="ABS51" s="120">
        <f t="shared" si="163"/>
        <v>0</v>
      </c>
      <c r="ABT51" s="18">
        <v>0</v>
      </c>
      <c r="ABU51" s="18"/>
      <c r="ABV51" s="18"/>
      <c r="ABW51" s="18"/>
      <c r="ABX51" s="18"/>
      <c r="ABY51" s="18"/>
      <c r="ABZ51" s="18"/>
      <c r="ACA51" s="18">
        <v>0</v>
      </c>
      <c r="ACB51" s="18">
        <v>0</v>
      </c>
      <c r="ACC51" s="18">
        <v>0</v>
      </c>
      <c r="ACD51" s="18"/>
      <c r="ACE51" s="18"/>
      <c r="ACF51" s="120">
        <f t="shared" si="71"/>
        <v>-414.85400000000004</v>
      </c>
      <c r="ACG51" s="120">
        <f t="shared" si="72"/>
        <v>-414.85400000000004</v>
      </c>
      <c r="ACH51" s="120">
        <f t="shared" si="73"/>
        <v>0</v>
      </c>
      <c r="ACI51" s="114">
        <f t="shared" si="74"/>
        <v>81093.467000000004</v>
      </c>
      <c r="ACJ51" s="120">
        <f t="shared" si="75"/>
        <v>57851.950450968005</v>
      </c>
      <c r="ACK51" s="131">
        <f t="shared" si="76"/>
        <v>-23241.516549032</v>
      </c>
      <c r="ACL51" s="120">
        <f t="shared" si="77"/>
        <v>-23241.516549032</v>
      </c>
      <c r="ACM51" s="120">
        <f t="shared" si="78"/>
        <v>0</v>
      </c>
      <c r="ACN51" s="18">
        <f t="shared" si="164"/>
        <v>26522.866999999998</v>
      </c>
      <c r="ACO51" s="18">
        <v>2684.6570000000002</v>
      </c>
      <c r="ACP51" s="218">
        <v>2648.69</v>
      </c>
      <c r="ACQ51" s="218">
        <v>2648.69</v>
      </c>
      <c r="ACR51" s="218">
        <v>2648.69</v>
      </c>
      <c r="ACS51" s="218">
        <v>2648.69</v>
      </c>
      <c r="ACT51" s="218">
        <v>2648.69</v>
      </c>
      <c r="ACU51" s="218">
        <v>2648.69</v>
      </c>
      <c r="ACV51" s="218">
        <v>2648.69</v>
      </c>
      <c r="ACW51" s="218">
        <v>2648.69</v>
      </c>
      <c r="ACX51" s="218">
        <v>2648.69</v>
      </c>
      <c r="ACY51" s="218"/>
      <c r="ACZ51" s="218"/>
      <c r="ADA51" s="20">
        <f t="shared" si="165"/>
        <v>27570.699996192005</v>
      </c>
      <c r="ADB51" s="18">
        <v>2426.51711484</v>
      </c>
      <c r="ADC51" s="18">
        <v>2717.3724984</v>
      </c>
      <c r="ADD51" s="18">
        <v>3204.5323209119997</v>
      </c>
      <c r="ADE51" s="18">
        <v>3027.5601336</v>
      </c>
      <c r="ADF51" s="18">
        <v>2076.17165604</v>
      </c>
      <c r="ADG51" s="18">
        <v>3235.1068799999998</v>
      </c>
      <c r="ADH51" s="18">
        <v>2482.7369184000004</v>
      </c>
      <c r="ADI51" s="18">
        <v>2683.0789920000002</v>
      </c>
      <c r="ADJ51" s="18">
        <v>2852.3475108000002</v>
      </c>
      <c r="ADK51" s="18">
        <v>2865.2759712000002</v>
      </c>
      <c r="ADL51" s="18"/>
      <c r="ADM51" s="18"/>
      <c r="ADN51" s="20">
        <f t="shared" si="79"/>
        <v>1047.8329961920062</v>
      </c>
      <c r="ADO51" s="20">
        <f t="shared" si="80"/>
        <v>0</v>
      </c>
      <c r="ADP51" s="20">
        <f t="shared" si="81"/>
        <v>1047.8329961920062</v>
      </c>
      <c r="ADQ51" s="18">
        <f t="shared" si="166"/>
        <v>54570.600000000006</v>
      </c>
      <c r="ADR51" s="18">
        <v>5007.24</v>
      </c>
      <c r="ADS51" s="218">
        <v>5507.04</v>
      </c>
      <c r="ADT51" s="218">
        <v>5507.04</v>
      </c>
      <c r="ADU51" s="218">
        <v>5507.04</v>
      </c>
      <c r="ADV51" s="218">
        <v>5507.04</v>
      </c>
      <c r="ADW51" s="218">
        <v>5507.04</v>
      </c>
      <c r="ADX51" s="218">
        <v>5507.04</v>
      </c>
      <c r="ADY51" s="218">
        <v>5507.04</v>
      </c>
      <c r="ADZ51" s="218">
        <v>5507.04</v>
      </c>
      <c r="AEA51" s="218">
        <v>5507.04</v>
      </c>
      <c r="AEB51" s="218"/>
      <c r="AEC51" s="218"/>
      <c r="AED51" s="20">
        <f t="shared" si="167"/>
        <v>30281.250454776</v>
      </c>
      <c r="AEE51" s="18">
        <v>2851.4554639200001</v>
      </c>
      <c r="AEF51" s="18">
        <v>3252.1323923999998</v>
      </c>
      <c r="AEG51" s="18">
        <v>3610.0686692160002</v>
      </c>
      <c r="AEH51" s="18">
        <v>3522.6839088000002</v>
      </c>
      <c r="AEI51" s="18">
        <v>2512.84255884</v>
      </c>
      <c r="AEJ51" s="18">
        <v>3692.0657268</v>
      </c>
      <c r="AEK51" s="18">
        <v>2647.7289288000002</v>
      </c>
      <c r="AEL51" s="18">
        <v>3014.5181616</v>
      </c>
      <c r="AEM51" s="18">
        <v>2954.0773260000001</v>
      </c>
      <c r="AEN51" s="18">
        <v>2223.6773183999999</v>
      </c>
      <c r="AEO51" s="18"/>
      <c r="AEP51" s="18"/>
      <c r="AEQ51" s="20">
        <f t="shared" si="82"/>
        <v>-24289.349545224006</v>
      </c>
      <c r="AER51" s="20">
        <f t="shared" si="83"/>
        <v>-24289.349545224006</v>
      </c>
      <c r="AES51" s="20">
        <f t="shared" si="84"/>
        <v>0</v>
      </c>
      <c r="AET51" s="18">
        <f t="shared" si="168"/>
        <v>0</v>
      </c>
      <c r="AEU51" s="18">
        <v>0</v>
      </c>
      <c r="AEV51" s="218">
        <v>0</v>
      </c>
      <c r="AEW51" s="218">
        <v>0</v>
      </c>
      <c r="AEX51" s="218">
        <v>0</v>
      </c>
      <c r="AEY51" s="218">
        <v>0</v>
      </c>
      <c r="AEZ51" s="218"/>
      <c r="AFA51" s="218"/>
      <c r="AFB51" s="218"/>
      <c r="AFC51" s="218"/>
      <c r="AFD51" s="218"/>
      <c r="AFE51" s="218"/>
      <c r="AFF51" s="218"/>
      <c r="AFG51" s="20">
        <f t="shared" si="169"/>
        <v>0</v>
      </c>
      <c r="AFH51" s="18"/>
      <c r="AFI51" s="18"/>
      <c r="AFJ51" s="18"/>
      <c r="AFK51" s="18"/>
      <c r="AFL51" s="18"/>
      <c r="AFM51" s="18"/>
      <c r="AFN51" s="18"/>
      <c r="AFO51" s="18"/>
      <c r="AFP51" s="18"/>
      <c r="AFQ51" s="18"/>
      <c r="AFR51" s="18"/>
      <c r="AFS51" s="18"/>
      <c r="AFT51" s="20">
        <f t="shared" si="85"/>
        <v>0</v>
      </c>
      <c r="AFU51" s="20">
        <f t="shared" si="86"/>
        <v>0</v>
      </c>
      <c r="AFV51" s="135">
        <f t="shared" si="87"/>
        <v>0</v>
      </c>
      <c r="AFW51" s="140">
        <f t="shared" si="88"/>
        <v>650442.05700000003</v>
      </c>
      <c r="AFX51" s="110">
        <f t="shared" si="89"/>
        <v>489478.55703881133</v>
      </c>
      <c r="AFY51" s="125">
        <f t="shared" si="90"/>
        <v>-160963.4999611887</v>
      </c>
      <c r="AFZ51" s="20">
        <f t="shared" si="170"/>
        <v>-160963.4999611887</v>
      </c>
      <c r="AGA51" s="139">
        <f t="shared" si="171"/>
        <v>0</v>
      </c>
      <c r="AGB51" s="200">
        <f t="shared" si="91"/>
        <v>780530.46840000001</v>
      </c>
      <c r="AGC51" s="125">
        <f t="shared" si="91"/>
        <v>587374.26844657352</v>
      </c>
      <c r="AGD51" s="125">
        <f t="shared" si="92"/>
        <v>-193156.19995342649</v>
      </c>
      <c r="AGE51" s="20">
        <f t="shared" si="93"/>
        <v>-193156.19995342649</v>
      </c>
      <c r="AGF51" s="135">
        <f t="shared" si="94"/>
        <v>0</v>
      </c>
      <c r="AGG51" s="164">
        <f t="shared" si="172"/>
        <v>39026.523420000005</v>
      </c>
      <c r="AGH51" s="205">
        <f t="shared" si="173"/>
        <v>29368.713422328678</v>
      </c>
      <c r="AGI51" s="125">
        <f t="shared" si="95"/>
        <v>-9657.8099976713274</v>
      </c>
      <c r="AGJ51" s="20">
        <f t="shared" si="96"/>
        <v>-9657.8099976713274</v>
      </c>
      <c r="AGK51" s="139">
        <f t="shared" si="97"/>
        <v>0</v>
      </c>
      <c r="AGL51" s="165">
        <f t="shared" si="174"/>
        <v>819556.99182</v>
      </c>
      <c r="AGM51" s="165">
        <f t="shared" si="174"/>
        <v>616742.98186890222</v>
      </c>
      <c r="AGN51" s="166">
        <f t="shared" si="99"/>
        <v>-202814.00995109777</v>
      </c>
      <c r="AGO51" s="165">
        <f t="shared" si="100"/>
        <v>-202814.00995109777</v>
      </c>
      <c r="AGP51" s="167">
        <f t="shared" si="101"/>
        <v>0</v>
      </c>
      <c r="AGQ51" s="202">
        <f t="shared" si="175"/>
        <v>4.7619047619047623E-2</v>
      </c>
      <c r="AGR51" s="263"/>
      <c r="AGS51" s="263">
        <v>0.05</v>
      </c>
      <c r="AGT51" s="229"/>
      <c r="AGU51" s="264"/>
      <c r="AGV51" s="22"/>
      <c r="AGW51" s="22"/>
      <c r="AGX51" s="22"/>
      <c r="AGY51" s="22"/>
      <c r="AGZ51" s="22"/>
      <c r="AHA51" s="22"/>
      <c r="AHB51" s="22"/>
      <c r="AHC51" s="22"/>
      <c r="AHD51" s="22"/>
      <c r="AHE51" s="22"/>
      <c r="AHF51" s="22"/>
      <c r="AHG51" s="22"/>
      <c r="AHH51" s="22"/>
    </row>
    <row r="52" spans="1:892" s="210" customFormat="1" ht="12.75" outlineLevel="1" x14ac:dyDescent="0.25">
      <c r="A52" s="22">
        <v>482</v>
      </c>
      <c r="B52" s="21">
        <v>3</v>
      </c>
      <c r="C52" s="230" t="s">
        <v>773</v>
      </c>
      <c r="D52" s="231">
        <v>9</v>
      </c>
      <c r="E52" s="227">
        <v>4289.0600000000004</v>
      </c>
      <c r="F52" s="131">
        <f t="shared" si="0"/>
        <v>31489.213000000003</v>
      </c>
      <c r="G52" s="113">
        <f t="shared" si="1"/>
        <v>43998.075022029327</v>
      </c>
      <c r="H52" s="131">
        <f t="shared" si="2"/>
        <v>12508.862022029323</v>
      </c>
      <c r="I52" s="120">
        <f t="shared" si="3"/>
        <v>0</v>
      </c>
      <c r="J52" s="120">
        <f t="shared" si="4"/>
        <v>12508.862022029323</v>
      </c>
      <c r="K52" s="18">
        <f t="shared" si="102"/>
        <v>18379.246999999999</v>
      </c>
      <c r="L52" s="218">
        <v>1802.6869999999999</v>
      </c>
      <c r="M52" s="218">
        <v>1841.84</v>
      </c>
      <c r="N52" s="218">
        <v>1841.84</v>
      </c>
      <c r="O52" s="218">
        <v>1841.84</v>
      </c>
      <c r="P52" s="218">
        <v>1841.84</v>
      </c>
      <c r="Q52" s="218">
        <v>1841.84</v>
      </c>
      <c r="R52" s="218">
        <v>1841.84</v>
      </c>
      <c r="S52" s="218">
        <v>1841.84</v>
      </c>
      <c r="T52" s="218">
        <v>1841.84</v>
      </c>
      <c r="U52" s="218">
        <v>1841.84</v>
      </c>
      <c r="V52" s="218"/>
      <c r="W52" s="218"/>
      <c r="X52" s="218">
        <f t="shared" si="103"/>
        <v>17783.011676002985</v>
      </c>
      <c r="Y52" s="18">
        <v>0</v>
      </c>
      <c r="Z52" s="18">
        <v>7060.1651060977611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10722.846569905225</v>
      </c>
      <c r="AG52" s="18">
        <v>0</v>
      </c>
      <c r="AH52" s="18">
        <v>0</v>
      </c>
      <c r="AI52" s="18"/>
      <c r="AJ52" s="18"/>
      <c r="AK52" s="218"/>
      <c r="AL52" s="218">
        <f t="shared" si="104"/>
        <v>0</v>
      </c>
      <c r="AM52" s="218">
        <f t="shared" si="5"/>
        <v>0</v>
      </c>
      <c r="AN52" s="18">
        <f t="shared" si="105"/>
        <v>2713.3530000000005</v>
      </c>
      <c r="AO52" s="218">
        <v>266.43299999999999</v>
      </c>
      <c r="AP52" s="218">
        <v>271.88</v>
      </c>
      <c r="AQ52" s="218">
        <v>271.88</v>
      </c>
      <c r="AR52" s="218">
        <v>271.88</v>
      </c>
      <c r="AS52" s="218">
        <v>271.88</v>
      </c>
      <c r="AT52" s="218">
        <v>271.88</v>
      </c>
      <c r="AU52" s="218">
        <v>271.88</v>
      </c>
      <c r="AV52" s="218">
        <v>271.88</v>
      </c>
      <c r="AW52" s="218">
        <v>271.88</v>
      </c>
      <c r="AX52" s="218">
        <v>271.88</v>
      </c>
      <c r="AY52" s="218"/>
      <c r="AZ52" s="218"/>
      <c r="BA52" s="20">
        <f t="shared" si="106"/>
        <v>2681.7952000080631</v>
      </c>
      <c r="BB52" s="18">
        <v>0</v>
      </c>
      <c r="BC52" s="18">
        <v>1064.7193646252551</v>
      </c>
      <c r="BD52" s="18">
        <v>0</v>
      </c>
      <c r="BE52" s="18">
        <v>0</v>
      </c>
      <c r="BF52" s="18">
        <v>0</v>
      </c>
      <c r="BG52" s="18">
        <v>0</v>
      </c>
      <c r="BH52" s="18">
        <v>0</v>
      </c>
      <c r="BI52" s="18">
        <v>1617.0758353828078</v>
      </c>
      <c r="BJ52" s="18">
        <v>0</v>
      </c>
      <c r="BK52" s="18">
        <v>0</v>
      </c>
      <c r="BL52" s="18"/>
      <c r="BM52" s="18"/>
      <c r="BN52" s="218"/>
      <c r="BO52" s="20">
        <f t="shared" si="6"/>
        <v>0</v>
      </c>
      <c r="BP52" s="20">
        <f t="shared" si="7"/>
        <v>0</v>
      </c>
      <c r="BQ52" s="18">
        <f t="shared" si="107"/>
        <v>2199.7849999999999</v>
      </c>
      <c r="BR52" s="218">
        <v>219.785</v>
      </c>
      <c r="BS52" s="3">
        <v>220</v>
      </c>
      <c r="BT52" s="218">
        <v>220</v>
      </c>
      <c r="BU52" s="218">
        <v>220</v>
      </c>
      <c r="BV52" s="218">
        <v>220</v>
      </c>
      <c r="BW52" s="218">
        <v>220</v>
      </c>
      <c r="BX52" s="218">
        <v>220</v>
      </c>
      <c r="BY52" s="218">
        <v>220</v>
      </c>
      <c r="BZ52" s="218">
        <v>220</v>
      </c>
      <c r="CA52" s="218">
        <v>220</v>
      </c>
      <c r="CB52" s="218"/>
      <c r="CC52" s="218"/>
      <c r="CD52" s="18">
        <f t="shared" si="108"/>
        <v>2389.5822355085998</v>
      </c>
      <c r="CE52" s="18">
        <v>221.92328059299999</v>
      </c>
      <c r="CF52" s="18">
        <v>221.35318493</v>
      </c>
      <c r="CG52" s="18">
        <v>243.18928252559999</v>
      </c>
      <c r="CH52" s="18">
        <v>248.23828619999998</v>
      </c>
      <c r="CI52" s="18">
        <v>242.81548685999999</v>
      </c>
      <c r="CJ52" s="18">
        <v>247.35088019999998</v>
      </c>
      <c r="CK52" s="18">
        <v>240.28598339999999</v>
      </c>
      <c r="CL52" s="18">
        <v>241.34558579999998</v>
      </c>
      <c r="CM52" s="18">
        <v>239.3259114</v>
      </c>
      <c r="CN52" s="18">
        <v>243.7543536</v>
      </c>
      <c r="CO52" s="18"/>
      <c r="CP52" s="18"/>
      <c r="CQ52" s="218"/>
      <c r="CR52" s="20">
        <f t="shared" si="8"/>
        <v>0</v>
      </c>
      <c r="CS52" s="20">
        <f t="shared" si="9"/>
        <v>0</v>
      </c>
      <c r="CT52" s="18">
        <f t="shared" si="109"/>
        <v>432.5</v>
      </c>
      <c r="CU52" s="18">
        <v>42.71</v>
      </c>
      <c r="CV52" s="218">
        <v>43.31</v>
      </c>
      <c r="CW52" s="218">
        <v>43.31</v>
      </c>
      <c r="CX52" s="218">
        <v>43.31</v>
      </c>
      <c r="CY52" s="218">
        <v>43.31</v>
      </c>
      <c r="CZ52" s="218">
        <v>43.31</v>
      </c>
      <c r="DA52" s="218">
        <v>43.31</v>
      </c>
      <c r="DB52" s="218">
        <v>43.31</v>
      </c>
      <c r="DC52" s="218">
        <v>43.31</v>
      </c>
      <c r="DD52" s="218">
        <v>43.31</v>
      </c>
      <c r="DE52" s="218"/>
      <c r="DF52" s="218"/>
      <c r="DG52" s="18">
        <f t="shared" si="110"/>
        <v>457.23863247119999</v>
      </c>
      <c r="DH52" s="18">
        <v>37.970867018</v>
      </c>
      <c r="DI52" s="18">
        <v>37.873324180000004</v>
      </c>
      <c r="DJ52" s="18">
        <v>47.654938878199999</v>
      </c>
      <c r="DK52" s="18">
        <v>48.644332649999996</v>
      </c>
      <c r="DL52" s="18">
        <v>47.581690545000001</v>
      </c>
      <c r="DM52" s="18">
        <v>48.470265550000001</v>
      </c>
      <c r="DN52" s="18">
        <v>47.086013549999997</v>
      </c>
      <c r="DO52" s="18">
        <v>47.293651349999998</v>
      </c>
      <c r="DP52" s="18">
        <v>46.897879549999999</v>
      </c>
      <c r="DQ52" s="18">
        <v>47.765669199999998</v>
      </c>
      <c r="DR52" s="18"/>
      <c r="DS52" s="18"/>
      <c r="DT52" s="218">
        <f t="shared" si="111"/>
        <v>24.738632471199992</v>
      </c>
      <c r="DU52" s="20">
        <f t="shared" si="10"/>
        <v>0</v>
      </c>
      <c r="DV52" s="20">
        <f t="shared" si="112"/>
        <v>24.738632471199992</v>
      </c>
      <c r="DW52" s="18">
        <f t="shared" si="176"/>
        <v>748.9</v>
      </c>
      <c r="DX52" s="18">
        <v>73.540000000000006</v>
      </c>
      <c r="DY52" s="218">
        <v>75.040000000000006</v>
      </c>
      <c r="DZ52" s="218">
        <v>75.040000000000006</v>
      </c>
      <c r="EA52" s="218">
        <v>75.040000000000006</v>
      </c>
      <c r="EB52" s="218">
        <v>75.040000000000006</v>
      </c>
      <c r="EC52" s="218">
        <v>75.040000000000006</v>
      </c>
      <c r="ED52" s="218">
        <v>75.040000000000006</v>
      </c>
      <c r="EE52" s="218">
        <v>75.040000000000006</v>
      </c>
      <c r="EF52" s="218">
        <v>75.040000000000006</v>
      </c>
      <c r="EG52" s="218">
        <v>75.040000000000006</v>
      </c>
      <c r="EH52" s="218"/>
      <c r="EI52" s="218"/>
      <c r="EJ52" s="218"/>
      <c r="EK52" s="18">
        <f t="shared" si="113"/>
        <v>738.98429374125408</v>
      </c>
      <c r="EL52" s="18">
        <v>0</v>
      </c>
      <c r="EM52" s="18">
        <v>293.38962486690451</v>
      </c>
      <c r="EN52" s="18">
        <v>0</v>
      </c>
      <c r="EO52" s="18">
        <v>0</v>
      </c>
      <c r="EP52" s="18">
        <v>0</v>
      </c>
      <c r="EQ52" s="18">
        <v>0</v>
      </c>
      <c r="ER52" s="18">
        <v>0</v>
      </c>
      <c r="ES52" s="18">
        <v>445.59466887434951</v>
      </c>
      <c r="ET52" s="18">
        <v>0</v>
      </c>
      <c r="EU52" s="18">
        <v>0</v>
      </c>
      <c r="EV52" s="18"/>
      <c r="EW52" s="18"/>
      <c r="EX52" s="20">
        <f t="shared" si="12"/>
        <v>-9.9157062587458995</v>
      </c>
      <c r="EY52" s="20">
        <f t="shared" si="114"/>
        <v>-9.9157062587458995</v>
      </c>
      <c r="EZ52" s="20">
        <f t="shared" si="115"/>
        <v>0</v>
      </c>
      <c r="FA52" s="18">
        <f t="shared" si="116"/>
        <v>5045.7370000000001</v>
      </c>
      <c r="FB52" s="18">
        <v>495.42699999999996</v>
      </c>
      <c r="FC52" s="218">
        <v>505.59</v>
      </c>
      <c r="FD52" s="218">
        <v>505.59</v>
      </c>
      <c r="FE52" s="218">
        <v>505.59</v>
      </c>
      <c r="FF52" s="218">
        <v>505.59</v>
      </c>
      <c r="FG52" s="218">
        <v>505.59</v>
      </c>
      <c r="FH52" s="218">
        <v>505.59</v>
      </c>
      <c r="FI52" s="218">
        <v>505.59</v>
      </c>
      <c r="FJ52" s="218">
        <v>505.59</v>
      </c>
      <c r="FK52" s="218">
        <v>505.59</v>
      </c>
      <c r="FL52" s="218"/>
      <c r="FM52" s="218"/>
      <c r="FN52" s="20">
        <f t="shared" si="117"/>
        <v>5019.8361663214691</v>
      </c>
      <c r="FO52" s="18">
        <v>0</v>
      </c>
      <c r="FP52" s="18">
        <v>1997.6918757487724</v>
      </c>
      <c r="FQ52" s="18">
        <v>0</v>
      </c>
      <c r="FR52" s="18">
        <v>0</v>
      </c>
      <c r="FS52" s="18">
        <v>0</v>
      </c>
      <c r="FT52" s="18">
        <v>0</v>
      </c>
      <c r="FU52" s="18">
        <v>0</v>
      </c>
      <c r="FV52" s="18">
        <v>3022.1442905726967</v>
      </c>
      <c r="FW52" s="18">
        <v>0</v>
      </c>
      <c r="FX52" s="18">
        <v>0</v>
      </c>
      <c r="FY52" s="18"/>
      <c r="FZ52" s="18"/>
      <c r="GA52" s="218">
        <f t="shared" si="118"/>
        <v>-25.900833678530944</v>
      </c>
      <c r="GB52" s="20">
        <f t="shared" si="119"/>
        <v>-25.900833678530944</v>
      </c>
      <c r="GC52" s="20">
        <f t="shared" si="120"/>
        <v>0</v>
      </c>
      <c r="GD52" s="18">
        <f t="shared" si="121"/>
        <v>5.4890000000000008</v>
      </c>
      <c r="GE52" s="218">
        <v>5.4890000000000008</v>
      </c>
      <c r="GF52" s="218">
        <v>0</v>
      </c>
      <c r="GG52" s="218">
        <v>0</v>
      </c>
      <c r="GH52" s="218">
        <v>0</v>
      </c>
      <c r="GI52" s="218">
        <v>0</v>
      </c>
      <c r="GJ52" s="218">
        <v>0</v>
      </c>
      <c r="GK52" s="218"/>
      <c r="GL52" s="218"/>
      <c r="GM52" s="218"/>
      <c r="GN52" s="218"/>
      <c r="GO52" s="218"/>
      <c r="GP52" s="218"/>
      <c r="GQ52" s="20">
        <f t="shared" si="122"/>
        <v>0</v>
      </c>
      <c r="GR52" s="18">
        <v>0</v>
      </c>
      <c r="GS52" s="18">
        <v>0</v>
      </c>
      <c r="GT52" s="18">
        <v>0</v>
      </c>
      <c r="GU52" s="18">
        <v>0</v>
      </c>
      <c r="GV52" s="218">
        <f t="shared" si="123"/>
        <v>-5.4890000000000008</v>
      </c>
      <c r="GW52" s="20">
        <f t="shared" si="13"/>
        <v>-5.4890000000000008</v>
      </c>
      <c r="GX52" s="20">
        <f t="shared" si="14"/>
        <v>0</v>
      </c>
      <c r="GY52" s="18">
        <f t="shared" si="124"/>
        <v>1964.2020000000005</v>
      </c>
      <c r="GZ52" s="18">
        <v>304.60200000000003</v>
      </c>
      <c r="HA52" s="218">
        <v>184.4</v>
      </c>
      <c r="HB52" s="218">
        <v>184.4</v>
      </c>
      <c r="HC52" s="218">
        <v>184.4</v>
      </c>
      <c r="HD52" s="218">
        <v>184.4</v>
      </c>
      <c r="HE52" s="218">
        <v>184.4</v>
      </c>
      <c r="HF52" s="218">
        <v>184.4</v>
      </c>
      <c r="HG52" s="218">
        <v>184.4</v>
      </c>
      <c r="HH52" s="218">
        <v>184.4</v>
      </c>
      <c r="HI52" s="218">
        <v>184.4</v>
      </c>
      <c r="HJ52" s="218"/>
      <c r="HK52" s="218"/>
      <c r="HL52" s="20">
        <f t="shared" si="125"/>
        <v>14927.626817975761</v>
      </c>
      <c r="HM52" s="18">
        <v>1425.6701550864118</v>
      </c>
      <c r="HN52" s="18">
        <v>1310.7208757029246</v>
      </c>
      <c r="HO52" s="18">
        <v>1506.483566408702</v>
      </c>
      <c r="HP52" s="18">
        <v>1623.8687854006573</v>
      </c>
      <c r="HQ52" s="18">
        <v>1698.7440221478075</v>
      </c>
      <c r="HR52" s="18">
        <v>1473.5617271336455</v>
      </c>
      <c r="HS52" s="18">
        <v>1339.4878614915503</v>
      </c>
      <c r="HT52" s="18">
        <v>1771.8691360227324</v>
      </c>
      <c r="HU52" s="18">
        <v>1338.8367934277771</v>
      </c>
      <c r="HV52" s="18">
        <v>1438.3838951535517</v>
      </c>
      <c r="HW52" s="18"/>
      <c r="HX52" s="18"/>
      <c r="HY52" s="20">
        <f t="shared" si="15"/>
        <v>12963.42481797576</v>
      </c>
      <c r="HZ52" s="20">
        <f t="shared" si="16"/>
        <v>0</v>
      </c>
      <c r="IA52" s="20">
        <f t="shared" si="17"/>
        <v>12963.42481797576</v>
      </c>
      <c r="IB52" s="119">
        <f t="shared" si="126"/>
        <v>56374.999999999993</v>
      </c>
      <c r="IC52" s="119">
        <v>5548.8499999999995</v>
      </c>
      <c r="ID52" s="228">
        <v>5647.35</v>
      </c>
      <c r="IE52" s="228">
        <v>5647.35</v>
      </c>
      <c r="IF52" s="119">
        <v>5647.35</v>
      </c>
      <c r="IG52" s="119">
        <v>5647.35</v>
      </c>
      <c r="IH52" s="119">
        <v>5647.35</v>
      </c>
      <c r="II52" s="119">
        <v>5647.35</v>
      </c>
      <c r="IJ52" s="119">
        <v>5647.35</v>
      </c>
      <c r="IK52" s="119">
        <v>5647.35</v>
      </c>
      <c r="IL52" s="119">
        <v>5647.35</v>
      </c>
      <c r="IM52" s="119"/>
      <c r="IN52" s="119"/>
      <c r="IO52" s="120">
        <f t="shared" si="127"/>
        <v>55527.5192714925</v>
      </c>
      <c r="IP52" s="18">
        <v>3770.6096776673508</v>
      </c>
      <c r="IQ52" s="18">
        <v>4333.4188438793508</v>
      </c>
      <c r="IR52" s="18">
        <v>5815.2239858368694</v>
      </c>
      <c r="IS52" s="18">
        <v>5602.0979094427985</v>
      </c>
      <c r="IT52" s="18">
        <v>6480.7731995964532</v>
      </c>
      <c r="IU52" s="18">
        <v>5341.3988004743096</v>
      </c>
      <c r="IV52" s="18">
        <v>5254.6795769399714</v>
      </c>
      <c r="IW52" s="18">
        <v>5858.2897689490419</v>
      </c>
      <c r="IX52" s="18">
        <v>6694.6040061144149</v>
      </c>
      <c r="IY52" s="18">
        <v>6376.4235025919388</v>
      </c>
      <c r="IZ52" s="18"/>
      <c r="JA52" s="18"/>
      <c r="JB52" s="228">
        <f t="shared" si="18"/>
        <v>-847.48072850749304</v>
      </c>
      <c r="JC52" s="120">
        <f t="shared" si="19"/>
        <v>-847.48072850749304</v>
      </c>
      <c r="JD52" s="120">
        <f t="shared" si="20"/>
        <v>0</v>
      </c>
      <c r="JE52" s="119">
        <f t="shared" si="128"/>
        <v>0</v>
      </c>
      <c r="JF52" s="119">
        <v>0</v>
      </c>
      <c r="JG52" s="228">
        <v>0</v>
      </c>
      <c r="JH52" s="228">
        <v>0</v>
      </c>
      <c r="JI52" s="228">
        <v>0</v>
      </c>
      <c r="JJ52" s="228">
        <v>0</v>
      </c>
      <c r="JK52" s="228">
        <v>0</v>
      </c>
      <c r="JL52" s="228">
        <v>0</v>
      </c>
      <c r="JM52" s="228">
        <v>0</v>
      </c>
      <c r="JN52" s="228">
        <v>0</v>
      </c>
      <c r="JO52" s="228">
        <v>0</v>
      </c>
      <c r="JP52" s="228"/>
      <c r="JQ52" s="228"/>
      <c r="JR52" s="119">
        <f t="shared" si="129"/>
        <v>0</v>
      </c>
      <c r="JS52" s="18">
        <v>0</v>
      </c>
      <c r="JT52" s="18">
        <v>0</v>
      </c>
      <c r="JU52" s="18">
        <v>0</v>
      </c>
      <c r="JV52" s="18">
        <v>0</v>
      </c>
      <c r="JW52" s="18">
        <v>0</v>
      </c>
      <c r="JX52" s="18">
        <v>0</v>
      </c>
      <c r="JY52" s="18">
        <v>0</v>
      </c>
      <c r="JZ52" s="18">
        <v>0</v>
      </c>
      <c r="KA52" s="18">
        <v>0</v>
      </c>
      <c r="KB52" s="18">
        <v>0</v>
      </c>
      <c r="KC52" s="18"/>
      <c r="KD52" s="18"/>
      <c r="KE52" s="228">
        <f t="shared" si="21"/>
        <v>0</v>
      </c>
      <c r="KF52" s="120">
        <f t="shared" si="22"/>
        <v>0</v>
      </c>
      <c r="KG52" s="120">
        <f t="shared" si="23"/>
        <v>0</v>
      </c>
      <c r="KH52" s="119">
        <f t="shared" si="130"/>
        <v>4395.223</v>
      </c>
      <c r="KI52" s="119">
        <v>431.53300000000002</v>
      </c>
      <c r="KJ52" s="228">
        <v>440.41</v>
      </c>
      <c r="KK52" s="228">
        <v>440.41</v>
      </c>
      <c r="KL52" s="228">
        <v>440.41</v>
      </c>
      <c r="KM52" s="228">
        <v>440.41</v>
      </c>
      <c r="KN52" s="228">
        <v>440.41</v>
      </c>
      <c r="KO52" s="228">
        <v>440.41</v>
      </c>
      <c r="KP52" s="228">
        <v>440.41</v>
      </c>
      <c r="KQ52" s="228">
        <v>440.41</v>
      </c>
      <c r="KR52" s="228">
        <v>440.41</v>
      </c>
      <c r="KS52" s="228"/>
      <c r="KT52" s="228"/>
      <c r="KU52" s="120">
        <f t="shared" si="131"/>
        <v>3670.1325238409554</v>
      </c>
      <c r="KV52" s="18">
        <v>510.93181665752655</v>
      </c>
      <c r="KW52" s="18">
        <v>387.26517334967485</v>
      </c>
      <c r="KX52" s="18">
        <v>570.91082532629832</v>
      </c>
      <c r="KY52" s="18">
        <v>506.3195752455195</v>
      </c>
      <c r="KZ52" s="18">
        <v>545.30723013619263</v>
      </c>
      <c r="LA52" s="18">
        <v>108.04330060240297</v>
      </c>
      <c r="LB52" s="18">
        <v>5.986643800295707</v>
      </c>
      <c r="LC52" s="18"/>
      <c r="LD52" s="18">
        <v>603.18960299246646</v>
      </c>
      <c r="LE52" s="18">
        <v>432.17835573057823</v>
      </c>
      <c r="LF52" s="18"/>
      <c r="LG52" s="18"/>
      <c r="LH52" s="228">
        <f t="shared" si="132"/>
        <v>-725.09047615904456</v>
      </c>
      <c r="LI52" s="120">
        <f t="shared" si="24"/>
        <v>-725.09047615904456</v>
      </c>
      <c r="LJ52" s="120">
        <f t="shared" si="25"/>
        <v>0</v>
      </c>
      <c r="LK52" s="120">
        <f t="shared" si="133"/>
        <v>0</v>
      </c>
      <c r="LL52" s="228"/>
      <c r="LM52" s="228"/>
      <c r="LN52" s="228"/>
      <c r="LO52" s="228"/>
      <c r="LP52" s="228"/>
      <c r="LQ52" s="228"/>
      <c r="LR52" s="228"/>
      <c r="LS52" s="228"/>
      <c r="LT52" s="228"/>
      <c r="LU52" s="228"/>
      <c r="LV52" s="228"/>
      <c r="LW52" s="228"/>
      <c r="LX52" s="120">
        <f t="shared" si="26"/>
        <v>0</v>
      </c>
      <c r="LY52" s="228"/>
      <c r="LZ52" s="228"/>
      <c r="MA52" s="228"/>
      <c r="MB52" s="228"/>
      <c r="MC52" s="228"/>
      <c r="MD52" s="228"/>
      <c r="ME52" s="228"/>
      <c r="MF52" s="228"/>
      <c r="MG52" s="228"/>
      <c r="MH52" s="228"/>
      <c r="MI52" s="228"/>
      <c r="MJ52" s="119">
        <v>0</v>
      </c>
      <c r="MK52" s="228"/>
      <c r="ML52" s="120">
        <f t="shared" si="27"/>
        <v>0</v>
      </c>
      <c r="MM52" s="120">
        <f t="shared" si="28"/>
        <v>0</v>
      </c>
      <c r="MN52" s="120">
        <f t="shared" si="134"/>
        <v>98297.574999999997</v>
      </c>
      <c r="MO52" s="120">
        <v>9478.7350000000006</v>
      </c>
      <c r="MP52" s="228">
        <v>9868.76</v>
      </c>
      <c r="MQ52" s="228">
        <v>9868.76</v>
      </c>
      <c r="MR52" s="228">
        <v>9868.76</v>
      </c>
      <c r="MS52" s="228">
        <v>9868.76</v>
      </c>
      <c r="MT52" s="228">
        <v>9868.76</v>
      </c>
      <c r="MU52" s="228">
        <v>9868.76</v>
      </c>
      <c r="MV52" s="228">
        <v>9868.76</v>
      </c>
      <c r="MW52" s="228">
        <v>9868.76</v>
      </c>
      <c r="MX52" s="228">
        <v>9868.76</v>
      </c>
      <c r="MY52" s="228"/>
      <c r="MZ52" s="228"/>
      <c r="NA52" s="120">
        <f t="shared" si="135"/>
        <v>140221.14638137218</v>
      </c>
      <c r="NB52" s="20">
        <v>0</v>
      </c>
      <c r="NC52" s="20">
        <v>0</v>
      </c>
      <c r="ND52" s="20">
        <v>2859.7325206140308</v>
      </c>
      <c r="NE52" s="20">
        <v>81328.725756147105</v>
      </c>
      <c r="NF52" s="20">
        <v>0</v>
      </c>
      <c r="NG52" s="20">
        <v>4628.4758672847238</v>
      </c>
      <c r="NH52" s="20">
        <v>0</v>
      </c>
      <c r="NI52" s="20">
        <v>0</v>
      </c>
      <c r="NJ52" s="20">
        <v>51404.212237326326</v>
      </c>
      <c r="NK52" s="20">
        <v>0</v>
      </c>
      <c r="NL52" s="20"/>
      <c r="NM52" s="20"/>
      <c r="NN52" s="228">
        <f t="shared" si="136"/>
        <v>41923.571381372181</v>
      </c>
      <c r="NO52" s="120">
        <f t="shared" si="29"/>
        <v>0</v>
      </c>
      <c r="NP52" s="120">
        <f t="shared" si="30"/>
        <v>41923.571381372181</v>
      </c>
      <c r="NQ52" s="114">
        <f t="shared" si="31"/>
        <v>21777.722999999998</v>
      </c>
      <c r="NR52" s="113">
        <f t="shared" si="32"/>
        <v>31305.81</v>
      </c>
      <c r="NS52" s="131">
        <f t="shared" si="33"/>
        <v>9528.0870000000032</v>
      </c>
      <c r="NT52" s="120">
        <f t="shared" si="34"/>
        <v>0</v>
      </c>
      <c r="NU52" s="120">
        <f t="shared" si="35"/>
        <v>9528.0870000000032</v>
      </c>
      <c r="NV52" s="18">
        <f t="shared" si="137"/>
        <v>5525.1299999999992</v>
      </c>
      <c r="NW52" s="18">
        <v>534.72</v>
      </c>
      <c r="NX52" s="218">
        <v>554.49</v>
      </c>
      <c r="NY52" s="218">
        <v>554.49</v>
      </c>
      <c r="NZ52" s="18">
        <v>554.49</v>
      </c>
      <c r="OA52" s="18">
        <v>554.49</v>
      </c>
      <c r="OB52" s="18">
        <v>554.49</v>
      </c>
      <c r="OC52" s="18">
        <v>554.49</v>
      </c>
      <c r="OD52" s="18">
        <v>554.49</v>
      </c>
      <c r="OE52" s="18">
        <v>554.49</v>
      </c>
      <c r="OF52" s="18">
        <v>554.49</v>
      </c>
      <c r="OG52" s="18"/>
      <c r="OH52" s="18"/>
      <c r="OI52" s="20">
        <f t="shared" si="138"/>
        <v>6020.81</v>
      </c>
      <c r="OJ52" s="20">
        <v>0</v>
      </c>
      <c r="OK52" s="20">
        <v>0</v>
      </c>
      <c r="OL52" s="20">
        <v>0</v>
      </c>
      <c r="OM52" s="20">
        <v>0</v>
      </c>
      <c r="ON52" s="20">
        <v>0</v>
      </c>
      <c r="OO52" s="20">
        <v>5173.6000000000004</v>
      </c>
      <c r="OP52" s="20">
        <v>0</v>
      </c>
      <c r="OQ52" s="20">
        <v>847.21</v>
      </c>
      <c r="OR52" s="20">
        <v>0</v>
      </c>
      <c r="OS52" s="20">
        <f>VLOOKUP(C52,'[3]Фін.рез.(витрати)'!$C$8:$AD$94,28,0)</f>
        <v>0</v>
      </c>
      <c r="OT52" s="20"/>
      <c r="OU52" s="20"/>
      <c r="OV52" s="218">
        <f t="shared" si="139"/>
        <v>495.6800000000012</v>
      </c>
      <c r="OW52" s="20">
        <f t="shared" si="36"/>
        <v>0</v>
      </c>
      <c r="OX52" s="20">
        <f t="shared" si="37"/>
        <v>495.6800000000012</v>
      </c>
      <c r="OY52" s="18">
        <f t="shared" si="140"/>
        <v>7078.5589999999993</v>
      </c>
      <c r="OZ52" s="18">
        <v>667.94899999999996</v>
      </c>
      <c r="PA52" s="218">
        <v>712.29</v>
      </c>
      <c r="PB52" s="218">
        <v>712.29</v>
      </c>
      <c r="PC52" s="218">
        <v>712.29</v>
      </c>
      <c r="PD52" s="218">
        <v>712.29</v>
      </c>
      <c r="PE52" s="218">
        <v>712.29</v>
      </c>
      <c r="PF52" s="218">
        <v>712.29</v>
      </c>
      <c r="PG52" s="218">
        <v>712.29</v>
      </c>
      <c r="PH52" s="218">
        <v>712.29</v>
      </c>
      <c r="PI52" s="218">
        <v>712.29</v>
      </c>
      <c r="PJ52" s="218"/>
      <c r="PK52" s="218"/>
      <c r="PL52" s="20">
        <f t="shared" si="141"/>
        <v>24308.59</v>
      </c>
      <c r="PM52" s="18">
        <v>2960.32</v>
      </c>
      <c r="PN52" s="18">
        <v>0</v>
      </c>
      <c r="PO52" s="18">
        <v>0</v>
      </c>
      <c r="PP52" s="18">
        <v>0</v>
      </c>
      <c r="PQ52" s="18">
        <v>0</v>
      </c>
      <c r="PR52" s="18">
        <v>0</v>
      </c>
      <c r="PS52" s="18">
        <v>5043.3</v>
      </c>
      <c r="PT52" s="18">
        <v>0</v>
      </c>
      <c r="PU52" s="18">
        <v>0</v>
      </c>
      <c r="PV52" s="18">
        <f>VLOOKUP(C52,'[3]Фін.рез.(витрати)'!$C$8:$AE$94,29,0)</f>
        <v>16304.97</v>
      </c>
      <c r="PW52" s="18"/>
      <c r="PX52" s="18"/>
      <c r="PY52" s="218">
        <f t="shared" si="142"/>
        <v>17230.031000000003</v>
      </c>
      <c r="PZ52" s="20">
        <f t="shared" si="38"/>
        <v>0</v>
      </c>
      <c r="QA52" s="20">
        <f t="shared" si="39"/>
        <v>17230.031000000003</v>
      </c>
      <c r="QB52" s="18">
        <f t="shared" si="143"/>
        <v>907.08399999999972</v>
      </c>
      <c r="QC52" s="18">
        <v>88.893999999999991</v>
      </c>
      <c r="QD52" s="218">
        <v>90.91</v>
      </c>
      <c r="QE52" s="218">
        <v>90.91</v>
      </c>
      <c r="QF52" s="218">
        <v>90.91</v>
      </c>
      <c r="QG52" s="218">
        <v>90.91</v>
      </c>
      <c r="QH52" s="218">
        <v>90.91</v>
      </c>
      <c r="QI52" s="218">
        <v>90.91</v>
      </c>
      <c r="QJ52" s="218">
        <v>90.91</v>
      </c>
      <c r="QK52" s="218">
        <v>90.91</v>
      </c>
      <c r="QL52" s="218">
        <v>90.91</v>
      </c>
      <c r="QM52" s="218"/>
      <c r="QN52" s="218"/>
      <c r="QO52" s="20">
        <f t="shared" si="144"/>
        <v>976.41</v>
      </c>
      <c r="QP52" s="18">
        <v>0</v>
      </c>
      <c r="QQ52" s="18">
        <v>0</v>
      </c>
      <c r="QR52" s="18"/>
      <c r="QS52" s="18">
        <v>0</v>
      </c>
      <c r="QT52" s="18">
        <v>0</v>
      </c>
      <c r="QU52" s="18">
        <v>976.41</v>
      </c>
      <c r="QV52" s="18"/>
      <c r="QW52" s="18">
        <v>0</v>
      </c>
      <c r="QX52" s="18"/>
      <c r="QY52" s="18"/>
      <c r="QZ52" s="18"/>
      <c r="RA52" s="18"/>
      <c r="RB52" s="218">
        <f t="shared" si="145"/>
        <v>69.326000000000249</v>
      </c>
      <c r="RC52" s="20">
        <f t="shared" si="40"/>
        <v>0</v>
      </c>
      <c r="RD52" s="20">
        <f t="shared" si="41"/>
        <v>69.326000000000249</v>
      </c>
      <c r="RE52" s="18">
        <f t="shared" si="146"/>
        <v>4477.9040000000005</v>
      </c>
      <c r="RF52" s="20">
        <v>433.12400000000002</v>
      </c>
      <c r="RG52" s="218">
        <v>449.42</v>
      </c>
      <c r="RH52" s="218">
        <v>449.42</v>
      </c>
      <c r="RI52" s="218">
        <v>449.42</v>
      </c>
      <c r="RJ52" s="218">
        <v>449.42</v>
      </c>
      <c r="RK52" s="218">
        <v>449.42</v>
      </c>
      <c r="RL52" s="218">
        <v>449.42</v>
      </c>
      <c r="RM52" s="218">
        <v>449.42</v>
      </c>
      <c r="RN52" s="218">
        <v>449.42</v>
      </c>
      <c r="RO52" s="218">
        <v>449.42</v>
      </c>
      <c r="RP52" s="218"/>
      <c r="RQ52" s="218"/>
      <c r="RR52" s="20">
        <f t="shared" si="147"/>
        <v>0</v>
      </c>
      <c r="RS52" s="18">
        <v>0</v>
      </c>
      <c r="RT52" s="18">
        <v>0</v>
      </c>
      <c r="RU52" s="18"/>
      <c r="RV52" s="18">
        <v>0</v>
      </c>
      <c r="RW52" s="18"/>
      <c r="RX52" s="18"/>
      <c r="RY52" s="18">
        <v>0</v>
      </c>
      <c r="RZ52" s="18">
        <v>0</v>
      </c>
      <c r="SA52" s="18"/>
      <c r="SB52" s="18"/>
      <c r="SC52" s="18"/>
      <c r="SD52" s="18"/>
      <c r="SE52" s="20">
        <f t="shared" si="42"/>
        <v>-4477.9040000000005</v>
      </c>
      <c r="SF52" s="20">
        <f t="shared" si="43"/>
        <v>-4477.9040000000005</v>
      </c>
      <c r="SG52" s="20">
        <f t="shared" si="44"/>
        <v>0</v>
      </c>
      <c r="SH52" s="18">
        <f t="shared" si="148"/>
        <v>2753.433</v>
      </c>
      <c r="SI52" s="18">
        <v>260.25299999999999</v>
      </c>
      <c r="SJ52" s="218">
        <v>277.02</v>
      </c>
      <c r="SK52" s="218">
        <v>277.02</v>
      </c>
      <c r="SL52" s="218">
        <v>277.02</v>
      </c>
      <c r="SM52" s="218">
        <v>277.02</v>
      </c>
      <c r="SN52" s="218">
        <v>277.02</v>
      </c>
      <c r="SO52" s="218">
        <v>277.02</v>
      </c>
      <c r="SP52" s="218">
        <v>277.02</v>
      </c>
      <c r="SQ52" s="218">
        <v>277.02</v>
      </c>
      <c r="SR52" s="218">
        <v>277.02</v>
      </c>
      <c r="SS52" s="218"/>
      <c r="ST52" s="218"/>
      <c r="SU52" s="20">
        <f t="shared" si="149"/>
        <v>0</v>
      </c>
      <c r="SV52" s="18">
        <v>0</v>
      </c>
      <c r="SW52" s="18">
        <v>0</v>
      </c>
      <c r="SX52" s="18">
        <v>0</v>
      </c>
      <c r="SY52" s="18">
        <v>0</v>
      </c>
      <c r="SZ52" s="18">
        <v>0</v>
      </c>
      <c r="TA52" s="18">
        <v>0</v>
      </c>
      <c r="TB52" s="18">
        <v>0</v>
      </c>
      <c r="TC52" s="18">
        <v>0</v>
      </c>
      <c r="TD52" s="18">
        <v>0</v>
      </c>
      <c r="TE52" s="18"/>
      <c r="TF52" s="18"/>
      <c r="TG52" s="18"/>
      <c r="TH52" s="20">
        <f t="shared" si="45"/>
        <v>-2753.433</v>
      </c>
      <c r="TI52" s="20">
        <f t="shared" si="46"/>
        <v>-2753.433</v>
      </c>
      <c r="TJ52" s="20">
        <f t="shared" si="47"/>
        <v>0</v>
      </c>
      <c r="TK52" s="18">
        <f t="shared" si="150"/>
        <v>1005.6979999999999</v>
      </c>
      <c r="TL52" s="18">
        <v>98.677999999999997</v>
      </c>
      <c r="TM52" s="218">
        <v>100.78</v>
      </c>
      <c r="TN52" s="218">
        <v>100.78</v>
      </c>
      <c r="TO52" s="218">
        <v>100.78</v>
      </c>
      <c r="TP52" s="218">
        <v>100.78</v>
      </c>
      <c r="TQ52" s="218">
        <v>100.78</v>
      </c>
      <c r="TR52" s="218">
        <v>100.78</v>
      </c>
      <c r="TS52" s="218">
        <v>100.78</v>
      </c>
      <c r="TT52" s="218">
        <v>100.78</v>
      </c>
      <c r="TU52" s="218">
        <v>100.78</v>
      </c>
      <c r="TV52" s="218"/>
      <c r="TW52" s="218"/>
      <c r="TX52" s="20">
        <f t="shared" si="151"/>
        <v>0</v>
      </c>
      <c r="TY52" s="18">
        <v>0</v>
      </c>
      <c r="TZ52" s="18">
        <v>0</v>
      </c>
      <c r="UA52" s="18">
        <v>0</v>
      </c>
      <c r="UB52" s="18">
        <v>0</v>
      </c>
      <c r="UC52" s="18">
        <v>0</v>
      </c>
      <c r="UD52" s="18">
        <v>0</v>
      </c>
      <c r="UE52" s="18">
        <v>0</v>
      </c>
      <c r="UF52" s="18">
        <v>0</v>
      </c>
      <c r="UG52" s="18">
        <v>0</v>
      </c>
      <c r="UH52" s="18">
        <f>VLOOKUP(C52,'[3]Фін.рез.(витрати)'!$C$8:$AI$94,33,0)</f>
        <v>0</v>
      </c>
      <c r="UI52" s="18"/>
      <c r="UJ52" s="18"/>
      <c r="UK52" s="20">
        <f t="shared" si="48"/>
        <v>-1005.6979999999999</v>
      </c>
      <c r="UL52" s="20">
        <f t="shared" si="49"/>
        <v>-1005.6979999999999</v>
      </c>
      <c r="UM52" s="20">
        <f t="shared" si="50"/>
        <v>0</v>
      </c>
      <c r="UN52" s="18">
        <f t="shared" si="152"/>
        <v>29.914999999999999</v>
      </c>
      <c r="UO52" s="18">
        <v>2.915</v>
      </c>
      <c r="UP52" s="218">
        <v>3</v>
      </c>
      <c r="UQ52" s="218">
        <v>3</v>
      </c>
      <c r="UR52" s="218">
        <v>3</v>
      </c>
      <c r="US52" s="218">
        <v>3</v>
      </c>
      <c r="UT52" s="218">
        <v>3</v>
      </c>
      <c r="UU52" s="218">
        <v>3</v>
      </c>
      <c r="UV52" s="218">
        <v>3</v>
      </c>
      <c r="UW52" s="218">
        <v>3</v>
      </c>
      <c r="UX52" s="218">
        <v>3</v>
      </c>
      <c r="UY52" s="218"/>
      <c r="UZ52" s="218"/>
      <c r="VA52" s="20">
        <f t="shared" si="51"/>
        <v>0</v>
      </c>
      <c r="VB52" s="218"/>
      <c r="VC52" s="218"/>
      <c r="VD52" s="218"/>
      <c r="VE52" s="218"/>
      <c r="VF52" s="218"/>
      <c r="VG52" s="218"/>
      <c r="VH52" s="218"/>
      <c r="VI52" s="218"/>
      <c r="VJ52" s="218"/>
      <c r="VK52" s="218"/>
      <c r="VL52" s="218"/>
      <c r="VM52" s="218"/>
      <c r="VN52" s="20">
        <f t="shared" si="52"/>
        <v>-29.914999999999999</v>
      </c>
      <c r="VO52" s="20">
        <f t="shared" si="53"/>
        <v>-29.914999999999999</v>
      </c>
      <c r="VP52" s="20">
        <f t="shared" si="54"/>
        <v>0</v>
      </c>
      <c r="VQ52" s="120">
        <f t="shared" si="55"/>
        <v>0</v>
      </c>
      <c r="VR52" s="228"/>
      <c r="VS52" s="228"/>
      <c r="VT52" s="228"/>
      <c r="VU52" s="228"/>
      <c r="VV52" s="228"/>
      <c r="VW52" s="228"/>
      <c r="VX52" s="228"/>
      <c r="VY52" s="228"/>
      <c r="VZ52" s="228"/>
      <c r="WA52" s="228"/>
      <c r="WB52" s="228"/>
      <c r="WC52" s="228"/>
      <c r="WD52" s="120">
        <f t="shared" si="56"/>
        <v>0</v>
      </c>
      <c r="WE52" s="218"/>
      <c r="WF52" s="218"/>
      <c r="WG52" s="218"/>
      <c r="WH52" s="218"/>
      <c r="WI52" s="218"/>
      <c r="WJ52" s="218"/>
      <c r="WK52" s="218"/>
      <c r="WL52" s="218"/>
      <c r="WM52" s="218"/>
      <c r="WN52" s="218"/>
      <c r="WO52" s="218"/>
      <c r="WP52" s="218"/>
      <c r="WQ52" s="120">
        <f t="shared" si="57"/>
        <v>0</v>
      </c>
      <c r="WR52" s="120">
        <f t="shared" si="58"/>
        <v>0</v>
      </c>
      <c r="WS52" s="120">
        <f t="shared" si="59"/>
        <v>0</v>
      </c>
      <c r="WT52" s="119">
        <f t="shared" si="153"/>
        <v>47612.273999999998</v>
      </c>
      <c r="WU52" s="119">
        <v>4787.1240000000007</v>
      </c>
      <c r="WV52" s="228">
        <v>4758.3500000000004</v>
      </c>
      <c r="WW52" s="228">
        <v>4758.3500000000004</v>
      </c>
      <c r="WX52" s="228">
        <v>4758.3500000000004</v>
      </c>
      <c r="WY52" s="228">
        <v>4758.3500000000004</v>
      </c>
      <c r="WZ52" s="228">
        <v>4758.3500000000004</v>
      </c>
      <c r="XA52" s="228">
        <v>4758.3500000000004</v>
      </c>
      <c r="XB52" s="228">
        <v>4758.3500000000004</v>
      </c>
      <c r="XC52" s="228">
        <v>4758.3500000000004</v>
      </c>
      <c r="XD52" s="228">
        <v>4758.3500000000004</v>
      </c>
      <c r="XE52" s="228"/>
      <c r="XF52" s="228"/>
      <c r="XG52" s="119">
        <f t="shared" si="154"/>
        <v>67598.590195029523</v>
      </c>
      <c r="XH52" s="18">
        <v>6971.0318312996897</v>
      </c>
      <c r="XI52" s="18">
        <v>4751.6705255706374</v>
      </c>
      <c r="XJ52" s="18">
        <v>1354.2345331208635</v>
      </c>
      <c r="XK52" s="18">
        <v>3296.9239998463204</v>
      </c>
      <c r="XL52" s="18">
        <v>6772.7480205084494</v>
      </c>
      <c r="XM52" s="18">
        <v>6536.3120192035758</v>
      </c>
      <c r="XN52" s="18">
        <v>6167.0426180248714</v>
      </c>
      <c r="XO52" s="18">
        <v>13205.215603603121</v>
      </c>
      <c r="XP52" s="18">
        <v>12023.491180032657</v>
      </c>
      <c r="XQ52" s="18">
        <v>6519.9198638193275</v>
      </c>
      <c r="XR52" s="18"/>
      <c r="XS52" s="18"/>
      <c r="XT52" s="120">
        <f t="shared" si="60"/>
        <v>19986.316195029525</v>
      </c>
      <c r="XU52" s="120">
        <f t="shared" si="61"/>
        <v>0</v>
      </c>
      <c r="XV52" s="120">
        <f t="shared" si="62"/>
        <v>19986.316195029525</v>
      </c>
      <c r="XW52" s="119">
        <f t="shared" si="155"/>
        <v>44211.945</v>
      </c>
      <c r="XX52" s="119">
        <v>4235.2049999999999</v>
      </c>
      <c r="XY52" s="228">
        <v>4441.8599999999997</v>
      </c>
      <c r="XZ52" s="228">
        <v>4441.8599999999997</v>
      </c>
      <c r="YA52" s="228">
        <v>4441.8599999999997</v>
      </c>
      <c r="YB52" s="228">
        <v>4441.8599999999997</v>
      </c>
      <c r="YC52" s="228">
        <v>4441.8599999999997</v>
      </c>
      <c r="YD52" s="228">
        <v>4441.8599999999997</v>
      </c>
      <c r="YE52" s="228">
        <v>4441.8599999999997</v>
      </c>
      <c r="YF52" s="228">
        <v>4441.8599999999997</v>
      </c>
      <c r="YG52" s="228">
        <v>4441.8599999999997</v>
      </c>
      <c r="YH52" s="228"/>
      <c r="YI52" s="228"/>
      <c r="YJ52" s="120">
        <f t="shared" si="156"/>
        <v>36548.537975863379</v>
      </c>
      <c r="YK52" s="18">
        <v>3400.8851572373069</v>
      </c>
      <c r="YL52" s="18">
        <v>2431.0450053138461</v>
      </c>
      <c r="YM52" s="18">
        <v>3744.2275313228079</v>
      </c>
      <c r="YN52" s="18">
        <v>3649.4824644249497</v>
      </c>
      <c r="YO52" s="18">
        <v>5001.2759401046678</v>
      </c>
      <c r="YP52" s="18">
        <v>3819.5067206505196</v>
      </c>
      <c r="YQ52" s="18">
        <v>3804.6464116491734</v>
      </c>
      <c r="YR52" s="18">
        <v>3697.8042404082721</v>
      </c>
      <c r="YS52" s="18">
        <v>3338.9824031802177</v>
      </c>
      <c r="YT52" s="18">
        <v>3660.6821015716196</v>
      </c>
      <c r="YU52" s="18"/>
      <c r="YV52" s="18"/>
      <c r="YW52" s="218">
        <f t="shared" si="157"/>
        <v>-7663.4070241366207</v>
      </c>
      <c r="YX52" s="120">
        <f t="shared" si="63"/>
        <v>-7663.4070241366207</v>
      </c>
      <c r="YY52" s="120">
        <f t="shared" si="64"/>
        <v>0</v>
      </c>
      <c r="YZ52" s="119">
        <f t="shared" si="158"/>
        <v>3490.9379999999996</v>
      </c>
      <c r="ZA52" s="119">
        <v>341.56799999999998</v>
      </c>
      <c r="ZB52" s="228">
        <v>349.93</v>
      </c>
      <c r="ZC52" s="228">
        <v>349.93</v>
      </c>
      <c r="ZD52" s="228">
        <v>349.93</v>
      </c>
      <c r="ZE52" s="228">
        <v>349.93</v>
      </c>
      <c r="ZF52" s="228">
        <v>349.93</v>
      </c>
      <c r="ZG52" s="228">
        <v>349.93</v>
      </c>
      <c r="ZH52" s="228">
        <v>349.93</v>
      </c>
      <c r="ZI52" s="228">
        <v>349.93</v>
      </c>
      <c r="ZJ52" s="228">
        <v>349.93</v>
      </c>
      <c r="ZK52" s="228"/>
      <c r="ZL52" s="228"/>
      <c r="ZM52" s="120">
        <f t="shared" si="159"/>
        <v>4854.7854335613356</v>
      </c>
      <c r="ZN52" s="119"/>
      <c r="ZO52" s="18"/>
      <c r="ZP52" s="18">
        <v>1328.662957700303</v>
      </c>
      <c r="ZQ52" s="18">
        <v>3526.1224758610324</v>
      </c>
      <c r="ZR52" s="18"/>
      <c r="ZS52" s="18"/>
      <c r="ZT52" s="18"/>
      <c r="ZU52" s="18"/>
      <c r="ZV52" s="18"/>
      <c r="ZW52" s="18"/>
      <c r="ZX52" s="18"/>
      <c r="ZY52" s="18"/>
      <c r="ZZ52" s="120">
        <f t="shared" si="65"/>
        <v>1363.8474335613359</v>
      </c>
      <c r="AAA52" s="120">
        <f t="shared" si="66"/>
        <v>0</v>
      </c>
      <c r="AAB52" s="120">
        <f t="shared" si="67"/>
        <v>1363.8474335613359</v>
      </c>
      <c r="AAC52" s="119">
        <f t="shared" si="160"/>
        <v>1123.4280000000001</v>
      </c>
      <c r="AAD52" s="119">
        <v>112.18799999999999</v>
      </c>
      <c r="AAE52" s="228">
        <v>112.36</v>
      </c>
      <c r="AAF52" s="228">
        <v>112.36</v>
      </c>
      <c r="AAG52" s="228">
        <v>112.36</v>
      </c>
      <c r="AAH52" s="228">
        <v>112.36</v>
      </c>
      <c r="AAI52" s="228">
        <v>112.36</v>
      </c>
      <c r="AAJ52" s="228">
        <v>112.36</v>
      </c>
      <c r="AAK52" s="228">
        <v>112.36</v>
      </c>
      <c r="AAL52" s="228">
        <v>112.36</v>
      </c>
      <c r="AAM52" s="228">
        <v>112.36</v>
      </c>
      <c r="AAN52" s="228"/>
      <c r="AAO52" s="228"/>
      <c r="AAP52" s="120">
        <f t="shared" si="161"/>
        <v>1613.0637791320003</v>
      </c>
      <c r="AAQ52" s="18">
        <v>136.81426285800001</v>
      </c>
      <c r="AAR52" s="18">
        <v>136.46280257999999</v>
      </c>
      <c r="AAS52" s="18">
        <v>167.40525516000002</v>
      </c>
      <c r="AAT52" s="18">
        <v>170.88083298000001</v>
      </c>
      <c r="AAU52" s="18">
        <v>167.14791779400002</v>
      </c>
      <c r="AAV52" s="18">
        <v>170.26996558000002</v>
      </c>
      <c r="AAW52" s="18">
        <v>165.40667286000001</v>
      </c>
      <c r="AAX52" s="18">
        <v>166.13607582</v>
      </c>
      <c r="AAY52" s="18">
        <v>164.74578406000001</v>
      </c>
      <c r="AAZ52" s="18">
        <v>167.79420944</v>
      </c>
      <c r="ABA52" s="18"/>
      <c r="ABB52" s="18"/>
      <c r="ABC52" s="120">
        <f t="shared" si="68"/>
        <v>489.63577913200015</v>
      </c>
      <c r="ABD52" s="120">
        <f t="shared" si="69"/>
        <v>0</v>
      </c>
      <c r="ABE52" s="120">
        <f t="shared" si="70"/>
        <v>489.63577913200015</v>
      </c>
      <c r="ABF52" s="119">
        <f t="shared" si="162"/>
        <v>242.97100000000003</v>
      </c>
      <c r="ABG52" s="119">
        <v>24.271000000000001</v>
      </c>
      <c r="ABH52" s="228">
        <v>24.3</v>
      </c>
      <c r="ABI52" s="228">
        <v>24.3</v>
      </c>
      <c r="ABJ52" s="228">
        <v>24.3</v>
      </c>
      <c r="ABK52" s="228">
        <v>24.3</v>
      </c>
      <c r="ABL52" s="228">
        <v>24.3</v>
      </c>
      <c r="ABM52" s="228">
        <v>24.3</v>
      </c>
      <c r="ABN52" s="228">
        <v>24.3</v>
      </c>
      <c r="ABO52" s="228">
        <v>24.3</v>
      </c>
      <c r="ABP52" s="228">
        <v>24.3</v>
      </c>
      <c r="ABQ52" s="228"/>
      <c r="ABR52" s="228"/>
      <c r="ABS52" s="120">
        <f t="shared" si="163"/>
        <v>6581.4750000000004</v>
      </c>
      <c r="ABT52" s="18">
        <v>0</v>
      </c>
      <c r="ABU52" s="18"/>
      <c r="ABV52" s="18"/>
      <c r="ABW52" s="18"/>
      <c r="ABX52" s="18"/>
      <c r="ABY52" s="18"/>
      <c r="ABZ52" s="18"/>
      <c r="ACA52" s="18">
        <v>0</v>
      </c>
      <c r="ACB52" s="18">
        <v>3260.5709999999999</v>
      </c>
      <c r="ACC52" s="18">
        <v>3320.904</v>
      </c>
      <c r="ACD52" s="18"/>
      <c r="ACE52" s="18"/>
      <c r="ACF52" s="120">
        <f t="shared" si="71"/>
        <v>6338.5039999999999</v>
      </c>
      <c r="ACG52" s="120">
        <f t="shared" si="72"/>
        <v>0</v>
      </c>
      <c r="ACH52" s="120">
        <f t="shared" si="73"/>
        <v>6338.5039999999999</v>
      </c>
      <c r="ACI52" s="114">
        <f t="shared" si="74"/>
        <v>42002.849000000002</v>
      </c>
      <c r="ACJ52" s="120">
        <f t="shared" si="75"/>
        <v>27104.788730232001</v>
      </c>
      <c r="ACK52" s="131">
        <f t="shared" si="76"/>
        <v>-14898.060269768001</v>
      </c>
      <c r="ACL52" s="120">
        <f t="shared" si="77"/>
        <v>-14898.060269768001</v>
      </c>
      <c r="ACM52" s="120">
        <f t="shared" si="78"/>
        <v>0</v>
      </c>
      <c r="ACN52" s="18">
        <f t="shared" si="164"/>
        <v>15034.160999999998</v>
      </c>
      <c r="ACO52" s="18">
        <v>1425.5309999999997</v>
      </c>
      <c r="ACP52" s="218">
        <v>1512.07</v>
      </c>
      <c r="ACQ52" s="218">
        <v>1512.07</v>
      </c>
      <c r="ACR52" s="218">
        <v>1512.07</v>
      </c>
      <c r="ACS52" s="218">
        <v>1512.07</v>
      </c>
      <c r="ACT52" s="218">
        <v>1512.07</v>
      </c>
      <c r="ACU52" s="218">
        <v>1512.07</v>
      </c>
      <c r="ACV52" s="218">
        <v>1512.07</v>
      </c>
      <c r="ACW52" s="218">
        <v>1512.07</v>
      </c>
      <c r="ACX52" s="218">
        <v>1512.07</v>
      </c>
      <c r="ACY52" s="218"/>
      <c r="ACZ52" s="218"/>
      <c r="ADA52" s="20">
        <f t="shared" si="165"/>
        <v>14655.370201632</v>
      </c>
      <c r="ADB52" s="18">
        <v>1326.4430709600001</v>
      </c>
      <c r="ADC52" s="18">
        <v>1429.9875684000001</v>
      </c>
      <c r="ADD52" s="18">
        <v>1574.4352345920001</v>
      </c>
      <c r="ADE52" s="18">
        <v>1615.2398567999999</v>
      </c>
      <c r="ADF52" s="18">
        <v>1095.6469924800001</v>
      </c>
      <c r="ADG52" s="18">
        <v>1710.5627628</v>
      </c>
      <c r="ADH52" s="18">
        <v>1319.9360832000002</v>
      </c>
      <c r="ADI52" s="18">
        <v>1412.5621752</v>
      </c>
      <c r="ADJ52" s="18">
        <v>1592.4628764000001</v>
      </c>
      <c r="ADK52" s="18">
        <v>1578.0935808000002</v>
      </c>
      <c r="ADL52" s="18"/>
      <c r="ADM52" s="18"/>
      <c r="ADN52" s="20">
        <f t="shared" si="79"/>
        <v>-378.79079836799792</v>
      </c>
      <c r="ADO52" s="20">
        <f t="shared" si="80"/>
        <v>-378.79079836799792</v>
      </c>
      <c r="ADP52" s="20">
        <f t="shared" si="81"/>
        <v>0</v>
      </c>
      <c r="ADQ52" s="18">
        <f t="shared" si="166"/>
        <v>26968.688000000002</v>
      </c>
      <c r="ADR52" s="18">
        <v>2565.8179999999998</v>
      </c>
      <c r="ADS52" s="218">
        <v>2711.43</v>
      </c>
      <c r="ADT52" s="218">
        <v>2711.43</v>
      </c>
      <c r="ADU52" s="218">
        <v>2711.43</v>
      </c>
      <c r="ADV52" s="218">
        <v>2711.43</v>
      </c>
      <c r="ADW52" s="218">
        <v>2711.43</v>
      </c>
      <c r="ADX52" s="218">
        <v>2711.43</v>
      </c>
      <c r="ADY52" s="218">
        <v>2711.43</v>
      </c>
      <c r="ADZ52" s="218">
        <v>2711.43</v>
      </c>
      <c r="AEA52" s="218">
        <v>2711.43</v>
      </c>
      <c r="AEB52" s="218"/>
      <c r="AEC52" s="218"/>
      <c r="AED52" s="20">
        <f t="shared" si="167"/>
        <v>12449.418528600001</v>
      </c>
      <c r="AEE52" s="18">
        <v>1036.53186084</v>
      </c>
      <c r="AEF52" s="18">
        <v>1037.8303128</v>
      </c>
      <c r="AEG52" s="18">
        <v>1133.1162673199999</v>
      </c>
      <c r="AEH52" s="18">
        <v>1436.6706264000002</v>
      </c>
      <c r="AEI52" s="18">
        <v>1123.43514084</v>
      </c>
      <c r="AEJ52" s="18">
        <v>1613.5095564000001</v>
      </c>
      <c r="AEK52" s="18">
        <v>1096.0183548</v>
      </c>
      <c r="AEL52" s="18">
        <v>1463.8563324000002</v>
      </c>
      <c r="AEM52" s="18">
        <v>1408.5666719999999</v>
      </c>
      <c r="AEN52" s="18">
        <v>1099.8834048000001</v>
      </c>
      <c r="AEO52" s="18"/>
      <c r="AEP52" s="18"/>
      <c r="AEQ52" s="20">
        <f t="shared" si="82"/>
        <v>-14519.269471400001</v>
      </c>
      <c r="AER52" s="20">
        <f t="shared" si="83"/>
        <v>-14519.269471400001</v>
      </c>
      <c r="AES52" s="20">
        <f t="shared" si="84"/>
        <v>0</v>
      </c>
      <c r="AET52" s="18">
        <f t="shared" si="168"/>
        <v>0</v>
      </c>
      <c r="AEU52" s="18">
        <v>0</v>
      </c>
      <c r="AEV52" s="218">
        <v>0</v>
      </c>
      <c r="AEW52" s="218">
        <v>0</v>
      </c>
      <c r="AEX52" s="218">
        <v>0</v>
      </c>
      <c r="AEY52" s="218">
        <v>0</v>
      </c>
      <c r="AEZ52" s="218"/>
      <c r="AFA52" s="218"/>
      <c r="AFB52" s="218"/>
      <c r="AFC52" s="218"/>
      <c r="AFD52" s="218"/>
      <c r="AFE52" s="218"/>
      <c r="AFF52" s="218"/>
      <c r="AFG52" s="20">
        <f t="shared" si="169"/>
        <v>0</v>
      </c>
      <c r="AFH52" s="18"/>
      <c r="AFI52" s="18"/>
      <c r="AFJ52" s="18"/>
      <c r="AFK52" s="18"/>
      <c r="AFL52" s="18"/>
      <c r="AFM52" s="18"/>
      <c r="AFN52" s="18"/>
      <c r="AFO52" s="18"/>
      <c r="AFP52" s="18"/>
      <c r="AFQ52" s="18"/>
      <c r="AFR52" s="18"/>
      <c r="AFS52" s="18"/>
      <c r="AFT52" s="20">
        <f t="shared" si="85"/>
        <v>0</v>
      </c>
      <c r="AFU52" s="20">
        <f t="shared" si="86"/>
        <v>0</v>
      </c>
      <c r="AFV52" s="135">
        <f t="shared" si="87"/>
        <v>0</v>
      </c>
      <c r="AFW52" s="140">
        <f t="shared" si="88"/>
        <v>351019.13900000002</v>
      </c>
      <c r="AFX52" s="110">
        <f t="shared" si="89"/>
        <v>419023.92431255314</v>
      </c>
      <c r="AFY52" s="125">
        <f t="shared" si="90"/>
        <v>68004.785312553111</v>
      </c>
      <c r="AFZ52" s="20">
        <f t="shared" si="170"/>
        <v>0</v>
      </c>
      <c r="AGA52" s="139">
        <f t="shared" si="171"/>
        <v>68004.785312553111</v>
      </c>
      <c r="AGB52" s="200">
        <f t="shared" si="91"/>
        <v>421222.96679999999</v>
      </c>
      <c r="AGC52" s="125">
        <f t="shared" si="91"/>
        <v>502828.70917506376</v>
      </c>
      <c r="AGD52" s="125">
        <f t="shared" si="92"/>
        <v>81605.742375063768</v>
      </c>
      <c r="AGE52" s="20">
        <f t="shared" si="93"/>
        <v>0</v>
      </c>
      <c r="AGF52" s="135">
        <f t="shared" si="94"/>
        <v>81605.742375063768</v>
      </c>
      <c r="AGG52" s="164">
        <f t="shared" si="172"/>
        <v>21061.14834</v>
      </c>
      <c r="AGH52" s="205">
        <f t="shared" si="173"/>
        <v>25141.435458753189</v>
      </c>
      <c r="AGI52" s="125">
        <f t="shared" si="95"/>
        <v>4080.2871187531891</v>
      </c>
      <c r="AGJ52" s="20">
        <f t="shared" si="96"/>
        <v>0</v>
      </c>
      <c r="AGK52" s="139">
        <f t="shared" si="97"/>
        <v>4080.2871187531891</v>
      </c>
      <c r="AGL52" s="165">
        <f t="shared" si="174"/>
        <v>442284.11514000001</v>
      </c>
      <c r="AGM52" s="165">
        <f t="shared" si="174"/>
        <v>527970.1446338169</v>
      </c>
      <c r="AGN52" s="166">
        <f t="shared" si="99"/>
        <v>85686.029493816895</v>
      </c>
      <c r="AGO52" s="165">
        <f t="shared" si="100"/>
        <v>0</v>
      </c>
      <c r="AGP52" s="167">
        <f t="shared" si="101"/>
        <v>85686.029493816895</v>
      </c>
      <c r="AGQ52" s="202">
        <f t="shared" si="175"/>
        <v>4.7619047619047623E-2</v>
      </c>
      <c r="AGR52" s="263"/>
      <c r="AGS52" s="263">
        <v>0.05</v>
      </c>
      <c r="AGT52" s="229"/>
      <c r="AGU52" s="264"/>
      <c r="AGV52" s="22"/>
      <c r="AGW52" s="22"/>
      <c r="AGX52" s="22"/>
      <c r="AGY52" s="22"/>
      <c r="AGZ52" s="22"/>
      <c r="AHA52" s="22"/>
      <c r="AHB52" s="22"/>
      <c r="AHC52" s="22"/>
      <c r="AHD52" s="22"/>
      <c r="AHE52" s="22"/>
      <c r="AHF52" s="22"/>
      <c r="AHG52" s="22"/>
      <c r="AHH52" s="22"/>
    </row>
    <row r="53" spans="1:892" s="210" customFormat="1" ht="12.75" outlineLevel="1" x14ac:dyDescent="0.25">
      <c r="A53" s="1">
        <v>483</v>
      </c>
      <c r="B53" s="21">
        <v>3</v>
      </c>
      <c r="C53" s="230" t="s">
        <v>774</v>
      </c>
      <c r="D53" s="231">
        <v>5</v>
      </c>
      <c r="E53" s="227">
        <v>2874.39</v>
      </c>
      <c r="F53" s="131">
        <f t="shared" si="0"/>
        <v>28366.556999999993</v>
      </c>
      <c r="G53" s="113">
        <f t="shared" si="1"/>
        <v>27382.572074046766</v>
      </c>
      <c r="H53" s="131">
        <f t="shared" si="2"/>
        <v>-983.9849259532275</v>
      </c>
      <c r="I53" s="120">
        <f t="shared" si="3"/>
        <v>-983.9849259532275</v>
      </c>
      <c r="J53" s="120">
        <f t="shared" si="4"/>
        <v>0</v>
      </c>
      <c r="K53" s="18">
        <f t="shared" si="102"/>
        <v>7692.7769999999991</v>
      </c>
      <c r="L53" s="218">
        <v>754.58699999999999</v>
      </c>
      <c r="M53" s="218">
        <v>770.91</v>
      </c>
      <c r="N53" s="218">
        <v>770.91</v>
      </c>
      <c r="O53" s="218">
        <v>770.91</v>
      </c>
      <c r="P53" s="218">
        <v>770.91</v>
      </c>
      <c r="Q53" s="218">
        <v>770.91</v>
      </c>
      <c r="R53" s="218">
        <v>770.91</v>
      </c>
      <c r="S53" s="218">
        <v>770.91</v>
      </c>
      <c r="T53" s="218">
        <v>770.91</v>
      </c>
      <c r="U53" s="218">
        <v>770.91</v>
      </c>
      <c r="V53" s="218"/>
      <c r="W53" s="218"/>
      <c r="X53" s="218">
        <f t="shared" si="103"/>
        <v>8190.576396610124</v>
      </c>
      <c r="Y53" s="18">
        <v>0</v>
      </c>
      <c r="Z53" s="18">
        <v>0</v>
      </c>
      <c r="AA53" s="18">
        <v>4149.708880976279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4040.867515633845</v>
      </c>
      <c r="AH53" s="18">
        <v>0</v>
      </c>
      <c r="AI53" s="18"/>
      <c r="AJ53" s="18"/>
      <c r="AK53" s="218"/>
      <c r="AL53" s="218">
        <f t="shared" si="104"/>
        <v>0</v>
      </c>
      <c r="AM53" s="218">
        <f t="shared" si="5"/>
        <v>0</v>
      </c>
      <c r="AN53" s="18">
        <f t="shared" si="105"/>
        <v>1646.579</v>
      </c>
      <c r="AO53" s="218">
        <v>161.66900000000001</v>
      </c>
      <c r="AP53" s="218">
        <v>164.99</v>
      </c>
      <c r="AQ53" s="218">
        <v>164.99</v>
      </c>
      <c r="AR53" s="218">
        <v>164.99</v>
      </c>
      <c r="AS53" s="218">
        <v>164.99</v>
      </c>
      <c r="AT53" s="218">
        <v>164.99</v>
      </c>
      <c r="AU53" s="218">
        <v>164.99</v>
      </c>
      <c r="AV53" s="218">
        <v>164.99</v>
      </c>
      <c r="AW53" s="218">
        <v>164.99</v>
      </c>
      <c r="AX53" s="218">
        <v>164.99</v>
      </c>
      <c r="AY53" s="218"/>
      <c r="AZ53" s="218"/>
      <c r="BA53" s="20">
        <f t="shared" si="106"/>
        <v>1816.7535486761913</v>
      </c>
      <c r="BB53" s="18">
        <v>0</v>
      </c>
      <c r="BC53" s="18">
        <v>0</v>
      </c>
      <c r="BD53" s="18">
        <v>928.83220876160772</v>
      </c>
      <c r="BE53" s="18">
        <v>0</v>
      </c>
      <c r="BF53" s="18">
        <v>0</v>
      </c>
      <c r="BG53" s="18">
        <v>0</v>
      </c>
      <c r="BH53" s="18">
        <v>0</v>
      </c>
      <c r="BI53" s="18">
        <v>0</v>
      </c>
      <c r="BJ53" s="18">
        <v>887.92133991458354</v>
      </c>
      <c r="BK53" s="18">
        <v>0</v>
      </c>
      <c r="BL53" s="18"/>
      <c r="BM53" s="18"/>
      <c r="BN53" s="218"/>
      <c r="BO53" s="20">
        <f t="shared" si="6"/>
        <v>0</v>
      </c>
      <c r="BP53" s="20">
        <f t="shared" si="7"/>
        <v>0</v>
      </c>
      <c r="BQ53" s="18">
        <f t="shared" si="107"/>
        <v>1658.3029999999997</v>
      </c>
      <c r="BR53" s="218">
        <v>165.65299999999999</v>
      </c>
      <c r="BS53" s="3">
        <v>165.85</v>
      </c>
      <c r="BT53" s="218">
        <v>165.85</v>
      </c>
      <c r="BU53" s="218">
        <v>165.85</v>
      </c>
      <c r="BV53" s="218">
        <v>165.85</v>
      </c>
      <c r="BW53" s="218">
        <v>165.85</v>
      </c>
      <c r="BX53" s="218">
        <v>165.85</v>
      </c>
      <c r="BY53" s="218">
        <v>165.85</v>
      </c>
      <c r="BZ53" s="218">
        <v>165.85</v>
      </c>
      <c r="CA53" s="218">
        <v>165.85</v>
      </c>
      <c r="CB53" s="218"/>
      <c r="CC53" s="218"/>
      <c r="CD53" s="18">
        <f t="shared" si="108"/>
        <v>1799.1270485051198</v>
      </c>
      <c r="CE53" s="18">
        <v>167.08505283400001</v>
      </c>
      <c r="CF53" s="18">
        <v>166.65583034000002</v>
      </c>
      <c r="CG53" s="18">
        <v>183.09877906411998</v>
      </c>
      <c r="CH53" s="18">
        <v>186.90020648999999</v>
      </c>
      <c r="CI53" s="18">
        <v>182.817345897</v>
      </c>
      <c r="CJ53" s="18">
        <v>186.23207278999999</v>
      </c>
      <c r="CK53" s="18">
        <v>180.91286642999998</v>
      </c>
      <c r="CL53" s="18">
        <v>181.71064790999998</v>
      </c>
      <c r="CM53" s="18">
        <v>180.19002202999999</v>
      </c>
      <c r="CN53" s="18">
        <v>183.52422471999998</v>
      </c>
      <c r="CO53" s="18"/>
      <c r="CP53" s="18"/>
      <c r="CQ53" s="218"/>
      <c r="CR53" s="20">
        <f t="shared" si="8"/>
        <v>0</v>
      </c>
      <c r="CS53" s="20">
        <f t="shared" si="9"/>
        <v>0</v>
      </c>
      <c r="CT53" s="18">
        <f t="shared" si="109"/>
        <v>0</v>
      </c>
      <c r="CU53" s="18">
        <v>0</v>
      </c>
      <c r="CV53" s="218">
        <v>0</v>
      </c>
      <c r="CW53" s="218">
        <v>0</v>
      </c>
      <c r="CX53" s="218">
        <v>0</v>
      </c>
      <c r="CY53" s="218">
        <v>0</v>
      </c>
      <c r="CZ53" s="218">
        <v>0</v>
      </c>
      <c r="DA53" s="218">
        <v>0</v>
      </c>
      <c r="DB53" s="218">
        <v>0</v>
      </c>
      <c r="DC53" s="218">
        <v>0</v>
      </c>
      <c r="DD53" s="218">
        <v>0</v>
      </c>
      <c r="DE53" s="218"/>
      <c r="DF53" s="218"/>
      <c r="DG53" s="18">
        <f t="shared" si="110"/>
        <v>0</v>
      </c>
      <c r="DH53" s="18">
        <v>0</v>
      </c>
      <c r="DI53" s="18">
        <v>0</v>
      </c>
      <c r="DJ53" s="18">
        <v>0</v>
      </c>
      <c r="DK53" s="18">
        <v>0</v>
      </c>
      <c r="DL53" s="18">
        <v>0</v>
      </c>
      <c r="DM53" s="18">
        <v>0</v>
      </c>
      <c r="DN53" s="18">
        <v>0</v>
      </c>
      <c r="DO53" s="18">
        <v>0</v>
      </c>
      <c r="DP53" s="18">
        <v>0</v>
      </c>
      <c r="DQ53" s="18">
        <v>0</v>
      </c>
      <c r="DR53" s="18"/>
      <c r="DS53" s="18"/>
      <c r="DT53" s="218">
        <f t="shared" si="111"/>
        <v>0</v>
      </c>
      <c r="DU53" s="20">
        <f t="shared" si="10"/>
        <v>0</v>
      </c>
      <c r="DV53" s="20">
        <f t="shared" si="112"/>
        <v>0</v>
      </c>
      <c r="DW53" s="18">
        <f t="shared" si="176"/>
        <v>817.55799999999988</v>
      </c>
      <c r="DX53" s="18">
        <v>80.277999999999992</v>
      </c>
      <c r="DY53" s="218">
        <v>81.92</v>
      </c>
      <c r="DZ53" s="218">
        <v>81.92</v>
      </c>
      <c r="EA53" s="218">
        <v>81.92</v>
      </c>
      <c r="EB53" s="218">
        <v>81.92</v>
      </c>
      <c r="EC53" s="218">
        <v>81.92</v>
      </c>
      <c r="ED53" s="218">
        <v>81.92</v>
      </c>
      <c r="EE53" s="218">
        <v>81.92</v>
      </c>
      <c r="EF53" s="218">
        <v>81.92</v>
      </c>
      <c r="EG53" s="218">
        <v>81.92</v>
      </c>
      <c r="EH53" s="218"/>
      <c r="EI53" s="218"/>
      <c r="EJ53" s="218"/>
      <c r="EK53" s="18">
        <f t="shared" si="113"/>
        <v>900.51946877362798</v>
      </c>
      <c r="EL53" s="18">
        <v>0</v>
      </c>
      <c r="EM53" s="18">
        <v>0</v>
      </c>
      <c r="EN53" s="18">
        <v>460.39898357337398</v>
      </c>
      <c r="EO53" s="18">
        <v>0</v>
      </c>
      <c r="EP53" s="18">
        <v>0</v>
      </c>
      <c r="EQ53" s="18">
        <v>0</v>
      </c>
      <c r="ER53" s="18">
        <v>0</v>
      </c>
      <c r="ES53" s="18">
        <v>0</v>
      </c>
      <c r="ET53" s="18">
        <v>440.12048520025405</v>
      </c>
      <c r="EU53" s="18">
        <v>0</v>
      </c>
      <c r="EV53" s="18"/>
      <c r="EW53" s="18"/>
      <c r="EX53" s="20">
        <f t="shared" si="12"/>
        <v>82.961468773628098</v>
      </c>
      <c r="EY53" s="20">
        <f t="shared" si="114"/>
        <v>0</v>
      </c>
      <c r="EZ53" s="20">
        <f t="shared" si="115"/>
        <v>82.961468773628098</v>
      </c>
      <c r="FA53" s="18">
        <f t="shared" si="116"/>
        <v>4211.1139999999996</v>
      </c>
      <c r="FB53" s="18">
        <v>413.47400000000005</v>
      </c>
      <c r="FC53" s="218">
        <v>421.96</v>
      </c>
      <c r="FD53" s="218">
        <v>421.96</v>
      </c>
      <c r="FE53" s="218">
        <v>421.96</v>
      </c>
      <c r="FF53" s="218">
        <v>421.96</v>
      </c>
      <c r="FG53" s="218">
        <v>421.96</v>
      </c>
      <c r="FH53" s="218">
        <v>421.96</v>
      </c>
      <c r="FI53" s="218">
        <v>421.96</v>
      </c>
      <c r="FJ53" s="218">
        <v>421.96</v>
      </c>
      <c r="FK53" s="218">
        <v>421.96</v>
      </c>
      <c r="FL53" s="218"/>
      <c r="FM53" s="218"/>
      <c r="FN53" s="20">
        <f t="shared" si="117"/>
        <v>4669.9008089890503</v>
      </c>
      <c r="FO53" s="18">
        <v>0</v>
      </c>
      <c r="FP53" s="18">
        <v>0</v>
      </c>
      <c r="FQ53" s="18">
        <v>2371.5702218910883</v>
      </c>
      <c r="FR53" s="18">
        <v>0</v>
      </c>
      <c r="FS53" s="18">
        <v>0</v>
      </c>
      <c r="FT53" s="18">
        <v>0</v>
      </c>
      <c r="FU53" s="18">
        <v>0</v>
      </c>
      <c r="FV53" s="18">
        <v>0</v>
      </c>
      <c r="FW53" s="18">
        <v>2298.3305870979616</v>
      </c>
      <c r="FX53" s="18">
        <v>0</v>
      </c>
      <c r="FY53" s="18"/>
      <c r="FZ53" s="18"/>
      <c r="GA53" s="218">
        <f t="shared" si="118"/>
        <v>458.78680898905077</v>
      </c>
      <c r="GB53" s="20">
        <f t="shared" si="119"/>
        <v>0</v>
      </c>
      <c r="GC53" s="20">
        <f t="shared" si="120"/>
        <v>458.78680898905077</v>
      </c>
      <c r="GD53" s="18">
        <f t="shared" si="121"/>
        <v>5.3439999999999994</v>
      </c>
      <c r="GE53" s="218">
        <v>5.3439999999999994</v>
      </c>
      <c r="GF53" s="218">
        <v>0</v>
      </c>
      <c r="GG53" s="218">
        <v>0</v>
      </c>
      <c r="GH53" s="218">
        <v>0</v>
      </c>
      <c r="GI53" s="218">
        <v>0</v>
      </c>
      <c r="GJ53" s="218">
        <v>0</v>
      </c>
      <c r="GK53" s="218"/>
      <c r="GL53" s="218"/>
      <c r="GM53" s="218"/>
      <c r="GN53" s="218"/>
      <c r="GO53" s="218"/>
      <c r="GP53" s="218"/>
      <c r="GQ53" s="20">
        <f t="shared" si="122"/>
        <v>0</v>
      </c>
      <c r="GR53" s="18">
        <v>0</v>
      </c>
      <c r="GS53" s="18">
        <v>0</v>
      </c>
      <c r="GT53" s="18">
        <v>0</v>
      </c>
      <c r="GU53" s="18">
        <v>0</v>
      </c>
      <c r="GV53" s="218">
        <f t="shared" si="123"/>
        <v>-5.3439999999999994</v>
      </c>
      <c r="GW53" s="20">
        <f t="shared" si="13"/>
        <v>-5.3439999999999994</v>
      </c>
      <c r="GX53" s="20">
        <f t="shared" si="14"/>
        <v>0</v>
      </c>
      <c r="GY53" s="18">
        <f t="shared" si="124"/>
        <v>12334.881999999998</v>
      </c>
      <c r="GZ53" s="18">
        <v>1205.8420000000001</v>
      </c>
      <c r="HA53" s="218">
        <v>1236.56</v>
      </c>
      <c r="HB53" s="218">
        <v>1236.56</v>
      </c>
      <c r="HC53" s="218">
        <v>1236.56</v>
      </c>
      <c r="HD53" s="218">
        <v>1236.56</v>
      </c>
      <c r="HE53" s="218">
        <v>1236.56</v>
      </c>
      <c r="HF53" s="218">
        <v>1236.56</v>
      </c>
      <c r="HG53" s="218">
        <v>1236.56</v>
      </c>
      <c r="HH53" s="218">
        <v>1236.56</v>
      </c>
      <c r="HI53" s="218">
        <v>1236.56</v>
      </c>
      <c r="HJ53" s="218"/>
      <c r="HK53" s="218"/>
      <c r="HL53" s="20">
        <f t="shared" si="125"/>
        <v>10005.694802492653</v>
      </c>
      <c r="HM53" s="18">
        <v>955.59867852801574</v>
      </c>
      <c r="HN53" s="18">
        <v>878.5504362787766</v>
      </c>
      <c r="HO53" s="18">
        <v>1009.7663194731549</v>
      </c>
      <c r="HP53" s="18">
        <v>1088.4473241552198</v>
      </c>
      <c r="HQ53" s="18">
        <v>1138.6347234177879</v>
      </c>
      <c r="HR53" s="18">
        <v>987.69945779851389</v>
      </c>
      <c r="HS53" s="18">
        <v>897.83238133932878</v>
      </c>
      <c r="HT53" s="18">
        <v>1187.6490497237583</v>
      </c>
      <c r="HU53" s="18">
        <v>897.3959832151528</v>
      </c>
      <c r="HV53" s="18">
        <v>964.1204485629446</v>
      </c>
      <c r="HW53" s="18"/>
      <c r="HX53" s="18"/>
      <c r="HY53" s="20">
        <f t="shared" si="15"/>
        <v>-2329.1871975073445</v>
      </c>
      <c r="HZ53" s="20">
        <f t="shared" si="16"/>
        <v>-2329.1871975073445</v>
      </c>
      <c r="IA53" s="20">
        <f t="shared" si="17"/>
        <v>0</v>
      </c>
      <c r="IB53" s="119">
        <f t="shared" si="126"/>
        <v>0</v>
      </c>
      <c r="IC53" s="119">
        <v>0</v>
      </c>
      <c r="ID53" s="228">
        <v>0</v>
      </c>
      <c r="IE53" s="228">
        <v>0</v>
      </c>
      <c r="IF53" s="119">
        <v>0</v>
      </c>
      <c r="IG53" s="119">
        <v>0</v>
      </c>
      <c r="IH53" s="119">
        <v>0</v>
      </c>
      <c r="II53" s="119">
        <v>0</v>
      </c>
      <c r="IJ53" s="119">
        <v>0</v>
      </c>
      <c r="IK53" s="119">
        <v>0</v>
      </c>
      <c r="IL53" s="119">
        <v>0</v>
      </c>
      <c r="IM53" s="119"/>
      <c r="IN53" s="119"/>
      <c r="IO53" s="120">
        <f t="shared" si="127"/>
        <v>0</v>
      </c>
      <c r="IP53" s="18">
        <v>0</v>
      </c>
      <c r="IQ53" s="18">
        <v>0</v>
      </c>
      <c r="IR53" s="18">
        <v>0</v>
      </c>
      <c r="IS53" s="18">
        <v>0</v>
      </c>
      <c r="IT53" s="18">
        <v>0</v>
      </c>
      <c r="IU53" s="18">
        <v>0</v>
      </c>
      <c r="IV53" s="18">
        <v>0</v>
      </c>
      <c r="IW53" s="18">
        <v>0</v>
      </c>
      <c r="IX53" s="18">
        <v>0</v>
      </c>
      <c r="IY53" s="18">
        <v>0</v>
      </c>
      <c r="IZ53" s="18"/>
      <c r="JA53" s="18"/>
      <c r="JB53" s="228">
        <f t="shared" si="18"/>
        <v>0</v>
      </c>
      <c r="JC53" s="120">
        <f t="shared" si="19"/>
        <v>0</v>
      </c>
      <c r="JD53" s="120">
        <f t="shared" si="20"/>
        <v>0</v>
      </c>
      <c r="JE53" s="119">
        <f t="shared" si="128"/>
        <v>0</v>
      </c>
      <c r="JF53" s="119">
        <v>0</v>
      </c>
      <c r="JG53" s="228">
        <v>0</v>
      </c>
      <c r="JH53" s="228">
        <v>0</v>
      </c>
      <c r="JI53" s="228">
        <v>0</v>
      </c>
      <c r="JJ53" s="228">
        <v>0</v>
      </c>
      <c r="JK53" s="228">
        <v>0</v>
      </c>
      <c r="JL53" s="228">
        <v>0</v>
      </c>
      <c r="JM53" s="228">
        <v>0</v>
      </c>
      <c r="JN53" s="228">
        <v>0</v>
      </c>
      <c r="JO53" s="228">
        <v>0</v>
      </c>
      <c r="JP53" s="228"/>
      <c r="JQ53" s="228"/>
      <c r="JR53" s="119">
        <f t="shared" si="129"/>
        <v>0</v>
      </c>
      <c r="JS53" s="18">
        <v>0</v>
      </c>
      <c r="JT53" s="18">
        <v>0</v>
      </c>
      <c r="JU53" s="18">
        <v>0</v>
      </c>
      <c r="JV53" s="18">
        <v>0</v>
      </c>
      <c r="JW53" s="18">
        <v>0</v>
      </c>
      <c r="JX53" s="18">
        <v>0</v>
      </c>
      <c r="JY53" s="18">
        <v>0</v>
      </c>
      <c r="JZ53" s="18">
        <v>0</v>
      </c>
      <c r="KA53" s="18">
        <v>0</v>
      </c>
      <c r="KB53" s="18">
        <v>0</v>
      </c>
      <c r="KC53" s="18"/>
      <c r="KD53" s="18"/>
      <c r="KE53" s="228">
        <f t="shared" si="21"/>
        <v>0</v>
      </c>
      <c r="KF53" s="120">
        <f t="shared" si="22"/>
        <v>0</v>
      </c>
      <c r="KG53" s="120">
        <f t="shared" si="23"/>
        <v>0</v>
      </c>
      <c r="KH53" s="119">
        <f t="shared" si="130"/>
        <v>2624.7970000000005</v>
      </c>
      <c r="KI53" s="119">
        <v>257.70699999999999</v>
      </c>
      <c r="KJ53" s="228">
        <v>263.01</v>
      </c>
      <c r="KK53" s="228">
        <v>263.01</v>
      </c>
      <c r="KL53" s="228">
        <v>263.01</v>
      </c>
      <c r="KM53" s="228">
        <v>263.01</v>
      </c>
      <c r="KN53" s="228">
        <v>263.01</v>
      </c>
      <c r="KO53" s="228">
        <v>263.01</v>
      </c>
      <c r="KP53" s="228">
        <v>263.01</v>
      </c>
      <c r="KQ53" s="228">
        <v>263.01</v>
      </c>
      <c r="KR53" s="228">
        <v>263.01</v>
      </c>
      <c r="KS53" s="228"/>
      <c r="KT53" s="228"/>
      <c r="KU53" s="120">
        <f t="shared" si="131"/>
        <v>2192.1984565786279</v>
      </c>
      <c r="KV53" s="18">
        <v>305.19737593164086</v>
      </c>
      <c r="KW53" s="18">
        <v>231.31477495119134</v>
      </c>
      <c r="KX53" s="18">
        <v>341.00693314425672</v>
      </c>
      <c r="KY53" s="18">
        <v>302.42636482973694</v>
      </c>
      <c r="KZ53" s="18">
        <v>325.71382065465758</v>
      </c>
      <c r="LA53" s="18">
        <v>64.534622485308333</v>
      </c>
      <c r="LB53" s="18">
        <v>3.5758422359553714</v>
      </c>
      <c r="LC53" s="18"/>
      <c r="LD53" s="18">
        <v>360.28715430890929</v>
      </c>
      <c r="LE53" s="18">
        <v>258.14156803697136</v>
      </c>
      <c r="LF53" s="18"/>
      <c r="LG53" s="18"/>
      <c r="LH53" s="228">
        <f t="shared" si="132"/>
        <v>-432.5985434213726</v>
      </c>
      <c r="LI53" s="120">
        <f t="shared" si="24"/>
        <v>-432.5985434213726</v>
      </c>
      <c r="LJ53" s="120">
        <f t="shared" si="25"/>
        <v>0</v>
      </c>
      <c r="LK53" s="120">
        <f t="shared" si="133"/>
        <v>0</v>
      </c>
      <c r="LL53" s="228"/>
      <c r="LM53" s="228"/>
      <c r="LN53" s="228"/>
      <c r="LO53" s="228"/>
      <c r="LP53" s="228"/>
      <c r="LQ53" s="228"/>
      <c r="LR53" s="228"/>
      <c r="LS53" s="228"/>
      <c r="LT53" s="228"/>
      <c r="LU53" s="228"/>
      <c r="LV53" s="228"/>
      <c r="LW53" s="228"/>
      <c r="LX53" s="120">
        <f t="shared" si="26"/>
        <v>0</v>
      </c>
      <c r="LY53" s="228"/>
      <c r="LZ53" s="228"/>
      <c r="MA53" s="228"/>
      <c r="MB53" s="228"/>
      <c r="MC53" s="228"/>
      <c r="MD53" s="228"/>
      <c r="ME53" s="228"/>
      <c r="MF53" s="228"/>
      <c r="MG53" s="228"/>
      <c r="MH53" s="228"/>
      <c r="MI53" s="228"/>
      <c r="MJ53" s="119">
        <v>0</v>
      </c>
      <c r="MK53" s="228"/>
      <c r="ML53" s="120">
        <f t="shared" si="27"/>
        <v>0</v>
      </c>
      <c r="MM53" s="120">
        <f t="shared" si="28"/>
        <v>0</v>
      </c>
      <c r="MN53" s="120">
        <f t="shared" si="134"/>
        <v>57313.361999999994</v>
      </c>
      <c r="MO53" s="120">
        <v>5519.982</v>
      </c>
      <c r="MP53" s="228">
        <v>5754.82</v>
      </c>
      <c r="MQ53" s="228">
        <v>5754.82</v>
      </c>
      <c r="MR53" s="228">
        <v>5754.82</v>
      </c>
      <c r="MS53" s="228">
        <v>5754.82</v>
      </c>
      <c r="MT53" s="228">
        <v>5754.82</v>
      </c>
      <c r="MU53" s="228">
        <v>5754.82</v>
      </c>
      <c r="MV53" s="228">
        <v>5754.82</v>
      </c>
      <c r="MW53" s="228">
        <v>5754.82</v>
      </c>
      <c r="MX53" s="228">
        <v>5754.82</v>
      </c>
      <c r="MY53" s="228"/>
      <c r="MZ53" s="228"/>
      <c r="NA53" s="120">
        <f t="shared" si="135"/>
        <v>4149.6647683123765</v>
      </c>
      <c r="NB53" s="20">
        <v>322.82305311040017</v>
      </c>
      <c r="NC53" s="20">
        <v>625.62996482851088</v>
      </c>
      <c r="ND53" s="20">
        <v>300.1768307256005</v>
      </c>
      <c r="NE53" s="20">
        <v>253.63908743300317</v>
      </c>
      <c r="NF53" s="20">
        <v>0</v>
      </c>
      <c r="NG53" s="20">
        <v>892.39356523873994</v>
      </c>
      <c r="NH53" s="20">
        <v>0</v>
      </c>
      <c r="NI53" s="20">
        <v>372.68335915222804</v>
      </c>
      <c r="NJ53" s="20">
        <v>283.96528785755237</v>
      </c>
      <c r="NK53" s="20">
        <v>1098.3536199663413</v>
      </c>
      <c r="NL53" s="20"/>
      <c r="NM53" s="20"/>
      <c r="NN53" s="228">
        <f t="shared" si="136"/>
        <v>-53163.69723168762</v>
      </c>
      <c r="NO53" s="120">
        <f t="shared" si="29"/>
        <v>-53163.69723168762</v>
      </c>
      <c r="NP53" s="120">
        <f t="shared" si="30"/>
        <v>0</v>
      </c>
      <c r="NQ53" s="114">
        <f t="shared" si="31"/>
        <v>9932.5880000000016</v>
      </c>
      <c r="NR53" s="113">
        <f t="shared" si="32"/>
        <v>27221.06</v>
      </c>
      <c r="NS53" s="131">
        <f t="shared" si="33"/>
        <v>17288.472000000002</v>
      </c>
      <c r="NT53" s="120">
        <f t="shared" si="34"/>
        <v>0</v>
      </c>
      <c r="NU53" s="120">
        <f t="shared" si="35"/>
        <v>17288.472000000002</v>
      </c>
      <c r="NV53" s="18">
        <f t="shared" si="137"/>
        <v>2846.5349999999999</v>
      </c>
      <c r="NW53" s="18">
        <v>277.66500000000002</v>
      </c>
      <c r="NX53" s="218">
        <v>285.43</v>
      </c>
      <c r="NY53" s="218">
        <v>285.43</v>
      </c>
      <c r="NZ53" s="18">
        <v>285.43</v>
      </c>
      <c r="OA53" s="18">
        <v>285.43</v>
      </c>
      <c r="OB53" s="18">
        <v>285.43</v>
      </c>
      <c r="OC53" s="18">
        <v>285.43</v>
      </c>
      <c r="OD53" s="18">
        <v>285.43</v>
      </c>
      <c r="OE53" s="18">
        <v>285.43</v>
      </c>
      <c r="OF53" s="18">
        <v>285.43</v>
      </c>
      <c r="OG53" s="18"/>
      <c r="OH53" s="18"/>
      <c r="OI53" s="20">
        <f t="shared" si="138"/>
        <v>6453.39</v>
      </c>
      <c r="OJ53" s="20">
        <v>0</v>
      </c>
      <c r="OK53" s="20">
        <v>4778.3</v>
      </c>
      <c r="OL53" s="20">
        <v>0</v>
      </c>
      <c r="OM53" s="20">
        <v>0</v>
      </c>
      <c r="ON53" s="20">
        <v>2122.16</v>
      </c>
      <c r="OO53" s="20">
        <v>-447.07</v>
      </c>
      <c r="OP53" s="20">
        <v>0</v>
      </c>
      <c r="OQ53" s="20">
        <v>0</v>
      </c>
      <c r="OR53" s="20">
        <v>0</v>
      </c>
      <c r="OS53" s="20">
        <f>VLOOKUP(C53,'[3]Фін.рез.(витрати)'!$C$8:$AD$94,28,0)</f>
        <v>0</v>
      </c>
      <c r="OT53" s="20"/>
      <c r="OU53" s="20"/>
      <c r="OV53" s="218">
        <f t="shared" si="139"/>
        <v>3606.8550000000005</v>
      </c>
      <c r="OW53" s="20">
        <f t="shared" si="36"/>
        <v>0</v>
      </c>
      <c r="OX53" s="20">
        <f t="shared" si="37"/>
        <v>3606.8550000000005</v>
      </c>
      <c r="OY53" s="18">
        <f t="shared" si="140"/>
        <v>5107.0920000000006</v>
      </c>
      <c r="OZ53" s="18">
        <v>479.02200000000005</v>
      </c>
      <c r="PA53" s="218">
        <v>514.23</v>
      </c>
      <c r="PB53" s="218">
        <v>514.23</v>
      </c>
      <c r="PC53" s="218">
        <v>514.23</v>
      </c>
      <c r="PD53" s="218">
        <v>514.23</v>
      </c>
      <c r="PE53" s="218">
        <v>514.23</v>
      </c>
      <c r="PF53" s="218">
        <v>514.23</v>
      </c>
      <c r="PG53" s="218">
        <v>514.23</v>
      </c>
      <c r="PH53" s="218">
        <v>514.23</v>
      </c>
      <c r="PI53" s="218">
        <v>514.23</v>
      </c>
      <c r="PJ53" s="218"/>
      <c r="PK53" s="218"/>
      <c r="PL53" s="20">
        <f t="shared" si="141"/>
        <v>13996.5</v>
      </c>
      <c r="PM53" s="18">
        <v>0</v>
      </c>
      <c r="PN53" s="18">
        <v>2510.13</v>
      </c>
      <c r="PO53" s="18">
        <v>0</v>
      </c>
      <c r="PP53" s="18">
        <v>0</v>
      </c>
      <c r="PQ53" s="18">
        <v>0</v>
      </c>
      <c r="PR53" s="18">
        <v>7492.35</v>
      </c>
      <c r="PS53" s="18">
        <v>3994.02</v>
      </c>
      <c r="PT53" s="18">
        <v>0</v>
      </c>
      <c r="PU53" s="18">
        <v>0</v>
      </c>
      <c r="PV53" s="18">
        <f>VLOOKUP(C53,'[3]Фін.рез.(витрати)'!$C$8:$AE$94,29,0)</f>
        <v>0</v>
      </c>
      <c r="PW53" s="18"/>
      <c r="PX53" s="18"/>
      <c r="PY53" s="218">
        <f t="shared" si="142"/>
        <v>8889.4079999999994</v>
      </c>
      <c r="PZ53" s="20">
        <f t="shared" si="38"/>
        <v>0</v>
      </c>
      <c r="QA53" s="20">
        <f t="shared" si="39"/>
        <v>8889.4079999999994</v>
      </c>
      <c r="QB53" s="18">
        <f t="shared" si="143"/>
        <v>975.03400000000011</v>
      </c>
      <c r="QC53" s="18">
        <v>95.464000000000013</v>
      </c>
      <c r="QD53" s="218">
        <v>97.73</v>
      </c>
      <c r="QE53" s="218">
        <v>97.73</v>
      </c>
      <c r="QF53" s="218">
        <v>97.73</v>
      </c>
      <c r="QG53" s="218">
        <v>97.73</v>
      </c>
      <c r="QH53" s="218">
        <v>97.73</v>
      </c>
      <c r="QI53" s="218">
        <v>97.73</v>
      </c>
      <c r="QJ53" s="218">
        <v>97.73</v>
      </c>
      <c r="QK53" s="218">
        <v>97.73</v>
      </c>
      <c r="QL53" s="218">
        <v>97.73</v>
      </c>
      <c r="QM53" s="218"/>
      <c r="QN53" s="218"/>
      <c r="QO53" s="20">
        <f t="shared" si="144"/>
        <v>0</v>
      </c>
      <c r="QP53" s="18">
        <v>0</v>
      </c>
      <c r="QQ53" s="18">
        <v>0</v>
      </c>
      <c r="QR53" s="18"/>
      <c r="QS53" s="18">
        <v>0</v>
      </c>
      <c r="QT53" s="18">
        <v>0</v>
      </c>
      <c r="QU53" s="18">
        <v>0</v>
      </c>
      <c r="QV53" s="18"/>
      <c r="QW53" s="18">
        <v>0</v>
      </c>
      <c r="QX53" s="18"/>
      <c r="QY53" s="18"/>
      <c r="QZ53" s="18"/>
      <c r="RA53" s="18"/>
      <c r="RB53" s="218">
        <f t="shared" si="145"/>
        <v>-975.03400000000011</v>
      </c>
      <c r="RC53" s="20">
        <f t="shared" si="40"/>
        <v>-975.03400000000011</v>
      </c>
      <c r="RD53" s="20">
        <f t="shared" si="41"/>
        <v>0</v>
      </c>
      <c r="RE53" s="18">
        <f t="shared" si="146"/>
        <v>0</v>
      </c>
      <c r="RF53" s="20">
        <v>0</v>
      </c>
      <c r="RG53" s="218">
        <v>0</v>
      </c>
      <c r="RH53" s="218">
        <v>0</v>
      </c>
      <c r="RI53" s="218">
        <v>0</v>
      </c>
      <c r="RJ53" s="218">
        <v>0</v>
      </c>
      <c r="RK53" s="218">
        <v>0</v>
      </c>
      <c r="RL53" s="218">
        <v>0</v>
      </c>
      <c r="RM53" s="218">
        <v>0</v>
      </c>
      <c r="RN53" s="218">
        <v>0</v>
      </c>
      <c r="RO53" s="218">
        <v>0</v>
      </c>
      <c r="RP53" s="218"/>
      <c r="RQ53" s="218"/>
      <c r="RR53" s="20">
        <f t="shared" si="147"/>
        <v>0</v>
      </c>
      <c r="RS53" s="18">
        <v>0</v>
      </c>
      <c r="RT53" s="18">
        <v>0</v>
      </c>
      <c r="RU53" s="18"/>
      <c r="RV53" s="18">
        <v>0</v>
      </c>
      <c r="RW53" s="18"/>
      <c r="RX53" s="18"/>
      <c r="RY53" s="18">
        <v>0</v>
      </c>
      <c r="RZ53" s="18">
        <v>0</v>
      </c>
      <c r="SA53" s="18"/>
      <c r="SB53" s="18"/>
      <c r="SC53" s="18"/>
      <c r="SD53" s="18"/>
      <c r="SE53" s="20">
        <f t="shared" si="42"/>
        <v>0</v>
      </c>
      <c r="SF53" s="20">
        <f t="shared" si="43"/>
        <v>0</v>
      </c>
      <c r="SG53" s="20">
        <f t="shared" si="44"/>
        <v>0</v>
      </c>
      <c r="SH53" s="18">
        <f t="shared" si="148"/>
        <v>0</v>
      </c>
      <c r="SI53" s="18">
        <v>0</v>
      </c>
      <c r="SJ53" s="218">
        <v>0</v>
      </c>
      <c r="SK53" s="218">
        <v>0</v>
      </c>
      <c r="SL53" s="218">
        <v>0</v>
      </c>
      <c r="SM53" s="218">
        <v>0</v>
      </c>
      <c r="SN53" s="218">
        <v>0</v>
      </c>
      <c r="SO53" s="218">
        <v>0</v>
      </c>
      <c r="SP53" s="218">
        <v>0</v>
      </c>
      <c r="SQ53" s="218">
        <v>0</v>
      </c>
      <c r="SR53" s="218">
        <v>0</v>
      </c>
      <c r="SS53" s="218"/>
      <c r="ST53" s="218"/>
      <c r="SU53" s="20">
        <f t="shared" si="149"/>
        <v>6566.15</v>
      </c>
      <c r="SV53" s="18">
        <v>0</v>
      </c>
      <c r="SW53" s="18">
        <v>0</v>
      </c>
      <c r="SX53" s="18">
        <v>0</v>
      </c>
      <c r="SY53" s="18">
        <v>0</v>
      </c>
      <c r="SZ53" s="18">
        <v>0</v>
      </c>
      <c r="TA53" s="18">
        <v>1698.6</v>
      </c>
      <c r="TB53" s="18">
        <v>4867.55</v>
      </c>
      <c r="TC53" s="18">
        <v>0</v>
      </c>
      <c r="TD53" s="18">
        <v>0</v>
      </c>
      <c r="TE53" s="18"/>
      <c r="TF53" s="18"/>
      <c r="TG53" s="18"/>
      <c r="TH53" s="20">
        <f t="shared" si="45"/>
        <v>6566.15</v>
      </c>
      <c r="TI53" s="20">
        <f t="shared" si="46"/>
        <v>0</v>
      </c>
      <c r="TJ53" s="20">
        <f t="shared" si="47"/>
        <v>6566.15</v>
      </c>
      <c r="TK53" s="18">
        <f t="shared" si="150"/>
        <v>963.79800000000012</v>
      </c>
      <c r="TL53" s="18">
        <v>94.578000000000003</v>
      </c>
      <c r="TM53" s="218">
        <v>96.58</v>
      </c>
      <c r="TN53" s="218">
        <v>96.58</v>
      </c>
      <c r="TO53" s="218">
        <v>96.58</v>
      </c>
      <c r="TP53" s="218">
        <v>96.58</v>
      </c>
      <c r="TQ53" s="218">
        <v>96.58</v>
      </c>
      <c r="TR53" s="218">
        <v>96.58</v>
      </c>
      <c r="TS53" s="218">
        <v>96.58</v>
      </c>
      <c r="TT53" s="218">
        <v>96.58</v>
      </c>
      <c r="TU53" s="218">
        <v>96.58</v>
      </c>
      <c r="TV53" s="218"/>
      <c r="TW53" s="218"/>
      <c r="TX53" s="20">
        <f t="shared" si="151"/>
        <v>205.02</v>
      </c>
      <c r="TY53" s="18">
        <v>205.02</v>
      </c>
      <c r="TZ53" s="18">
        <v>0</v>
      </c>
      <c r="UA53" s="18">
        <v>0</v>
      </c>
      <c r="UB53" s="18">
        <v>0</v>
      </c>
      <c r="UC53" s="18">
        <v>0</v>
      </c>
      <c r="UD53" s="18">
        <v>0</v>
      </c>
      <c r="UE53" s="18">
        <v>0</v>
      </c>
      <c r="UF53" s="18">
        <v>0</v>
      </c>
      <c r="UG53" s="18">
        <v>0</v>
      </c>
      <c r="UH53" s="18">
        <f>VLOOKUP(C53,'[3]Фін.рез.(витрати)'!$C$8:$AI$94,33,0)</f>
        <v>0</v>
      </c>
      <c r="UI53" s="18"/>
      <c r="UJ53" s="18"/>
      <c r="UK53" s="20">
        <f t="shared" si="48"/>
        <v>-758.77800000000013</v>
      </c>
      <c r="UL53" s="20">
        <f t="shared" si="49"/>
        <v>-758.77800000000013</v>
      </c>
      <c r="UM53" s="20">
        <f t="shared" si="50"/>
        <v>0</v>
      </c>
      <c r="UN53" s="18">
        <f t="shared" si="152"/>
        <v>40.128999999999991</v>
      </c>
      <c r="UO53" s="18">
        <v>3.9489999999999994</v>
      </c>
      <c r="UP53" s="218">
        <v>4.0199999999999996</v>
      </c>
      <c r="UQ53" s="218">
        <v>4.0199999999999996</v>
      </c>
      <c r="UR53" s="218">
        <v>4.0199999999999996</v>
      </c>
      <c r="US53" s="218">
        <v>4.0199999999999996</v>
      </c>
      <c r="UT53" s="218">
        <v>4.0199999999999996</v>
      </c>
      <c r="UU53" s="218">
        <v>4.0199999999999996</v>
      </c>
      <c r="UV53" s="218">
        <v>4.0199999999999996</v>
      </c>
      <c r="UW53" s="218">
        <v>4.0199999999999996</v>
      </c>
      <c r="UX53" s="218">
        <v>4.0199999999999996</v>
      </c>
      <c r="UY53" s="218"/>
      <c r="UZ53" s="218"/>
      <c r="VA53" s="20">
        <f t="shared" si="51"/>
        <v>0</v>
      </c>
      <c r="VB53" s="218"/>
      <c r="VC53" s="218"/>
      <c r="VD53" s="218"/>
      <c r="VE53" s="218"/>
      <c r="VF53" s="218"/>
      <c r="VG53" s="218"/>
      <c r="VH53" s="218"/>
      <c r="VI53" s="218"/>
      <c r="VJ53" s="218"/>
      <c r="VK53" s="218"/>
      <c r="VL53" s="218"/>
      <c r="VM53" s="218"/>
      <c r="VN53" s="20">
        <f t="shared" si="52"/>
        <v>-40.128999999999991</v>
      </c>
      <c r="VO53" s="20">
        <f t="shared" si="53"/>
        <v>-40.128999999999991</v>
      </c>
      <c r="VP53" s="20">
        <f t="shared" si="54"/>
        <v>0</v>
      </c>
      <c r="VQ53" s="120">
        <f t="shared" si="55"/>
        <v>0</v>
      </c>
      <c r="VR53" s="228"/>
      <c r="VS53" s="228"/>
      <c r="VT53" s="228"/>
      <c r="VU53" s="228"/>
      <c r="VV53" s="228"/>
      <c r="VW53" s="228"/>
      <c r="VX53" s="228"/>
      <c r="VY53" s="228"/>
      <c r="VZ53" s="228"/>
      <c r="WA53" s="228"/>
      <c r="WB53" s="228"/>
      <c r="WC53" s="228"/>
      <c r="WD53" s="120">
        <f t="shared" si="56"/>
        <v>0</v>
      </c>
      <c r="WE53" s="218"/>
      <c r="WF53" s="218"/>
      <c r="WG53" s="218"/>
      <c r="WH53" s="218"/>
      <c r="WI53" s="218"/>
      <c r="WJ53" s="218"/>
      <c r="WK53" s="218"/>
      <c r="WL53" s="218"/>
      <c r="WM53" s="218"/>
      <c r="WN53" s="218"/>
      <c r="WO53" s="218"/>
      <c r="WP53" s="218"/>
      <c r="WQ53" s="120">
        <f t="shared" si="57"/>
        <v>0</v>
      </c>
      <c r="WR53" s="120">
        <f t="shared" si="58"/>
        <v>0</v>
      </c>
      <c r="WS53" s="120">
        <f t="shared" si="59"/>
        <v>0</v>
      </c>
      <c r="WT53" s="119">
        <f t="shared" si="153"/>
        <v>37047.608</v>
      </c>
      <c r="WU53" s="119">
        <v>3616.4780000000001</v>
      </c>
      <c r="WV53" s="228">
        <v>3714.57</v>
      </c>
      <c r="WW53" s="228">
        <v>3714.57</v>
      </c>
      <c r="WX53" s="228">
        <v>3714.57</v>
      </c>
      <c r="WY53" s="228">
        <v>3714.57</v>
      </c>
      <c r="WZ53" s="228">
        <v>3714.57</v>
      </c>
      <c r="XA53" s="228">
        <v>3714.57</v>
      </c>
      <c r="XB53" s="228">
        <v>3714.57</v>
      </c>
      <c r="XC53" s="228">
        <v>3714.57</v>
      </c>
      <c r="XD53" s="228">
        <v>3714.57</v>
      </c>
      <c r="XE53" s="228"/>
      <c r="XF53" s="228"/>
      <c r="XG53" s="119">
        <f t="shared" si="154"/>
        <v>46530.092074902146</v>
      </c>
      <c r="XH53" s="18">
        <v>4147.1775299769215</v>
      </c>
      <c r="XI53" s="18">
        <v>3391.46206574496</v>
      </c>
      <c r="XJ53" s="18">
        <v>1976.257215674827</v>
      </c>
      <c r="XK53" s="18">
        <v>1757.6453231134496</v>
      </c>
      <c r="XL53" s="18">
        <v>4617.3340002241912</v>
      </c>
      <c r="XM53" s="18">
        <v>4401.1493373262865</v>
      </c>
      <c r="XN53" s="18">
        <v>3849.5257091114695</v>
      </c>
      <c r="XO53" s="18">
        <v>9611.4969290186364</v>
      </c>
      <c r="XP53" s="18">
        <v>8540.7843617732615</v>
      </c>
      <c r="XQ53" s="18">
        <v>4237.2596029381402</v>
      </c>
      <c r="XR53" s="18"/>
      <c r="XS53" s="18"/>
      <c r="XT53" s="120">
        <f t="shared" si="60"/>
        <v>9482.4840749021459</v>
      </c>
      <c r="XU53" s="120">
        <f t="shared" si="61"/>
        <v>0</v>
      </c>
      <c r="XV53" s="120">
        <f t="shared" si="62"/>
        <v>9482.4840749021459</v>
      </c>
      <c r="XW53" s="119">
        <f t="shared" si="155"/>
        <v>12994.989000000001</v>
      </c>
      <c r="XX53" s="119">
        <v>1265.7390000000003</v>
      </c>
      <c r="XY53" s="228">
        <v>1303.25</v>
      </c>
      <c r="XZ53" s="228">
        <v>1303.25</v>
      </c>
      <c r="YA53" s="228">
        <v>1303.25</v>
      </c>
      <c r="YB53" s="228">
        <v>1303.25</v>
      </c>
      <c r="YC53" s="228">
        <v>1303.25</v>
      </c>
      <c r="YD53" s="228">
        <v>1303.25</v>
      </c>
      <c r="YE53" s="228">
        <v>1303.25</v>
      </c>
      <c r="YF53" s="228">
        <v>1303.25</v>
      </c>
      <c r="YG53" s="228">
        <v>1303.25</v>
      </c>
      <c r="YH53" s="228"/>
      <c r="YI53" s="228"/>
      <c r="YJ53" s="120">
        <f t="shared" si="156"/>
        <v>9068.1905817423758</v>
      </c>
      <c r="YK53" s="18">
        <v>833.07970760300611</v>
      </c>
      <c r="YL53" s="18">
        <v>595.5079835279746</v>
      </c>
      <c r="YM53" s="18">
        <v>836.80777840812721</v>
      </c>
      <c r="YN53" s="18">
        <v>893.97602206456634</v>
      </c>
      <c r="YO53" s="18">
        <v>1225.1939490437824</v>
      </c>
      <c r="YP53" s="18">
        <v>853.13417389467713</v>
      </c>
      <c r="YQ53" s="18">
        <v>974.32764992906527</v>
      </c>
      <c r="YR53" s="18">
        <v>905.55890509710957</v>
      </c>
      <c r="YS53" s="18">
        <v>1058.4020073729191</v>
      </c>
      <c r="YT53" s="18">
        <v>892.20240480115046</v>
      </c>
      <c r="YU53" s="18"/>
      <c r="YV53" s="18"/>
      <c r="YW53" s="218">
        <f t="shared" si="157"/>
        <v>-3926.7984182576256</v>
      </c>
      <c r="YX53" s="120">
        <f t="shared" si="63"/>
        <v>-3926.7984182576256</v>
      </c>
      <c r="YY53" s="120">
        <f t="shared" si="64"/>
        <v>0</v>
      </c>
      <c r="YZ53" s="119">
        <f t="shared" si="158"/>
        <v>6294.2089999999998</v>
      </c>
      <c r="ZA53" s="119">
        <v>615.83899999999994</v>
      </c>
      <c r="ZB53" s="228">
        <v>630.92999999999995</v>
      </c>
      <c r="ZC53" s="228">
        <v>630.92999999999995</v>
      </c>
      <c r="ZD53" s="228">
        <v>630.92999999999995</v>
      </c>
      <c r="ZE53" s="228">
        <v>630.92999999999995</v>
      </c>
      <c r="ZF53" s="228">
        <v>630.92999999999995</v>
      </c>
      <c r="ZG53" s="228">
        <v>630.92999999999995</v>
      </c>
      <c r="ZH53" s="228">
        <v>630.92999999999995</v>
      </c>
      <c r="ZI53" s="228">
        <v>630.92999999999995</v>
      </c>
      <c r="ZJ53" s="228">
        <v>630.92999999999995</v>
      </c>
      <c r="ZK53" s="228"/>
      <c r="ZL53" s="228"/>
      <c r="ZM53" s="120">
        <f t="shared" si="159"/>
        <v>5728.4305710587832</v>
      </c>
      <c r="ZN53" s="119"/>
      <c r="ZO53" s="18"/>
      <c r="ZP53" s="18">
        <v>2732.5749684933098</v>
      </c>
      <c r="ZQ53" s="18">
        <v>2995.855602565473</v>
      </c>
      <c r="ZR53" s="18"/>
      <c r="ZS53" s="18"/>
      <c r="ZT53" s="18"/>
      <c r="ZU53" s="18"/>
      <c r="ZV53" s="18"/>
      <c r="ZW53" s="18"/>
      <c r="ZX53" s="18"/>
      <c r="ZY53" s="18"/>
      <c r="ZZ53" s="120">
        <f t="shared" si="65"/>
        <v>-565.77842894121659</v>
      </c>
      <c r="AAA53" s="120">
        <f t="shared" si="66"/>
        <v>-565.77842894121659</v>
      </c>
      <c r="AAB53" s="120">
        <f t="shared" si="67"/>
        <v>0</v>
      </c>
      <c r="AAC53" s="119">
        <f t="shared" si="160"/>
        <v>11.487000000000002</v>
      </c>
      <c r="AAD53" s="119">
        <v>1.137</v>
      </c>
      <c r="AAE53" s="228">
        <v>1.1499999999999999</v>
      </c>
      <c r="AAF53" s="228">
        <v>1.1499999999999999</v>
      </c>
      <c r="AAG53" s="228">
        <v>1.1499999999999999</v>
      </c>
      <c r="AAH53" s="228">
        <v>1.1499999999999999</v>
      </c>
      <c r="AAI53" s="228">
        <v>1.1499999999999999</v>
      </c>
      <c r="AAJ53" s="228">
        <v>1.1499999999999999</v>
      </c>
      <c r="AAK53" s="228">
        <v>1.1499999999999999</v>
      </c>
      <c r="AAL53" s="228">
        <v>1.1499999999999999</v>
      </c>
      <c r="AAM53" s="228">
        <v>1.1499999999999999</v>
      </c>
      <c r="AAN53" s="228"/>
      <c r="AAO53" s="228"/>
      <c r="AAP53" s="120">
        <f t="shared" si="161"/>
        <v>11.705832940000001</v>
      </c>
      <c r="AAQ53" s="18">
        <v>0.99284660999999996</v>
      </c>
      <c r="AAR53" s="18">
        <v>0.9902960999999999</v>
      </c>
      <c r="AAS53" s="18">
        <v>1.2148422000000001</v>
      </c>
      <c r="AAT53" s="18">
        <v>1.2400641000000001</v>
      </c>
      <c r="AAU53" s="18">
        <v>1.21297473</v>
      </c>
      <c r="AAV53" s="18">
        <v>1.2356311</v>
      </c>
      <c r="AAW53" s="18">
        <v>1.2003387000000001</v>
      </c>
      <c r="AAX53" s="18">
        <v>1.2056319000000002</v>
      </c>
      <c r="AAY53" s="18">
        <v>1.1955427000000001</v>
      </c>
      <c r="AAZ53" s="18">
        <v>1.2176648000000001</v>
      </c>
      <c r="ABA53" s="18"/>
      <c r="ABB53" s="18"/>
      <c r="ABC53" s="120">
        <f t="shared" si="68"/>
        <v>0.21883293999999864</v>
      </c>
      <c r="ABD53" s="120">
        <f t="shared" si="69"/>
        <v>0</v>
      </c>
      <c r="ABE53" s="120">
        <f t="shared" si="70"/>
        <v>0.21883293999999864</v>
      </c>
      <c r="ABF53" s="119">
        <f t="shared" si="162"/>
        <v>2.3000000000000003</v>
      </c>
      <c r="ABG53" s="119">
        <v>0.23</v>
      </c>
      <c r="ABH53" s="228">
        <v>0.23</v>
      </c>
      <c r="ABI53" s="228">
        <v>0.23</v>
      </c>
      <c r="ABJ53" s="228">
        <v>0.23</v>
      </c>
      <c r="ABK53" s="228">
        <v>0.23</v>
      </c>
      <c r="ABL53" s="228">
        <v>0.23</v>
      </c>
      <c r="ABM53" s="228">
        <v>0.23</v>
      </c>
      <c r="ABN53" s="228">
        <v>0.23</v>
      </c>
      <c r="ABO53" s="228">
        <v>0.23</v>
      </c>
      <c r="ABP53" s="228">
        <v>0.23</v>
      </c>
      <c r="ABQ53" s="228"/>
      <c r="ABR53" s="228"/>
      <c r="ABS53" s="120">
        <f t="shared" si="163"/>
        <v>0</v>
      </c>
      <c r="ABT53" s="18">
        <v>0</v>
      </c>
      <c r="ABU53" s="18"/>
      <c r="ABV53" s="18"/>
      <c r="ABW53" s="18"/>
      <c r="ABX53" s="18"/>
      <c r="ABY53" s="18"/>
      <c r="ABZ53" s="18"/>
      <c r="ACA53" s="18">
        <v>0</v>
      </c>
      <c r="ACB53" s="18">
        <v>0</v>
      </c>
      <c r="ACC53" s="18">
        <v>0</v>
      </c>
      <c r="ACD53" s="18"/>
      <c r="ACE53" s="18"/>
      <c r="ACF53" s="120">
        <f t="shared" si="71"/>
        <v>-2.3000000000000003</v>
      </c>
      <c r="ACG53" s="120">
        <f t="shared" si="72"/>
        <v>-2.3000000000000003</v>
      </c>
      <c r="ACH53" s="120">
        <f t="shared" si="73"/>
        <v>0</v>
      </c>
      <c r="ACI53" s="114">
        <f t="shared" si="74"/>
        <v>0</v>
      </c>
      <c r="ACJ53" s="120">
        <f t="shared" si="75"/>
        <v>0</v>
      </c>
      <c r="ACK53" s="131">
        <f t="shared" si="76"/>
        <v>0</v>
      </c>
      <c r="ACL53" s="120">
        <f t="shared" si="77"/>
        <v>0</v>
      </c>
      <c r="ACM53" s="120">
        <f t="shared" si="78"/>
        <v>0</v>
      </c>
      <c r="ACN53" s="18">
        <f t="shared" si="164"/>
        <v>0</v>
      </c>
      <c r="ACO53" s="18">
        <v>0</v>
      </c>
      <c r="ACP53" s="218">
        <v>0</v>
      </c>
      <c r="ACQ53" s="218">
        <v>0</v>
      </c>
      <c r="ACR53" s="218">
        <v>0</v>
      </c>
      <c r="ACS53" s="218">
        <v>0</v>
      </c>
      <c r="ACT53" s="218">
        <v>0</v>
      </c>
      <c r="ACU53" s="218">
        <v>0</v>
      </c>
      <c r="ACV53" s="218">
        <v>0</v>
      </c>
      <c r="ACW53" s="218">
        <v>0</v>
      </c>
      <c r="ACX53" s="218">
        <v>0</v>
      </c>
      <c r="ACY53" s="218"/>
      <c r="ACZ53" s="218"/>
      <c r="ADA53" s="20">
        <f t="shared" si="165"/>
        <v>0</v>
      </c>
      <c r="ADB53" s="18">
        <v>0</v>
      </c>
      <c r="ADC53" s="18">
        <v>0</v>
      </c>
      <c r="ADD53" s="18">
        <v>0</v>
      </c>
      <c r="ADE53" s="18">
        <v>0</v>
      </c>
      <c r="ADF53" s="18">
        <v>0</v>
      </c>
      <c r="ADG53" s="18">
        <v>0</v>
      </c>
      <c r="ADH53" s="18">
        <v>0</v>
      </c>
      <c r="ADI53" s="18">
        <v>0</v>
      </c>
      <c r="ADJ53" s="18">
        <v>0</v>
      </c>
      <c r="ADK53" s="18">
        <v>0</v>
      </c>
      <c r="ADL53" s="18"/>
      <c r="ADM53" s="18"/>
      <c r="ADN53" s="20">
        <f t="shared" si="79"/>
        <v>0</v>
      </c>
      <c r="ADO53" s="20">
        <f t="shared" si="80"/>
        <v>0</v>
      </c>
      <c r="ADP53" s="20">
        <f t="shared" si="81"/>
        <v>0</v>
      </c>
      <c r="ADQ53" s="18">
        <f t="shared" si="166"/>
        <v>0</v>
      </c>
      <c r="ADR53" s="18">
        <v>0</v>
      </c>
      <c r="ADS53" s="218">
        <v>0</v>
      </c>
      <c r="ADT53" s="218">
        <v>0</v>
      </c>
      <c r="ADU53" s="218">
        <v>0</v>
      </c>
      <c r="ADV53" s="218">
        <v>0</v>
      </c>
      <c r="ADW53" s="218">
        <v>0</v>
      </c>
      <c r="ADX53" s="218">
        <v>0</v>
      </c>
      <c r="ADY53" s="218">
        <v>0</v>
      </c>
      <c r="ADZ53" s="218">
        <v>0</v>
      </c>
      <c r="AEA53" s="218">
        <v>0</v>
      </c>
      <c r="AEB53" s="218"/>
      <c r="AEC53" s="218"/>
      <c r="AED53" s="20">
        <f t="shared" si="167"/>
        <v>0</v>
      </c>
      <c r="AEE53" s="18">
        <v>0</v>
      </c>
      <c r="AEF53" s="18">
        <v>0</v>
      </c>
      <c r="AEG53" s="18">
        <v>0</v>
      </c>
      <c r="AEH53" s="18">
        <v>0</v>
      </c>
      <c r="AEI53" s="18">
        <v>0</v>
      </c>
      <c r="AEJ53" s="18">
        <v>0</v>
      </c>
      <c r="AEK53" s="18">
        <v>0</v>
      </c>
      <c r="AEL53" s="18">
        <v>0</v>
      </c>
      <c r="AEM53" s="18">
        <v>0</v>
      </c>
      <c r="AEN53" s="18">
        <v>0</v>
      </c>
      <c r="AEO53" s="18"/>
      <c r="AEP53" s="18"/>
      <c r="AEQ53" s="20">
        <f t="shared" si="82"/>
        <v>0</v>
      </c>
      <c r="AER53" s="20">
        <f t="shared" si="83"/>
        <v>0</v>
      </c>
      <c r="AES53" s="20">
        <f t="shared" si="84"/>
        <v>0</v>
      </c>
      <c r="AET53" s="18">
        <f t="shared" si="168"/>
        <v>63.263000000000005</v>
      </c>
      <c r="AEU53" s="18">
        <v>63.263000000000005</v>
      </c>
      <c r="AEV53" s="218">
        <v>0</v>
      </c>
      <c r="AEW53" s="218">
        <v>0</v>
      </c>
      <c r="AEX53" s="218">
        <v>0</v>
      </c>
      <c r="AEY53" s="218">
        <v>0</v>
      </c>
      <c r="AEZ53" s="218"/>
      <c r="AFA53" s="218"/>
      <c r="AFB53" s="218"/>
      <c r="AFC53" s="218"/>
      <c r="AFD53" s="218"/>
      <c r="AFE53" s="218"/>
      <c r="AFF53" s="218"/>
      <c r="AFG53" s="20">
        <f t="shared" si="169"/>
        <v>0</v>
      </c>
      <c r="AFH53" s="18"/>
      <c r="AFI53" s="18"/>
      <c r="AFJ53" s="18"/>
      <c r="AFK53" s="18"/>
      <c r="AFL53" s="18"/>
      <c r="AFM53" s="18"/>
      <c r="AFN53" s="18"/>
      <c r="AFO53" s="18"/>
      <c r="AFP53" s="18"/>
      <c r="AFQ53" s="18"/>
      <c r="AFR53" s="18"/>
      <c r="AFS53" s="18"/>
      <c r="AFT53" s="20">
        <f t="shared" si="85"/>
        <v>-63.263000000000005</v>
      </c>
      <c r="AFU53" s="20">
        <f t="shared" si="86"/>
        <v>-63.263000000000005</v>
      </c>
      <c r="AFV53" s="135">
        <f t="shared" si="87"/>
        <v>0</v>
      </c>
      <c r="AFW53" s="140">
        <f t="shared" si="88"/>
        <v>154651.15999999997</v>
      </c>
      <c r="AFX53" s="110">
        <f t="shared" si="89"/>
        <v>122283.91435958106</v>
      </c>
      <c r="AFY53" s="125">
        <f t="shared" si="90"/>
        <v>-32367.245640418914</v>
      </c>
      <c r="AFZ53" s="20">
        <f t="shared" si="170"/>
        <v>-32367.245640418914</v>
      </c>
      <c r="AGA53" s="139">
        <f t="shared" si="171"/>
        <v>0</v>
      </c>
      <c r="AGB53" s="200">
        <f t="shared" si="91"/>
        <v>185581.39199999996</v>
      </c>
      <c r="AGC53" s="125">
        <f t="shared" si="91"/>
        <v>146740.69723149727</v>
      </c>
      <c r="AGD53" s="125">
        <f t="shared" si="92"/>
        <v>-38840.694768502697</v>
      </c>
      <c r="AGE53" s="20">
        <f t="shared" si="93"/>
        <v>-38840.694768502697</v>
      </c>
      <c r="AGF53" s="135">
        <f t="shared" si="94"/>
        <v>0</v>
      </c>
      <c r="AGG53" s="164">
        <f t="shared" si="172"/>
        <v>9279.0695999999989</v>
      </c>
      <c r="AGH53" s="205">
        <f t="shared" si="173"/>
        <v>7337.0348615748635</v>
      </c>
      <c r="AGI53" s="125">
        <f t="shared" si="95"/>
        <v>-1942.0347384251354</v>
      </c>
      <c r="AGJ53" s="20">
        <f t="shared" si="96"/>
        <v>-1942.0347384251354</v>
      </c>
      <c r="AGK53" s="139">
        <f t="shared" si="97"/>
        <v>0</v>
      </c>
      <c r="AGL53" s="165">
        <f t="shared" si="174"/>
        <v>194860.46159999995</v>
      </c>
      <c r="AGM53" s="165">
        <f t="shared" si="174"/>
        <v>154077.73209307212</v>
      </c>
      <c r="AGN53" s="166">
        <f t="shared" si="99"/>
        <v>-40782.729506927833</v>
      </c>
      <c r="AGO53" s="165">
        <f t="shared" si="100"/>
        <v>-40782.729506927833</v>
      </c>
      <c r="AGP53" s="167">
        <f t="shared" si="101"/>
        <v>0</v>
      </c>
      <c r="AGQ53" s="202">
        <f t="shared" si="175"/>
        <v>4.7619047619047616E-2</v>
      </c>
      <c r="AGR53" s="263"/>
      <c r="AGS53" s="263">
        <v>0.05</v>
      </c>
      <c r="AGT53" s="229"/>
      <c r="AGU53" s="264"/>
      <c r="AGV53" s="22"/>
      <c r="AGW53" s="22"/>
      <c r="AGX53" s="22"/>
      <c r="AGY53" s="22"/>
      <c r="AGZ53" s="22"/>
      <c r="AHA53" s="22"/>
      <c r="AHB53" s="22"/>
      <c r="AHC53" s="22"/>
      <c r="AHD53" s="22"/>
      <c r="AHE53" s="22"/>
      <c r="AHF53" s="22"/>
      <c r="AHG53" s="22"/>
      <c r="AHH53" s="22"/>
    </row>
    <row r="54" spans="1:892" s="210" customFormat="1" ht="12.75" outlineLevel="1" x14ac:dyDescent="0.25">
      <c r="A54" s="1">
        <v>484</v>
      </c>
      <c r="B54" s="21">
        <v>3</v>
      </c>
      <c r="C54" s="230" t="s">
        <v>775</v>
      </c>
      <c r="D54" s="231">
        <v>5</v>
      </c>
      <c r="E54" s="227">
        <v>4589.1000000000004</v>
      </c>
      <c r="F54" s="131">
        <f t="shared" si="0"/>
        <v>59599.082000000009</v>
      </c>
      <c r="G54" s="113">
        <f t="shared" si="1"/>
        <v>42305.37438455395</v>
      </c>
      <c r="H54" s="131">
        <f t="shared" si="2"/>
        <v>-17293.707615446059</v>
      </c>
      <c r="I54" s="120">
        <f t="shared" si="3"/>
        <v>-17293.707615446059</v>
      </c>
      <c r="J54" s="120">
        <f t="shared" si="4"/>
        <v>0</v>
      </c>
      <c r="K54" s="18">
        <f t="shared" si="102"/>
        <v>20855.295000000006</v>
      </c>
      <c r="L54" s="218">
        <v>2046.375</v>
      </c>
      <c r="M54" s="218">
        <v>2089.88</v>
      </c>
      <c r="N54" s="218">
        <v>2089.88</v>
      </c>
      <c r="O54" s="218">
        <v>2089.88</v>
      </c>
      <c r="P54" s="218">
        <v>2089.88</v>
      </c>
      <c r="Q54" s="218">
        <v>2089.88</v>
      </c>
      <c r="R54" s="218">
        <v>2089.88</v>
      </c>
      <c r="S54" s="218">
        <v>2089.88</v>
      </c>
      <c r="T54" s="218">
        <v>2089.88</v>
      </c>
      <c r="U54" s="218">
        <v>2089.88</v>
      </c>
      <c r="V54" s="218"/>
      <c r="W54" s="218"/>
      <c r="X54" s="218">
        <f t="shared" si="103"/>
        <v>11563.065092654393</v>
      </c>
      <c r="Y54" s="18">
        <v>0</v>
      </c>
      <c r="Z54" s="18">
        <v>0</v>
      </c>
      <c r="AA54" s="18">
        <v>0</v>
      </c>
      <c r="AB54" s="18">
        <v>11563.065092654393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/>
      <c r="AJ54" s="18"/>
      <c r="AK54" s="218"/>
      <c r="AL54" s="218">
        <f t="shared" si="104"/>
        <v>0</v>
      </c>
      <c r="AM54" s="218">
        <f t="shared" si="5"/>
        <v>0</v>
      </c>
      <c r="AN54" s="18">
        <f t="shared" si="105"/>
        <v>4323.3810000000003</v>
      </c>
      <c r="AO54" s="218">
        <v>424.49099999999999</v>
      </c>
      <c r="AP54" s="218">
        <v>433.21</v>
      </c>
      <c r="AQ54" s="218">
        <v>433.21</v>
      </c>
      <c r="AR54" s="218">
        <v>433.21</v>
      </c>
      <c r="AS54" s="218">
        <v>433.21</v>
      </c>
      <c r="AT54" s="218">
        <v>433.21</v>
      </c>
      <c r="AU54" s="218">
        <v>433.21</v>
      </c>
      <c r="AV54" s="218">
        <v>433.21</v>
      </c>
      <c r="AW54" s="218">
        <v>433.21</v>
      </c>
      <c r="AX54" s="218">
        <v>433.21</v>
      </c>
      <c r="AY54" s="218"/>
      <c r="AZ54" s="218"/>
      <c r="BA54" s="20">
        <f t="shared" si="106"/>
        <v>2452.7770779953489</v>
      </c>
      <c r="BB54" s="18">
        <v>0</v>
      </c>
      <c r="BC54" s="18">
        <v>0</v>
      </c>
      <c r="BD54" s="18">
        <v>0</v>
      </c>
      <c r="BE54" s="18">
        <v>2452.7770779953489</v>
      </c>
      <c r="BF54" s="18">
        <v>0</v>
      </c>
      <c r="BG54" s="18">
        <v>0</v>
      </c>
      <c r="BH54" s="18">
        <v>0</v>
      </c>
      <c r="BI54" s="18">
        <v>0</v>
      </c>
      <c r="BJ54" s="18">
        <v>0</v>
      </c>
      <c r="BK54" s="18">
        <v>0</v>
      </c>
      <c r="BL54" s="18"/>
      <c r="BM54" s="18"/>
      <c r="BN54" s="218"/>
      <c r="BO54" s="20">
        <f t="shared" si="6"/>
        <v>0</v>
      </c>
      <c r="BP54" s="20">
        <f t="shared" si="7"/>
        <v>0</v>
      </c>
      <c r="BQ54" s="18">
        <f t="shared" si="107"/>
        <v>2583.4239999999995</v>
      </c>
      <c r="BR54" s="218">
        <v>258.09399999999999</v>
      </c>
      <c r="BS54" s="3">
        <v>258.37</v>
      </c>
      <c r="BT54" s="218">
        <v>258.37</v>
      </c>
      <c r="BU54" s="218">
        <v>258.37</v>
      </c>
      <c r="BV54" s="218">
        <v>258.37</v>
      </c>
      <c r="BW54" s="218">
        <v>258.37</v>
      </c>
      <c r="BX54" s="218">
        <v>258.37</v>
      </c>
      <c r="BY54" s="218">
        <v>258.37</v>
      </c>
      <c r="BZ54" s="218">
        <v>258.37</v>
      </c>
      <c r="CA54" s="218">
        <v>258.37</v>
      </c>
      <c r="CB54" s="218"/>
      <c r="CC54" s="218"/>
      <c r="CD54" s="18">
        <f t="shared" si="108"/>
        <v>2805.65049873312</v>
      </c>
      <c r="CE54" s="18">
        <v>260.56707697999997</v>
      </c>
      <c r="CF54" s="18">
        <v>259.89770979999997</v>
      </c>
      <c r="CG54" s="18">
        <v>285.53204861112005</v>
      </c>
      <c r="CH54" s="18">
        <v>291.46015674</v>
      </c>
      <c r="CI54" s="18">
        <v>285.09316972200003</v>
      </c>
      <c r="CJ54" s="18">
        <v>290.41824054</v>
      </c>
      <c r="CK54" s="18">
        <v>282.12324318000003</v>
      </c>
      <c r="CL54" s="18">
        <v>283.36733766000003</v>
      </c>
      <c r="CM54" s="18">
        <v>280.99600878000001</v>
      </c>
      <c r="CN54" s="18">
        <v>286.19550672000003</v>
      </c>
      <c r="CO54" s="18"/>
      <c r="CP54" s="18"/>
      <c r="CQ54" s="218"/>
      <c r="CR54" s="20">
        <f t="shared" si="8"/>
        <v>0</v>
      </c>
      <c r="CS54" s="20">
        <f t="shared" si="9"/>
        <v>0</v>
      </c>
      <c r="CT54" s="18">
        <f t="shared" si="109"/>
        <v>605.75400000000002</v>
      </c>
      <c r="CU54" s="18">
        <v>60.534000000000006</v>
      </c>
      <c r="CV54" s="218">
        <v>60.58</v>
      </c>
      <c r="CW54" s="218">
        <v>60.58</v>
      </c>
      <c r="CX54" s="218">
        <v>60.58</v>
      </c>
      <c r="CY54" s="218">
        <v>60.58</v>
      </c>
      <c r="CZ54" s="218">
        <v>60.58</v>
      </c>
      <c r="DA54" s="218">
        <v>60.58</v>
      </c>
      <c r="DB54" s="218">
        <v>60.58</v>
      </c>
      <c r="DC54" s="218">
        <v>60.58</v>
      </c>
      <c r="DD54" s="218">
        <v>60.58</v>
      </c>
      <c r="DE54" s="218"/>
      <c r="DF54" s="218"/>
      <c r="DG54" s="18">
        <f t="shared" si="110"/>
        <v>658.8095200948801</v>
      </c>
      <c r="DH54" s="18">
        <v>61.181414434000004</v>
      </c>
      <c r="DI54" s="18">
        <v>61.024246340000005</v>
      </c>
      <c r="DJ54" s="18">
        <v>67.04823497788</v>
      </c>
      <c r="DK54" s="18">
        <v>68.440265010000005</v>
      </c>
      <c r="DL54" s="18">
        <v>66.945178053000006</v>
      </c>
      <c r="DM54" s="18">
        <v>68.195360870000002</v>
      </c>
      <c r="DN54" s="18">
        <v>66.247784069999994</v>
      </c>
      <c r="DO54" s="18">
        <v>66.539920590000008</v>
      </c>
      <c r="DP54" s="18">
        <v>65.983088469999998</v>
      </c>
      <c r="DQ54" s="18">
        <v>67.204027280000005</v>
      </c>
      <c r="DR54" s="18"/>
      <c r="DS54" s="18"/>
      <c r="DT54" s="218">
        <f t="shared" si="111"/>
        <v>53.05552009488008</v>
      </c>
      <c r="DU54" s="20">
        <f t="shared" si="10"/>
        <v>0</v>
      </c>
      <c r="DV54" s="20">
        <f t="shared" si="112"/>
        <v>53.05552009488008</v>
      </c>
      <c r="DW54" s="18">
        <f t="shared" si="176"/>
        <v>0</v>
      </c>
      <c r="DX54" s="18">
        <v>0</v>
      </c>
      <c r="DY54" s="218">
        <v>0</v>
      </c>
      <c r="DZ54" s="218">
        <v>0</v>
      </c>
      <c r="EA54" s="218">
        <v>0</v>
      </c>
      <c r="EB54" s="218">
        <v>0</v>
      </c>
      <c r="EC54" s="218">
        <v>0</v>
      </c>
      <c r="ED54" s="218">
        <v>0</v>
      </c>
      <c r="EE54" s="218">
        <v>0</v>
      </c>
      <c r="EF54" s="218">
        <v>0</v>
      </c>
      <c r="EG54" s="218">
        <v>0</v>
      </c>
      <c r="EH54" s="218"/>
      <c r="EI54" s="218"/>
      <c r="EJ54" s="218"/>
      <c r="EK54" s="18">
        <f t="shared" si="113"/>
        <v>0</v>
      </c>
      <c r="EL54" s="18">
        <v>0</v>
      </c>
      <c r="EM54" s="18">
        <v>0</v>
      </c>
      <c r="EN54" s="18">
        <v>0</v>
      </c>
      <c r="EO54" s="18">
        <v>0</v>
      </c>
      <c r="EP54" s="18">
        <v>0</v>
      </c>
      <c r="EQ54" s="18">
        <v>0</v>
      </c>
      <c r="ER54" s="18">
        <v>0</v>
      </c>
      <c r="ES54" s="18">
        <v>0</v>
      </c>
      <c r="ET54" s="18">
        <v>0</v>
      </c>
      <c r="EU54" s="18">
        <v>0</v>
      </c>
      <c r="EV54" s="18"/>
      <c r="EW54" s="18"/>
      <c r="EX54" s="20">
        <f t="shared" si="12"/>
        <v>0</v>
      </c>
      <c r="EY54" s="20">
        <f t="shared" si="114"/>
        <v>0</v>
      </c>
      <c r="EZ54" s="20">
        <f t="shared" si="115"/>
        <v>0</v>
      </c>
      <c r="FA54" s="18">
        <f t="shared" si="116"/>
        <v>11532.133000000002</v>
      </c>
      <c r="FB54" s="18">
        <v>1132.2730000000001</v>
      </c>
      <c r="FC54" s="218">
        <v>1155.54</v>
      </c>
      <c r="FD54" s="218">
        <v>1155.54</v>
      </c>
      <c r="FE54" s="218">
        <v>1155.54</v>
      </c>
      <c r="FF54" s="218">
        <v>1155.54</v>
      </c>
      <c r="FG54" s="218">
        <v>1155.54</v>
      </c>
      <c r="FH54" s="218">
        <v>1155.54</v>
      </c>
      <c r="FI54" s="218">
        <v>1155.54</v>
      </c>
      <c r="FJ54" s="218">
        <v>1155.54</v>
      </c>
      <c r="FK54" s="218">
        <v>1155.54</v>
      </c>
      <c r="FL54" s="218"/>
      <c r="FM54" s="218"/>
      <c r="FN54" s="20">
        <f t="shared" si="117"/>
        <v>6588.0933592557612</v>
      </c>
      <c r="FO54" s="18">
        <v>0</v>
      </c>
      <c r="FP54" s="18">
        <v>0</v>
      </c>
      <c r="FQ54" s="18">
        <v>0</v>
      </c>
      <c r="FR54" s="18">
        <v>6588.0933592557612</v>
      </c>
      <c r="FS54" s="18">
        <v>0</v>
      </c>
      <c r="FT54" s="18">
        <v>0</v>
      </c>
      <c r="FU54" s="18">
        <v>0</v>
      </c>
      <c r="FV54" s="18">
        <v>0</v>
      </c>
      <c r="FW54" s="18">
        <v>0</v>
      </c>
      <c r="FX54" s="18">
        <v>0</v>
      </c>
      <c r="FY54" s="18"/>
      <c r="FZ54" s="18"/>
      <c r="GA54" s="218">
        <f t="shared" si="118"/>
        <v>-4944.0396407442404</v>
      </c>
      <c r="GB54" s="20">
        <f t="shared" si="119"/>
        <v>-4944.0396407442404</v>
      </c>
      <c r="GC54" s="20">
        <f t="shared" si="120"/>
        <v>0</v>
      </c>
      <c r="GD54" s="18">
        <f t="shared" si="121"/>
        <v>14.959999999999999</v>
      </c>
      <c r="GE54" s="218">
        <v>14.959999999999999</v>
      </c>
      <c r="GF54" s="218">
        <v>0</v>
      </c>
      <c r="GG54" s="218">
        <v>0</v>
      </c>
      <c r="GH54" s="218">
        <v>0</v>
      </c>
      <c r="GI54" s="218">
        <v>0</v>
      </c>
      <c r="GJ54" s="218">
        <v>0</v>
      </c>
      <c r="GK54" s="218"/>
      <c r="GL54" s="218"/>
      <c r="GM54" s="218"/>
      <c r="GN54" s="218"/>
      <c r="GO54" s="218"/>
      <c r="GP54" s="218"/>
      <c r="GQ54" s="20">
        <f t="shared" si="122"/>
        <v>0</v>
      </c>
      <c r="GR54" s="18">
        <v>0</v>
      </c>
      <c r="GS54" s="18">
        <v>0</v>
      </c>
      <c r="GT54" s="18">
        <v>0</v>
      </c>
      <c r="GU54" s="18">
        <v>0</v>
      </c>
      <c r="GV54" s="218">
        <f t="shared" si="123"/>
        <v>-14.959999999999999</v>
      </c>
      <c r="GW54" s="20">
        <f t="shared" si="13"/>
        <v>-14.959999999999999</v>
      </c>
      <c r="GX54" s="20">
        <f t="shared" si="14"/>
        <v>0</v>
      </c>
      <c r="GY54" s="18">
        <f t="shared" si="124"/>
        <v>19684.134999999998</v>
      </c>
      <c r="GZ54" s="18">
        <v>1924.345</v>
      </c>
      <c r="HA54" s="218">
        <v>1973.31</v>
      </c>
      <c r="HB54" s="218">
        <v>1973.31</v>
      </c>
      <c r="HC54" s="218">
        <v>1973.31</v>
      </c>
      <c r="HD54" s="218">
        <v>1973.31</v>
      </c>
      <c r="HE54" s="218">
        <v>1973.31</v>
      </c>
      <c r="HF54" s="218">
        <v>1973.31</v>
      </c>
      <c r="HG54" s="218">
        <v>1973.31</v>
      </c>
      <c r="HH54" s="218">
        <v>1973.31</v>
      </c>
      <c r="HI54" s="218">
        <v>1973.31</v>
      </c>
      <c r="HJ54" s="218"/>
      <c r="HK54" s="218"/>
      <c r="HL54" s="20">
        <f t="shared" si="125"/>
        <v>18236.978835820446</v>
      </c>
      <c r="HM54" s="18">
        <v>1525.6586251806184</v>
      </c>
      <c r="HN54" s="18">
        <v>1402.6474511555266</v>
      </c>
      <c r="HO54" s="18">
        <v>1612.1398337366384</v>
      </c>
      <c r="HP54" s="18">
        <v>1737.7577904462232</v>
      </c>
      <c r="HQ54" s="18">
        <v>1817.8843543278995</v>
      </c>
      <c r="HR54" s="18">
        <v>1576.9090421909207</v>
      </c>
      <c r="HS54" s="18">
        <v>1433.4319912065914</v>
      </c>
      <c r="HT54" s="18">
        <v>1896.1380515821791</v>
      </c>
      <c r="HU54" s="18">
        <v>3695.1476606680199</v>
      </c>
      <c r="HV54" s="18">
        <v>1539.2640353258287</v>
      </c>
      <c r="HW54" s="18"/>
      <c r="HX54" s="18"/>
      <c r="HY54" s="20">
        <f t="shared" si="15"/>
        <v>-1447.1561641795524</v>
      </c>
      <c r="HZ54" s="20">
        <f t="shared" si="16"/>
        <v>-1447.1561641795524</v>
      </c>
      <c r="IA54" s="20">
        <f t="shared" si="17"/>
        <v>0</v>
      </c>
      <c r="IB54" s="119">
        <f t="shared" si="126"/>
        <v>0</v>
      </c>
      <c r="IC54" s="119">
        <v>0</v>
      </c>
      <c r="ID54" s="228">
        <v>0</v>
      </c>
      <c r="IE54" s="228">
        <v>0</v>
      </c>
      <c r="IF54" s="119">
        <v>0</v>
      </c>
      <c r="IG54" s="119">
        <v>0</v>
      </c>
      <c r="IH54" s="119">
        <v>0</v>
      </c>
      <c r="II54" s="119">
        <v>0</v>
      </c>
      <c r="IJ54" s="119">
        <v>0</v>
      </c>
      <c r="IK54" s="119">
        <v>0</v>
      </c>
      <c r="IL54" s="119">
        <v>0</v>
      </c>
      <c r="IM54" s="119"/>
      <c r="IN54" s="119"/>
      <c r="IO54" s="120">
        <f t="shared" si="127"/>
        <v>0</v>
      </c>
      <c r="IP54" s="18">
        <v>0</v>
      </c>
      <c r="IQ54" s="18">
        <v>0</v>
      </c>
      <c r="IR54" s="18">
        <v>0</v>
      </c>
      <c r="IS54" s="18">
        <v>0</v>
      </c>
      <c r="IT54" s="18">
        <v>0</v>
      </c>
      <c r="IU54" s="18">
        <v>0</v>
      </c>
      <c r="IV54" s="18">
        <v>0</v>
      </c>
      <c r="IW54" s="18">
        <v>0</v>
      </c>
      <c r="IX54" s="18">
        <v>0</v>
      </c>
      <c r="IY54" s="18">
        <v>0</v>
      </c>
      <c r="IZ54" s="18"/>
      <c r="JA54" s="18"/>
      <c r="JB54" s="228">
        <f t="shared" si="18"/>
        <v>0</v>
      </c>
      <c r="JC54" s="120">
        <f t="shared" si="19"/>
        <v>0</v>
      </c>
      <c r="JD54" s="120">
        <f t="shared" si="20"/>
        <v>0</v>
      </c>
      <c r="JE54" s="119">
        <f t="shared" si="128"/>
        <v>0</v>
      </c>
      <c r="JF54" s="119">
        <v>0</v>
      </c>
      <c r="JG54" s="228">
        <v>0</v>
      </c>
      <c r="JH54" s="228">
        <v>0</v>
      </c>
      <c r="JI54" s="228">
        <v>0</v>
      </c>
      <c r="JJ54" s="228">
        <v>0</v>
      </c>
      <c r="JK54" s="228">
        <v>0</v>
      </c>
      <c r="JL54" s="228">
        <v>0</v>
      </c>
      <c r="JM54" s="228">
        <v>0</v>
      </c>
      <c r="JN54" s="228">
        <v>0</v>
      </c>
      <c r="JO54" s="228">
        <v>0</v>
      </c>
      <c r="JP54" s="228"/>
      <c r="JQ54" s="228"/>
      <c r="JR54" s="119">
        <f t="shared" si="129"/>
        <v>0</v>
      </c>
      <c r="JS54" s="18">
        <v>0</v>
      </c>
      <c r="JT54" s="18">
        <v>0</v>
      </c>
      <c r="JU54" s="18">
        <v>0</v>
      </c>
      <c r="JV54" s="18">
        <v>0</v>
      </c>
      <c r="JW54" s="18">
        <v>0</v>
      </c>
      <c r="JX54" s="18">
        <v>0</v>
      </c>
      <c r="JY54" s="18">
        <v>0</v>
      </c>
      <c r="JZ54" s="18">
        <v>0</v>
      </c>
      <c r="KA54" s="18">
        <v>0</v>
      </c>
      <c r="KB54" s="18">
        <v>0</v>
      </c>
      <c r="KC54" s="18"/>
      <c r="KD54" s="18"/>
      <c r="KE54" s="228">
        <f t="shared" si="21"/>
        <v>0</v>
      </c>
      <c r="KF54" s="120">
        <f t="shared" si="22"/>
        <v>0</v>
      </c>
      <c r="KG54" s="120">
        <f t="shared" si="23"/>
        <v>0</v>
      </c>
      <c r="KH54" s="119">
        <f t="shared" si="130"/>
        <v>5770.643</v>
      </c>
      <c r="KI54" s="119">
        <v>566.57300000000009</v>
      </c>
      <c r="KJ54" s="228">
        <v>578.23</v>
      </c>
      <c r="KK54" s="228">
        <v>578.23</v>
      </c>
      <c r="KL54" s="228">
        <v>578.23</v>
      </c>
      <c r="KM54" s="228">
        <v>578.23</v>
      </c>
      <c r="KN54" s="228">
        <v>578.23</v>
      </c>
      <c r="KO54" s="228">
        <v>578.23</v>
      </c>
      <c r="KP54" s="228">
        <v>578.23</v>
      </c>
      <c r="KQ54" s="228">
        <v>578.23</v>
      </c>
      <c r="KR54" s="228">
        <v>578.23</v>
      </c>
      <c r="KS54" s="228"/>
      <c r="KT54" s="228"/>
      <c r="KU54" s="120">
        <f t="shared" si="131"/>
        <v>4819.0179145342499</v>
      </c>
      <c r="KV54" s="18">
        <v>670.86898724992591</v>
      </c>
      <c r="KW54" s="18">
        <v>508.49368631511879</v>
      </c>
      <c r="KX54" s="18">
        <v>749.627309929185</v>
      </c>
      <c r="KY54" s="18">
        <v>664.81657785847335</v>
      </c>
      <c r="KZ54" s="18">
        <v>716.00882988739386</v>
      </c>
      <c r="LA54" s="18">
        <v>141.86490287718644</v>
      </c>
      <c r="LB54" s="18">
        <v>7.8606876738674121</v>
      </c>
      <c r="LC54" s="18"/>
      <c r="LD54" s="18">
        <v>792.01055473079191</v>
      </c>
      <c r="LE54" s="18">
        <v>567.4663780123077</v>
      </c>
      <c r="LF54" s="18"/>
      <c r="LG54" s="18"/>
      <c r="LH54" s="228">
        <f t="shared" si="132"/>
        <v>-951.62508546575009</v>
      </c>
      <c r="LI54" s="120">
        <f t="shared" si="24"/>
        <v>-951.62508546575009</v>
      </c>
      <c r="LJ54" s="120">
        <f t="shared" si="25"/>
        <v>0</v>
      </c>
      <c r="LK54" s="120">
        <f t="shared" si="133"/>
        <v>0</v>
      </c>
      <c r="LL54" s="228"/>
      <c r="LM54" s="228"/>
      <c r="LN54" s="228"/>
      <c r="LO54" s="228"/>
      <c r="LP54" s="228"/>
      <c r="LQ54" s="228"/>
      <c r="LR54" s="228"/>
      <c r="LS54" s="228"/>
      <c r="LT54" s="228"/>
      <c r="LU54" s="228"/>
      <c r="LV54" s="228"/>
      <c r="LW54" s="228"/>
      <c r="LX54" s="120">
        <f t="shared" si="26"/>
        <v>0</v>
      </c>
      <c r="LY54" s="228"/>
      <c r="LZ54" s="228"/>
      <c r="MA54" s="228"/>
      <c r="MB54" s="228"/>
      <c r="MC54" s="228"/>
      <c r="MD54" s="228"/>
      <c r="ME54" s="228"/>
      <c r="MF54" s="228"/>
      <c r="MG54" s="228"/>
      <c r="MH54" s="228"/>
      <c r="MI54" s="228"/>
      <c r="MJ54" s="119">
        <v>0</v>
      </c>
      <c r="MK54" s="228"/>
      <c r="ML54" s="120">
        <f t="shared" si="27"/>
        <v>0</v>
      </c>
      <c r="MM54" s="120">
        <f t="shared" si="28"/>
        <v>0</v>
      </c>
      <c r="MN54" s="120">
        <f t="shared" si="134"/>
        <v>65436.503000000012</v>
      </c>
      <c r="MO54" s="120">
        <v>6259.1629999999996</v>
      </c>
      <c r="MP54" s="228">
        <v>6575.26</v>
      </c>
      <c r="MQ54" s="228">
        <v>6575.26</v>
      </c>
      <c r="MR54" s="228">
        <v>6575.26</v>
      </c>
      <c r="MS54" s="228">
        <v>6575.26</v>
      </c>
      <c r="MT54" s="228">
        <v>6575.26</v>
      </c>
      <c r="MU54" s="228">
        <v>6575.26</v>
      </c>
      <c r="MV54" s="228">
        <v>6575.26</v>
      </c>
      <c r="MW54" s="228">
        <v>6575.26</v>
      </c>
      <c r="MX54" s="228">
        <v>6575.26</v>
      </c>
      <c r="MY54" s="228"/>
      <c r="MZ54" s="228"/>
      <c r="NA54" s="120">
        <f t="shared" si="135"/>
        <v>5715.2235236243732</v>
      </c>
      <c r="NB54" s="20">
        <v>0</v>
      </c>
      <c r="NC54" s="20">
        <v>1816.8816759580079</v>
      </c>
      <c r="ND54" s="20">
        <v>56.343513179361558</v>
      </c>
      <c r="NE54" s="20">
        <v>0</v>
      </c>
      <c r="NF54" s="20">
        <v>0</v>
      </c>
      <c r="NG54" s="20">
        <v>0</v>
      </c>
      <c r="NH54" s="20">
        <v>2594.4428422446003</v>
      </c>
      <c r="NI54" s="20">
        <v>0</v>
      </c>
      <c r="NJ54" s="20">
        <v>0</v>
      </c>
      <c r="NK54" s="20">
        <v>1247.5554922424033</v>
      </c>
      <c r="NL54" s="20"/>
      <c r="NM54" s="20"/>
      <c r="NN54" s="228">
        <f t="shared" si="136"/>
        <v>-59721.279476375639</v>
      </c>
      <c r="NO54" s="120">
        <f t="shared" si="29"/>
        <v>-59721.279476375639</v>
      </c>
      <c r="NP54" s="120">
        <f t="shared" si="30"/>
        <v>0</v>
      </c>
      <c r="NQ54" s="114">
        <f t="shared" si="31"/>
        <v>29637.943000000003</v>
      </c>
      <c r="NR54" s="113">
        <f t="shared" si="32"/>
        <v>21755.22</v>
      </c>
      <c r="NS54" s="131">
        <f t="shared" si="33"/>
        <v>-7882.7230000000018</v>
      </c>
      <c r="NT54" s="120">
        <f t="shared" si="34"/>
        <v>-7882.7230000000018</v>
      </c>
      <c r="NU54" s="120">
        <f t="shared" si="35"/>
        <v>0</v>
      </c>
      <c r="NV54" s="18">
        <f t="shared" si="137"/>
        <v>6306.0400000000009</v>
      </c>
      <c r="NW54" s="18">
        <v>614.62</v>
      </c>
      <c r="NX54" s="218">
        <v>632.38</v>
      </c>
      <c r="NY54" s="218">
        <v>632.38</v>
      </c>
      <c r="NZ54" s="18">
        <v>632.38</v>
      </c>
      <c r="OA54" s="18">
        <v>632.38</v>
      </c>
      <c r="OB54" s="18">
        <v>632.38</v>
      </c>
      <c r="OC54" s="18">
        <v>632.38</v>
      </c>
      <c r="OD54" s="18">
        <v>632.38</v>
      </c>
      <c r="OE54" s="18">
        <v>632.38</v>
      </c>
      <c r="OF54" s="18">
        <v>632.38</v>
      </c>
      <c r="OG54" s="18"/>
      <c r="OH54" s="18"/>
      <c r="OI54" s="20">
        <f t="shared" si="138"/>
        <v>9138.93</v>
      </c>
      <c r="OJ54" s="20">
        <v>0</v>
      </c>
      <c r="OK54" s="20">
        <v>958.17</v>
      </c>
      <c r="OL54" s="20">
        <v>0</v>
      </c>
      <c r="OM54" s="20">
        <v>1286.56</v>
      </c>
      <c r="ON54" s="20">
        <v>0</v>
      </c>
      <c r="OO54" s="20">
        <v>0</v>
      </c>
      <c r="OP54" s="20">
        <v>0</v>
      </c>
      <c r="OQ54" s="20">
        <v>0</v>
      </c>
      <c r="OR54" s="20">
        <v>6894.2</v>
      </c>
      <c r="OS54" s="20">
        <f>VLOOKUP(C54,'[3]Фін.рез.(витрати)'!$C$8:$AD$94,28,0)</f>
        <v>0</v>
      </c>
      <c r="OT54" s="20"/>
      <c r="OU54" s="20"/>
      <c r="OV54" s="218">
        <f t="shared" si="139"/>
        <v>2832.8899999999994</v>
      </c>
      <c r="OW54" s="20">
        <f t="shared" si="36"/>
        <v>0</v>
      </c>
      <c r="OX54" s="20">
        <f t="shared" si="37"/>
        <v>2832.8899999999994</v>
      </c>
      <c r="OY54" s="18">
        <f t="shared" si="140"/>
        <v>11123.459000000001</v>
      </c>
      <c r="OZ54" s="18">
        <v>1049.9390000000001</v>
      </c>
      <c r="PA54" s="218">
        <v>1119.28</v>
      </c>
      <c r="PB54" s="218">
        <v>1119.28</v>
      </c>
      <c r="PC54" s="218">
        <v>1119.28</v>
      </c>
      <c r="PD54" s="218">
        <v>1119.28</v>
      </c>
      <c r="PE54" s="218">
        <v>1119.28</v>
      </c>
      <c r="PF54" s="218">
        <v>1119.28</v>
      </c>
      <c r="PG54" s="218">
        <v>1119.28</v>
      </c>
      <c r="PH54" s="218">
        <v>1119.28</v>
      </c>
      <c r="PI54" s="218">
        <v>1119.28</v>
      </c>
      <c r="PJ54" s="218"/>
      <c r="PK54" s="218"/>
      <c r="PL54" s="20">
        <f t="shared" si="141"/>
        <v>0</v>
      </c>
      <c r="PM54" s="18">
        <v>0</v>
      </c>
      <c r="PN54" s="18">
        <v>0</v>
      </c>
      <c r="PO54" s="18">
        <v>0</v>
      </c>
      <c r="PP54" s="18">
        <v>0</v>
      </c>
      <c r="PQ54" s="18">
        <v>0</v>
      </c>
      <c r="PR54" s="18">
        <v>0</v>
      </c>
      <c r="PS54" s="18">
        <v>0</v>
      </c>
      <c r="PT54" s="18">
        <v>0</v>
      </c>
      <c r="PU54" s="18">
        <v>0</v>
      </c>
      <c r="PV54" s="18">
        <f>VLOOKUP(C54,'[3]Фін.рез.(витрати)'!$C$8:$AE$94,29,0)</f>
        <v>0</v>
      </c>
      <c r="PW54" s="18"/>
      <c r="PX54" s="18"/>
      <c r="PY54" s="218">
        <f t="shared" si="142"/>
        <v>-11123.459000000001</v>
      </c>
      <c r="PZ54" s="20">
        <f t="shared" si="38"/>
        <v>-11123.459000000001</v>
      </c>
      <c r="QA54" s="20">
        <f t="shared" si="39"/>
        <v>0</v>
      </c>
      <c r="QB54" s="18">
        <f t="shared" si="143"/>
        <v>1346.0329999999999</v>
      </c>
      <c r="QC54" s="18">
        <v>131.75299999999999</v>
      </c>
      <c r="QD54" s="218">
        <v>134.91999999999999</v>
      </c>
      <c r="QE54" s="218">
        <v>134.91999999999999</v>
      </c>
      <c r="QF54" s="218">
        <v>134.91999999999999</v>
      </c>
      <c r="QG54" s="218">
        <v>134.91999999999999</v>
      </c>
      <c r="QH54" s="218">
        <v>134.91999999999999</v>
      </c>
      <c r="QI54" s="218">
        <v>134.91999999999999</v>
      </c>
      <c r="QJ54" s="218">
        <v>134.91999999999999</v>
      </c>
      <c r="QK54" s="218">
        <v>134.91999999999999</v>
      </c>
      <c r="QL54" s="218">
        <v>134.91999999999999</v>
      </c>
      <c r="QM54" s="218"/>
      <c r="QN54" s="218"/>
      <c r="QO54" s="20">
        <f t="shared" si="144"/>
        <v>1737.71</v>
      </c>
      <c r="QP54" s="18">
        <v>1737.71</v>
      </c>
      <c r="QQ54" s="18">
        <v>0</v>
      </c>
      <c r="QR54" s="18"/>
      <c r="QS54" s="18">
        <v>0</v>
      </c>
      <c r="QT54" s="18">
        <v>0</v>
      </c>
      <c r="QU54" s="18">
        <v>0</v>
      </c>
      <c r="QV54" s="18"/>
      <c r="QW54" s="18">
        <v>0</v>
      </c>
      <c r="QX54" s="18"/>
      <c r="QY54" s="18"/>
      <c r="QZ54" s="18"/>
      <c r="RA54" s="18"/>
      <c r="RB54" s="218">
        <f t="shared" si="145"/>
        <v>391.67700000000013</v>
      </c>
      <c r="RC54" s="20">
        <f t="shared" si="40"/>
        <v>0</v>
      </c>
      <c r="RD54" s="20">
        <f t="shared" si="41"/>
        <v>391.67700000000013</v>
      </c>
      <c r="RE54" s="18">
        <f t="shared" si="146"/>
        <v>7610.9570000000003</v>
      </c>
      <c r="RF54" s="20">
        <v>742.42699999999991</v>
      </c>
      <c r="RG54" s="218">
        <v>763.17</v>
      </c>
      <c r="RH54" s="218">
        <v>763.17</v>
      </c>
      <c r="RI54" s="218">
        <v>763.17</v>
      </c>
      <c r="RJ54" s="218">
        <v>763.17</v>
      </c>
      <c r="RK54" s="218">
        <v>763.17</v>
      </c>
      <c r="RL54" s="218">
        <v>763.17</v>
      </c>
      <c r="RM54" s="218">
        <v>763.17</v>
      </c>
      <c r="RN54" s="218">
        <v>763.17</v>
      </c>
      <c r="RO54" s="218">
        <v>763.17</v>
      </c>
      <c r="RP54" s="218"/>
      <c r="RQ54" s="218"/>
      <c r="RR54" s="20">
        <f t="shared" si="147"/>
        <v>6513.77</v>
      </c>
      <c r="RS54" s="18">
        <v>0</v>
      </c>
      <c r="RT54" s="18">
        <v>0</v>
      </c>
      <c r="RU54" s="18"/>
      <c r="RV54" s="18">
        <v>0</v>
      </c>
      <c r="RW54" s="18"/>
      <c r="RX54" s="18"/>
      <c r="RY54" s="18">
        <v>6513.77</v>
      </c>
      <c r="RZ54" s="18">
        <v>0</v>
      </c>
      <c r="SA54" s="18"/>
      <c r="SB54" s="18"/>
      <c r="SC54" s="18"/>
      <c r="SD54" s="18"/>
      <c r="SE54" s="20">
        <f t="shared" si="42"/>
        <v>-1097.1869999999999</v>
      </c>
      <c r="SF54" s="20">
        <f t="shared" si="43"/>
        <v>-1097.1869999999999</v>
      </c>
      <c r="SG54" s="20">
        <f t="shared" si="44"/>
        <v>0</v>
      </c>
      <c r="SH54" s="18">
        <f t="shared" si="148"/>
        <v>0</v>
      </c>
      <c r="SI54" s="18">
        <v>0</v>
      </c>
      <c r="SJ54" s="218">
        <v>0</v>
      </c>
      <c r="SK54" s="218">
        <v>0</v>
      </c>
      <c r="SL54" s="218">
        <v>0</v>
      </c>
      <c r="SM54" s="218">
        <v>0</v>
      </c>
      <c r="SN54" s="218">
        <v>0</v>
      </c>
      <c r="SO54" s="218">
        <v>0</v>
      </c>
      <c r="SP54" s="218">
        <v>0</v>
      </c>
      <c r="SQ54" s="218">
        <v>0</v>
      </c>
      <c r="SR54" s="218">
        <v>0</v>
      </c>
      <c r="SS54" s="218"/>
      <c r="ST54" s="218"/>
      <c r="SU54" s="20">
        <f t="shared" si="149"/>
        <v>0</v>
      </c>
      <c r="SV54" s="18">
        <v>0</v>
      </c>
      <c r="SW54" s="18">
        <v>0</v>
      </c>
      <c r="SX54" s="18">
        <v>0</v>
      </c>
      <c r="SY54" s="18">
        <v>0</v>
      </c>
      <c r="SZ54" s="18">
        <v>0</v>
      </c>
      <c r="TA54" s="18">
        <v>0</v>
      </c>
      <c r="TB54" s="18">
        <v>0</v>
      </c>
      <c r="TC54" s="18">
        <v>0</v>
      </c>
      <c r="TD54" s="18">
        <v>0</v>
      </c>
      <c r="TE54" s="18"/>
      <c r="TF54" s="18"/>
      <c r="TG54" s="18"/>
      <c r="TH54" s="20">
        <f t="shared" si="45"/>
        <v>0</v>
      </c>
      <c r="TI54" s="20">
        <f t="shared" si="46"/>
        <v>0</v>
      </c>
      <c r="TJ54" s="20">
        <f t="shared" si="47"/>
        <v>0</v>
      </c>
      <c r="TK54" s="18">
        <f t="shared" si="150"/>
        <v>3173.5920000000001</v>
      </c>
      <c r="TL54" s="18">
        <v>311.41199999999998</v>
      </c>
      <c r="TM54" s="218">
        <v>318.02</v>
      </c>
      <c r="TN54" s="218">
        <v>318.02</v>
      </c>
      <c r="TO54" s="218">
        <v>318.02</v>
      </c>
      <c r="TP54" s="218">
        <v>318.02</v>
      </c>
      <c r="TQ54" s="218">
        <v>318.02</v>
      </c>
      <c r="TR54" s="218">
        <v>318.02</v>
      </c>
      <c r="TS54" s="218">
        <v>318.02</v>
      </c>
      <c r="TT54" s="218">
        <v>318.02</v>
      </c>
      <c r="TU54" s="218">
        <v>318.02</v>
      </c>
      <c r="TV54" s="218"/>
      <c r="TW54" s="218"/>
      <c r="TX54" s="20">
        <f t="shared" si="151"/>
        <v>4364.8100000000004</v>
      </c>
      <c r="TY54" s="18">
        <v>4364.8100000000004</v>
      </c>
      <c r="TZ54" s="18">
        <v>0</v>
      </c>
      <c r="UA54" s="18">
        <v>0</v>
      </c>
      <c r="UB54" s="18">
        <v>0</v>
      </c>
      <c r="UC54" s="18">
        <v>0</v>
      </c>
      <c r="UD54" s="18">
        <v>0</v>
      </c>
      <c r="UE54" s="18">
        <v>0</v>
      </c>
      <c r="UF54" s="18">
        <v>0</v>
      </c>
      <c r="UG54" s="18">
        <v>0</v>
      </c>
      <c r="UH54" s="18">
        <f>VLOOKUP(C54,'[3]Фін.рез.(витрати)'!$C$8:$AI$94,33,0)</f>
        <v>0</v>
      </c>
      <c r="UI54" s="18"/>
      <c r="UJ54" s="18"/>
      <c r="UK54" s="20">
        <f t="shared" si="48"/>
        <v>1191.2180000000003</v>
      </c>
      <c r="UL54" s="20">
        <f t="shared" si="49"/>
        <v>0</v>
      </c>
      <c r="UM54" s="20">
        <f t="shared" si="50"/>
        <v>1191.2180000000003</v>
      </c>
      <c r="UN54" s="18">
        <f t="shared" si="152"/>
        <v>77.861999999999995</v>
      </c>
      <c r="UO54" s="18">
        <v>7.6620000000000008</v>
      </c>
      <c r="UP54" s="218">
        <v>7.8</v>
      </c>
      <c r="UQ54" s="218">
        <v>7.8</v>
      </c>
      <c r="UR54" s="218">
        <v>7.8</v>
      </c>
      <c r="US54" s="218">
        <v>7.8</v>
      </c>
      <c r="UT54" s="218">
        <v>7.8</v>
      </c>
      <c r="UU54" s="218">
        <v>7.8</v>
      </c>
      <c r="UV54" s="218">
        <v>7.8</v>
      </c>
      <c r="UW54" s="218">
        <v>7.8</v>
      </c>
      <c r="UX54" s="218">
        <v>7.8</v>
      </c>
      <c r="UY54" s="218"/>
      <c r="UZ54" s="218"/>
      <c r="VA54" s="20">
        <f t="shared" si="51"/>
        <v>0</v>
      </c>
      <c r="VB54" s="218"/>
      <c r="VC54" s="218"/>
      <c r="VD54" s="218"/>
      <c r="VE54" s="218"/>
      <c r="VF54" s="218"/>
      <c r="VG54" s="218"/>
      <c r="VH54" s="218"/>
      <c r="VI54" s="218"/>
      <c r="VJ54" s="218"/>
      <c r="VK54" s="218"/>
      <c r="VL54" s="218"/>
      <c r="VM54" s="218"/>
      <c r="VN54" s="20">
        <f t="shared" si="52"/>
        <v>-77.861999999999995</v>
      </c>
      <c r="VO54" s="20">
        <f t="shared" si="53"/>
        <v>-77.861999999999995</v>
      </c>
      <c r="VP54" s="20">
        <f t="shared" si="54"/>
        <v>0</v>
      </c>
      <c r="VQ54" s="120">
        <f t="shared" si="55"/>
        <v>0</v>
      </c>
      <c r="VR54" s="228"/>
      <c r="VS54" s="228"/>
      <c r="VT54" s="228"/>
      <c r="VU54" s="228"/>
      <c r="VV54" s="228"/>
      <c r="VW54" s="228"/>
      <c r="VX54" s="228"/>
      <c r="VY54" s="228"/>
      <c r="VZ54" s="228"/>
      <c r="WA54" s="228"/>
      <c r="WB54" s="228"/>
      <c r="WC54" s="228"/>
      <c r="WD54" s="120">
        <f t="shared" si="56"/>
        <v>0</v>
      </c>
      <c r="WE54" s="218"/>
      <c r="WF54" s="218"/>
      <c r="WG54" s="218"/>
      <c r="WH54" s="218"/>
      <c r="WI54" s="218"/>
      <c r="WJ54" s="218"/>
      <c r="WK54" s="218"/>
      <c r="WL54" s="218"/>
      <c r="WM54" s="218"/>
      <c r="WN54" s="218"/>
      <c r="WO54" s="218"/>
      <c r="WP54" s="218"/>
      <c r="WQ54" s="120">
        <f t="shared" si="57"/>
        <v>0</v>
      </c>
      <c r="WR54" s="120">
        <f t="shared" si="58"/>
        <v>0</v>
      </c>
      <c r="WS54" s="120">
        <f t="shared" si="59"/>
        <v>0</v>
      </c>
      <c r="WT54" s="119">
        <f t="shared" si="153"/>
        <v>67665.41</v>
      </c>
      <c r="WU54" s="119">
        <v>6621.1999999999989</v>
      </c>
      <c r="WV54" s="228">
        <v>6782.69</v>
      </c>
      <c r="WW54" s="228">
        <v>6782.69</v>
      </c>
      <c r="WX54" s="228">
        <v>6782.69</v>
      </c>
      <c r="WY54" s="228">
        <v>6782.69</v>
      </c>
      <c r="WZ54" s="228">
        <v>6782.69</v>
      </c>
      <c r="XA54" s="228">
        <v>6782.69</v>
      </c>
      <c r="XB54" s="228">
        <v>6782.69</v>
      </c>
      <c r="XC54" s="228">
        <v>6782.69</v>
      </c>
      <c r="XD54" s="228">
        <v>6782.69</v>
      </c>
      <c r="XE54" s="228"/>
      <c r="XF54" s="228"/>
      <c r="XG54" s="119">
        <f t="shared" si="154"/>
        <v>72495.350458322369</v>
      </c>
      <c r="XH54" s="18">
        <v>7413.617527456805</v>
      </c>
      <c r="XI54" s="18">
        <v>5701.5047559604236</v>
      </c>
      <c r="XJ54" s="18">
        <v>3347.1440207858927</v>
      </c>
      <c r="XK54" s="18">
        <v>2973.8816627913911</v>
      </c>
      <c r="XL54" s="18">
        <v>7146.8956940539638</v>
      </c>
      <c r="XM54" s="18">
        <v>7444.2256578040597</v>
      </c>
      <c r="XN54" s="18">
        <v>6216.6082534242669</v>
      </c>
      <c r="XO54" s="18">
        <v>13280.080677199279</v>
      </c>
      <c r="XP54" s="18">
        <v>11791.092710127119</v>
      </c>
      <c r="XQ54" s="18">
        <v>7180.2994987191632</v>
      </c>
      <c r="XR54" s="18"/>
      <c r="XS54" s="18"/>
      <c r="XT54" s="120">
        <f t="shared" si="60"/>
        <v>4829.9404583223659</v>
      </c>
      <c r="XU54" s="120">
        <f t="shared" si="61"/>
        <v>0</v>
      </c>
      <c r="XV54" s="120">
        <f t="shared" si="62"/>
        <v>4829.9404583223659</v>
      </c>
      <c r="XW54" s="119">
        <f t="shared" si="155"/>
        <v>26744.186999999991</v>
      </c>
      <c r="XX54" s="119">
        <v>2619.777</v>
      </c>
      <c r="XY54" s="228">
        <v>2680.49</v>
      </c>
      <c r="XZ54" s="228">
        <v>2680.49</v>
      </c>
      <c r="YA54" s="228">
        <v>2680.49</v>
      </c>
      <c r="YB54" s="228">
        <v>2680.49</v>
      </c>
      <c r="YC54" s="228">
        <v>2680.49</v>
      </c>
      <c r="YD54" s="228">
        <v>2680.49</v>
      </c>
      <c r="YE54" s="228">
        <v>2680.49</v>
      </c>
      <c r="YF54" s="228">
        <v>2680.49</v>
      </c>
      <c r="YG54" s="228">
        <v>2680.49</v>
      </c>
      <c r="YH54" s="228"/>
      <c r="YI54" s="228"/>
      <c r="YJ54" s="120">
        <f t="shared" si="156"/>
        <v>23928.780862513639</v>
      </c>
      <c r="YK54" s="18">
        <v>2261.2695297418359</v>
      </c>
      <c r="YL54" s="18">
        <v>1616.4168273217851</v>
      </c>
      <c r="YM54" s="18">
        <v>2271.388817055406</v>
      </c>
      <c r="YN54" s="18">
        <v>2426.5634135188297</v>
      </c>
      <c r="YO54" s="18">
        <v>3325.6321559716989</v>
      </c>
      <c r="YP54" s="18">
        <v>2315.72146622632</v>
      </c>
      <c r="YQ54" s="18">
        <v>2211.154539219302</v>
      </c>
      <c r="YR54" s="18">
        <v>2458.0034068700238</v>
      </c>
      <c r="YS54" s="18">
        <v>2620.8789348663836</v>
      </c>
      <c r="YT54" s="18">
        <v>2421.7517717220526</v>
      </c>
      <c r="YU54" s="18"/>
      <c r="YV54" s="18"/>
      <c r="YW54" s="218">
        <f t="shared" si="157"/>
        <v>-2815.4061374863522</v>
      </c>
      <c r="YX54" s="120">
        <f t="shared" si="63"/>
        <v>-2815.4061374863522</v>
      </c>
      <c r="YY54" s="120">
        <f t="shared" si="64"/>
        <v>0</v>
      </c>
      <c r="YZ54" s="119">
        <f t="shared" si="158"/>
        <v>9646.0709999999999</v>
      </c>
      <c r="ZA54" s="119">
        <v>943.79099999999994</v>
      </c>
      <c r="ZB54" s="228">
        <v>966.92</v>
      </c>
      <c r="ZC54" s="228">
        <v>966.92</v>
      </c>
      <c r="ZD54" s="228">
        <v>966.92</v>
      </c>
      <c r="ZE54" s="228">
        <v>966.92</v>
      </c>
      <c r="ZF54" s="228">
        <v>966.92</v>
      </c>
      <c r="ZG54" s="228">
        <v>966.92</v>
      </c>
      <c r="ZH54" s="228">
        <v>966.92</v>
      </c>
      <c r="ZI54" s="228">
        <v>966.92</v>
      </c>
      <c r="ZJ54" s="228">
        <v>966.92</v>
      </c>
      <c r="ZK54" s="228"/>
      <c r="ZL54" s="228"/>
      <c r="ZM54" s="120">
        <f t="shared" si="159"/>
        <v>9311.1059713673803</v>
      </c>
      <c r="ZN54" s="119"/>
      <c r="ZO54" s="18"/>
      <c r="ZP54" s="18">
        <v>4587.5854538003914</v>
      </c>
      <c r="ZQ54" s="18">
        <v>4723.5205175669889</v>
      </c>
      <c r="ZR54" s="18"/>
      <c r="ZS54" s="18"/>
      <c r="ZT54" s="18"/>
      <c r="ZU54" s="18"/>
      <c r="ZV54" s="18"/>
      <c r="ZW54" s="18"/>
      <c r="ZX54" s="18"/>
      <c r="ZY54" s="18"/>
      <c r="ZZ54" s="120">
        <f t="shared" si="65"/>
        <v>-334.96502863261958</v>
      </c>
      <c r="AAA54" s="120">
        <f t="shared" si="66"/>
        <v>-334.96502863261958</v>
      </c>
      <c r="AAB54" s="120">
        <f t="shared" si="67"/>
        <v>0</v>
      </c>
      <c r="AAC54" s="119">
        <f t="shared" si="160"/>
        <v>2092.279</v>
      </c>
      <c r="AAD54" s="119">
        <v>208.93900000000002</v>
      </c>
      <c r="AAE54" s="228">
        <v>209.26</v>
      </c>
      <c r="AAF54" s="228">
        <v>209.26</v>
      </c>
      <c r="AAG54" s="228">
        <v>209.26</v>
      </c>
      <c r="AAH54" s="228">
        <v>209.26</v>
      </c>
      <c r="AAI54" s="228">
        <v>209.26</v>
      </c>
      <c r="AAJ54" s="228">
        <v>209.26</v>
      </c>
      <c r="AAK54" s="228">
        <v>209.26</v>
      </c>
      <c r="AAL54" s="228">
        <v>209.26</v>
      </c>
      <c r="AAM54" s="228">
        <v>209.26</v>
      </c>
      <c r="AAN54" s="228"/>
      <c r="AAO54" s="228"/>
      <c r="AAP54" s="120">
        <f t="shared" si="161"/>
        <v>2366.9194204679998</v>
      </c>
      <c r="AAQ54" s="18">
        <v>200.753584542</v>
      </c>
      <c r="AAR54" s="18">
        <v>200.23787141999998</v>
      </c>
      <c r="AAS54" s="18">
        <v>245.64109284</v>
      </c>
      <c r="AAT54" s="18">
        <v>250.74096101999999</v>
      </c>
      <c r="AAU54" s="18">
        <v>245.26349040599999</v>
      </c>
      <c r="AAV54" s="18">
        <v>249.84460841999999</v>
      </c>
      <c r="AAW54" s="18">
        <v>242.70848513999999</v>
      </c>
      <c r="AAX54" s="18">
        <v>243.77877017999998</v>
      </c>
      <c r="AAY54" s="18">
        <v>241.73873393999997</v>
      </c>
      <c r="AAZ54" s="18">
        <v>246.21182255999997</v>
      </c>
      <c r="ABA54" s="18"/>
      <c r="ABB54" s="18"/>
      <c r="ABC54" s="120">
        <f t="shared" si="68"/>
        <v>274.64042046799977</v>
      </c>
      <c r="ABD54" s="120">
        <f t="shared" si="69"/>
        <v>0</v>
      </c>
      <c r="ABE54" s="120">
        <f t="shared" si="70"/>
        <v>274.64042046799977</v>
      </c>
      <c r="ABF54" s="119">
        <f t="shared" si="162"/>
        <v>463.45400000000006</v>
      </c>
      <c r="ABG54" s="119">
        <v>46.304000000000002</v>
      </c>
      <c r="ABH54" s="228">
        <v>46.35</v>
      </c>
      <c r="ABI54" s="228">
        <v>46.35</v>
      </c>
      <c r="ABJ54" s="228">
        <v>46.35</v>
      </c>
      <c r="ABK54" s="228">
        <v>46.35</v>
      </c>
      <c r="ABL54" s="228">
        <v>46.35</v>
      </c>
      <c r="ABM54" s="228">
        <v>46.35</v>
      </c>
      <c r="ABN54" s="228">
        <v>46.35</v>
      </c>
      <c r="ABO54" s="228">
        <v>46.35</v>
      </c>
      <c r="ABP54" s="228">
        <v>46.35</v>
      </c>
      <c r="ABQ54" s="228"/>
      <c r="ABR54" s="228"/>
      <c r="ABS54" s="120">
        <f t="shared" si="163"/>
        <v>6521.1419999999998</v>
      </c>
      <c r="ABT54" s="18">
        <v>0</v>
      </c>
      <c r="ABU54" s="18"/>
      <c r="ABV54" s="18"/>
      <c r="ABW54" s="18"/>
      <c r="ABX54" s="18"/>
      <c r="ABY54" s="18"/>
      <c r="ABZ54" s="18"/>
      <c r="ACA54" s="18">
        <v>0</v>
      </c>
      <c r="ACB54" s="18">
        <v>6521.1419999999998</v>
      </c>
      <c r="ACC54" s="18">
        <v>0</v>
      </c>
      <c r="ACD54" s="18"/>
      <c r="ACE54" s="18"/>
      <c r="ACF54" s="120">
        <f t="shared" si="71"/>
        <v>6057.6880000000001</v>
      </c>
      <c r="ACG54" s="120">
        <f t="shared" si="72"/>
        <v>0</v>
      </c>
      <c r="ACH54" s="120">
        <f t="shared" si="73"/>
        <v>6057.6880000000001</v>
      </c>
      <c r="ACI54" s="114">
        <f t="shared" si="74"/>
        <v>14646.611999999997</v>
      </c>
      <c r="ACJ54" s="120">
        <f t="shared" si="75"/>
        <v>10340.483472359998</v>
      </c>
      <c r="ACK54" s="131">
        <f t="shared" si="76"/>
        <v>-4306.1285276399994</v>
      </c>
      <c r="ACL54" s="120">
        <f t="shared" si="77"/>
        <v>-4306.1285276399994</v>
      </c>
      <c r="ACM54" s="120">
        <f t="shared" si="78"/>
        <v>0</v>
      </c>
      <c r="ACN54" s="18">
        <f t="shared" si="164"/>
        <v>14646.611999999997</v>
      </c>
      <c r="ACO54" s="18">
        <v>1500.2220000000002</v>
      </c>
      <c r="ACP54" s="218">
        <v>1460.71</v>
      </c>
      <c r="ACQ54" s="218">
        <v>1460.71</v>
      </c>
      <c r="ACR54" s="218">
        <v>1460.71</v>
      </c>
      <c r="ACS54" s="218">
        <v>1460.71</v>
      </c>
      <c r="ACT54" s="218">
        <v>1460.71</v>
      </c>
      <c r="ACU54" s="218">
        <v>1460.71</v>
      </c>
      <c r="ACV54" s="218">
        <v>1460.71</v>
      </c>
      <c r="ACW54" s="218">
        <v>1460.71</v>
      </c>
      <c r="ACX54" s="218">
        <v>1460.71</v>
      </c>
      <c r="ACY54" s="218"/>
      <c r="ACZ54" s="218"/>
      <c r="ADA54" s="20">
        <f t="shared" si="165"/>
        <v>10340.483472359998</v>
      </c>
      <c r="ADB54" s="18">
        <v>1159.6448404800001</v>
      </c>
      <c r="ADC54" s="18">
        <v>1346.802696</v>
      </c>
      <c r="ADD54" s="18">
        <v>1411.42552596</v>
      </c>
      <c r="ADE54" s="18">
        <v>1217.51748</v>
      </c>
      <c r="ADF54" s="18">
        <v>730.43132831999992</v>
      </c>
      <c r="ADG54" s="18">
        <v>1010.9709</v>
      </c>
      <c r="ADH54" s="18">
        <v>805.31814599999996</v>
      </c>
      <c r="ADI54" s="18">
        <v>927.24053400000003</v>
      </c>
      <c r="ADJ54" s="18">
        <v>774.71166960000005</v>
      </c>
      <c r="ADK54" s="18">
        <v>956.42035199999998</v>
      </c>
      <c r="ADL54" s="18"/>
      <c r="ADM54" s="18"/>
      <c r="ADN54" s="20">
        <f t="shared" si="79"/>
        <v>-4306.1285276399994</v>
      </c>
      <c r="ADO54" s="20">
        <f t="shared" si="80"/>
        <v>-4306.1285276399994</v>
      </c>
      <c r="ADP54" s="20">
        <f t="shared" si="81"/>
        <v>0</v>
      </c>
      <c r="ADQ54" s="18">
        <f t="shared" si="166"/>
        <v>0</v>
      </c>
      <c r="ADR54" s="18">
        <v>0</v>
      </c>
      <c r="ADS54" s="218">
        <v>0</v>
      </c>
      <c r="ADT54" s="218">
        <v>0</v>
      </c>
      <c r="ADU54" s="218">
        <v>0</v>
      </c>
      <c r="ADV54" s="218">
        <v>0</v>
      </c>
      <c r="ADW54" s="218">
        <v>0</v>
      </c>
      <c r="ADX54" s="218">
        <v>0</v>
      </c>
      <c r="ADY54" s="218">
        <v>0</v>
      </c>
      <c r="ADZ54" s="218">
        <v>0</v>
      </c>
      <c r="AEA54" s="218">
        <v>0</v>
      </c>
      <c r="AEB54" s="218"/>
      <c r="AEC54" s="218"/>
      <c r="AED54" s="20">
        <f t="shared" si="167"/>
        <v>0</v>
      </c>
      <c r="AEE54" s="18">
        <v>0</v>
      </c>
      <c r="AEF54" s="18">
        <v>0</v>
      </c>
      <c r="AEG54" s="18">
        <v>0</v>
      </c>
      <c r="AEH54" s="18">
        <v>0</v>
      </c>
      <c r="AEI54" s="18">
        <v>0</v>
      </c>
      <c r="AEJ54" s="18">
        <v>0</v>
      </c>
      <c r="AEK54" s="18">
        <v>0</v>
      </c>
      <c r="AEL54" s="18">
        <v>0</v>
      </c>
      <c r="AEM54" s="18">
        <v>0</v>
      </c>
      <c r="AEN54" s="18">
        <v>0</v>
      </c>
      <c r="AEO54" s="18"/>
      <c r="AEP54" s="18"/>
      <c r="AEQ54" s="20">
        <f t="shared" si="82"/>
        <v>0</v>
      </c>
      <c r="AER54" s="20">
        <f t="shared" si="83"/>
        <v>0</v>
      </c>
      <c r="AES54" s="20">
        <f t="shared" si="84"/>
        <v>0</v>
      </c>
      <c r="AET54" s="18">
        <f t="shared" si="168"/>
        <v>0</v>
      </c>
      <c r="AEU54" s="18">
        <v>0</v>
      </c>
      <c r="AEV54" s="218">
        <v>0</v>
      </c>
      <c r="AEW54" s="218">
        <v>0</v>
      </c>
      <c r="AEX54" s="218">
        <v>0</v>
      </c>
      <c r="AEY54" s="218">
        <v>0</v>
      </c>
      <c r="AEZ54" s="218"/>
      <c r="AFA54" s="218"/>
      <c r="AFB54" s="218"/>
      <c r="AFC54" s="218"/>
      <c r="AFD54" s="218"/>
      <c r="AFE54" s="218"/>
      <c r="AFF54" s="218"/>
      <c r="AFG54" s="20">
        <f t="shared" si="169"/>
        <v>0</v>
      </c>
      <c r="AFH54" s="18"/>
      <c r="AFI54" s="18"/>
      <c r="AFJ54" s="18"/>
      <c r="AFK54" s="18"/>
      <c r="AFL54" s="18"/>
      <c r="AFM54" s="18"/>
      <c r="AFN54" s="18"/>
      <c r="AFO54" s="18"/>
      <c r="AFP54" s="18"/>
      <c r="AFQ54" s="18"/>
      <c r="AFR54" s="18"/>
      <c r="AFS54" s="18"/>
      <c r="AFT54" s="20">
        <f t="shared" si="85"/>
        <v>0</v>
      </c>
      <c r="AFU54" s="20">
        <f t="shared" si="86"/>
        <v>0</v>
      </c>
      <c r="AFV54" s="135">
        <f t="shared" si="87"/>
        <v>0</v>
      </c>
      <c r="AFW54" s="140">
        <f t="shared" si="88"/>
        <v>281702.18400000007</v>
      </c>
      <c r="AFX54" s="110">
        <f t="shared" si="89"/>
        <v>199558.61800774399</v>
      </c>
      <c r="AFY54" s="125">
        <f t="shared" si="90"/>
        <v>-82143.565992256074</v>
      </c>
      <c r="AFZ54" s="20">
        <f t="shared" si="170"/>
        <v>-82143.565992256074</v>
      </c>
      <c r="AGA54" s="139">
        <f t="shared" si="171"/>
        <v>0</v>
      </c>
      <c r="AGB54" s="200">
        <f t="shared" si="91"/>
        <v>338042.62080000009</v>
      </c>
      <c r="AGC54" s="125">
        <f t="shared" si="91"/>
        <v>239470.34160929278</v>
      </c>
      <c r="AGD54" s="125">
        <f t="shared" si="92"/>
        <v>-98572.279190707311</v>
      </c>
      <c r="AGE54" s="20">
        <f t="shared" si="93"/>
        <v>-98572.279190707311</v>
      </c>
      <c r="AGF54" s="135">
        <f t="shared" si="94"/>
        <v>0</v>
      </c>
      <c r="AGG54" s="164">
        <f t="shared" si="172"/>
        <v>16902.131040000004</v>
      </c>
      <c r="AGH54" s="205">
        <f t="shared" si="173"/>
        <v>11973.51708046464</v>
      </c>
      <c r="AGI54" s="125">
        <f t="shared" si="95"/>
        <v>-4928.6139595353634</v>
      </c>
      <c r="AGJ54" s="20">
        <f t="shared" si="96"/>
        <v>-4928.6139595353634</v>
      </c>
      <c r="AGK54" s="139">
        <f t="shared" si="97"/>
        <v>0</v>
      </c>
      <c r="AGL54" s="165">
        <f t="shared" si="174"/>
        <v>354944.7518400001</v>
      </c>
      <c r="AGM54" s="165">
        <f t="shared" si="174"/>
        <v>251443.85868975741</v>
      </c>
      <c r="AGN54" s="166">
        <f t="shared" si="99"/>
        <v>-103500.89315024269</v>
      </c>
      <c r="AGO54" s="165">
        <f t="shared" si="100"/>
        <v>-103500.89315024269</v>
      </c>
      <c r="AGP54" s="167">
        <f t="shared" si="101"/>
        <v>0</v>
      </c>
      <c r="AGQ54" s="202">
        <f t="shared" si="175"/>
        <v>4.7619047619047623E-2</v>
      </c>
      <c r="AGR54" s="263"/>
      <c r="AGS54" s="263">
        <v>0.05</v>
      </c>
      <c r="AGT54" s="229"/>
      <c r="AGU54" s="264"/>
      <c r="AGV54" s="22"/>
      <c r="AGW54" s="22"/>
      <c r="AGX54" s="22"/>
      <c r="AGY54" s="22"/>
      <c r="AGZ54" s="22"/>
      <c r="AHA54" s="22"/>
      <c r="AHB54" s="22"/>
      <c r="AHC54" s="22"/>
      <c r="AHD54" s="22"/>
      <c r="AHE54" s="22"/>
      <c r="AHF54" s="22"/>
      <c r="AHG54" s="22"/>
      <c r="AHH54" s="22"/>
    </row>
    <row r="55" spans="1:892" s="210" customFormat="1" ht="12.75" outlineLevel="1" x14ac:dyDescent="0.25">
      <c r="A55" s="22">
        <v>485</v>
      </c>
      <c r="B55" s="21">
        <v>3</v>
      </c>
      <c r="C55" s="230" t="s">
        <v>776</v>
      </c>
      <c r="D55" s="231">
        <v>3</v>
      </c>
      <c r="E55" s="227">
        <v>516.1</v>
      </c>
      <c r="F55" s="131">
        <f t="shared" si="0"/>
        <v>7386.3369999999986</v>
      </c>
      <c r="G55" s="113">
        <f t="shared" si="1"/>
        <v>5155.8641638098597</v>
      </c>
      <c r="H55" s="131">
        <f t="shared" si="2"/>
        <v>-2230.4728361901389</v>
      </c>
      <c r="I55" s="120">
        <f t="shared" si="3"/>
        <v>-2230.4728361901389</v>
      </c>
      <c r="J55" s="120">
        <f t="shared" si="4"/>
        <v>0</v>
      </c>
      <c r="K55" s="18">
        <f t="shared" si="102"/>
        <v>2810.1609999999996</v>
      </c>
      <c r="L55" s="218">
        <v>275.94099999999997</v>
      </c>
      <c r="M55" s="218">
        <v>281.58</v>
      </c>
      <c r="N55" s="218">
        <v>281.58</v>
      </c>
      <c r="O55" s="218">
        <v>281.58</v>
      </c>
      <c r="P55" s="218">
        <v>281.58</v>
      </c>
      <c r="Q55" s="218">
        <v>281.58</v>
      </c>
      <c r="R55" s="218">
        <v>281.58</v>
      </c>
      <c r="S55" s="218">
        <v>281.58</v>
      </c>
      <c r="T55" s="218">
        <v>281.58</v>
      </c>
      <c r="U55" s="218">
        <v>281.58</v>
      </c>
      <c r="V55" s="218"/>
      <c r="W55" s="218"/>
      <c r="X55" s="218">
        <f t="shared" si="103"/>
        <v>1586.9680589439586</v>
      </c>
      <c r="Y55" s="18">
        <v>0</v>
      </c>
      <c r="Z55" s="18">
        <v>0</v>
      </c>
      <c r="AA55" s="18">
        <v>0</v>
      </c>
      <c r="AB55" s="18">
        <v>0</v>
      </c>
      <c r="AC55" s="18">
        <v>1586.9680589439586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/>
      <c r="AJ55" s="18"/>
      <c r="AK55" s="218"/>
      <c r="AL55" s="218">
        <f t="shared" si="104"/>
        <v>0</v>
      </c>
      <c r="AM55" s="218">
        <f t="shared" si="5"/>
        <v>0</v>
      </c>
      <c r="AN55" s="18">
        <f t="shared" si="105"/>
        <v>535.91200000000003</v>
      </c>
      <c r="AO55" s="218">
        <v>53.331999999999994</v>
      </c>
      <c r="AP55" s="218">
        <v>53.62</v>
      </c>
      <c r="AQ55" s="218">
        <v>53.62</v>
      </c>
      <c r="AR55" s="218">
        <v>53.62</v>
      </c>
      <c r="AS55" s="218">
        <v>53.62</v>
      </c>
      <c r="AT55" s="218">
        <v>53.62</v>
      </c>
      <c r="AU55" s="218">
        <v>53.62</v>
      </c>
      <c r="AV55" s="218">
        <v>53.62</v>
      </c>
      <c r="AW55" s="218">
        <v>53.62</v>
      </c>
      <c r="AX55" s="218">
        <v>53.62</v>
      </c>
      <c r="AY55" s="218"/>
      <c r="AZ55" s="218"/>
      <c r="BA55" s="20">
        <f t="shared" si="106"/>
        <v>356.70713870353973</v>
      </c>
      <c r="BB55" s="18">
        <v>0</v>
      </c>
      <c r="BC55" s="18">
        <v>0</v>
      </c>
      <c r="BD55" s="18">
        <v>0</v>
      </c>
      <c r="BE55" s="18">
        <v>0</v>
      </c>
      <c r="BF55" s="18">
        <v>356.70713870353973</v>
      </c>
      <c r="BG55" s="18">
        <v>0</v>
      </c>
      <c r="BH55" s="18">
        <v>0</v>
      </c>
      <c r="BI55" s="18">
        <v>0</v>
      </c>
      <c r="BJ55" s="18">
        <v>0</v>
      </c>
      <c r="BK55" s="18">
        <v>0</v>
      </c>
      <c r="BL55" s="18"/>
      <c r="BM55" s="18"/>
      <c r="BN55" s="218"/>
      <c r="BO55" s="20">
        <f t="shared" si="6"/>
        <v>0</v>
      </c>
      <c r="BP55" s="20">
        <f t="shared" si="7"/>
        <v>0</v>
      </c>
      <c r="BQ55" s="18">
        <f t="shared" si="107"/>
        <v>276.56900000000002</v>
      </c>
      <c r="BR55" s="218">
        <v>27.629000000000001</v>
      </c>
      <c r="BS55" s="3">
        <v>27.66</v>
      </c>
      <c r="BT55" s="218">
        <v>27.66</v>
      </c>
      <c r="BU55" s="218">
        <v>27.66</v>
      </c>
      <c r="BV55" s="218">
        <v>27.66</v>
      </c>
      <c r="BW55" s="218">
        <v>27.66</v>
      </c>
      <c r="BX55" s="218">
        <v>27.66</v>
      </c>
      <c r="BY55" s="218">
        <v>27.66</v>
      </c>
      <c r="BZ55" s="218">
        <v>27.66</v>
      </c>
      <c r="CA55" s="218">
        <v>27.66</v>
      </c>
      <c r="CB55" s="218"/>
      <c r="CC55" s="218"/>
      <c r="CD55" s="18">
        <f t="shared" si="108"/>
        <v>455.10143771338801</v>
      </c>
      <c r="CE55" s="18">
        <v>0</v>
      </c>
      <c r="CF55" s="18">
        <v>0</v>
      </c>
      <c r="CG55" s="18">
        <v>0</v>
      </c>
      <c r="CH55" s="18">
        <v>0</v>
      </c>
      <c r="CI55" s="18">
        <v>315.95091355338803</v>
      </c>
      <c r="CJ55" s="18">
        <v>28.397049280000001</v>
      </c>
      <c r="CK55" s="18">
        <v>27.585965760000001</v>
      </c>
      <c r="CL55" s="18">
        <v>27.707613120000001</v>
      </c>
      <c r="CM55" s="18">
        <v>27.47574496</v>
      </c>
      <c r="CN55" s="18">
        <v>27.98415104</v>
      </c>
      <c r="CO55" s="18"/>
      <c r="CP55" s="18"/>
      <c r="CQ55" s="218"/>
      <c r="CR55" s="20">
        <f t="shared" si="8"/>
        <v>0</v>
      </c>
      <c r="CS55" s="20">
        <f t="shared" si="9"/>
        <v>0</v>
      </c>
      <c r="CT55" s="18">
        <f t="shared" si="109"/>
        <v>67.593999999999994</v>
      </c>
      <c r="CU55" s="18">
        <v>6.7539999999999996</v>
      </c>
      <c r="CV55" s="218">
        <v>6.76</v>
      </c>
      <c r="CW55" s="218">
        <v>6.76</v>
      </c>
      <c r="CX55" s="218">
        <v>6.76</v>
      </c>
      <c r="CY55" s="218">
        <v>6.76</v>
      </c>
      <c r="CZ55" s="218">
        <v>6.76</v>
      </c>
      <c r="DA55" s="218">
        <v>6.76</v>
      </c>
      <c r="DB55" s="218">
        <v>6.76</v>
      </c>
      <c r="DC55" s="218">
        <v>6.76</v>
      </c>
      <c r="DD55" s="218">
        <v>6.76</v>
      </c>
      <c r="DE55" s="218"/>
      <c r="DF55" s="218"/>
      <c r="DG55" s="18">
        <f t="shared" si="110"/>
        <v>111.42470830822296</v>
      </c>
      <c r="DH55" s="18">
        <v>0</v>
      </c>
      <c r="DI55" s="18">
        <v>0</v>
      </c>
      <c r="DJ55" s="18">
        <v>0</v>
      </c>
      <c r="DK55" s="18">
        <v>0</v>
      </c>
      <c r="DL55" s="18">
        <v>77.352670388222947</v>
      </c>
      <c r="DM55" s="18">
        <v>6.9532084300000001</v>
      </c>
      <c r="DN55" s="18">
        <v>6.7546332300000005</v>
      </c>
      <c r="DO55" s="18">
        <v>6.7844195100000002</v>
      </c>
      <c r="DP55" s="18">
        <v>6.7276448300000009</v>
      </c>
      <c r="DQ55" s="18">
        <v>6.8521319200000006</v>
      </c>
      <c r="DR55" s="18"/>
      <c r="DS55" s="18"/>
      <c r="DT55" s="218">
        <f t="shared" si="111"/>
        <v>43.830708308222967</v>
      </c>
      <c r="DU55" s="20">
        <f t="shared" si="10"/>
        <v>0</v>
      </c>
      <c r="DV55" s="20">
        <f t="shared" si="112"/>
        <v>43.830708308222967</v>
      </c>
      <c r="DW55" s="18">
        <f t="shared" si="176"/>
        <v>341.01300000000009</v>
      </c>
      <c r="DX55" s="18">
        <v>33.482999999999997</v>
      </c>
      <c r="DY55" s="218">
        <v>34.17</v>
      </c>
      <c r="DZ55" s="218">
        <v>34.17</v>
      </c>
      <c r="EA55" s="218">
        <v>34.17</v>
      </c>
      <c r="EB55" s="218">
        <v>34.17</v>
      </c>
      <c r="EC55" s="218">
        <v>34.17</v>
      </c>
      <c r="ED55" s="218">
        <v>34.17</v>
      </c>
      <c r="EE55" s="218">
        <v>34.17</v>
      </c>
      <c r="EF55" s="218">
        <v>34.17</v>
      </c>
      <c r="EG55" s="218">
        <v>34.17</v>
      </c>
      <c r="EH55" s="218"/>
      <c r="EI55" s="218"/>
      <c r="EJ55" s="218"/>
      <c r="EK55" s="18">
        <f t="shared" si="113"/>
        <v>191.83077536749849</v>
      </c>
      <c r="EL55" s="18">
        <v>0</v>
      </c>
      <c r="EM55" s="18">
        <v>0</v>
      </c>
      <c r="EN55" s="18">
        <v>0</v>
      </c>
      <c r="EO55" s="18">
        <v>0</v>
      </c>
      <c r="EP55" s="18">
        <v>191.83077536749849</v>
      </c>
      <c r="EQ55" s="18">
        <v>0</v>
      </c>
      <c r="ER55" s="18">
        <v>0</v>
      </c>
      <c r="ES55" s="18">
        <v>0</v>
      </c>
      <c r="ET55" s="18">
        <v>0</v>
      </c>
      <c r="EU55" s="18">
        <v>0</v>
      </c>
      <c r="EV55" s="18"/>
      <c r="EW55" s="18"/>
      <c r="EX55" s="20">
        <f t="shared" si="12"/>
        <v>-149.1822246325016</v>
      </c>
      <c r="EY55" s="20">
        <f t="shared" si="114"/>
        <v>-149.1822246325016</v>
      </c>
      <c r="EZ55" s="20">
        <f t="shared" si="115"/>
        <v>0</v>
      </c>
      <c r="FA55" s="18">
        <f t="shared" si="116"/>
        <v>1124.3329999999999</v>
      </c>
      <c r="FB55" s="18">
        <v>110.39299999999999</v>
      </c>
      <c r="FC55" s="218">
        <v>112.66</v>
      </c>
      <c r="FD55" s="218">
        <v>112.66</v>
      </c>
      <c r="FE55" s="218">
        <v>112.66</v>
      </c>
      <c r="FF55" s="218">
        <v>112.66</v>
      </c>
      <c r="FG55" s="218">
        <v>112.66</v>
      </c>
      <c r="FH55" s="218">
        <v>112.66</v>
      </c>
      <c r="FI55" s="218">
        <v>112.66</v>
      </c>
      <c r="FJ55" s="218">
        <v>112.66</v>
      </c>
      <c r="FK55" s="218">
        <v>112.66</v>
      </c>
      <c r="FL55" s="218"/>
      <c r="FM55" s="218"/>
      <c r="FN55" s="20">
        <f t="shared" si="117"/>
        <v>657.29814103490787</v>
      </c>
      <c r="FO55" s="18">
        <v>0</v>
      </c>
      <c r="FP55" s="18">
        <v>0</v>
      </c>
      <c r="FQ55" s="18">
        <v>0</v>
      </c>
      <c r="FR55" s="18">
        <v>0</v>
      </c>
      <c r="FS55" s="18">
        <v>657.29814103490787</v>
      </c>
      <c r="FT55" s="18">
        <v>0</v>
      </c>
      <c r="FU55" s="18">
        <v>0</v>
      </c>
      <c r="FV55" s="18">
        <v>0</v>
      </c>
      <c r="FW55" s="18">
        <v>0</v>
      </c>
      <c r="FX55" s="18">
        <v>0</v>
      </c>
      <c r="FY55" s="18"/>
      <c r="FZ55" s="18"/>
      <c r="GA55" s="218">
        <f t="shared" si="118"/>
        <v>-467.03485896509198</v>
      </c>
      <c r="GB55" s="20">
        <f t="shared" si="119"/>
        <v>-467.03485896509198</v>
      </c>
      <c r="GC55" s="20">
        <f t="shared" si="120"/>
        <v>0</v>
      </c>
      <c r="GD55" s="18">
        <f t="shared" si="121"/>
        <v>2.7039999999999997</v>
      </c>
      <c r="GE55" s="218">
        <v>2.7039999999999997</v>
      </c>
      <c r="GF55" s="218">
        <v>0</v>
      </c>
      <c r="GG55" s="218">
        <v>0</v>
      </c>
      <c r="GH55" s="218">
        <v>0</v>
      </c>
      <c r="GI55" s="218">
        <v>0</v>
      </c>
      <c r="GJ55" s="218">
        <v>0</v>
      </c>
      <c r="GK55" s="218"/>
      <c r="GL55" s="218"/>
      <c r="GM55" s="218"/>
      <c r="GN55" s="218"/>
      <c r="GO55" s="218"/>
      <c r="GP55" s="218"/>
      <c r="GQ55" s="20">
        <f t="shared" si="122"/>
        <v>0</v>
      </c>
      <c r="GR55" s="18">
        <v>0</v>
      </c>
      <c r="GS55" s="18">
        <v>0</v>
      </c>
      <c r="GT55" s="18">
        <v>0</v>
      </c>
      <c r="GU55" s="18">
        <v>0</v>
      </c>
      <c r="GV55" s="218">
        <f t="shared" si="123"/>
        <v>-2.7039999999999997</v>
      </c>
      <c r="GW55" s="20">
        <f t="shared" si="13"/>
        <v>-2.7039999999999997</v>
      </c>
      <c r="GX55" s="20">
        <f t="shared" si="14"/>
        <v>0</v>
      </c>
      <c r="GY55" s="18">
        <f t="shared" si="124"/>
        <v>2228.0509999999995</v>
      </c>
      <c r="GZ55" s="18">
        <v>217.721</v>
      </c>
      <c r="HA55" s="218">
        <v>223.37</v>
      </c>
      <c r="HB55" s="218">
        <v>223.37</v>
      </c>
      <c r="HC55" s="218">
        <v>223.37</v>
      </c>
      <c r="HD55" s="218">
        <v>223.37</v>
      </c>
      <c r="HE55" s="218">
        <v>223.37</v>
      </c>
      <c r="HF55" s="218">
        <v>223.37</v>
      </c>
      <c r="HG55" s="218">
        <v>223.37</v>
      </c>
      <c r="HH55" s="218">
        <v>223.37</v>
      </c>
      <c r="HI55" s="218">
        <v>223.37</v>
      </c>
      <c r="HJ55" s="218"/>
      <c r="HK55" s="218"/>
      <c r="HL55" s="20">
        <f t="shared" si="125"/>
        <v>1796.5339037383437</v>
      </c>
      <c r="HM55" s="18">
        <v>171.57883167848098</v>
      </c>
      <c r="HN55" s="18">
        <v>157.74473198260384</v>
      </c>
      <c r="HO55" s="18">
        <v>181.30469333670632</v>
      </c>
      <c r="HP55" s="18">
        <v>195.43195738800546</v>
      </c>
      <c r="HQ55" s="18">
        <v>204.44316211645614</v>
      </c>
      <c r="HR55" s="18">
        <v>177.34256317681775</v>
      </c>
      <c r="HS55" s="18">
        <v>161.20682719089186</v>
      </c>
      <c r="HT55" s="18">
        <v>213.24374025877896</v>
      </c>
      <c r="HU55" s="18">
        <v>161.12847141040027</v>
      </c>
      <c r="HV55" s="18">
        <v>173.10892519920253</v>
      </c>
      <c r="HW55" s="18"/>
      <c r="HX55" s="18"/>
      <c r="HY55" s="20">
        <f t="shared" si="15"/>
        <v>-431.51709626165575</v>
      </c>
      <c r="HZ55" s="20">
        <f t="shared" si="16"/>
        <v>-431.51709626165575</v>
      </c>
      <c r="IA55" s="20">
        <f t="shared" si="17"/>
        <v>0</v>
      </c>
      <c r="IB55" s="119">
        <f t="shared" si="126"/>
        <v>0</v>
      </c>
      <c r="IC55" s="119">
        <v>0</v>
      </c>
      <c r="ID55" s="228">
        <v>0</v>
      </c>
      <c r="IE55" s="228">
        <v>0</v>
      </c>
      <c r="IF55" s="119">
        <v>0</v>
      </c>
      <c r="IG55" s="119">
        <v>0</v>
      </c>
      <c r="IH55" s="119">
        <v>0</v>
      </c>
      <c r="II55" s="119">
        <v>0</v>
      </c>
      <c r="IJ55" s="119">
        <v>0</v>
      </c>
      <c r="IK55" s="119">
        <v>0</v>
      </c>
      <c r="IL55" s="119">
        <v>0</v>
      </c>
      <c r="IM55" s="119"/>
      <c r="IN55" s="119"/>
      <c r="IO55" s="120">
        <f t="shared" si="127"/>
        <v>0</v>
      </c>
      <c r="IP55" s="18">
        <v>0</v>
      </c>
      <c r="IQ55" s="18">
        <v>0</v>
      </c>
      <c r="IR55" s="18">
        <v>0</v>
      </c>
      <c r="IS55" s="18">
        <v>0</v>
      </c>
      <c r="IT55" s="18">
        <v>0</v>
      </c>
      <c r="IU55" s="18">
        <v>0</v>
      </c>
      <c r="IV55" s="18">
        <v>0</v>
      </c>
      <c r="IW55" s="18">
        <v>0</v>
      </c>
      <c r="IX55" s="18">
        <v>0</v>
      </c>
      <c r="IY55" s="18">
        <v>0</v>
      </c>
      <c r="IZ55" s="18"/>
      <c r="JA55" s="18"/>
      <c r="JB55" s="228">
        <f t="shared" si="18"/>
        <v>0</v>
      </c>
      <c r="JC55" s="120">
        <f t="shared" si="19"/>
        <v>0</v>
      </c>
      <c r="JD55" s="120">
        <f t="shared" si="20"/>
        <v>0</v>
      </c>
      <c r="JE55" s="119">
        <f t="shared" si="128"/>
        <v>0</v>
      </c>
      <c r="JF55" s="119">
        <v>0</v>
      </c>
      <c r="JG55" s="228">
        <v>0</v>
      </c>
      <c r="JH55" s="228">
        <v>0</v>
      </c>
      <c r="JI55" s="228">
        <v>0</v>
      </c>
      <c r="JJ55" s="228">
        <v>0</v>
      </c>
      <c r="JK55" s="228">
        <v>0</v>
      </c>
      <c r="JL55" s="228">
        <v>0</v>
      </c>
      <c r="JM55" s="228">
        <v>0</v>
      </c>
      <c r="JN55" s="228">
        <v>0</v>
      </c>
      <c r="JO55" s="228">
        <v>0</v>
      </c>
      <c r="JP55" s="228"/>
      <c r="JQ55" s="228"/>
      <c r="JR55" s="119">
        <f t="shared" si="129"/>
        <v>0</v>
      </c>
      <c r="JS55" s="18">
        <v>0</v>
      </c>
      <c r="JT55" s="18">
        <v>0</v>
      </c>
      <c r="JU55" s="18">
        <v>0</v>
      </c>
      <c r="JV55" s="18">
        <v>0</v>
      </c>
      <c r="JW55" s="18">
        <v>0</v>
      </c>
      <c r="JX55" s="18">
        <v>0</v>
      </c>
      <c r="JY55" s="18">
        <v>0</v>
      </c>
      <c r="JZ55" s="18">
        <v>0</v>
      </c>
      <c r="KA55" s="18">
        <v>0</v>
      </c>
      <c r="KB55" s="18">
        <v>0</v>
      </c>
      <c r="KC55" s="18"/>
      <c r="KD55" s="18"/>
      <c r="KE55" s="228">
        <f t="shared" si="21"/>
        <v>0</v>
      </c>
      <c r="KF55" s="120">
        <f t="shared" si="22"/>
        <v>0</v>
      </c>
      <c r="KG55" s="120">
        <f t="shared" si="23"/>
        <v>0</v>
      </c>
      <c r="KH55" s="119">
        <f t="shared" si="130"/>
        <v>733.42000000000007</v>
      </c>
      <c r="KI55" s="119">
        <v>72.009999999999991</v>
      </c>
      <c r="KJ55" s="228">
        <v>73.489999999999995</v>
      </c>
      <c r="KK55" s="228">
        <v>73.489999999999995</v>
      </c>
      <c r="KL55" s="228">
        <v>73.489999999999995</v>
      </c>
      <c r="KM55" s="228">
        <v>73.489999999999995</v>
      </c>
      <c r="KN55" s="228">
        <v>73.489999999999995</v>
      </c>
      <c r="KO55" s="228">
        <v>73.489999999999995</v>
      </c>
      <c r="KP55" s="228">
        <v>73.489999999999995</v>
      </c>
      <c r="KQ55" s="228">
        <v>73.489999999999995</v>
      </c>
      <c r="KR55" s="228">
        <v>73.489999999999995</v>
      </c>
      <c r="KS55" s="228"/>
      <c r="KT55" s="228"/>
      <c r="KU55" s="120">
        <f t="shared" si="131"/>
        <v>612.72769479539659</v>
      </c>
      <c r="KV55" s="18">
        <v>85.299824315946353</v>
      </c>
      <c r="KW55" s="18">
        <v>64.653836404327819</v>
      </c>
      <c r="KX55" s="18">
        <v>95.313438032233165</v>
      </c>
      <c r="KY55" s="18">
        <v>84.529942889221701</v>
      </c>
      <c r="KZ55" s="18">
        <v>91.038923387744234</v>
      </c>
      <c r="LA55" s="18">
        <v>18.037805520467</v>
      </c>
      <c r="LB55" s="18">
        <v>0.99946887949516927</v>
      </c>
      <c r="LC55" s="18"/>
      <c r="LD55" s="18">
        <v>100.70237293827938</v>
      </c>
      <c r="LE55" s="18">
        <v>72.152082427681734</v>
      </c>
      <c r="LF55" s="18"/>
      <c r="LG55" s="18"/>
      <c r="LH55" s="228">
        <f t="shared" si="132"/>
        <v>-120.69230520460349</v>
      </c>
      <c r="LI55" s="120">
        <f t="shared" si="24"/>
        <v>-120.69230520460349</v>
      </c>
      <c r="LJ55" s="120">
        <f t="shared" si="25"/>
        <v>0</v>
      </c>
      <c r="LK55" s="120">
        <f t="shared" si="133"/>
        <v>0</v>
      </c>
      <c r="LL55" s="228"/>
      <c r="LM55" s="228"/>
      <c r="LN55" s="228"/>
      <c r="LO55" s="228"/>
      <c r="LP55" s="228"/>
      <c r="LQ55" s="228"/>
      <c r="LR55" s="228"/>
      <c r="LS55" s="228"/>
      <c r="LT55" s="228"/>
      <c r="LU55" s="228"/>
      <c r="LV55" s="228"/>
      <c r="LW55" s="228"/>
      <c r="LX55" s="120">
        <f t="shared" si="26"/>
        <v>0</v>
      </c>
      <c r="LY55" s="228"/>
      <c r="LZ55" s="228"/>
      <c r="MA55" s="228"/>
      <c r="MB55" s="228"/>
      <c r="MC55" s="228"/>
      <c r="MD55" s="228"/>
      <c r="ME55" s="228"/>
      <c r="MF55" s="228"/>
      <c r="MG55" s="228"/>
      <c r="MH55" s="228"/>
      <c r="MI55" s="228"/>
      <c r="MJ55" s="119">
        <v>0</v>
      </c>
      <c r="MK55" s="228"/>
      <c r="ML55" s="120">
        <f t="shared" si="27"/>
        <v>0</v>
      </c>
      <c r="MM55" s="120">
        <f t="shared" si="28"/>
        <v>0</v>
      </c>
      <c r="MN55" s="120">
        <f t="shared" si="134"/>
        <v>2094.2410000000004</v>
      </c>
      <c r="MO55" s="120">
        <v>236.28100000000001</v>
      </c>
      <c r="MP55" s="228">
        <v>206.44</v>
      </c>
      <c r="MQ55" s="228">
        <v>206.44</v>
      </c>
      <c r="MR55" s="228">
        <v>206.44</v>
      </c>
      <c r="MS55" s="228">
        <v>206.44</v>
      </c>
      <c r="MT55" s="228">
        <v>206.44</v>
      </c>
      <c r="MU55" s="228">
        <v>206.44</v>
      </c>
      <c r="MV55" s="228">
        <v>206.44</v>
      </c>
      <c r="MW55" s="228">
        <v>206.44</v>
      </c>
      <c r="MX55" s="228">
        <v>206.44</v>
      </c>
      <c r="MY55" s="228"/>
      <c r="MZ55" s="228"/>
      <c r="NA55" s="120">
        <f t="shared" si="135"/>
        <v>147.71177746966222</v>
      </c>
      <c r="NB55" s="20">
        <v>0</v>
      </c>
      <c r="NC55" s="20">
        <v>0</v>
      </c>
      <c r="ND55" s="20">
        <v>0</v>
      </c>
      <c r="NE55" s="20">
        <v>0</v>
      </c>
      <c r="NF55" s="20">
        <v>0</v>
      </c>
      <c r="NG55" s="20">
        <v>0</v>
      </c>
      <c r="NH55" s="20">
        <v>0</v>
      </c>
      <c r="NI55" s="20">
        <v>0</v>
      </c>
      <c r="NJ55" s="20">
        <v>0</v>
      </c>
      <c r="NK55" s="20">
        <v>147.71177746966222</v>
      </c>
      <c r="NL55" s="20"/>
      <c r="NM55" s="20"/>
      <c r="NN55" s="228">
        <f t="shared" si="136"/>
        <v>-1946.5292225303383</v>
      </c>
      <c r="NO55" s="120">
        <f t="shared" si="29"/>
        <v>-1946.5292225303383</v>
      </c>
      <c r="NP55" s="120">
        <f t="shared" si="30"/>
        <v>0</v>
      </c>
      <c r="NQ55" s="114">
        <f t="shared" si="31"/>
        <v>2232.3289999999997</v>
      </c>
      <c r="NR55" s="113">
        <f t="shared" si="32"/>
        <v>31343.34</v>
      </c>
      <c r="NS55" s="131">
        <f t="shared" si="33"/>
        <v>29111.010999999999</v>
      </c>
      <c r="NT55" s="120">
        <f t="shared" si="34"/>
        <v>0</v>
      </c>
      <c r="NU55" s="120">
        <f t="shared" si="35"/>
        <v>29111.010999999999</v>
      </c>
      <c r="NV55" s="18">
        <f t="shared" si="137"/>
        <v>581.80699999999979</v>
      </c>
      <c r="NW55" s="18">
        <v>58.36699999999999</v>
      </c>
      <c r="NX55" s="218">
        <v>58.16</v>
      </c>
      <c r="NY55" s="218">
        <v>58.16</v>
      </c>
      <c r="NZ55" s="18">
        <v>58.16</v>
      </c>
      <c r="OA55" s="18">
        <v>58.16</v>
      </c>
      <c r="OB55" s="18">
        <v>58.16</v>
      </c>
      <c r="OC55" s="18">
        <v>58.16</v>
      </c>
      <c r="OD55" s="18">
        <v>58.16</v>
      </c>
      <c r="OE55" s="18">
        <v>58.16</v>
      </c>
      <c r="OF55" s="18">
        <v>58.16</v>
      </c>
      <c r="OG55" s="18"/>
      <c r="OH55" s="18"/>
      <c r="OI55" s="20">
        <f t="shared" si="138"/>
        <v>0</v>
      </c>
      <c r="OJ55" s="20">
        <v>0</v>
      </c>
      <c r="OK55" s="20">
        <v>0</v>
      </c>
      <c r="OL55" s="20">
        <v>0</v>
      </c>
      <c r="OM55" s="20">
        <v>0</v>
      </c>
      <c r="ON55" s="20">
        <v>0</v>
      </c>
      <c r="OO55" s="20">
        <v>0</v>
      </c>
      <c r="OP55" s="20">
        <v>0</v>
      </c>
      <c r="OQ55" s="20">
        <v>0</v>
      </c>
      <c r="OR55" s="20">
        <v>0</v>
      </c>
      <c r="OS55" s="20">
        <f>VLOOKUP(C55,'[3]Фін.рез.(витрати)'!$C$8:$AD$94,28,0)</f>
        <v>0</v>
      </c>
      <c r="OT55" s="20"/>
      <c r="OU55" s="20"/>
      <c r="OV55" s="218">
        <f t="shared" si="139"/>
        <v>-581.80699999999979</v>
      </c>
      <c r="OW55" s="20">
        <f t="shared" si="36"/>
        <v>-581.80699999999979</v>
      </c>
      <c r="OX55" s="20">
        <f t="shared" si="37"/>
        <v>0</v>
      </c>
      <c r="OY55" s="18">
        <f t="shared" si="140"/>
        <v>817.5949999999998</v>
      </c>
      <c r="OZ55" s="18">
        <v>79.055000000000007</v>
      </c>
      <c r="PA55" s="218">
        <v>82.06</v>
      </c>
      <c r="PB55" s="218">
        <v>82.06</v>
      </c>
      <c r="PC55" s="218">
        <v>82.06</v>
      </c>
      <c r="PD55" s="218">
        <v>82.06</v>
      </c>
      <c r="PE55" s="218">
        <v>82.06</v>
      </c>
      <c r="PF55" s="218">
        <v>82.06</v>
      </c>
      <c r="PG55" s="218">
        <v>82.06</v>
      </c>
      <c r="PH55" s="218">
        <v>82.06</v>
      </c>
      <c r="PI55" s="218">
        <v>82.06</v>
      </c>
      <c r="PJ55" s="218"/>
      <c r="PK55" s="218"/>
      <c r="PL55" s="20">
        <f t="shared" si="141"/>
        <v>0</v>
      </c>
      <c r="PM55" s="18">
        <v>0</v>
      </c>
      <c r="PN55" s="18">
        <v>0</v>
      </c>
      <c r="PO55" s="18">
        <v>0</v>
      </c>
      <c r="PP55" s="18">
        <v>0</v>
      </c>
      <c r="PQ55" s="18">
        <v>0</v>
      </c>
      <c r="PR55" s="18">
        <v>0</v>
      </c>
      <c r="PS55" s="18">
        <v>0</v>
      </c>
      <c r="PT55" s="18">
        <v>0</v>
      </c>
      <c r="PU55" s="18">
        <v>0</v>
      </c>
      <c r="PV55" s="18">
        <f>VLOOKUP(C55,'[3]Фін.рез.(витрати)'!$C$8:$AE$94,29,0)</f>
        <v>0</v>
      </c>
      <c r="PW55" s="18"/>
      <c r="PX55" s="18"/>
      <c r="PY55" s="218">
        <f t="shared" si="142"/>
        <v>-817.5949999999998</v>
      </c>
      <c r="PZ55" s="20">
        <f t="shared" si="38"/>
        <v>-817.5949999999998</v>
      </c>
      <c r="QA55" s="20">
        <f t="shared" si="39"/>
        <v>0</v>
      </c>
      <c r="QB55" s="18">
        <f t="shared" si="143"/>
        <v>163.19900000000001</v>
      </c>
      <c r="QC55" s="18">
        <v>15.959</v>
      </c>
      <c r="QD55" s="218">
        <v>16.36</v>
      </c>
      <c r="QE55" s="218">
        <v>16.36</v>
      </c>
      <c r="QF55" s="218">
        <v>16.36</v>
      </c>
      <c r="QG55" s="218">
        <v>16.36</v>
      </c>
      <c r="QH55" s="218">
        <v>16.36</v>
      </c>
      <c r="QI55" s="218">
        <v>16.36</v>
      </c>
      <c r="QJ55" s="218">
        <v>16.36</v>
      </c>
      <c r="QK55" s="218">
        <v>16.36</v>
      </c>
      <c r="QL55" s="218">
        <v>16.36</v>
      </c>
      <c r="QM55" s="218"/>
      <c r="QN55" s="218"/>
      <c r="QO55" s="20">
        <f t="shared" si="144"/>
        <v>0</v>
      </c>
      <c r="QP55" s="18">
        <v>0</v>
      </c>
      <c r="QQ55" s="18">
        <v>0</v>
      </c>
      <c r="QR55" s="18"/>
      <c r="QS55" s="18">
        <v>0</v>
      </c>
      <c r="QT55" s="18">
        <v>0</v>
      </c>
      <c r="QU55" s="18">
        <v>0</v>
      </c>
      <c r="QV55" s="18"/>
      <c r="QW55" s="18">
        <v>0</v>
      </c>
      <c r="QX55" s="18"/>
      <c r="QY55" s="18"/>
      <c r="QZ55" s="18"/>
      <c r="RA55" s="18"/>
      <c r="RB55" s="218">
        <f t="shared" si="145"/>
        <v>-163.19900000000001</v>
      </c>
      <c r="RC55" s="20">
        <f t="shared" si="40"/>
        <v>-163.19900000000001</v>
      </c>
      <c r="RD55" s="20">
        <f t="shared" si="41"/>
        <v>0</v>
      </c>
      <c r="RE55" s="18">
        <f t="shared" si="146"/>
        <v>550.17200000000003</v>
      </c>
      <c r="RF55" s="20">
        <v>53.641999999999996</v>
      </c>
      <c r="RG55" s="218">
        <v>55.17</v>
      </c>
      <c r="RH55" s="218">
        <v>55.17</v>
      </c>
      <c r="RI55" s="218">
        <v>55.17</v>
      </c>
      <c r="RJ55" s="218">
        <v>55.17</v>
      </c>
      <c r="RK55" s="218">
        <v>55.17</v>
      </c>
      <c r="RL55" s="218">
        <v>55.17</v>
      </c>
      <c r="RM55" s="218">
        <v>55.17</v>
      </c>
      <c r="RN55" s="218">
        <v>55.17</v>
      </c>
      <c r="RO55" s="218">
        <v>55.17</v>
      </c>
      <c r="RP55" s="218"/>
      <c r="RQ55" s="218"/>
      <c r="RR55" s="20">
        <f t="shared" si="147"/>
        <v>0</v>
      </c>
      <c r="RS55" s="18">
        <v>0</v>
      </c>
      <c r="RT55" s="18">
        <v>0</v>
      </c>
      <c r="RU55" s="18"/>
      <c r="RV55" s="18">
        <v>0</v>
      </c>
      <c r="RW55" s="18"/>
      <c r="RX55" s="18"/>
      <c r="RY55" s="18">
        <v>0</v>
      </c>
      <c r="RZ55" s="18">
        <v>0</v>
      </c>
      <c r="SA55" s="18"/>
      <c r="SB55" s="18"/>
      <c r="SC55" s="18"/>
      <c r="SD55" s="18"/>
      <c r="SE55" s="20">
        <f t="shared" si="42"/>
        <v>-550.17200000000003</v>
      </c>
      <c r="SF55" s="20">
        <f t="shared" si="43"/>
        <v>-550.17200000000003</v>
      </c>
      <c r="SG55" s="20">
        <f t="shared" si="44"/>
        <v>0</v>
      </c>
      <c r="SH55" s="18">
        <f t="shared" si="148"/>
        <v>0</v>
      </c>
      <c r="SI55" s="18">
        <v>0</v>
      </c>
      <c r="SJ55" s="218">
        <v>0</v>
      </c>
      <c r="SK55" s="218">
        <v>0</v>
      </c>
      <c r="SL55" s="218">
        <v>0</v>
      </c>
      <c r="SM55" s="218">
        <v>0</v>
      </c>
      <c r="SN55" s="218">
        <v>0</v>
      </c>
      <c r="SO55" s="218">
        <v>0</v>
      </c>
      <c r="SP55" s="218">
        <v>0</v>
      </c>
      <c r="SQ55" s="218">
        <v>0</v>
      </c>
      <c r="SR55" s="218">
        <v>0</v>
      </c>
      <c r="SS55" s="218"/>
      <c r="ST55" s="218"/>
      <c r="SU55" s="20">
        <f t="shared" si="149"/>
        <v>31343.34</v>
      </c>
      <c r="SV55" s="18">
        <v>0</v>
      </c>
      <c r="SW55" s="18">
        <v>31343.34</v>
      </c>
      <c r="SX55" s="18">
        <v>0</v>
      </c>
      <c r="SY55" s="18">
        <v>0</v>
      </c>
      <c r="SZ55" s="18">
        <v>0</v>
      </c>
      <c r="TA55" s="18">
        <v>0</v>
      </c>
      <c r="TB55" s="18">
        <v>0</v>
      </c>
      <c r="TC55" s="18">
        <v>0</v>
      </c>
      <c r="TD55" s="18">
        <v>0</v>
      </c>
      <c r="TE55" s="18"/>
      <c r="TF55" s="18"/>
      <c r="TG55" s="18"/>
      <c r="TH55" s="20">
        <f t="shared" si="45"/>
        <v>31343.34</v>
      </c>
      <c r="TI55" s="20">
        <f t="shared" si="46"/>
        <v>0</v>
      </c>
      <c r="TJ55" s="20">
        <f t="shared" si="47"/>
        <v>31343.34</v>
      </c>
      <c r="TK55" s="18">
        <f t="shared" si="150"/>
        <v>98.397999999999996</v>
      </c>
      <c r="TL55" s="18">
        <v>9.6580000000000013</v>
      </c>
      <c r="TM55" s="218">
        <v>9.86</v>
      </c>
      <c r="TN55" s="218">
        <v>9.86</v>
      </c>
      <c r="TO55" s="218">
        <v>9.86</v>
      </c>
      <c r="TP55" s="218">
        <v>9.86</v>
      </c>
      <c r="TQ55" s="218">
        <v>9.86</v>
      </c>
      <c r="TR55" s="218">
        <v>9.86</v>
      </c>
      <c r="TS55" s="218">
        <v>9.86</v>
      </c>
      <c r="TT55" s="218">
        <v>9.86</v>
      </c>
      <c r="TU55" s="218">
        <v>9.86</v>
      </c>
      <c r="TV55" s="218"/>
      <c r="TW55" s="218"/>
      <c r="TX55" s="20">
        <f t="shared" si="151"/>
        <v>0</v>
      </c>
      <c r="TY55" s="18">
        <v>0</v>
      </c>
      <c r="TZ55" s="18">
        <v>0</v>
      </c>
      <c r="UA55" s="18">
        <v>0</v>
      </c>
      <c r="UB55" s="18">
        <v>0</v>
      </c>
      <c r="UC55" s="18">
        <v>0</v>
      </c>
      <c r="UD55" s="18">
        <v>0</v>
      </c>
      <c r="UE55" s="18">
        <v>0</v>
      </c>
      <c r="UF55" s="18">
        <v>0</v>
      </c>
      <c r="UG55" s="18">
        <v>0</v>
      </c>
      <c r="UH55" s="18">
        <f>VLOOKUP(C55,'[3]Фін.рез.(витрати)'!$C$8:$AI$94,33,0)</f>
        <v>0</v>
      </c>
      <c r="UI55" s="18"/>
      <c r="UJ55" s="18"/>
      <c r="UK55" s="20">
        <f t="shared" si="48"/>
        <v>-98.397999999999996</v>
      </c>
      <c r="UL55" s="20">
        <f t="shared" si="49"/>
        <v>-98.397999999999996</v>
      </c>
      <c r="UM55" s="20">
        <f t="shared" si="50"/>
        <v>0</v>
      </c>
      <c r="UN55" s="18">
        <f t="shared" si="152"/>
        <v>21.158000000000005</v>
      </c>
      <c r="UO55" s="18">
        <v>2.0780000000000003</v>
      </c>
      <c r="UP55" s="218">
        <v>2.12</v>
      </c>
      <c r="UQ55" s="218">
        <v>2.12</v>
      </c>
      <c r="UR55" s="218">
        <v>2.12</v>
      </c>
      <c r="US55" s="218">
        <v>2.12</v>
      </c>
      <c r="UT55" s="218">
        <v>2.12</v>
      </c>
      <c r="UU55" s="218">
        <v>2.12</v>
      </c>
      <c r="UV55" s="218">
        <v>2.12</v>
      </c>
      <c r="UW55" s="218">
        <v>2.12</v>
      </c>
      <c r="UX55" s="218">
        <v>2.12</v>
      </c>
      <c r="UY55" s="218"/>
      <c r="UZ55" s="218"/>
      <c r="VA55" s="20">
        <f t="shared" si="51"/>
        <v>0</v>
      </c>
      <c r="VB55" s="218"/>
      <c r="VC55" s="218"/>
      <c r="VD55" s="218"/>
      <c r="VE55" s="218"/>
      <c r="VF55" s="218"/>
      <c r="VG55" s="218"/>
      <c r="VH55" s="218"/>
      <c r="VI55" s="218"/>
      <c r="VJ55" s="218"/>
      <c r="VK55" s="218"/>
      <c r="VL55" s="218"/>
      <c r="VM55" s="218"/>
      <c r="VN55" s="20">
        <f t="shared" si="52"/>
        <v>-21.158000000000005</v>
      </c>
      <c r="VO55" s="20">
        <f t="shared" si="53"/>
        <v>-21.158000000000005</v>
      </c>
      <c r="VP55" s="20">
        <f t="shared" si="54"/>
        <v>0</v>
      </c>
      <c r="VQ55" s="120">
        <f t="shared" si="55"/>
        <v>0</v>
      </c>
      <c r="VR55" s="228"/>
      <c r="VS55" s="228"/>
      <c r="VT55" s="228"/>
      <c r="VU55" s="228"/>
      <c r="VV55" s="228"/>
      <c r="VW55" s="228"/>
      <c r="VX55" s="228"/>
      <c r="VY55" s="228"/>
      <c r="VZ55" s="228"/>
      <c r="WA55" s="228"/>
      <c r="WB55" s="228"/>
      <c r="WC55" s="228"/>
      <c r="WD55" s="120">
        <f t="shared" si="56"/>
        <v>0</v>
      </c>
      <c r="WE55" s="218"/>
      <c r="WF55" s="218"/>
      <c r="WG55" s="218"/>
      <c r="WH55" s="218"/>
      <c r="WI55" s="218"/>
      <c r="WJ55" s="218"/>
      <c r="WK55" s="218"/>
      <c r="WL55" s="218"/>
      <c r="WM55" s="218"/>
      <c r="WN55" s="218"/>
      <c r="WO55" s="218"/>
      <c r="WP55" s="218"/>
      <c r="WQ55" s="120">
        <f t="shared" si="57"/>
        <v>0</v>
      </c>
      <c r="WR55" s="120">
        <f t="shared" si="58"/>
        <v>0</v>
      </c>
      <c r="WS55" s="120">
        <f t="shared" si="59"/>
        <v>0</v>
      </c>
      <c r="WT55" s="119">
        <f t="shared" si="153"/>
        <v>5315.6779999999999</v>
      </c>
      <c r="WU55" s="119">
        <v>523.53800000000001</v>
      </c>
      <c r="WV55" s="228">
        <v>532.46</v>
      </c>
      <c r="WW55" s="228">
        <v>532.46</v>
      </c>
      <c r="WX55" s="228">
        <v>532.46</v>
      </c>
      <c r="WY55" s="228">
        <v>532.46</v>
      </c>
      <c r="WZ55" s="228">
        <v>532.46</v>
      </c>
      <c r="XA55" s="228">
        <v>532.46</v>
      </c>
      <c r="XB55" s="228">
        <v>532.46</v>
      </c>
      <c r="XC55" s="228">
        <v>532.46</v>
      </c>
      <c r="XD55" s="228">
        <v>532.46</v>
      </c>
      <c r="XE55" s="228"/>
      <c r="XF55" s="228"/>
      <c r="XG55" s="119">
        <f t="shared" si="154"/>
        <v>9565.6383006315518</v>
      </c>
      <c r="XH55" s="18">
        <v>1145.5643154118754</v>
      </c>
      <c r="XI55" s="18">
        <v>662.23402837562526</v>
      </c>
      <c r="XJ55" s="18">
        <v>390.20608812030764</v>
      </c>
      <c r="XK55" s="18">
        <v>344.85940420207987</v>
      </c>
      <c r="XL55" s="18">
        <v>883.03659212440255</v>
      </c>
      <c r="XM55" s="18">
        <v>849.48886187055382</v>
      </c>
      <c r="XN55" s="18">
        <v>713.15086425628101</v>
      </c>
      <c r="XO55" s="18">
        <v>1938.5588630035775</v>
      </c>
      <c r="XP55" s="18">
        <v>1818.2735424135135</v>
      </c>
      <c r="XQ55" s="18">
        <v>820.26574085333368</v>
      </c>
      <c r="XR55" s="18"/>
      <c r="XS55" s="18"/>
      <c r="XT55" s="120">
        <f t="shared" si="60"/>
        <v>4249.9603006315519</v>
      </c>
      <c r="XU55" s="120">
        <f t="shared" si="61"/>
        <v>0</v>
      </c>
      <c r="XV55" s="120">
        <f t="shared" si="62"/>
        <v>4249.9603006315519</v>
      </c>
      <c r="XW55" s="119">
        <f t="shared" si="155"/>
        <v>1700.2850000000001</v>
      </c>
      <c r="XX55" s="119">
        <v>166.05500000000001</v>
      </c>
      <c r="XY55" s="228">
        <v>170.47</v>
      </c>
      <c r="XZ55" s="228">
        <v>170.47</v>
      </c>
      <c r="YA55" s="228">
        <v>170.47</v>
      </c>
      <c r="YB55" s="228">
        <v>170.47</v>
      </c>
      <c r="YC55" s="228">
        <v>170.47</v>
      </c>
      <c r="YD55" s="228">
        <v>170.47</v>
      </c>
      <c r="YE55" s="228">
        <v>170.47</v>
      </c>
      <c r="YF55" s="228">
        <v>170.47</v>
      </c>
      <c r="YG55" s="228">
        <v>170.47</v>
      </c>
      <c r="YH55" s="228"/>
      <c r="YI55" s="228"/>
      <c r="YJ55" s="120">
        <f t="shared" si="156"/>
        <v>4655.9788766920929</v>
      </c>
      <c r="YK55" s="18">
        <v>439.78307080131884</v>
      </c>
      <c r="YL55" s="18">
        <v>314.36887406149179</v>
      </c>
      <c r="YM55" s="18">
        <v>441.75112069123668</v>
      </c>
      <c r="YN55" s="18">
        <v>471.93025663476607</v>
      </c>
      <c r="YO55" s="18">
        <v>646.78774513709436</v>
      </c>
      <c r="YP55" s="18">
        <v>450.36266725268041</v>
      </c>
      <c r="YQ55" s="18">
        <v>430.03645539997171</v>
      </c>
      <c r="YR55" s="18">
        <v>478.04486466361971</v>
      </c>
      <c r="YS55" s="18">
        <v>511.9325317084311</v>
      </c>
      <c r="YT55" s="18">
        <v>470.98129034148315</v>
      </c>
      <c r="YU55" s="18"/>
      <c r="YV55" s="18"/>
      <c r="YW55" s="218">
        <f t="shared" si="157"/>
        <v>2955.693876692093</v>
      </c>
      <c r="YX55" s="120">
        <f t="shared" si="63"/>
        <v>0</v>
      </c>
      <c r="YY55" s="120">
        <f t="shared" si="64"/>
        <v>2955.693876692093</v>
      </c>
      <c r="YZ55" s="119">
        <f t="shared" si="158"/>
        <v>510.09099999999989</v>
      </c>
      <c r="ZA55" s="119">
        <v>53.071000000000005</v>
      </c>
      <c r="ZB55" s="228">
        <v>50.78</v>
      </c>
      <c r="ZC55" s="228">
        <v>50.78</v>
      </c>
      <c r="ZD55" s="228">
        <v>50.78</v>
      </c>
      <c r="ZE55" s="228">
        <v>50.78</v>
      </c>
      <c r="ZF55" s="228">
        <v>50.78</v>
      </c>
      <c r="ZG55" s="228">
        <v>50.78</v>
      </c>
      <c r="ZH55" s="228">
        <v>50.78</v>
      </c>
      <c r="ZI55" s="228">
        <v>50.78</v>
      </c>
      <c r="ZJ55" s="228">
        <v>50.78</v>
      </c>
      <c r="ZK55" s="228"/>
      <c r="ZL55" s="228"/>
      <c r="ZM55" s="120">
        <f t="shared" si="159"/>
        <v>1257.4626253777465</v>
      </c>
      <c r="ZN55" s="119"/>
      <c r="ZO55" s="18"/>
      <c r="ZP55" s="18">
        <v>512.71457260292209</v>
      </c>
      <c r="ZQ55" s="18">
        <v>744.74805277482426</v>
      </c>
      <c r="ZR55" s="18"/>
      <c r="ZS55" s="18"/>
      <c r="ZT55" s="18"/>
      <c r="ZU55" s="18"/>
      <c r="ZV55" s="18"/>
      <c r="ZW55" s="18"/>
      <c r="ZX55" s="18"/>
      <c r="ZY55" s="18"/>
      <c r="ZZ55" s="120">
        <f t="shared" si="65"/>
        <v>747.37162537774657</v>
      </c>
      <c r="AAA55" s="120">
        <f t="shared" si="66"/>
        <v>0</v>
      </c>
      <c r="AAB55" s="120">
        <f t="shared" si="67"/>
        <v>747.37162537774657</v>
      </c>
      <c r="AAC55" s="119">
        <f t="shared" si="160"/>
        <v>0</v>
      </c>
      <c r="AAD55" s="119">
        <v>0</v>
      </c>
      <c r="AAE55" s="228">
        <v>0</v>
      </c>
      <c r="AAF55" s="228">
        <v>0</v>
      </c>
      <c r="AAG55" s="228">
        <v>0</v>
      </c>
      <c r="AAH55" s="228">
        <v>0</v>
      </c>
      <c r="AAI55" s="228">
        <v>0</v>
      </c>
      <c r="AAJ55" s="228">
        <v>0</v>
      </c>
      <c r="AAK55" s="228">
        <v>0</v>
      </c>
      <c r="AAL55" s="228">
        <v>0</v>
      </c>
      <c r="AAM55" s="228">
        <v>0</v>
      </c>
      <c r="AAN55" s="228"/>
      <c r="AAO55" s="228"/>
      <c r="AAP55" s="120">
        <f t="shared" si="161"/>
        <v>0</v>
      </c>
      <c r="AAQ55" s="18">
        <v>0</v>
      </c>
      <c r="AAR55" s="18">
        <v>0</v>
      </c>
      <c r="AAS55" s="18">
        <v>0</v>
      </c>
      <c r="AAT55" s="18">
        <v>0</v>
      </c>
      <c r="AAU55" s="18">
        <v>0</v>
      </c>
      <c r="AAV55" s="18">
        <v>0</v>
      </c>
      <c r="AAW55" s="18">
        <v>0</v>
      </c>
      <c r="AAX55" s="18">
        <v>0</v>
      </c>
      <c r="AAY55" s="18">
        <v>0</v>
      </c>
      <c r="AAZ55" s="18">
        <v>0</v>
      </c>
      <c r="ABA55" s="18"/>
      <c r="ABB55" s="18"/>
      <c r="ABC55" s="120">
        <f t="shared" si="68"/>
        <v>0</v>
      </c>
      <c r="ABD55" s="120">
        <f t="shared" si="69"/>
        <v>0</v>
      </c>
      <c r="ABE55" s="120">
        <f t="shared" si="70"/>
        <v>0</v>
      </c>
      <c r="ABF55" s="119">
        <f t="shared" si="162"/>
        <v>0</v>
      </c>
      <c r="ABG55" s="119">
        <v>0</v>
      </c>
      <c r="ABH55" s="228">
        <v>0</v>
      </c>
      <c r="ABI55" s="228">
        <v>0</v>
      </c>
      <c r="ABJ55" s="228">
        <v>0</v>
      </c>
      <c r="ABK55" s="228">
        <v>0</v>
      </c>
      <c r="ABL55" s="228">
        <v>0</v>
      </c>
      <c r="ABM55" s="228">
        <v>0</v>
      </c>
      <c r="ABN55" s="228">
        <v>0</v>
      </c>
      <c r="ABO55" s="228">
        <v>0</v>
      </c>
      <c r="ABP55" s="228">
        <v>0</v>
      </c>
      <c r="ABQ55" s="228"/>
      <c r="ABR55" s="228"/>
      <c r="ABS55" s="120">
        <f t="shared" si="163"/>
        <v>0</v>
      </c>
      <c r="ABT55" s="18">
        <v>0</v>
      </c>
      <c r="ABU55" s="18"/>
      <c r="ABV55" s="18"/>
      <c r="ABW55" s="18"/>
      <c r="ABX55" s="18"/>
      <c r="ABY55" s="18"/>
      <c r="ABZ55" s="18"/>
      <c r="ACA55" s="18">
        <v>0</v>
      </c>
      <c r="ACB55" s="18">
        <v>0</v>
      </c>
      <c r="ACC55" s="18">
        <v>0</v>
      </c>
      <c r="ACD55" s="18"/>
      <c r="ACE55" s="18"/>
      <c r="ACF55" s="120">
        <f t="shared" si="71"/>
        <v>0</v>
      </c>
      <c r="ACG55" s="120">
        <f t="shared" si="72"/>
        <v>0</v>
      </c>
      <c r="ACH55" s="120">
        <f t="shared" si="73"/>
        <v>0</v>
      </c>
      <c r="ACI55" s="114">
        <f t="shared" si="74"/>
        <v>16911.652000000002</v>
      </c>
      <c r="ACJ55" s="120">
        <f t="shared" si="75"/>
        <v>653.63834908800004</v>
      </c>
      <c r="ACK55" s="131">
        <f t="shared" si="76"/>
        <v>-16258.013650912002</v>
      </c>
      <c r="ACL55" s="120">
        <f t="shared" si="77"/>
        <v>-16258.013650912002</v>
      </c>
      <c r="ACM55" s="120">
        <f t="shared" si="78"/>
        <v>0</v>
      </c>
      <c r="ACN55" s="18">
        <f t="shared" si="164"/>
        <v>16911.652000000002</v>
      </c>
      <c r="ACO55" s="18">
        <v>1584.3819999999998</v>
      </c>
      <c r="ACP55" s="218">
        <v>1703.03</v>
      </c>
      <c r="ACQ55" s="218">
        <v>1703.03</v>
      </c>
      <c r="ACR55" s="218">
        <v>1703.03</v>
      </c>
      <c r="ACS55" s="218">
        <v>1703.03</v>
      </c>
      <c r="ACT55" s="218">
        <v>1703.03</v>
      </c>
      <c r="ACU55" s="218">
        <v>1703.03</v>
      </c>
      <c r="ACV55" s="218">
        <v>1703.03</v>
      </c>
      <c r="ACW55" s="218">
        <v>1703.03</v>
      </c>
      <c r="ACX55" s="218">
        <v>1703.03</v>
      </c>
      <c r="ACY55" s="218"/>
      <c r="ACZ55" s="218"/>
      <c r="ADA55" s="20">
        <f t="shared" si="165"/>
        <v>653.63834908800004</v>
      </c>
      <c r="ADB55" s="18">
        <v>83.399115240000015</v>
      </c>
      <c r="ADC55" s="18">
        <v>110.9131632</v>
      </c>
      <c r="ADD55" s="18">
        <v>95.420317248000003</v>
      </c>
      <c r="ADE55" s="18">
        <v>97.401398400000005</v>
      </c>
      <c r="ADF55" s="18">
        <v>59.546032199999999</v>
      </c>
      <c r="ADG55" s="18">
        <v>72.789904800000002</v>
      </c>
      <c r="ADH55" s="18">
        <v>47.140574400000006</v>
      </c>
      <c r="ADI55" s="18">
        <v>35.511339599999999</v>
      </c>
      <c r="ADJ55" s="18">
        <v>15.650740800000001</v>
      </c>
      <c r="ADK55" s="18">
        <v>35.865763199999996</v>
      </c>
      <c r="ADL55" s="18"/>
      <c r="ADM55" s="18"/>
      <c r="ADN55" s="20">
        <f t="shared" si="79"/>
        <v>-16258.013650912002</v>
      </c>
      <c r="ADO55" s="20">
        <f t="shared" si="80"/>
        <v>-16258.013650912002</v>
      </c>
      <c r="ADP55" s="20">
        <f t="shared" si="81"/>
        <v>0</v>
      </c>
      <c r="ADQ55" s="18">
        <f t="shared" si="166"/>
        <v>0</v>
      </c>
      <c r="ADR55" s="18">
        <v>0</v>
      </c>
      <c r="ADS55" s="218">
        <v>0</v>
      </c>
      <c r="ADT55" s="218">
        <v>0</v>
      </c>
      <c r="ADU55" s="218">
        <v>0</v>
      </c>
      <c r="ADV55" s="218">
        <v>0</v>
      </c>
      <c r="ADW55" s="218">
        <v>0</v>
      </c>
      <c r="ADX55" s="218">
        <v>0</v>
      </c>
      <c r="ADY55" s="218">
        <v>0</v>
      </c>
      <c r="ADZ55" s="218">
        <v>0</v>
      </c>
      <c r="AEA55" s="218">
        <v>0</v>
      </c>
      <c r="AEB55" s="218"/>
      <c r="AEC55" s="218"/>
      <c r="AED55" s="20">
        <f t="shared" si="167"/>
        <v>0</v>
      </c>
      <c r="AEE55" s="18">
        <v>0</v>
      </c>
      <c r="AEF55" s="18">
        <v>0</v>
      </c>
      <c r="AEG55" s="18">
        <v>0</v>
      </c>
      <c r="AEH55" s="18">
        <v>0</v>
      </c>
      <c r="AEI55" s="18">
        <v>0</v>
      </c>
      <c r="AEJ55" s="18">
        <v>0</v>
      </c>
      <c r="AEK55" s="18">
        <v>0</v>
      </c>
      <c r="AEL55" s="18">
        <v>0</v>
      </c>
      <c r="AEM55" s="18">
        <v>0</v>
      </c>
      <c r="AEN55" s="18">
        <v>0</v>
      </c>
      <c r="AEO55" s="18"/>
      <c r="AEP55" s="18"/>
      <c r="AEQ55" s="20">
        <f t="shared" si="82"/>
        <v>0</v>
      </c>
      <c r="AER55" s="20">
        <f t="shared" si="83"/>
        <v>0</v>
      </c>
      <c r="AES55" s="20">
        <f t="shared" si="84"/>
        <v>0</v>
      </c>
      <c r="AET55" s="18">
        <f t="shared" si="168"/>
        <v>0</v>
      </c>
      <c r="AEU55" s="18">
        <v>0</v>
      </c>
      <c r="AEV55" s="218">
        <v>0</v>
      </c>
      <c r="AEW55" s="218">
        <v>0</v>
      </c>
      <c r="AEX55" s="218">
        <v>0</v>
      </c>
      <c r="AEY55" s="218">
        <v>0</v>
      </c>
      <c r="AEZ55" s="218"/>
      <c r="AFA55" s="218"/>
      <c r="AFB55" s="218"/>
      <c r="AFC55" s="218"/>
      <c r="AFD55" s="218"/>
      <c r="AFE55" s="218"/>
      <c r="AFF55" s="218"/>
      <c r="AFG55" s="20">
        <f t="shared" si="169"/>
        <v>0</v>
      </c>
      <c r="AFH55" s="18"/>
      <c r="AFI55" s="18"/>
      <c r="AFJ55" s="18"/>
      <c r="AFK55" s="18"/>
      <c r="AFL55" s="18"/>
      <c r="AFM55" s="18"/>
      <c r="AFN55" s="18"/>
      <c r="AFO55" s="18"/>
      <c r="AFP55" s="18"/>
      <c r="AFQ55" s="18"/>
      <c r="AFR55" s="18"/>
      <c r="AFS55" s="18"/>
      <c r="AFT55" s="20">
        <f t="shared" si="85"/>
        <v>0</v>
      </c>
      <c r="AFU55" s="20">
        <f t="shared" si="86"/>
        <v>0</v>
      </c>
      <c r="AFV55" s="135">
        <f t="shared" si="87"/>
        <v>0</v>
      </c>
      <c r="AFW55" s="140">
        <f t="shared" si="88"/>
        <v>36884.032999999996</v>
      </c>
      <c r="AFX55" s="110">
        <f t="shared" si="89"/>
        <v>53392.361787864313</v>
      </c>
      <c r="AFY55" s="125">
        <f t="shared" si="90"/>
        <v>16508.328787864317</v>
      </c>
      <c r="AFZ55" s="20">
        <f t="shared" si="170"/>
        <v>0</v>
      </c>
      <c r="AGA55" s="139">
        <f t="shared" si="171"/>
        <v>16508.328787864317</v>
      </c>
      <c r="AGB55" s="200">
        <f t="shared" si="91"/>
        <v>44260.839599999992</v>
      </c>
      <c r="AGC55" s="125">
        <f t="shared" si="91"/>
        <v>64070.834145437169</v>
      </c>
      <c r="AGD55" s="125">
        <f t="shared" si="92"/>
        <v>19809.994545437177</v>
      </c>
      <c r="AGE55" s="20">
        <f t="shared" si="93"/>
        <v>0</v>
      </c>
      <c r="AGF55" s="135">
        <f t="shared" si="94"/>
        <v>19809.994545437177</v>
      </c>
      <c r="AGG55" s="164">
        <f t="shared" si="172"/>
        <v>2213.0419799999995</v>
      </c>
      <c r="AGH55" s="205">
        <f t="shared" si="173"/>
        <v>3203.5417072718587</v>
      </c>
      <c r="AGI55" s="125">
        <f t="shared" si="95"/>
        <v>990.49972727185923</v>
      </c>
      <c r="AGJ55" s="20">
        <f t="shared" si="96"/>
        <v>0</v>
      </c>
      <c r="AGK55" s="139">
        <f t="shared" si="97"/>
        <v>990.49972727185923</v>
      </c>
      <c r="AGL55" s="165">
        <f t="shared" si="174"/>
        <v>46473.881579999994</v>
      </c>
      <c r="AGM55" s="165">
        <f t="shared" si="174"/>
        <v>67274.375852709025</v>
      </c>
      <c r="AGN55" s="166">
        <f t="shared" si="99"/>
        <v>20800.494272709031</v>
      </c>
      <c r="AGO55" s="165">
        <f t="shared" si="100"/>
        <v>0</v>
      </c>
      <c r="AGP55" s="167">
        <f t="shared" si="101"/>
        <v>20800.494272709031</v>
      </c>
      <c r="AGQ55" s="202">
        <f t="shared" si="175"/>
        <v>4.7619047619047616E-2</v>
      </c>
      <c r="AGR55" s="263"/>
      <c r="AGS55" s="263">
        <v>0.05</v>
      </c>
      <c r="AGT55" s="229"/>
      <c r="AGU55" s="264"/>
      <c r="AGV55" s="22"/>
      <c r="AGW55" s="22"/>
      <c r="AGX55" s="22"/>
      <c r="AGY55" s="22"/>
      <c r="AGZ55" s="22"/>
      <c r="AHA55" s="22"/>
      <c r="AHB55" s="22"/>
      <c r="AHC55" s="22"/>
      <c r="AHD55" s="22"/>
      <c r="AHE55" s="22"/>
      <c r="AHF55" s="22"/>
      <c r="AHG55" s="22"/>
      <c r="AHH55" s="22"/>
    </row>
    <row r="56" spans="1:892" s="210" customFormat="1" ht="12.75" outlineLevel="1" x14ac:dyDescent="0.25">
      <c r="A56" s="1">
        <v>486</v>
      </c>
      <c r="B56" s="21">
        <v>3</v>
      </c>
      <c r="C56" s="230" t="s">
        <v>777</v>
      </c>
      <c r="D56" s="231">
        <v>8</v>
      </c>
      <c r="E56" s="227">
        <v>5817.77</v>
      </c>
      <c r="F56" s="131">
        <f t="shared" si="0"/>
        <v>53258.94</v>
      </c>
      <c r="G56" s="113">
        <f t="shared" si="1"/>
        <v>49090.196510392096</v>
      </c>
      <c r="H56" s="131">
        <f t="shared" si="2"/>
        <v>-4168.7434896079067</v>
      </c>
      <c r="I56" s="120">
        <f t="shared" si="3"/>
        <v>-4168.7434896079067</v>
      </c>
      <c r="J56" s="120">
        <f t="shared" si="4"/>
        <v>0</v>
      </c>
      <c r="K56" s="18">
        <f t="shared" si="102"/>
        <v>9151.0829999999987</v>
      </c>
      <c r="L56" s="218">
        <v>946.95299999999997</v>
      </c>
      <c r="M56" s="218">
        <v>911.57</v>
      </c>
      <c r="N56" s="218">
        <v>911.57</v>
      </c>
      <c r="O56" s="218">
        <v>911.57</v>
      </c>
      <c r="P56" s="218">
        <v>911.57</v>
      </c>
      <c r="Q56" s="218">
        <v>911.57</v>
      </c>
      <c r="R56" s="218">
        <v>911.57</v>
      </c>
      <c r="S56" s="218">
        <v>911.57</v>
      </c>
      <c r="T56" s="218">
        <v>911.57</v>
      </c>
      <c r="U56" s="218">
        <v>911.57</v>
      </c>
      <c r="V56" s="218"/>
      <c r="W56" s="218"/>
      <c r="X56" s="218">
        <f t="shared" si="103"/>
        <v>16452.886748149951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8402.4215405733139</v>
      </c>
      <c r="AE56" s="18">
        <v>8050.4652075766371</v>
      </c>
      <c r="AF56" s="18">
        <v>0</v>
      </c>
      <c r="AG56" s="18">
        <v>0</v>
      </c>
      <c r="AH56" s="18">
        <v>0</v>
      </c>
      <c r="AI56" s="18"/>
      <c r="AJ56" s="18"/>
      <c r="AK56" s="218"/>
      <c r="AL56" s="218">
        <f t="shared" si="104"/>
        <v>0</v>
      </c>
      <c r="AM56" s="218">
        <f t="shared" si="5"/>
        <v>0</v>
      </c>
      <c r="AN56" s="18">
        <f t="shared" si="105"/>
        <v>2935.0829999999996</v>
      </c>
      <c r="AO56" s="218">
        <v>288.18300000000005</v>
      </c>
      <c r="AP56" s="218">
        <v>294.10000000000002</v>
      </c>
      <c r="AQ56" s="218">
        <v>294.10000000000002</v>
      </c>
      <c r="AR56" s="218">
        <v>294.10000000000002</v>
      </c>
      <c r="AS56" s="218">
        <v>294.10000000000002</v>
      </c>
      <c r="AT56" s="218">
        <v>294.10000000000002</v>
      </c>
      <c r="AU56" s="218">
        <v>294.10000000000002</v>
      </c>
      <c r="AV56" s="218">
        <v>294.10000000000002</v>
      </c>
      <c r="AW56" s="218">
        <v>294.10000000000002</v>
      </c>
      <c r="AX56" s="218">
        <v>294.10000000000002</v>
      </c>
      <c r="AY56" s="218"/>
      <c r="AZ56" s="218"/>
      <c r="BA56" s="20">
        <f t="shared" si="106"/>
        <v>1572.247041072724</v>
      </c>
      <c r="BB56" s="18">
        <v>0</v>
      </c>
      <c r="BC56" s="18">
        <v>0</v>
      </c>
      <c r="BD56" s="18">
        <v>0</v>
      </c>
      <c r="BE56" s="18">
        <v>0</v>
      </c>
      <c r="BF56" s="18">
        <v>0</v>
      </c>
      <c r="BG56" s="18">
        <v>1572.247041072724</v>
      </c>
      <c r="BH56" s="18">
        <v>0</v>
      </c>
      <c r="BI56" s="18">
        <v>0</v>
      </c>
      <c r="BJ56" s="18">
        <v>0</v>
      </c>
      <c r="BK56" s="18">
        <v>0</v>
      </c>
      <c r="BL56" s="18"/>
      <c r="BM56" s="18"/>
      <c r="BN56" s="218"/>
      <c r="BO56" s="20">
        <f t="shared" si="6"/>
        <v>0</v>
      </c>
      <c r="BP56" s="20">
        <f t="shared" si="7"/>
        <v>0</v>
      </c>
      <c r="BQ56" s="18">
        <f t="shared" si="107"/>
        <v>3446.0970000000007</v>
      </c>
      <c r="BR56" s="218">
        <v>344.24700000000001</v>
      </c>
      <c r="BS56" s="3">
        <v>344.65</v>
      </c>
      <c r="BT56" s="218">
        <v>344.65</v>
      </c>
      <c r="BU56" s="218">
        <v>344.65</v>
      </c>
      <c r="BV56" s="218">
        <v>344.65</v>
      </c>
      <c r="BW56" s="218">
        <v>344.65</v>
      </c>
      <c r="BX56" s="218">
        <v>344.65</v>
      </c>
      <c r="BY56" s="218">
        <v>344.65</v>
      </c>
      <c r="BZ56" s="218">
        <v>344.65</v>
      </c>
      <c r="CA56" s="218">
        <v>344.65</v>
      </c>
      <c r="CB56" s="218"/>
      <c r="CC56" s="218"/>
      <c r="CD56" s="18">
        <f t="shared" si="108"/>
        <v>3739.0048304153997</v>
      </c>
      <c r="CE56" s="18">
        <v>347.24258603299995</v>
      </c>
      <c r="CF56" s="18">
        <v>346.35055933000001</v>
      </c>
      <c r="CG56" s="18">
        <v>380.52164983739999</v>
      </c>
      <c r="CH56" s="18">
        <v>388.42189604999999</v>
      </c>
      <c r="CI56" s="18">
        <v>379.93676656500003</v>
      </c>
      <c r="CJ56" s="18">
        <v>387.03335955</v>
      </c>
      <c r="CK56" s="18">
        <v>375.97881734999999</v>
      </c>
      <c r="CL56" s="18">
        <v>377.63679195000003</v>
      </c>
      <c r="CM56" s="18">
        <v>374.47657935000001</v>
      </c>
      <c r="CN56" s="18">
        <v>381.40582440000003</v>
      </c>
      <c r="CO56" s="18"/>
      <c r="CP56" s="18"/>
      <c r="CQ56" s="218"/>
      <c r="CR56" s="20">
        <f t="shared" si="8"/>
        <v>0</v>
      </c>
      <c r="CS56" s="20">
        <f t="shared" si="9"/>
        <v>0</v>
      </c>
      <c r="CT56" s="18">
        <f t="shared" si="109"/>
        <v>579.44900000000007</v>
      </c>
      <c r="CU56" s="18">
        <v>57.899000000000008</v>
      </c>
      <c r="CV56" s="218">
        <v>57.95</v>
      </c>
      <c r="CW56" s="218">
        <v>57.95</v>
      </c>
      <c r="CX56" s="218">
        <v>57.95</v>
      </c>
      <c r="CY56" s="218">
        <v>57.95</v>
      </c>
      <c r="CZ56" s="218">
        <v>57.95</v>
      </c>
      <c r="DA56" s="218">
        <v>57.95</v>
      </c>
      <c r="DB56" s="218">
        <v>57.95</v>
      </c>
      <c r="DC56" s="218">
        <v>57.95</v>
      </c>
      <c r="DD56" s="218">
        <v>57.95</v>
      </c>
      <c r="DE56" s="218"/>
      <c r="DF56" s="218"/>
      <c r="DG56" s="18">
        <f t="shared" si="110"/>
        <v>631.46769980231988</v>
      </c>
      <c r="DH56" s="18">
        <v>58.644139763999995</v>
      </c>
      <c r="DI56" s="18">
        <v>58.493489639999993</v>
      </c>
      <c r="DJ56" s="18">
        <v>64.265142371319996</v>
      </c>
      <c r="DK56" s="18">
        <v>65.599390889999995</v>
      </c>
      <c r="DL56" s="18">
        <v>64.166363216999997</v>
      </c>
      <c r="DM56" s="18">
        <v>65.364652429999992</v>
      </c>
      <c r="DN56" s="18">
        <v>63.497917229999999</v>
      </c>
      <c r="DO56" s="18">
        <v>63.777927509999998</v>
      </c>
      <c r="DP56" s="18">
        <v>63.244208829999998</v>
      </c>
      <c r="DQ56" s="18">
        <v>64.414467919999993</v>
      </c>
      <c r="DR56" s="18"/>
      <c r="DS56" s="18"/>
      <c r="DT56" s="218">
        <f t="shared" si="111"/>
        <v>52.018699802319816</v>
      </c>
      <c r="DU56" s="20">
        <f t="shared" si="10"/>
        <v>0</v>
      </c>
      <c r="DV56" s="20">
        <f t="shared" si="112"/>
        <v>52.018699802319816</v>
      </c>
      <c r="DW56" s="18">
        <f t="shared" si="176"/>
        <v>1702.6099999999997</v>
      </c>
      <c r="DX56" s="18">
        <v>167.20999999999998</v>
      </c>
      <c r="DY56" s="218">
        <v>170.6</v>
      </c>
      <c r="DZ56" s="218">
        <v>170.6</v>
      </c>
      <c r="EA56" s="218">
        <v>170.6</v>
      </c>
      <c r="EB56" s="218">
        <v>170.6</v>
      </c>
      <c r="EC56" s="218">
        <v>170.6</v>
      </c>
      <c r="ED56" s="218">
        <v>170.6</v>
      </c>
      <c r="EE56" s="218">
        <v>170.6</v>
      </c>
      <c r="EF56" s="218">
        <v>170.6</v>
      </c>
      <c r="EG56" s="218">
        <v>170.6</v>
      </c>
      <c r="EH56" s="218"/>
      <c r="EI56" s="218"/>
      <c r="EJ56" s="218"/>
      <c r="EK56" s="18">
        <f t="shared" si="113"/>
        <v>909.84663365081656</v>
      </c>
      <c r="EL56" s="18">
        <v>0</v>
      </c>
      <c r="EM56" s="18">
        <v>0</v>
      </c>
      <c r="EN56" s="18">
        <v>0</v>
      </c>
      <c r="EO56" s="18">
        <v>0</v>
      </c>
      <c r="EP56" s="18">
        <v>0</v>
      </c>
      <c r="EQ56" s="18">
        <v>909.84663365081656</v>
      </c>
      <c r="ER56" s="18">
        <v>0</v>
      </c>
      <c r="ES56" s="18">
        <v>0</v>
      </c>
      <c r="ET56" s="18">
        <v>0</v>
      </c>
      <c r="EU56" s="18">
        <v>0</v>
      </c>
      <c r="EV56" s="18"/>
      <c r="EW56" s="18"/>
      <c r="EX56" s="20">
        <f t="shared" si="12"/>
        <v>-792.76336634918312</v>
      </c>
      <c r="EY56" s="20">
        <f t="shared" si="114"/>
        <v>-792.76336634918312</v>
      </c>
      <c r="EZ56" s="20">
        <f t="shared" si="115"/>
        <v>0</v>
      </c>
      <c r="FA56" s="18">
        <f t="shared" si="116"/>
        <v>10811.371999999998</v>
      </c>
      <c r="FB56" s="18">
        <v>1061.492</v>
      </c>
      <c r="FC56" s="218">
        <v>1083.32</v>
      </c>
      <c r="FD56" s="218">
        <v>1083.32</v>
      </c>
      <c r="FE56" s="218">
        <v>1083.32</v>
      </c>
      <c r="FF56" s="218">
        <v>1083.32</v>
      </c>
      <c r="FG56" s="218">
        <v>1083.32</v>
      </c>
      <c r="FH56" s="218">
        <v>1083.32</v>
      </c>
      <c r="FI56" s="218">
        <v>1083.32</v>
      </c>
      <c r="FJ56" s="218">
        <v>1083.32</v>
      </c>
      <c r="FK56" s="218">
        <v>1083.32</v>
      </c>
      <c r="FL56" s="218"/>
      <c r="FM56" s="218"/>
      <c r="FN56" s="20">
        <f t="shared" si="117"/>
        <v>5790.0974672874418</v>
      </c>
      <c r="FO56" s="18">
        <v>0</v>
      </c>
      <c r="FP56" s="18">
        <v>0</v>
      </c>
      <c r="FQ56" s="18">
        <v>0</v>
      </c>
      <c r="FR56" s="18">
        <v>0</v>
      </c>
      <c r="FS56" s="18">
        <v>0</v>
      </c>
      <c r="FT56" s="18">
        <v>5790.0974672874418</v>
      </c>
      <c r="FU56" s="18">
        <v>0</v>
      </c>
      <c r="FV56" s="18">
        <v>0</v>
      </c>
      <c r="FW56" s="18">
        <v>0</v>
      </c>
      <c r="FX56" s="18">
        <v>0</v>
      </c>
      <c r="FY56" s="18"/>
      <c r="FZ56" s="18"/>
      <c r="GA56" s="218">
        <f t="shared" si="118"/>
        <v>-5021.2745327125558</v>
      </c>
      <c r="GB56" s="20">
        <f t="shared" si="119"/>
        <v>-5021.2745327125558</v>
      </c>
      <c r="GC56" s="20">
        <f t="shared" si="120"/>
        <v>0</v>
      </c>
      <c r="GD56" s="18">
        <f t="shared" si="121"/>
        <v>6.835</v>
      </c>
      <c r="GE56" s="218">
        <v>6.835</v>
      </c>
      <c r="GF56" s="218">
        <v>0</v>
      </c>
      <c r="GG56" s="218">
        <v>0</v>
      </c>
      <c r="GH56" s="218">
        <v>0</v>
      </c>
      <c r="GI56" s="218">
        <v>0</v>
      </c>
      <c r="GJ56" s="218">
        <v>0</v>
      </c>
      <c r="GK56" s="218"/>
      <c r="GL56" s="218"/>
      <c r="GM56" s="218"/>
      <c r="GN56" s="218"/>
      <c r="GO56" s="218"/>
      <c r="GP56" s="218"/>
      <c r="GQ56" s="20">
        <f t="shared" si="122"/>
        <v>0</v>
      </c>
      <c r="GR56" s="18">
        <v>0</v>
      </c>
      <c r="GS56" s="18">
        <v>0</v>
      </c>
      <c r="GT56" s="18">
        <v>0</v>
      </c>
      <c r="GU56" s="18">
        <v>0</v>
      </c>
      <c r="GV56" s="218">
        <f t="shared" si="123"/>
        <v>-6.835</v>
      </c>
      <c r="GW56" s="20">
        <f t="shared" si="13"/>
        <v>-6.835</v>
      </c>
      <c r="GX56" s="20">
        <f t="shared" si="14"/>
        <v>0</v>
      </c>
      <c r="GY56" s="18">
        <f t="shared" si="124"/>
        <v>24626.411000000004</v>
      </c>
      <c r="GZ56" s="18">
        <v>2407.4810000000002</v>
      </c>
      <c r="HA56" s="218">
        <v>2468.77</v>
      </c>
      <c r="HB56" s="218">
        <v>2468.77</v>
      </c>
      <c r="HC56" s="218">
        <v>2468.77</v>
      </c>
      <c r="HD56" s="218">
        <v>2468.77</v>
      </c>
      <c r="HE56" s="218">
        <v>2468.77</v>
      </c>
      <c r="HF56" s="218">
        <v>2468.77</v>
      </c>
      <c r="HG56" s="218">
        <v>2468.77</v>
      </c>
      <c r="HH56" s="218">
        <v>2468.77</v>
      </c>
      <c r="HI56" s="218">
        <v>2468.77</v>
      </c>
      <c r="HJ56" s="218"/>
      <c r="HK56" s="218"/>
      <c r="HL56" s="20">
        <f t="shared" si="125"/>
        <v>19994.646090013441</v>
      </c>
      <c r="HM56" s="18">
        <v>1909.5982596323281</v>
      </c>
      <c r="HN56" s="18">
        <v>1755.6307075491513</v>
      </c>
      <c r="HO56" s="18">
        <v>2017.8428974718875</v>
      </c>
      <c r="HP56" s="18">
        <v>2175.0732421584607</v>
      </c>
      <c r="HQ56" s="18">
        <v>2275.3640571634578</v>
      </c>
      <c r="HR56" s="18">
        <v>1973.7461007764882</v>
      </c>
      <c r="HS56" s="18">
        <v>1794.1623312917402</v>
      </c>
      <c r="HT56" s="18">
        <v>2373.3106892738206</v>
      </c>
      <c r="HU56" s="18">
        <v>1793.2902653113676</v>
      </c>
      <c r="HV56" s="18">
        <v>1926.6275393847382</v>
      </c>
      <c r="HW56" s="18"/>
      <c r="HX56" s="18"/>
      <c r="HY56" s="20">
        <f t="shared" si="15"/>
        <v>-4631.764909986563</v>
      </c>
      <c r="HZ56" s="20">
        <f t="shared" si="16"/>
        <v>-4631.764909986563</v>
      </c>
      <c r="IA56" s="20">
        <f t="shared" si="17"/>
        <v>0</v>
      </c>
      <c r="IB56" s="119">
        <f t="shared" si="126"/>
        <v>65231.08600000001</v>
      </c>
      <c r="IC56" s="119">
        <v>6363.7260000000006</v>
      </c>
      <c r="ID56" s="228">
        <v>6552.66</v>
      </c>
      <c r="IE56" s="228">
        <v>6552.66</v>
      </c>
      <c r="IF56" s="119">
        <v>6552.66</v>
      </c>
      <c r="IG56" s="119">
        <v>6552.66</v>
      </c>
      <c r="IH56" s="119">
        <v>6552.66</v>
      </c>
      <c r="II56" s="119">
        <v>6552.66</v>
      </c>
      <c r="IJ56" s="119">
        <v>6552.66</v>
      </c>
      <c r="IK56" s="119">
        <v>6552.66</v>
      </c>
      <c r="IL56" s="119">
        <v>6446.08</v>
      </c>
      <c r="IM56" s="119"/>
      <c r="IN56" s="119"/>
      <c r="IO56" s="120">
        <f t="shared" si="127"/>
        <v>64257.909738477108</v>
      </c>
      <c r="IP56" s="18">
        <v>4324.3423126635871</v>
      </c>
      <c r="IQ56" s="18">
        <v>5028.0964207167008</v>
      </c>
      <c r="IR56" s="18">
        <v>6747.445368718747</v>
      </c>
      <c r="IS56" s="18">
        <v>6500.1536804500238</v>
      </c>
      <c r="IT56" s="18">
        <v>7519.686811348276</v>
      </c>
      <c r="IU56" s="18">
        <v>6197.6626672538423</v>
      </c>
      <c r="IV56" s="18">
        <v>6097.0417411053804</v>
      </c>
      <c r="IW56" s="18">
        <v>6797.4149003340726</v>
      </c>
      <c r="IX56" s="18">
        <v>7767.7962029457503</v>
      </c>
      <c r="IY56" s="18">
        <v>7278.2696329407308</v>
      </c>
      <c r="IZ56" s="18"/>
      <c r="JA56" s="18"/>
      <c r="JB56" s="228">
        <f t="shared" si="18"/>
        <v>-973.17626152290177</v>
      </c>
      <c r="JC56" s="120">
        <f t="shared" si="19"/>
        <v>-973.17626152290177</v>
      </c>
      <c r="JD56" s="120">
        <f t="shared" si="20"/>
        <v>0</v>
      </c>
      <c r="JE56" s="119">
        <f t="shared" si="128"/>
        <v>0</v>
      </c>
      <c r="JF56" s="119">
        <v>0</v>
      </c>
      <c r="JG56" s="228">
        <v>0</v>
      </c>
      <c r="JH56" s="228">
        <v>0</v>
      </c>
      <c r="JI56" s="228">
        <v>0</v>
      </c>
      <c r="JJ56" s="228">
        <v>0</v>
      </c>
      <c r="JK56" s="228">
        <v>0</v>
      </c>
      <c r="JL56" s="228">
        <v>0</v>
      </c>
      <c r="JM56" s="228">
        <v>0</v>
      </c>
      <c r="JN56" s="228">
        <v>0</v>
      </c>
      <c r="JO56" s="228">
        <v>0</v>
      </c>
      <c r="JP56" s="228"/>
      <c r="JQ56" s="228"/>
      <c r="JR56" s="119">
        <f t="shared" si="129"/>
        <v>0</v>
      </c>
      <c r="JS56" s="18">
        <v>0</v>
      </c>
      <c r="JT56" s="18">
        <v>0</v>
      </c>
      <c r="JU56" s="18">
        <v>0</v>
      </c>
      <c r="JV56" s="18">
        <v>0</v>
      </c>
      <c r="JW56" s="18">
        <v>0</v>
      </c>
      <c r="JX56" s="18">
        <v>0</v>
      </c>
      <c r="JY56" s="18">
        <v>0</v>
      </c>
      <c r="JZ56" s="18">
        <v>0</v>
      </c>
      <c r="KA56" s="18">
        <v>0</v>
      </c>
      <c r="KB56" s="18">
        <v>0</v>
      </c>
      <c r="KC56" s="18"/>
      <c r="KD56" s="18"/>
      <c r="KE56" s="228">
        <f t="shared" si="21"/>
        <v>0</v>
      </c>
      <c r="KF56" s="120">
        <f t="shared" si="22"/>
        <v>0</v>
      </c>
      <c r="KG56" s="120">
        <f t="shared" si="23"/>
        <v>0</v>
      </c>
      <c r="KH56" s="119">
        <f t="shared" si="130"/>
        <v>4568.7520000000004</v>
      </c>
      <c r="KI56" s="119">
        <v>448.55199999999996</v>
      </c>
      <c r="KJ56" s="228">
        <v>457.8</v>
      </c>
      <c r="KK56" s="228">
        <v>457.8</v>
      </c>
      <c r="KL56" s="228">
        <v>457.8</v>
      </c>
      <c r="KM56" s="228">
        <v>457.8</v>
      </c>
      <c r="KN56" s="228">
        <v>457.8</v>
      </c>
      <c r="KO56" s="228">
        <v>457.8</v>
      </c>
      <c r="KP56" s="228">
        <v>457.8</v>
      </c>
      <c r="KQ56" s="228">
        <v>457.8</v>
      </c>
      <c r="KR56" s="228">
        <v>457.8</v>
      </c>
      <c r="KS56" s="228"/>
      <c r="KT56" s="228"/>
      <c r="KU56" s="120">
        <f t="shared" si="131"/>
        <v>3815.3047328818288</v>
      </c>
      <c r="KV56" s="18">
        <v>531.16483221439626</v>
      </c>
      <c r="KW56" s="18">
        <v>402.58062903209918</v>
      </c>
      <c r="KX56" s="18">
        <v>593.48904832598475</v>
      </c>
      <c r="KY56" s="18">
        <v>526.3433613989281</v>
      </c>
      <c r="KZ56" s="18">
        <v>566.87288925348037</v>
      </c>
      <c r="LA56" s="18">
        <v>112.31616709294286</v>
      </c>
      <c r="LB56" s="18">
        <v>6.2234019291427352</v>
      </c>
      <c r="LC56" s="18"/>
      <c r="LD56" s="18">
        <v>627.04437814000789</v>
      </c>
      <c r="LE56" s="18">
        <v>449.27002549484621</v>
      </c>
      <c r="LF56" s="18"/>
      <c r="LG56" s="18"/>
      <c r="LH56" s="228">
        <f t="shared" si="132"/>
        <v>-753.44726711817157</v>
      </c>
      <c r="LI56" s="120">
        <f t="shared" si="24"/>
        <v>-753.44726711817157</v>
      </c>
      <c r="LJ56" s="120">
        <f t="shared" si="25"/>
        <v>0</v>
      </c>
      <c r="LK56" s="120">
        <f t="shared" si="133"/>
        <v>0</v>
      </c>
      <c r="LL56" s="228"/>
      <c r="LM56" s="228"/>
      <c r="LN56" s="228"/>
      <c r="LO56" s="228"/>
      <c r="LP56" s="228"/>
      <c r="LQ56" s="228"/>
      <c r="LR56" s="228"/>
      <c r="LS56" s="228"/>
      <c r="LT56" s="228"/>
      <c r="LU56" s="228"/>
      <c r="LV56" s="228"/>
      <c r="LW56" s="228"/>
      <c r="LX56" s="120">
        <f t="shared" si="26"/>
        <v>0</v>
      </c>
      <c r="LY56" s="228"/>
      <c r="LZ56" s="228"/>
      <c r="MA56" s="228"/>
      <c r="MB56" s="228"/>
      <c r="MC56" s="228"/>
      <c r="MD56" s="228"/>
      <c r="ME56" s="228"/>
      <c r="MF56" s="228"/>
      <c r="MG56" s="228"/>
      <c r="MH56" s="228"/>
      <c r="MI56" s="228"/>
      <c r="MJ56" s="119">
        <v>0</v>
      </c>
      <c r="MK56" s="228"/>
      <c r="ML56" s="120">
        <f t="shared" si="27"/>
        <v>0</v>
      </c>
      <c r="MM56" s="120">
        <f t="shared" si="28"/>
        <v>0</v>
      </c>
      <c r="MN56" s="120">
        <f t="shared" si="134"/>
        <v>75014.303875000012</v>
      </c>
      <c r="MO56" s="120">
        <v>7303.3438749999996</v>
      </c>
      <c r="MP56" s="228">
        <v>7523.44</v>
      </c>
      <c r="MQ56" s="228">
        <v>7523.44</v>
      </c>
      <c r="MR56" s="228">
        <v>7523.44</v>
      </c>
      <c r="MS56" s="228">
        <v>7523.44</v>
      </c>
      <c r="MT56" s="228">
        <v>7523.44</v>
      </c>
      <c r="MU56" s="228">
        <v>7523.44</v>
      </c>
      <c r="MV56" s="228">
        <v>7523.44</v>
      </c>
      <c r="MW56" s="228">
        <v>7523.44</v>
      </c>
      <c r="MX56" s="228">
        <v>7523.44</v>
      </c>
      <c r="MY56" s="228"/>
      <c r="MZ56" s="228"/>
      <c r="NA56" s="120">
        <f t="shared" si="135"/>
        <v>26625.479358072043</v>
      </c>
      <c r="NB56" s="20">
        <v>7689.2314238595063</v>
      </c>
      <c r="NC56" s="20">
        <v>0</v>
      </c>
      <c r="ND56" s="20">
        <v>3772.2549677210727</v>
      </c>
      <c r="NE56" s="20">
        <v>0</v>
      </c>
      <c r="NF56" s="20">
        <v>0</v>
      </c>
      <c r="NG56" s="20">
        <v>4862.6327386162448</v>
      </c>
      <c r="NH56" s="20">
        <v>574.87237569093929</v>
      </c>
      <c r="NI56" s="20">
        <v>0</v>
      </c>
      <c r="NJ56" s="20">
        <v>5328.4316435106339</v>
      </c>
      <c r="NK56" s="20">
        <v>4398.0562086736463</v>
      </c>
      <c r="NL56" s="20"/>
      <c r="NM56" s="20"/>
      <c r="NN56" s="228">
        <f t="shared" si="136"/>
        <v>-48388.824516927969</v>
      </c>
      <c r="NO56" s="120">
        <f t="shared" si="29"/>
        <v>-48388.824516927969</v>
      </c>
      <c r="NP56" s="120">
        <f t="shared" si="30"/>
        <v>0</v>
      </c>
      <c r="NQ56" s="114">
        <f t="shared" si="31"/>
        <v>17147.633999999998</v>
      </c>
      <c r="NR56" s="113">
        <f t="shared" si="32"/>
        <v>8341.94</v>
      </c>
      <c r="NS56" s="131">
        <f t="shared" si="33"/>
        <v>-8805.6939999999977</v>
      </c>
      <c r="NT56" s="120">
        <f t="shared" si="34"/>
        <v>-8805.6939999999977</v>
      </c>
      <c r="NU56" s="120">
        <f t="shared" si="35"/>
        <v>0</v>
      </c>
      <c r="NV56" s="18">
        <f t="shared" si="137"/>
        <v>4728.6149999999998</v>
      </c>
      <c r="NW56" s="18">
        <v>443.08499999999998</v>
      </c>
      <c r="NX56" s="218">
        <v>476.17</v>
      </c>
      <c r="NY56" s="218">
        <v>476.17</v>
      </c>
      <c r="NZ56" s="18">
        <v>476.17</v>
      </c>
      <c r="OA56" s="18">
        <v>476.17</v>
      </c>
      <c r="OB56" s="18">
        <v>476.17</v>
      </c>
      <c r="OC56" s="18">
        <v>476.17</v>
      </c>
      <c r="OD56" s="18">
        <v>476.17</v>
      </c>
      <c r="OE56" s="18">
        <v>476.17</v>
      </c>
      <c r="OF56" s="18">
        <v>476.17</v>
      </c>
      <c r="OG56" s="18"/>
      <c r="OH56" s="18"/>
      <c r="OI56" s="20">
        <f t="shared" si="138"/>
        <v>5322.58</v>
      </c>
      <c r="OJ56" s="20">
        <v>0</v>
      </c>
      <c r="OK56" s="20">
        <v>0</v>
      </c>
      <c r="OL56" s="20">
        <v>2383.98</v>
      </c>
      <c r="OM56" s="20">
        <v>0</v>
      </c>
      <c r="ON56" s="20">
        <v>0</v>
      </c>
      <c r="OO56" s="20">
        <v>0</v>
      </c>
      <c r="OP56" s="20">
        <v>2938.6</v>
      </c>
      <c r="OQ56" s="20">
        <v>0</v>
      </c>
      <c r="OR56" s="20">
        <v>0</v>
      </c>
      <c r="OS56" s="20">
        <f>VLOOKUP(C56,'[3]Фін.рез.(витрати)'!$C$8:$AD$94,28,0)</f>
        <v>0</v>
      </c>
      <c r="OT56" s="20"/>
      <c r="OU56" s="20"/>
      <c r="OV56" s="218">
        <f t="shared" si="139"/>
        <v>593.96500000000015</v>
      </c>
      <c r="OW56" s="20">
        <f t="shared" si="36"/>
        <v>0</v>
      </c>
      <c r="OX56" s="20">
        <f t="shared" si="37"/>
        <v>593.96500000000015</v>
      </c>
      <c r="OY56" s="18">
        <f t="shared" si="140"/>
        <v>3918.5870000000009</v>
      </c>
      <c r="OZ56" s="18">
        <v>367.09700000000004</v>
      </c>
      <c r="PA56" s="218">
        <v>394.61</v>
      </c>
      <c r="PB56" s="218">
        <v>394.61</v>
      </c>
      <c r="PC56" s="218">
        <v>394.61</v>
      </c>
      <c r="PD56" s="218">
        <v>394.61</v>
      </c>
      <c r="PE56" s="218">
        <v>394.61</v>
      </c>
      <c r="PF56" s="218">
        <v>394.61</v>
      </c>
      <c r="PG56" s="218">
        <v>394.61</v>
      </c>
      <c r="PH56" s="218">
        <v>394.61</v>
      </c>
      <c r="PI56" s="218">
        <v>394.61</v>
      </c>
      <c r="PJ56" s="218"/>
      <c r="PK56" s="218"/>
      <c r="PL56" s="20">
        <f t="shared" si="141"/>
        <v>2814.34</v>
      </c>
      <c r="PM56" s="18">
        <v>2814.34</v>
      </c>
      <c r="PN56" s="18">
        <v>0</v>
      </c>
      <c r="PO56" s="18">
        <v>0</v>
      </c>
      <c r="PP56" s="18">
        <v>0</v>
      </c>
      <c r="PQ56" s="18">
        <v>0</v>
      </c>
      <c r="PR56" s="18">
        <v>0</v>
      </c>
      <c r="PS56" s="18">
        <v>0</v>
      </c>
      <c r="PT56" s="18">
        <v>0</v>
      </c>
      <c r="PU56" s="18">
        <v>0</v>
      </c>
      <c r="PV56" s="18">
        <f>VLOOKUP(C56,'[3]Фін.рез.(витрати)'!$C$8:$AE$94,29,0)</f>
        <v>0</v>
      </c>
      <c r="PW56" s="18"/>
      <c r="PX56" s="18"/>
      <c r="PY56" s="218">
        <f t="shared" si="142"/>
        <v>-1104.2470000000008</v>
      </c>
      <c r="PZ56" s="20">
        <f t="shared" si="38"/>
        <v>-1104.2470000000008</v>
      </c>
      <c r="QA56" s="20">
        <f t="shared" si="39"/>
        <v>0</v>
      </c>
      <c r="QB56" s="18">
        <f t="shared" si="143"/>
        <v>1690.6510000000001</v>
      </c>
      <c r="QC56" s="18">
        <v>165.60099999999997</v>
      </c>
      <c r="QD56" s="218">
        <v>169.45</v>
      </c>
      <c r="QE56" s="218">
        <v>169.45</v>
      </c>
      <c r="QF56" s="218">
        <v>169.45</v>
      </c>
      <c r="QG56" s="218">
        <v>169.45</v>
      </c>
      <c r="QH56" s="218">
        <v>169.45</v>
      </c>
      <c r="QI56" s="218">
        <v>169.45</v>
      </c>
      <c r="QJ56" s="218">
        <v>169.45</v>
      </c>
      <c r="QK56" s="218">
        <v>169.45</v>
      </c>
      <c r="QL56" s="218">
        <v>169.45</v>
      </c>
      <c r="QM56" s="218"/>
      <c r="QN56" s="218"/>
      <c r="QO56" s="20">
        <f t="shared" si="144"/>
        <v>0</v>
      </c>
      <c r="QP56" s="18">
        <v>0</v>
      </c>
      <c r="QQ56" s="18">
        <v>0</v>
      </c>
      <c r="QR56" s="18"/>
      <c r="QS56" s="18">
        <v>0</v>
      </c>
      <c r="QT56" s="18">
        <v>0</v>
      </c>
      <c r="QU56" s="18">
        <v>0</v>
      </c>
      <c r="QV56" s="18"/>
      <c r="QW56" s="18">
        <v>0</v>
      </c>
      <c r="QX56" s="18"/>
      <c r="QY56" s="18"/>
      <c r="QZ56" s="18"/>
      <c r="RA56" s="18"/>
      <c r="RB56" s="218">
        <f t="shared" si="145"/>
        <v>-1690.6510000000001</v>
      </c>
      <c r="RC56" s="20">
        <f t="shared" si="40"/>
        <v>-1690.6510000000001</v>
      </c>
      <c r="RD56" s="20">
        <f t="shared" si="41"/>
        <v>0</v>
      </c>
      <c r="RE56" s="18">
        <f t="shared" si="146"/>
        <v>4221.9269999999997</v>
      </c>
      <c r="RF56" s="20">
        <v>411.95699999999994</v>
      </c>
      <c r="RG56" s="218">
        <v>423.33</v>
      </c>
      <c r="RH56" s="218">
        <v>423.33</v>
      </c>
      <c r="RI56" s="218">
        <v>423.33</v>
      </c>
      <c r="RJ56" s="218">
        <v>423.33</v>
      </c>
      <c r="RK56" s="218">
        <v>423.33</v>
      </c>
      <c r="RL56" s="218">
        <v>423.33</v>
      </c>
      <c r="RM56" s="218">
        <v>423.33</v>
      </c>
      <c r="RN56" s="218">
        <v>423.33</v>
      </c>
      <c r="RO56" s="218">
        <v>423.33</v>
      </c>
      <c r="RP56" s="218"/>
      <c r="RQ56" s="218"/>
      <c r="RR56" s="20">
        <f t="shared" si="147"/>
        <v>0</v>
      </c>
      <c r="RS56" s="18">
        <v>0</v>
      </c>
      <c r="RT56" s="18">
        <v>0</v>
      </c>
      <c r="RU56" s="18"/>
      <c r="RV56" s="18">
        <v>0</v>
      </c>
      <c r="RW56" s="18"/>
      <c r="RX56" s="18"/>
      <c r="RY56" s="18">
        <v>0</v>
      </c>
      <c r="RZ56" s="18">
        <v>0</v>
      </c>
      <c r="SA56" s="18"/>
      <c r="SB56" s="18"/>
      <c r="SC56" s="18"/>
      <c r="SD56" s="18"/>
      <c r="SE56" s="20">
        <f t="shared" si="42"/>
        <v>-4221.9269999999997</v>
      </c>
      <c r="SF56" s="20">
        <f t="shared" si="43"/>
        <v>-4221.9269999999997</v>
      </c>
      <c r="SG56" s="20">
        <f t="shared" si="44"/>
        <v>0</v>
      </c>
      <c r="SH56" s="18">
        <f t="shared" si="148"/>
        <v>0</v>
      </c>
      <c r="SI56" s="18">
        <v>0</v>
      </c>
      <c r="SJ56" s="218">
        <v>0</v>
      </c>
      <c r="SK56" s="218">
        <v>0</v>
      </c>
      <c r="SL56" s="218">
        <v>0</v>
      </c>
      <c r="SM56" s="218">
        <v>0</v>
      </c>
      <c r="SN56" s="218">
        <v>0</v>
      </c>
      <c r="SO56" s="218">
        <v>0</v>
      </c>
      <c r="SP56" s="218">
        <v>0</v>
      </c>
      <c r="SQ56" s="218">
        <v>0</v>
      </c>
      <c r="SR56" s="218">
        <v>0</v>
      </c>
      <c r="SS56" s="218"/>
      <c r="ST56" s="218"/>
      <c r="SU56" s="20">
        <f t="shared" si="149"/>
        <v>0</v>
      </c>
      <c r="SV56" s="18">
        <v>0</v>
      </c>
      <c r="SW56" s="18">
        <v>0</v>
      </c>
      <c r="SX56" s="18">
        <v>0</v>
      </c>
      <c r="SY56" s="18">
        <v>0</v>
      </c>
      <c r="SZ56" s="18">
        <v>0</v>
      </c>
      <c r="TA56" s="18">
        <v>0</v>
      </c>
      <c r="TB56" s="18">
        <v>0</v>
      </c>
      <c r="TC56" s="18">
        <v>0</v>
      </c>
      <c r="TD56" s="18">
        <v>0</v>
      </c>
      <c r="TE56" s="18"/>
      <c r="TF56" s="18"/>
      <c r="TG56" s="18"/>
      <c r="TH56" s="20">
        <f t="shared" si="45"/>
        <v>0</v>
      </c>
      <c r="TI56" s="20">
        <f t="shared" si="46"/>
        <v>0</v>
      </c>
      <c r="TJ56" s="20">
        <f t="shared" si="47"/>
        <v>0</v>
      </c>
      <c r="TK56" s="18">
        <f t="shared" si="150"/>
        <v>2530.4700000000003</v>
      </c>
      <c r="TL56" s="18">
        <v>240.33000000000004</v>
      </c>
      <c r="TM56" s="218">
        <v>254.46</v>
      </c>
      <c r="TN56" s="218">
        <v>254.46</v>
      </c>
      <c r="TO56" s="218">
        <v>254.46</v>
      </c>
      <c r="TP56" s="218">
        <v>254.46</v>
      </c>
      <c r="TQ56" s="218">
        <v>254.46</v>
      </c>
      <c r="TR56" s="218">
        <v>254.46</v>
      </c>
      <c r="TS56" s="218">
        <v>254.46</v>
      </c>
      <c r="TT56" s="218">
        <v>254.46</v>
      </c>
      <c r="TU56" s="218">
        <v>254.46</v>
      </c>
      <c r="TV56" s="218"/>
      <c r="TW56" s="218"/>
      <c r="TX56" s="20">
        <f t="shared" si="151"/>
        <v>205.02</v>
      </c>
      <c r="TY56" s="18">
        <v>205.02</v>
      </c>
      <c r="TZ56" s="18">
        <v>0</v>
      </c>
      <c r="UA56" s="18">
        <v>0</v>
      </c>
      <c r="UB56" s="18">
        <v>0</v>
      </c>
      <c r="UC56" s="18">
        <v>0</v>
      </c>
      <c r="UD56" s="18">
        <v>0</v>
      </c>
      <c r="UE56" s="18">
        <v>0</v>
      </c>
      <c r="UF56" s="18">
        <v>0</v>
      </c>
      <c r="UG56" s="18">
        <v>0</v>
      </c>
      <c r="UH56" s="18">
        <f>VLOOKUP(C56,'[3]Фін.рез.(витрати)'!$C$8:$AI$94,33,0)</f>
        <v>0</v>
      </c>
      <c r="UI56" s="18"/>
      <c r="UJ56" s="18"/>
      <c r="UK56" s="20">
        <f t="shared" si="48"/>
        <v>-2325.4500000000003</v>
      </c>
      <c r="UL56" s="20">
        <f t="shared" si="49"/>
        <v>-2325.4500000000003</v>
      </c>
      <c r="UM56" s="20">
        <f t="shared" si="50"/>
        <v>0</v>
      </c>
      <c r="UN56" s="18">
        <f t="shared" si="152"/>
        <v>57.384</v>
      </c>
      <c r="UO56" s="18">
        <v>5.6340000000000003</v>
      </c>
      <c r="UP56" s="218">
        <v>5.75</v>
      </c>
      <c r="UQ56" s="218">
        <v>5.75</v>
      </c>
      <c r="UR56" s="218">
        <v>5.75</v>
      </c>
      <c r="US56" s="218">
        <v>5.75</v>
      </c>
      <c r="UT56" s="218">
        <v>5.75</v>
      </c>
      <c r="UU56" s="218">
        <v>5.75</v>
      </c>
      <c r="UV56" s="218">
        <v>5.75</v>
      </c>
      <c r="UW56" s="218">
        <v>5.75</v>
      </c>
      <c r="UX56" s="218">
        <v>5.75</v>
      </c>
      <c r="UY56" s="218"/>
      <c r="UZ56" s="218"/>
      <c r="VA56" s="20">
        <f t="shared" si="51"/>
        <v>0</v>
      </c>
      <c r="VB56" s="218"/>
      <c r="VC56" s="218"/>
      <c r="VD56" s="218"/>
      <c r="VE56" s="218"/>
      <c r="VF56" s="218"/>
      <c r="VG56" s="218"/>
      <c r="VH56" s="218"/>
      <c r="VI56" s="218"/>
      <c r="VJ56" s="218"/>
      <c r="VK56" s="218"/>
      <c r="VL56" s="218"/>
      <c r="VM56" s="218"/>
      <c r="VN56" s="20">
        <f t="shared" si="52"/>
        <v>-57.384</v>
      </c>
      <c r="VO56" s="20">
        <f t="shared" si="53"/>
        <v>-57.384</v>
      </c>
      <c r="VP56" s="20">
        <f t="shared" si="54"/>
        <v>0</v>
      </c>
      <c r="VQ56" s="120">
        <f t="shared" si="55"/>
        <v>0</v>
      </c>
      <c r="VR56" s="228"/>
      <c r="VS56" s="228"/>
      <c r="VT56" s="228"/>
      <c r="VU56" s="228"/>
      <c r="VV56" s="228"/>
      <c r="VW56" s="228"/>
      <c r="VX56" s="228"/>
      <c r="VY56" s="228"/>
      <c r="VZ56" s="228"/>
      <c r="WA56" s="228"/>
      <c r="WB56" s="228"/>
      <c r="WC56" s="228"/>
      <c r="WD56" s="120">
        <f t="shared" si="56"/>
        <v>0</v>
      </c>
      <c r="WE56" s="218"/>
      <c r="WF56" s="218"/>
      <c r="WG56" s="218"/>
      <c r="WH56" s="218"/>
      <c r="WI56" s="218"/>
      <c r="WJ56" s="218"/>
      <c r="WK56" s="218"/>
      <c r="WL56" s="218"/>
      <c r="WM56" s="218"/>
      <c r="WN56" s="218"/>
      <c r="WO56" s="218"/>
      <c r="WP56" s="218"/>
      <c r="WQ56" s="120">
        <f t="shared" si="57"/>
        <v>0</v>
      </c>
      <c r="WR56" s="120">
        <f t="shared" si="58"/>
        <v>0</v>
      </c>
      <c r="WS56" s="120">
        <f t="shared" si="59"/>
        <v>0</v>
      </c>
      <c r="WT56" s="119">
        <f t="shared" si="153"/>
        <v>98932.801999999996</v>
      </c>
      <c r="WU56" s="119">
        <v>9607.7119999999995</v>
      </c>
      <c r="WV56" s="228">
        <v>9925.01</v>
      </c>
      <c r="WW56" s="228">
        <v>9925.01</v>
      </c>
      <c r="WX56" s="228">
        <v>9925.01</v>
      </c>
      <c r="WY56" s="228">
        <v>9925.01</v>
      </c>
      <c r="WZ56" s="228">
        <v>9925.01</v>
      </c>
      <c r="XA56" s="228">
        <v>9925.01</v>
      </c>
      <c r="XB56" s="228">
        <v>9925.01</v>
      </c>
      <c r="XC56" s="228">
        <v>9925.01</v>
      </c>
      <c r="XD56" s="228">
        <v>9925.01</v>
      </c>
      <c r="XE56" s="228"/>
      <c r="XF56" s="228"/>
      <c r="XG56" s="119">
        <f t="shared" si="154"/>
        <v>90304.164618478171</v>
      </c>
      <c r="XH56" s="18">
        <v>9937.3456592484963</v>
      </c>
      <c r="XI56" s="18">
        <v>6814.9212385717155</v>
      </c>
      <c r="XJ56" s="18">
        <v>4626.0073645361736</v>
      </c>
      <c r="XK56" s="18">
        <v>4791.1431659556165</v>
      </c>
      <c r="XL56" s="18">
        <v>9761.5567111238888</v>
      </c>
      <c r="XM56" s="18">
        <v>9419.5431979691275</v>
      </c>
      <c r="XN56" s="18">
        <v>8891.3815787088733</v>
      </c>
      <c r="XO56" s="18">
        <v>14155.607646092158</v>
      </c>
      <c r="XP56" s="18">
        <v>12483.967544816551</v>
      </c>
      <c r="XQ56" s="18">
        <v>9422.6905114555684</v>
      </c>
      <c r="XR56" s="18"/>
      <c r="XS56" s="18"/>
      <c r="XT56" s="120">
        <f t="shared" si="60"/>
        <v>-8628.6373815218249</v>
      </c>
      <c r="XU56" s="120">
        <f t="shared" si="61"/>
        <v>-8628.6373815218249</v>
      </c>
      <c r="XV56" s="120">
        <f t="shared" si="62"/>
        <v>0</v>
      </c>
      <c r="XW56" s="119">
        <f t="shared" si="155"/>
        <v>63362.321000000004</v>
      </c>
      <c r="XX56" s="119">
        <v>6269.8310000000001</v>
      </c>
      <c r="XY56" s="228">
        <v>6343.61</v>
      </c>
      <c r="XZ56" s="228">
        <v>6343.61</v>
      </c>
      <c r="YA56" s="228">
        <v>6343.61</v>
      </c>
      <c r="YB56" s="228">
        <v>6343.61</v>
      </c>
      <c r="YC56" s="228">
        <v>6343.61</v>
      </c>
      <c r="YD56" s="228">
        <v>6343.61</v>
      </c>
      <c r="YE56" s="228">
        <v>6343.61</v>
      </c>
      <c r="YF56" s="228">
        <v>6343.61</v>
      </c>
      <c r="YG56" s="228">
        <v>6343.61</v>
      </c>
      <c r="YH56" s="228"/>
      <c r="YI56" s="228"/>
      <c r="YJ56" s="120">
        <f t="shared" si="156"/>
        <v>72020.0023401051</v>
      </c>
      <c r="YK56" s="18">
        <v>6898.745017633004</v>
      </c>
      <c r="YL56" s="18">
        <v>4931.4101601932562</v>
      </c>
      <c r="YM56" s="18">
        <v>6929.6172254871744</v>
      </c>
      <c r="YN56" s="18">
        <v>7403.0282718640601</v>
      </c>
      <c r="YO56" s="18">
        <v>10145.901496403378</v>
      </c>
      <c r="YP56" s="18">
        <v>7064.818335587177</v>
      </c>
      <c r="YQ56" s="18">
        <v>6745.8527875698665</v>
      </c>
      <c r="YR56" s="18">
        <v>7498.9462925304133</v>
      </c>
      <c r="YS56" s="18">
        <v>7013.3751800712425</v>
      </c>
      <c r="YT56" s="18">
        <v>7388.307572765525</v>
      </c>
      <c r="YU56" s="18"/>
      <c r="YV56" s="18"/>
      <c r="YW56" s="218">
        <f t="shared" si="157"/>
        <v>8657.6813401050968</v>
      </c>
      <c r="YX56" s="120">
        <f t="shared" si="63"/>
        <v>0</v>
      </c>
      <c r="YY56" s="120">
        <f t="shared" si="64"/>
        <v>8657.6813401050968</v>
      </c>
      <c r="YZ56" s="119">
        <f t="shared" si="158"/>
        <v>4110.0859999999993</v>
      </c>
      <c r="ZA56" s="119">
        <v>398.39600000000002</v>
      </c>
      <c r="ZB56" s="228">
        <v>412.41</v>
      </c>
      <c r="ZC56" s="228">
        <v>412.41</v>
      </c>
      <c r="ZD56" s="228">
        <v>412.41</v>
      </c>
      <c r="ZE56" s="228">
        <v>412.41</v>
      </c>
      <c r="ZF56" s="228">
        <v>412.41</v>
      </c>
      <c r="ZG56" s="228">
        <v>412.41</v>
      </c>
      <c r="ZH56" s="228">
        <v>412.41</v>
      </c>
      <c r="ZI56" s="228">
        <v>412.41</v>
      </c>
      <c r="ZJ56" s="228">
        <v>412.41</v>
      </c>
      <c r="ZK56" s="228"/>
      <c r="ZL56" s="228"/>
      <c r="ZM56" s="120">
        <f t="shared" si="159"/>
        <v>9708.1519452061311</v>
      </c>
      <c r="ZN56" s="119"/>
      <c r="ZO56" s="18"/>
      <c r="ZP56" s="18">
        <v>4636.5655245452526</v>
      </c>
      <c r="ZQ56" s="18">
        <v>5071.5864206608785</v>
      </c>
      <c r="ZR56" s="18"/>
      <c r="ZS56" s="18"/>
      <c r="ZT56" s="18"/>
      <c r="ZU56" s="18"/>
      <c r="ZV56" s="18"/>
      <c r="ZW56" s="18"/>
      <c r="ZX56" s="18"/>
      <c r="ZY56" s="18"/>
      <c r="ZZ56" s="120">
        <f t="shared" si="65"/>
        <v>5598.0659452061318</v>
      </c>
      <c r="AAA56" s="120">
        <f t="shared" si="66"/>
        <v>0</v>
      </c>
      <c r="AAB56" s="120">
        <f t="shared" si="67"/>
        <v>5598.0659452061318</v>
      </c>
      <c r="AAC56" s="119">
        <f t="shared" si="160"/>
        <v>1384.0700000000004</v>
      </c>
      <c r="AAD56" s="119">
        <v>138.19999999999999</v>
      </c>
      <c r="AAE56" s="228">
        <v>138.43</v>
      </c>
      <c r="AAF56" s="228">
        <v>138.43</v>
      </c>
      <c r="AAG56" s="228">
        <v>138.43</v>
      </c>
      <c r="AAH56" s="228">
        <v>138.43</v>
      </c>
      <c r="AAI56" s="228">
        <v>138.43</v>
      </c>
      <c r="AAJ56" s="228">
        <v>138.43</v>
      </c>
      <c r="AAK56" s="228">
        <v>138.43</v>
      </c>
      <c r="AAL56" s="228">
        <v>138.43</v>
      </c>
      <c r="AAM56" s="228">
        <v>138.43</v>
      </c>
      <c r="AAN56" s="228"/>
      <c r="AAO56" s="228"/>
      <c r="AAP56" s="120">
        <f t="shared" si="161"/>
        <v>3010.7402321680001</v>
      </c>
      <c r="AAQ56" s="18">
        <v>255.36014809199997</v>
      </c>
      <c r="AAR56" s="18">
        <v>254.70415692</v>
      </c>
      <c r="AAS56" s="18">
        <v>312.45741384000002</v>
      </c>
      <c r="AAT56" s="18">
        <v>318.94448652</v>
      </c>
      <c r="AAU56" s="18">
        <v>311.97710055600004</v>
      </c>
      <c r="AAV56" s="18">
        <v>317.80431892000001</v>
      </c>
      <c r="AAW56" s="18">
        <v>308.72711364000003</v>
      </c>
      <c r="AAX56" s="18">
        <v>310.08852468000003</v>
      </c>
      <c r="AAY56" s="18">
        <v>307.49358244000001</v>
      </c>
      <c r="AAZ56" s="18">
        <v>313.18338656000003</v>
      </c>
      <c r="ABA56" s="18"/>
      <c r="ABB56" s="18"/>
      <c r="ABC56" s="120">
        <f t="shared" si="68"/>
        <v>1626.6702321679998</v>
      </c>
      <c r="ABD56" s="120">
        <f t="shared" si="69"/>
        <v>0</v>
      </c>
      <c r="ABE56" s="120">
        <f t="shared" si="70"/>
        <v>1626.6702321679998</v>
      </c>
      <c r="ABF56" s="119">
        <f t="shared" si="162"/>
        <v>292.05099999999999</v>
      </c>
      <c r="ABG56" s="119">
        <v>29.161000000000001</v>
      </c>
      <c r="ABH56" s="228">
        <v>29.21</v>
      </c>
      <c r="ABI56" s="228">
        <v>29.21</v>
      </c>
      <c r="ABJ56" s="228">
        <v>29.21</v>
      </c>
      <c r="ABK56" s="228">
        <v>29.21</v>
      </c>
      <c r="ABL56" s="228">
        <v>29.21</v>
      </c>
      <c r="ABM56" s="228">
        <v>29.21</v>
      </c>
      <c r="ABN56" s="228">
        <v>29.21</v>
      </c>
      <c r="ABO56" s="228">
        <v>29.21</v>
      </c>
      <c r="ABP56" s="228">
        <v>29.21</v>
      </c>
      <c r="ABQ56" s="228"/>
      <c r="ABR56" s="228"/>
      <c r="ABS56" s="120">
        <f t="shared" si="163"/>
        <v>5260.9391999999998</v>
      </c>
      <c r="ABT56" s="18">
        <v>0</v>
      </c>
      <c r="ABU56" s="18"/>
      <c r="ABV56" s="18"/>
      <c r="ABW56" s="18"/>
      <c r="ABX56" s="18"/>
      <c r="ABY56" s="18"/>
      <c r="ABZ56" s="18"/>
      <c r="ACA56" s="18">
        <v>5260.9391999999998</v>
      </c>
      <c r="ACB56" s="18">
        <v>0</v>
      </c>
      <c r="ACC56" s="18">
        <v>0</v>
      </c>
      <c r="ACD56" s="18"/>
      <c r="ACE56" s="18"/>
      <c r="ACF56" s="120">
        <f t="shared" si="71"/>
        <v>4968.8881999999994</v>
      </c>
      <c r="ACG56" s="120">
        <f t="shared" si="72"/>
        <v>0</v>
      </c>
      <c r="ACH56" s="120">
        <f t="shared" si="73"/>
        <v>4968.8881999999994</v>
      </c>
      <c r="ACI56" s="114">
        <f t="shared" si="74"/>
        <v>43094.504000000001</v>
      </c>
      <c r="ACJ56" s="120">
        <f t="shared" si="75"/>
        <v>25385.093792208001</v>
      </c>
      <c r="ACK56" s="131">
        <f t="shared" si="76"/>
        <v>-17709.410207792</v>
      </c>
      <c r="ACL56" s="120">
        <f t="shared" si="77"/>
        <v>-17709.410207792</v>
      </c>
      <c r="ACM56" s="120">
        <f t="shared" si="78"/>
        <v>0</v>
      </c>
      <c r="ACN56" s="18">
        <f t="shared" si="164"/>
        <v>14803.446</v>
      </c>
      <c r="ACO56" s="18">
        <v>1482.636</v>
      </c>
      <c r="ACP56" s="218">
        <v>1480.09</v>
      </c>
      <c r="ACQ56" s="218">
        <v>1480.09</v>
      </c>
      <c r="ACR56" s="218">
        <v>1480.09</v>
      </c>
      <c r="ACS56" s="218">
        <v>1480.09</v>
      </c>
      <c r="ACT56" s="218">
        <v>1480.09</v>
      </c>
      <c r="ACU56" s="218">
        <v>1480.09</v>
      </c>
      <c r="ACV56" s="218">
        <v>1480.09</v>
      </c>
      <c r="ACW56" s="218">
        <v>1480.09</v>
      </c>
      <c r="ACX56" s="218">
        <v>1480.09</v>
      </c>
      <c r="ACY56" s="218"/>
      <c r="ACZ56" s="218"/>
      <c r="ADA56" s="20">
        <f t="shared" si="165"/>
        <v>13212.927121392</v>
      </c>
      <c r="ADB56" s="18">
        <v>1227.1584099600002</v>
      </c>
      <c r="ADC56" s="18">
        <v>1346.802696</v>
      </c>
      <c r="ADD56" s="18">
        <v>1872.6237259920001</v>
      </c>
      <c r="ADE56" s="18">
        <v>1554.3639828</v>
      </c>
      <c r="ADF56" s="18">
        <v>1024.19175384</v>
      </c>
      <c r="ADG56" s="18">
        <v>1403.2276092</v>
      </c>
      <c r="ADH56" s="18">
        <v>1143.1589292000001</v>
      </c>
      <c r="ADI56" s="18">
        <v>1231.0597728</v>
      </c>
      <c r="ADJ56" s="18">
        <v>1111.2025968</v>
      </c>
      <c r="ADK56" s="18">
        <v>1299.1376448000001</v>
      </c>
      <c r="ADL56" s="18"/>
      <c r="ADM56" s="18"/>
      <c r="ADN56" s="20">
        <f t="shared" si="79"/>
        <v>-1590.5188786079998</v>
      </c>
      <c r="ADO56" s="20">
        <f t="shared" si="80"/>
        <v>-1590.5188786079998</v>
      </c>
      <c r="ADP56" s="20">
        <f t="shared" si="81"/>
        <v>0</v>
      </c>
      <c r="ADQ56" s="18">
        <f t="shared" si="166"/>
        <v>28291.058000000001</v>
      </c>
      <c r="ADR56" s="18">
        <v>2643.5779999999995</v>
      </c>
      <c r="ADS56" s="218">
        <v>2849.72</v>
      </c>
      <c r="ADT56" s="218">
        <v>2849.72</v>
      </c>
      <c r="ADU56" s="218">
        <v>2849.72</v>
      </c>
      <c r="ADV56" s="218">
        <v>2849.72</v>
      </c>
      <c r="ADW56" s="218">
        <v>2849.72</v>
      </c>
      <c r="ADX56" s="218">
        <v>2849.72</v>
      </c>
      <c r="ADY56" s="218">
        <v>2849.72</v>
      </c>
      <c r="ADZ56" s="218">
        <v>2849.72</v>
      </c>
      <c r="AEA56" s="218">
        <v>2849.72</v>
      </c>
      <c r="AEB56" s="218"/>
      <c r="AEC56" s="218"/>
      <c r="AED56" s="20">
        <f t="shared" si="167"/>
        <v>12172.166670816001</v>
      </c>
      <c r="AEE56" s="18">
        <v>1195.3873184400002</v>
      </c>
      <c r="AEF56" s="18">
        <v>0</v>
      </c>
      <c r="AEG56" s="18">
        <v>1522.7492294159999</v>
      </c>
      <c r="AEH56" s="18">
        <v>1554.3639828</v>
      </c>
      <c r="AEI56" s="18">
        <v>1000.3733409600001</v>
      </c>
      <c r="AEJ56" s="18">
        <v>1593.2901384000002</v>
      </c>
      <c r="AEK56" s="18">
        <v>1182.4427412000002</v>
      </c>
      <c r="AEL56" s="18">
        <v>1503.3133764000002</v>
      </c>
      <c r="AEM56" s="18">
        <v>1181.6309304000001</v>
      </c>
      <c r="AEN56" s="18">
        <v>1438.6156128000002</v>
      </c>
      <c r="AEO56" s="18"/>
      <c r="AEP56" s="18"/>
      <c r="AEQ56" s="20">
        <f t="shared" si="82"/>
        <v>-16118.891329184</v>
      </c>
      <c r="AER56" s="20">
        <f t="shared" si="83"/>
        <v>-16118.891329184</v>
      </c>
      <c r="AES56" s="20">
        <f t="shared" si="84"/>
        <v>0</v>
      </c>
      <c r="AET56" s="18">
        <f t="shared" si="168"/>
        <v>0</v>
      </c>
      <c r="AEU56" s="18">
        <v>0</v>
      </c>
      <c r="AEV56" s="218">
        <v>0</v>
      </c>
      <c r="AEW56" s="218">
        <v>0</v>
      </c>
      <c r="AEX56" s="218">
        <v>0</v>
      </c>
      <c r="AEY56" s="218">
        <v>0</v>
      </c>
      <c r="AEZ56" s="218"/>
      <c r="AFA56" s="218"/>
      <c r="AFB56" s="218"/>
      <c r="AFC56" s="218"/>
      <c r="AFD56" s="218"/>
      <c r="AFE56" s="218"/>
      <c r="AFF56" s="218"/>
      <c r="AFG56" s="20">
        <f t="shared" si="169"/>
        <v>0</v>
      </c>
      <c r="AFH56" s="18"/>
      <c r="AFI56" s="18"/>
      <c r="AFJ56" s="18"/>
      <c r="AFK56" s="18"/>
      <c r="AFL56" s="18"/>
      <c r="AFM56" s="18"/>
      <c r="AFN56" s="18"/>
      <c r="AFO56" s="18"/>
      <c r="AFP56" s="18"/>
      <c r="AFQ56" s="18"/>
      <c r="AFR56" s="18"/>
      <c r="AFS56" s="18"/>
      <c r="AFT56" s="20">
        <f t="shared" si="85"/>
        <v>0</v>
      </c>
      <c r="AFU56" s="20">
        <f t="shared" si="86"/>
        <v>0</v>
      </c>
      <c r="AFV56" s="135">
        <f t="shared" si="87"/>
        <v>0</v>
      </c>
      <c r="AFW56" s="140">
        <f t="shared" si="88"/>
        <v>426396.54987500003</v>
      </c>
      <c r="AFX56" s="110">
        <f t="shared" si="89"/>
        <v>357819.92246798845</v>
      </c>
      <c r="AFY56" s="125">
        <f t="shared" si="90"/>
        <v>-68576.627407011576</v>
      </c>
      <c r="AFZ56" s="20">
        <f t="shared" si="170"/>
        <v>-68576.627407011576</v>
      </c>
      <c r="AGA56" s="139">
        <f t="shared" si="171"/>
        <v>0</v>
      </c>
      <c r="AGB56" s="200">
        <f t="shared" si="91"/>
        <v>511675.85985000001</v>
      </c>
      <c r="AGC56" s="125">
        <f t="shared" si="91"/>
        <v>429383.90696158615</v>
      </c>
      <c r="AGD56" s="125">
        <f t="shared" si="92"/>
        <v>-82291.952888413856</v>
      </c>
      <c r="AGE56" s="20">
        <f t="shared" si="93"/>
        <v>-82291.952888413856</v>
      </c>
      <c r="AGF56" s="135">
        <f t="shared" si="94"/>
        <v>0</v>
      </c>
      <c r="AGG56" s="164">
        <f t="shared" si="172"/>
        <v>25583.792992500003</v>
      </c>
      <c r="AGH56" s="205">
        <f t="shared" si="173"/>
        <v>21469.195348079309</v>
      </c>
      <c r="AGI56" s="125">
        <f t="shared" si="95"/>
        <v>-4114.5976444206935</v>
      </c>
      <c r="AGJ56" s="20">
        <f t="shared" si="96"/>
        <v>-4114.5976444206935</v>
      </c>
      <c r="AGK56" s="139">
        <f t="shared" si="97"/>
        <v>0</v>
      </c>
      <c r="AGL56" s="165">
        <f t="shared" si="174"/>
        <v>537259.65284250001</v>
      </c>
      <c r="AGM56" s="165">
        <f t="shared" si="174"/>
        <v>450853.10230966547</v>
      </c>
      <c r="AGN56" s="166">
        <f t="shared" si="99"/>
        <v>-86406.550532834546</v>
      </c>
      <c r="AGO56" s="165">
        <f t="shared" si="100"/>
        <v>-86406.550532834546</v>
      </c>
      <c r="AGP56" s="167">
        <f t="shared" si="101"/>
        <v>0</v>
      </c>
      <c r="AGQ56" s="202">
        <f t="shared" si="175"/>
        <v>4.7619047619047616E-2</v>
      </c>
      <c r="AGR56" s="263"/>
      <c r="AGS56" s="263">
        <v>0.05</v>
      </c>
      <c r="AGT56" s="229"/>
      <c r="AGU56" s="264"/>
      <c r="AGV56" s="22"/>
      <c r="AGW56" s="22"/>
      <c r="AGX56" s="22"/>
      <c r="AGY56" s="22"/>
      <c r="AGZ56" s="22"/>
      <c r="AHA56" s="22"/>
      <c r="AHB56" s="22"/>
      <c r="AHC56" s="22"/>
      <c r="AHD56" s="22"/>
      <c r="AHE56" s="22"/>
      <c r="AHF56" s="22"/>
      <c r="AHG56" s="22"/>
      <c r="AHH56" s="22"/>
    </row>
    <row r="57" spans="1:892" s="210" customFormat="1" ht="12.75" outlineLevel="1" x14ac:dyDescent="0.25">
      <c r="A57" s="1">
        <v>487</v>
      </c>
      <c r="B57" s="21">
        <v>3</v>
      </c>
      <c r="C57" s="230" t="s">
        <v>778</v>
      </c>
      <c r="D57" s="231">
        <v>13</v>
      </c>
      <c r="E57" s="227">
        <v>4258.6000000000004</v>
      </c>
      <c r="F57" s="131">
        <f t="shared" si="0"/>
        <v>37041.284</v>
      </c>
      <c r="G57" s="113">
        <f t="shared" si="1"/>
        <v>41151.550217918382</v>
      </c>
      <c r="H57" s="131">
        <f t="shared" si="2"/>
        <v>4110.2662179183826</v>
      </c>
      <c r="I57" s="120">
        <f t="shared" si="3"/>
        <v>0</v>
      </c>
      <c r="J57" s="120">
        <f t="shared" si="4"/>
        <v>4110.2662179183826</v>
      </c>
      <c r="K57" s="18">
        <f t="shared" si="102"/>
        <v>15031.493000000002</v>
      </c>
      <c r="L57" s="218">
        <v>1475.0629999999999</v>
      </c>
      <c r="M57" s="218">
        <v>1506.27</v>
      </c>
      <c r="N57" s="218">
        <v>1506.27</v>
      </c>
      <c r="O57" s="218">
        <v>1506.27</v>
      </c>
      <c r="P57" s="218">
        <v>1506.27</v>
      </c>
      <c r="Q57" s="218">
        <v>1506.27</v>
      </c>
      <c r="R57" s="218">
        <v>1506.27</v>
      </c>
      <c r="S57" s="218">
        <v>1506.27</v>
      </c>
      <c r="T57" s="218">
        <v>1506.27</v>
      </c>
      <c r="U57" s="218">
        <v>1506.27</v>
      </c>
      <c r="V57" s="218"/>
      <c r="W57" s="218"/>
      <c r="X57" s="218">
        <f t="shared" si="103"/>
        <v>8071.8630490364285</v>
      </c>
      <c r="Y57" s="18">
        <v>8071.8630490364285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/>
      <c r="AJ57" s="18"/>
      <c r="AK57" s="218"/>
      <c r="AL57" s="218">
        <f t="shared" si="104"/>
        <v>0</v>
      </c>
      <c r="AM57" s="218">
        <f t="shared" si="5"/>
        <v>0</v>
      </c>
      <c r="AN57" s="18">
        <f t="shared" si="105"/>
        <v>2579.0060000000003</v>
      </c>
      <c r="AO57" s="218">
        <v>253.22600000000003</v>
      </c>
      <c r="AP57" s="218">
        <v>258.42</v>
      </c>
      <c r="AQ57" s="218">
        <v>258.42</v>
      </c>
      <c r="AR57" s="218">
        <v>258.42</v>
      </c>
      <c r="AS57" s="218">
        <v>258.42</v>
      </c>
      <c r="AT57" s="218">
        <v>258.42</v>
      </c>
      <c r="AU57" s="218">
        <v>258.42</v>
      </c>
      <c r="AV57" s="218">
        <v>258.42</v>
      </c>
      <c r="AW57" s="218">
        <v>258.42</v>
      </c>
      <c r="AX57" s="218">
        <v>258.42</v>
      </c>
      <c r="AY57" s="218"/>
      <c r="AZ57" s="218"/>
      <c r="BA57" s="20">
        <f t="shared" si="106"/>
        <v>2819.6903577044868</v>
      </c>
      <c r="BB57" s="18">
        <v>1411.716350505603</v>
      </c>
      <c r="BC57" s="18">
        <v>0</v>
      </c>
      <c r="BD57" s="18">
        <v>0</v>
      </c>
      <c r="BE57" s="18">
        <v>0</v>
      </c>
      <c r="BF57" s="18">
        <v>0</v>
      </c>
      <c r="BG57" s="18">
        <v>0</v>
      </c>
      <c r="BH57" s="18">
        <v>1407.974007198884</v>
      </c>
      <c r="BI57" s="18">
        <v>0</v>
      </c>
      <c r="BJ57" s="18">
        <v>0</v>
      </c>
      <c r="BK57" s="18">
        <v>0</v>
      </c>
      <c r="BL57" s="18"/>
      <c r="BM57" s="18"/>
      <c r="BN57" s="218"/>
      <c r="BO57" s="20">
        <f t="shared" si="6"/>
        <v>0</v>
      </c>
      <c r="BP57" s="20">
        <f t="shared" si="7"/>
        <v>0</v>
      </c>
      <c r="BQ57" s="18">
        <f t="shared" si="107"/>
        <v>259.61500000000001</v>
      </c>
      <c r="BR57" s="218">
        <v>25.884999999999998</v>
      </c>
      <c r="BS57" s="3">
        <v>25.97</v>
      </c>
      <c r="BT57" s="218">
        <v>25.97</v>
      </c>
      <c r="BU57" s="218">
        <v>25.97</v>
      </c>
      <c r="BV57" s="218">
        <v>25.97</v>
      </c>
      <c r="BW57" s="218">
        <v>25.97</v>
      </c>
      <c r="BX57" s="218">
        <v>25.97</v>
      </c>
      <c r="BY57" s="218">
        <v>25.97</v>
      </c>
      <c r="BZ57" s="218">
        <v>25.97</v>
      </c>
      <c r="CA57" s="218">
        <v>25.97</v>
      </c>
      <c r="CB57" s="218"/>
      <c r="CC57" s="218"/>
      <c r="CD57" s="18">
        <f t="shared" si="108"/>
        <v>278.74312729084005</v>
      </c>
      <c r="CE57" s="18">
        <v>25.472031360999999</v>
      </c>
      <c r="CF57" s="18">
        <v>25.406596610000001</v>
      </c>
      <c r="CG57" s="18">
        <v>28.471479125840002</v>
      </c>
      <c r="CH57" s="18">
        <v>29.06259318</v>
      </c>
      <c r="CI57" s="18">
        <v>28.427716854</v>
      </c>
      <c r="CJ57" s="18">
        <v>28.95869978</v>
      </c>
      <c r="CK57" s="18">
        <v>28.131574260000001</v>
      </c>
      <c r="CL57" s="18">
        <v>28.255627620000002</v>
      </c>
      <c r="CM57" s="18">
        <v>28.019173460000001</v>
      </c>
      <c r="CN57" s="18">
        <v>28.537635040000001</v>
      </c>
      <c r="CO57" s="18"/>
      <c r="CP57" s="18"/>
      <c r="CQ57" s="218"/>
      <c r="CR57" s="20">
        <f t="shared" si="8"/>
        <v>0</v>
      </c>
      <c r="CS57" s="20">
        <f t="shared" si="9"/>
        <v>0</v>
      </c>
      <c r="CT57" s="18">
        <f t="shared" si="109"/>
        <v>127.14599999999997</v>
      </c>
      <c r="CU57" s="18">
        <v>12.215999999999999</v>
      </c>
      <c r="CV57" s="218">
        <v>12.77</v>
      </c>
      <c r="CW57" s="218">
        <v>12.77</v>
      </c>
      <c r="CX57" s="218">
        <v>12.77</v>
      </c>
      <c r="CY57" s="218">
        <v>12.77</v>
      </c>
      <c r="CZ57" s="218">
        <v>12.77</v>
      </c>
      <c r="DA57" s="218">
        <v>12.77</v>
      </c>
      <c r="DB57" s="218">
        <v>12.77</v>
      </c>
      <c r="DC57" s="218">
        <v>12.77</v>
      </c>
      <c r="DD57" s="218">
        <v>12.77</v>
      </c>
      <c r="DE57" s="218"/>
      <c r="DF57" s="218"/>
      <c r="DG57" s="18">
        <f t="shared" si="110"/>
        <v>127.45840948727999</v>
      </c>
      <c r="DH57" s="18">
        <v>7.3470649140000006</v>
      </c>
      <c r="DI57" s="18">
        <v>7.3281911400000004</v>
      </c>
      <c r="DJ57" s="18">
        <v>14.09216732528</v>
      </c>
      <c r="DK57" s="18">
        <v>14.38474356</v>
      </c>
      <c r="DL57" s="18">
        <v>14.070506867999999</v>
      </c>
      <c r="DM57" s="18">
        <v>14.333269720000001</v>
      </c>
      <c r="DN57" s="18">
        <v>13.92392892</v>
      </c>
      <c r="DO57" s="18">
        <v>13.985330039999999</v>
      </c>
      <c r="DP57" s="18">
        <v>13.86829532</v>
      </c>
      <c r="DQ57" s="18">
        <v>14.12491168</v>
      </c>
      <c r="DR57" s="18"/>
      <c r="DS57" s="18"/>
      <c r="DT57" s="218">
        <f t="shared" si="111"/>
        <v>0.31240948728002138</v>
      </c>
      <c r="DU57" s="20">
        <f t="shared" si="10"/>
        <v>0</v>
      </c>
      <c r="DV57" s="20">
        <f t="shared" si="112"/>
        <v>0.31240948728002138</v>
      </c>
      <c r="DW57" s="18">
        <f t="shared" si="176"/>
        <v>879.51099999999997</v>
      </c>
      <c r="DX57" s="18">
        <v>86.340999999999994</v>
      </c>
      <c r="DY57" s="218">
        <v>88.13</v>
      </c>
      <c r="DZ57" s="218">
        <v>88.13</v>
      </c>
      <c r="EA57" s="218">
        <v>88.13</v>
      </c>
      <c r="EB57" s="218">
        <v>88.13</v>
      </c>
      <c r="EC57" s="218">
        <v>88.13</v>
      </c>
      <c r="ED57" s="218">
        <v>88.13</v>
      </c>
      <c r="EE57" s="218">
        <v>88.13</v>
      </c>
      <c r="EF57" s="218">
        <v>88.13</v>
      </c>
      <c r="EG57" s="218">
        <v>88.13</v>
      </c>
      <c r="EH57" s="218"/>
      <c r="EI57" s="218"/>
      <c r="EJ57" s="218"/>
      <c r="EK57" s="18">
        <f t="shared" si="113"/>
        <v>957.13179873908689</v>
      </c>
      <c r="EL57" s="18">
        <v>479.20106056213189</v>
      </c>
      <c r="EM57" s="18">
        <v>0</v>
      </c>
      <c r="EN57" s="18">
        <v>0</v>
      </c>
      <c r="EO57" s="18">
        <v>0</v>
      </c>
      <c r="EP57" s="18">
        <v>0</v>
      </c>
      <c r="EQ57" s="18">
        <v>0</v>
      </c>
      <c r="ER57" s="18">
        <v>477.93073817695506</v>
      </c>
      <c r="ES57" s="18">
        <v>0</v>
      </c>
      <c r="ET57" s="18">
        <v>0</v>
      </c>
      <c r="EU57" s="18">
        <v>0</v>
      </c>
      <c r="EV57" s="18"/>
      <c r="EW57" s="18"/>
      <c r="EX57" s="20">
        <f t="shared" si="12"/>
        <v>77.620798739086922</v>
      </c>
      <c r="EY57" s="20">
        <f t="shared" si="114"/>
        <v>0</v>
      </c>
      <c r="EZ57" s="20">
        <f t="shared" si="115"/>
        <v>77.620798739086922</v>
      </c>
      <c r="FA57" s="18">
        <f t="shared" si="116"/>
        <v>8965.0059999999976</v>
      </c>
      <c r="FB57" s="18">
        <v>880.21599999999989</v>
      </c>
      <c r="FC57" s="218">
        <v>898.31</v>
      </c>
      <c r="FD57" s="218">
        <v>898.31</v>
      </c>
      <c r="FE57" s="218">
        <v>898.31</v>
      </c>
      <c r="FF57" s="218">
        <v>898.31</v>
      </c>
      <c r="FG57" s="218">
        <v>898.31</v>
      </c>
      <c r="FH57" s="218">
        <v>898.31</v>
      </c>
      <c r="FI57" s="218">
        <v>898.31</v>
      </c>
      <c r="FJ57" s="218">
        <v>898.31</v>
      </c>
      <c r="FK57" s="218">
        <v>898.31</v>
      </c>
      <c r="FL57" s="218"/>
      <c r="FM57" s="218"/>
      <c r="FN57" s="20">
        <f t="shared" si="117"/>
        <v>14076.73818642247</v>
      </c>
      <c r="FO57" s="18">
        <v>4951.0806156929375</v>
      </c>
      <c r="FP57" s="18">
        <v>0</v>
      </c>
      <c r="FQ57" s="18">
        <v>0</v>
      </c>
      <c r="FR57" s="18">
        <v>4227.49125</v>
      </c>
      <c r="FS57" s="18">
        <v>0</v>
      </c>
      <c r="FT57" s="18">
        <v>0</v>
      </c>
      <c r="FU57" s="18">
        <v>4898.1663207295323</v>
      </c>
      <c r="FV57" s="18">
        <v>0</v>
      </c>
      <c r="FW57" s="18">
        <v>0</v>
      </c>
      <c r="FX57" s="18">
        <v>0</v>
      </c>
      <c r="FY57" s="18"/>
      <c r="FZ57" s="18"/>
      <c r="GA57" s="218">
        <f t="shared" si="118"/>
        <v>5111.7321864224723</v>
      </c>
      <c r="GB57" s="20">
        <f t="shared" si="119"/>
        <v>0</v>
      </c>
      <c r="GC57" s="20">
        <f t="shared" si="120"/>
        <v>5111.7321864224723</v>
      </c>
      <c r="GD57" s="18">
        <f t="shared" si="121"/>
        <v>0</v>
      </c>
      <c r="GE57" s="218">
        <v>0</v>
      </c>
      <c r="GF57" s="218">
        <v>0</v>
      </c>
      <c r="GG57" s="218">
        <v>0</v>
      </c>
      <c r="GH57" s="218">
        <v>0</v>
      </c>
      <c r="GI57" s="218">
        <v>0</v>
      </c>
      <c r="GJ57" s="218">
        <v>0</v>
      </c>
      <c r="GK57" s="218"/>
      <c r="GL57" s="218"/>
      <c r="GM57" s="218"/>
      <c r="GN57" s="218"/>
      <c r="GO57" s="218"/>
      <c r="GP57" s="218"/>
      <c r="GQ57" s="20">
        <f t="shared" si="122"/>
        <v>0</v>
      </c>
      <c r="GR57" s="18">
        <v>0</v>
      </c>
      <c r="GS57" s="18">
        <v>0</v>
      </c>
      <c r="GT57" s="18">
        <v>0</v>
      </c>
      <c r="GU57" s="18">
        <v>0</v>
      </c>
      <c r="GV57" s="218">
        <f t="shared" si="123"/>
        <v>0</v>
      </c>
      <c r="GW57" s="20">
        <f t="shared" si="13"/>
        <v>0</v>
      </c>
      <c r="GX57" s="20">
        <f t="shared" si="14"/>
        <v>0</v>
      </c>
      <c r="GY57" s="18">
        <f t="shared" si="124"/>
        <v>9199.5069999999996</v>
      </c>
      <c r="GZ57" s="18">
        <v>961.447</v>
      </c>
      <c r="HA57" s="218">
        <v>915.34</v>
      </c>
      <c r="HB57" s="218">
        <v>915.34</v>
      </c>
      <c r="HC57" s="218">
        <v>915.34</v>
      </c>
      <c r="HD57" s="218">
        <v>915.34</v>
      </c>
      <c r="HE57" s="218">
        <v>915.34</v>
      </c>
      <c r="HF57" s="218">
        <v>915.34</v>
      </c>
      <c r="HG57" s="218">
        <v>915.34</v>
      </c>
      <c r="HH57" s="218">
        <v>915.34</v>
      </c>
      <c r="HI57" s="218">
        <v>915.34</v>
      </c>
      <c r="HJ57" s="218"/>
      <c r="HK57" s="218"/>
      <c r="HL57" s="20">
        <f t="shared" si="125"/>
        <v>14819.925289237794</v>
      </c>
      <c r="HM57" s="18">
        <v>1415.3840689555609</v>
      </c>
      <c r="HN57" s="18">
        <v>1301.2641386218513</v>
      </c>
      <c r="HO57" s="18">
        <v>1495.6144185461994</v>
      </c>
      <c r="HP57" s="18">
        <v>1612.1527133960362</v>
      </c>
      <c r="HQ57" s="18">
        <v>1686.487731824453</v>
      </c>
      <c r="HR57" s="18">
        <v>1462.9301074772015</v>
      </c>
      <c r="HS57" s="18">
        <v>1329.8235731108368</v>
      </c>
      <c r="HT57" s="18">
        <v>1759.0852543649012</v>
      </c>
      <c r="HU57" s="18">
        <v>1329.1772024464988</v>
      </c>
      <c r="HV57" s="18">
        <v>1428.0060804942543</v>
      </c>
      <c r="HW57" s="18"/>
      <c r="HX57" s="18"/>
      <c r="HY57" s="20">
        <f t="shared" si="15"/>
        <v>5620.4182892377939</v>
      </c>
      <c r="HZ57" s="20">
        <f t="shared" si="16"/>
        <v>0</v>
      </c>
      <c r="IA57" s="20">
        <f t="shared" si="17"/>
        <v>5620.4182892377939</v>
      </c>
      <c r="IB57" s="119">
        <f t="shared" si="126"/>
        <v>44538.328999999998</v>
      </c>
      <c r="IC57" s="119">
        <v>4277.2789999999995</v>
      </c>
      <c r="ID57" s="228">
        <v>4473.45</v>
      </c>
      <c r="IE57" s="228">
        <v>4473.45</v>
      </c>
      <c r="IF57" s="119">
        <v>4473.45</v>
      </c>
      <c r="IG57" s="119">
        <v>4473.45</v>
      </c>
      <c r="IH57" s="119">
        <v>4473.45</v>
      </c>
      <c r="II57" s="119">
        <v>4473.45</v>
      </c>
      <c r="IJ57" s="119">
        <v>4473.45</v>
      </c>
      <c r="IK57" s="119">
        <v>4473.45</v>
      </c>
      <c r="IL57" s="119">
        <v>4473.45</v>
      </c>
      <c r="IM57" s="119"/>
      <c r="IN57" s="119"/>
      <c r="IO57" s="120">
        <f t="shared" si="127"/>
        <v>43904.926411711072</v>
      </c>
      <c r="IP57" s="18">
        <v>2906.5391191838539</v>
      </c>
      <c r="IQ57" s="18">
        <v>3432.6423060642742</v>
      </c>
      <c r="IR57" s="18">
        <v>4606.4284557255951</v>
      </c>
      <c r="IS57" s="18">
        <v>4437.604344160869</v>
      </c>
      <c r="IT57" s="18">
        <v>5133.6316802986785</v>
      </c>
      <c r="IU57" s="18">
        <v>4231.1055411776852</v>
      </c>
      <c r="IV57" s="18">
        <v>4162.4122642049606</v>
      </c>
      <c r="IW57" s="18">
        <v>4640.552639698758</v>
      </c>
      <c r="IX57" s="18">
        <v>5303.025885980609</v>
      </c>
      <c r="IY57" s="18">
        <v>5050.9841752157963</v>
      </c>
      <c r="IZ57" s="18"/>
      <c r="JA57" s="18"/>
      <c r="JB57" s="228">
        <f t="shared" si="18"/>
        <v>-633.40258828892547</v>
      </c>
      <c r="JC57" s="120">
        <f t="shared" si="19"/>
        <v>-633.40258828892547</v>
      </c>
      <c r="JD57" s="120">
        <f t="shared" si="20"/>
        <v>0</v>
      </c>
      <c r="JE57" s="119">
        <f t="shared" si="128"/>
        <v>25.56</v>
      </c>
      <c r="JF57" s="119">
        <v>25.56</v>
      </c>
      <c r="JG57" s="228">
        <v>0</v>
      </c>
      <c r="JH57" s="228">
        <v>0</v>
      </c>
      <c r="JI57" s="228">
        <v>0</v>
      </c>
      <c r="JJ57" s="228">
        <v>0</v>
      </c>
      <c r="JK57" s="228">
        <v>0</v>
      </c>
      <c r="JL57" s="228">
        <v>0</v>
      </c>
      <c r="JM57" s="228">
        <v>0</v>
      </c>
      <c r="JN57" s="228">
        <v>0</v>
      </c>
      <c r="JO57" s="228">
        <v>0</v>
      </c>
      <c r="JP57" s="228"/>
      <c r="JQ57" s="228"/>
      <c r="JR57" s="119">
        <f t="shared" si="129"/>
        <v>1205.032425657412</v>
      </c>
      <c r="JS57" s="18">
        <v>20.834647827663598</v>
      </c>
      <c r="JT57" s="18">
        <v>0</v>
      </c>
      <c r="JU57" s="18">
        <v>0</v>
      </c>
      <c r="JV57" s="18">
        <v>0</v>
      </c>
      <c r="JW57" s="18">
        <v>0</v>
      </c>
      <c r="JX57" s="18">
        <v>215.75502418579561</v>
      </c>
      <c r="JY57" s="18">
        <v>200.89612147585498</v>
      </c>
      <c r="JZ57" s="18">
        <v>231.21842352417465</v>
      </c>
      <c r="KA57" s="18">
        <v>274.70067253811419</v>
      </c>
      <c r="KB57" s="18">
        <v>261.62753610580899</v>
      </c>
      <c r="KC57" s="18"/>
      <c r="KD57" s="18"/>
      <c r="KE57" s="228">
        <f t="shared" si="21"/>
        <v>1179.472425657412</v>
      </c>
      <c r="KF57" s="120">
        <f t="shared" si="22"/>
        <v>0</v>
      </c>
      <c r="KG57" s="120">
        <f t="shared" si="23"/>
        <v>1179.472425657412</v>
      </c>
      <c r="KH57" s="119">
        <f t="shared" si="130"/>
        <v>4971.1529999999993</v>
      </c>
      <c r="KI57" s="119">
        <v>488.07299999999998</v>
      </c>
      <c r="KJ57" s="228">
        <v>498.12</v>
      </c>
      <c r="KK57" s="228">
        <v>498.12</v>
      </c>
      <c r="KL57" s="228">
        <v>498.12</v>
      </c>
      <c r="KM57" s="228">
        <v>498.12</v>
      </c>
      <c r="KN57" s="228">
        <v>498.12</v>
      </c>
      <c r="KO57" s="228">
        <v>498.12</v>
      </c>
      <c r="KP57" s="228">
        <v>498.12</v>
      </c>
      <c r="KQ57" s="228">
        <v>498.12</v>
      </c>
      <c r="KR57" s="228">
        <v>498.12</v>
      </c>
      <c r="KS57" s="228"/>
      <c r="KT57" s="228"/>
      <c r="KU57" s="120">
        <f t="shared" si="131"/>
        <v>4152.1213786918588</v>
      </c>
      <c r="KV57" s="18">
        <v>578.02192697228998</v>
      </c>
      <c r="KW57" s="18">
        <v>438.12482081050382</v>
      </c>
      <c r="KX57" s="18">
        <v>645.88870948901535</v>
      </c>
      <c r="KY57" s="18">
        <v>572.81467181402013</v>
      </c>
      <c r="KZ57" s="18">
        <v>616.92258672165508</v>
      </c>
      <c r="LA57" s="18">
        <v>122.23265858575286</v>
      </c>
      <c r="LB57" s="18">
        <v>6.7728714657555003</v>
      </c>
      <c r="LC57" s="18"/>
      <c r="LD57" s="18">
        <v>682.40666838175196</v>
      </c>
      <c r="LE57" s="18">
        <v>488.93646445111386</v>
      </c>
      <c r="LF57" s="18"/>
      <c r="LG57" s="18"/>
      <c r="LH57" s="228">
        <f t="shared" si="132"/>
        <v>-819.03162130814053</v>
      </c>
      <c r="LI57" s="120">
        <f t="shared" si="24"/>
        <v>-819.03162130814053</v>
      </c>
      <c r="LJ57" s="120">
        <f t="shared" si="25"/>
        <v>0</v>
      </c>
      <c r="LK57" s="120">
        <f t="shared" si="133"/>
        <v>0</v>
      </c>
      <c r="LL57" s="228"/>
      <c r="LM57" s="228"/>
      <c r="LN57" s="228"/>
      <c r="LO57" s="228"/>
      <c r="LP57" s="228"/>
      <c r="LQ57" s="228"/>
      <c r="LR57" s="228"/>
      <c r="LS57" s="228"/>
      <c r="LT57" s="228"/>
      <c r="LU57" s="228"/>
      <c r="LV57" s="228"/>
      <c r="LW57" s="228"/>
      <c r="LX57" s="120">
        <f t="shared" si="26"/>
        <v>0</v>
      </c>
      <c r="LY57" s="228"/>
      <c r="LZ57" s="228"/>
      <c r="MA57" s="228"/>
      <c r="MB57" s="228"/>
      <c r="MC57" s="228"/>
      <c r="MD57" s="228"/>
      <c r="ME57" s="228"/>
      <c r="MF57" s="228"/>
      <c r="MG57" s="228"/>
      <c r="MH57" s="228"/>
      <c r="MI57" s="228"/>
      <c r="MJ57" s="119">
        <v>0</v>
      </c>
      <c r="MK57" s="228"/>
      <c r="ML57" s="120">
        <f t="shared" si="27"/>
        <v>0</v>
      </c>
      <c r="MM57" s="120">
        <f t="shared" si="28"/>
        <v>0</v>
      </c>
      <c r="MN57" s="120">
        <f t="shared" si="134"/>
        <v>77284.987999999998</v>
      </c>
      <c r="MO57" s="120">
        <v>7682.9480000000003</v>
      </c>
      <c r="MP57" s="228">
        <v>7733.56</v>
      </c>
      <c r="MQ57" s="228">
        <v>7733.56</v>
      </c>
      <c r="MR57" s="228">
        <v>7733.56</v>
      </c>
      <c r="MS57" s="228">
        <v>7733.56</v>
      </c>
      <c r="MT57" s="228">
        <v>7733.56</v>
      </c>
      <c r="MU57" s="228">
        <v>7733.56</v>
      </c>
      <c r="MV57" s="228">
        <v>7733.56</v>
      </c>
      <c r="MW57" s="228">
        <v>7733.56</v>
      </c>
      <c r="MX57" s="228">
        <v>7733.56</v>
      </c>
      <c r="MY57" s="228"/>
      <c r="MZ57" s="228"/>
      <c r="NA57" s="120">
        <f t="shared" si="135"/>
        <v>18566.822509650432</v>
      </c>
      <c r="NB57" s="20">
        <v>4530.3993533610483</v>
      </c>
      <c r="NC57" s="20">
        <v>0</v>
      </c>
      <c r="ND57" s="20">
        <v>1836.9339023072496</v>
      </c>
      <c r="NE57" s="20">
        <v>1273.3286998883866</v>
      </c>
      <c r="NF57" s="20">
        <v>0</v>
      </c>
      <c r="NG57" s="20">
        <v>0</v>
      </c>
      <c r="NH57" s="20">
        <v>0</v>
      </c>
      <c r="NI57" s="20">
        <v>2282.7964403912838</v>
      </c>
      <c r="NJ57" s="20">
        <v>3420.8696171207048</v>
      </c>
      <c r="NK57" s="20">
        <v>5222.4944965817585</v>
      </c>
      <c r="NL57" s="20"/>
      <c r="NM57" s="20"/>
      <c r="NN57" s="228">
        <f t="shared" si="136"/>
        <v>-58718.165490349566</v>
      </c>
      <c r="NO57" s="120">
        <f t="shared" si="29"/>
        <v>-58718.165490349566</v>
      </c>
      <c r="NP57" s="120">
        <f t="shared" si="30"/>
        <v>0</v>
      </c>
      <c r="NQ57" s="114">
        <f t="shared" si="31"/>
        <v>23213.251999999997</v>
      </c>
      <c r="NR57" s="113">
        <f t="shared" si="32"/>
        <v>27921.919999999998</v>
      </c>
      <c r="NS57" s="131">
        <f t="shared" si="33"/>
        <v>4708.6680000000015</v>
      </c>
      <c r="NT57" s="120">
        <f t="shared" si="34"/>
        <v>0</v>
      </c>
      <c r="NU57" s="120">
        <f t="shared" si="35"/>
        <v>4708.6680000000015</v>
      </c>
      <c r="NV57" s="18">
        <f t="shared" si="137"/>
        <v>4508.6279999999997</v>
      </c>
      <c r="NW57" s="18">
        <v>439.36799999999999</v>
      </c>
      <c r="NX57" s="218">
        <v>452.14</v>
      </c>
      <c r="NY57" s="218">
        <v>452.14</v>
      </c>
      <c r="NZ57" s="18">
        <v>452.14</v>
      </c>
      <c r="OA57" s="18">
        <v>452.14</v>
      </c>
      <c r="OB57" s="18">
        <v>452.14</v>
      </c>
      <c r="OC57" s="18">
        <v>452.14</v>
      </c>
      <c r="OD57" s="18">
        <v>452.14</v>
      </c>
      <c r="OE57" s="18">
        <v>452.14</v>
      </c>
      <c r="OF57" s="18">
        <v>452.14</v>
      </c>
      <c r="OG57" s="18"/>
      <c r="OH57" s="18"/>
      <c r="OI57" s="20">
        <f t="shared" si="138"/>
        <v>5412.9</v>
      </c>
      <c r="OJ57" s="20">
        <v>0</v>
      </c>
      <c r="OK57" s="20">
        <v>0</v>
      </c>
      <c r="OL57" s="20">
        <v>1553.98</v>
      </c>
      <c r="OM57" s="20">
        <v>0</v>
      </c>
      <c r="ON57" s="20">
        <v>0</v>
      </c>
      <c r="OO57" s="20">
        <v>3858.92</v>
      </c>
      <c r="OP57" s="20">
        <v>0</v>
      </c>
      <c r="OQ57" s="20">
        <v>0</v>
      </c>
      <c r="OR57" s="20">
        <v>0</v>
      </c>
      <c r="OS57" s="20">
        <f>VLOOKUP(C57,'[3]Фін.рез.(витрати)'!$C$8:$AD$94,28,0)</f>
        <v>0</v>
      </c>
      <c r="OT57" s="20"/>
      <c r="OU57" s="20"/>
      <c r="OV57" s="218">
        <f t="shared" si="139"/>
        <v>904.27199999999993</v>
      </c>
      <c r="OW57" s="20">
        <f t="shared" si="36"/>
        <v>0</v>
      </c>
      <c r="OX57" s="20">
        <f t="shared" si="37"/>
        <v>904.27199999999993</v>
      </c>
      <c r="OY57" s="18">
        <f t="shared" si="140"/>
        <v>6689.1920000000009</v>
      </c>
      <c r="OZ57" s="18">
        <v>631.29199999999992</v>
      </c>
      <c r="PA57" s="218">
        <v>673.1</v>
      </c>
      <c r="PB57" s="218">
        <v>673.1</v>
      </c>
      <c r="PC57" s="218">
        <v>673.1</v>
      </c>
      <c r="PD57" s="218">
        <v>673.1</v>
      </c>
      <c r="PE57" s="218">
        <v>673.1</v>
      </c>
      <c r="PF57" s="218">
        <v>673.1</v>
      </c>
      <c r="PG57" s="218">
        <v>673.1</v>
      </c>
      <c r="PH57" s="218">
        <v>673.1</v>
      </c>
      <c r="PI57" s="218">
        <v>673.1</v>
      </c>
      <c r="PJ57" s="218"/>
      <c r="PK57" s="218"/>
      <c r="PL57" s="20">
        <f t="shared" si="141"/>
        <v>5994.68</v>
      </c>
      <c r="PM57" s="18">
        <v>0</v>
      </c>
      <c r="PN57" s="18">
        <v>0</v>
      </c>
      <c r="PO57" s="18">
        <v>0</v>
      </c>
      <c r="PP57" s="18">
        <v>0</v>
      </c>
      <c r="PQ57" s="18">
        <v>0</v>
      </c>
      <c r="PR57" s="18">
        <v>4148.18</v>
      </c>
      <c r="PS57" s="18">
        <v>0</v>
      </c>
      <c r="PT57" s="18">
        <v>0</v>
      </c>
      <c r="PU57" s="18">
        <v>1846.5</v>
      </c>
      <c r="PV57" s="18">
        <f>VLOOKUP(C57,'[3]Фін.рез.(витрати)'!$C$8:$AE$94,29,0)</f>
        <v>0</v>
      </c>
      <c r="PW57" s="18"/>
      <c r="PX57" s="18"/>
      <c r="PY57" s="218">
        <f t="shared" si="142"/>
        <v>-694.51200000000063</v>
      </c>
      <c r="PZ57" s="20">
        <f t="shared" si="38"/>
        <v>-694.51200000000063</v>
      </c>
      <c r="QA57" s="20">
        <f t="shared" si="39"/>
        <v>0</v>
      </c>
      <c r="QB57" s="18">
        <f t="shared" si="143"/>
        <v>165.61699999999996</v>
      </c>
      <c r="QC57" s="18">
        <v>16.216999999999999</v>
      </c>
      <c r="QD57" s="218">
        <v>16.600000000000001</v>
      </c>
      <c r="QE57" s="218">
        <v>16.600000000000001</v>
      </c>
      <c r="QF57" s="218">
        <v>16.600000000000001</v>
      </c>
      <c r="QG57" s="218">
        <v>16.600000000000001</v>
      </c>
      <c r="QH57" s="218">
        <v>16.600000000000001</v>
      </c>
      <c r="QI57" s="218">
        <v>16.600000000000001</v>
      </c>
      <c r="QJ57" s="218">
        <v>16.600000000000001</v>
      </c>
      <c r="QK57" s="218">
        <v>16.600000000000001</v>
      </c>
      <c r="QL57" s="218">
        <v>16.600000000000001</v>
      </c>
      <c r="QM57" s="218"/>
      <c r="QN57" s="218"/>
      <c r="QO57" s="20">
        <f t="shared" si="144"/>
        <v>0</v>
      </c>
      <c r="QP57" s="18">
        <v>0</v>
      </c>
      <c r="QQ57" s="18">
        <v>0</v>
      </c>
      <c r="QR57" s="18"/>
      <c r="QS57" s="18">
        <v>0</v>
      </c>
      <c r="QT57" s="18">
        <v>0</v>
      </c>
      <c r="QU57" s="18">
        <v>0</v>
      </c>
      <c r="QV57" s="18"/>
      <c r="QW57" s="18">
        <v>0</v>
      </c>
      <c r="QX57" s="18"/>
      <c r="QY57" s="18"/>
      <c r="QZ57" s="18"/>
      <c r="RA57" s="18"/>
      <c r="RB57" s="218">
        <f t="shared" si="145"/>
        <v>-165.61699999999996</v>
      </c>
      <c r="RC57" s="20">
        <f t="shared" si="40"/>
        <v>-165.61699999999996</v>
      </c>
      <c r="RD57" s="20">
        <f t="shared" si="41"/>
        <v>0</v>
      </c>
      <c r="RE57" s="18">
        <f t="shared" si="146"/>
        <v>6484.1119999999992</v>
      </c>
      <c r="RF57" s="20">
        <v>633.12200000000007</v>
      </c>
      <c r="RG57" s="218">
        <v>650.11</v>
      </c>
      <c r="RH57" s="218">
        <v>650.11</v>
      </c>
      <c r="RI57" s="218">
        <v>650.11</v>
      </c>
      <c r="RJ57" s="218">
        <v>650.11</v>
      </c>
      <c r="RK57" s="218">
        <v>650.11</v>
      </c>
      <c r="RL57" s="218">
        <v>650.11</v>
      </c>
      <c r="RM57" s="218">
        <v>650.11</v>
      </c>
      <c r="RN57" s="218">
        <v>650.11</v>
      </c>
      <c r="RO57" s="218">
        <v>650.11</v>
      </c>
      <c r="RP57" s="218"/>
      <c r="RQ57" s="218"/>
      <c r="RR57" s="20">
        <f t="shared" si="147"/>
        <v>0</v>
      </c>
      <c r="RS57" s="18">
        <v>0</v>
      </c>
      <c r="RT57" s="18">
        <v>0</v>
      </c>
      <c r="RU57" s="18"/>
      <c r="RV57" s="18">
        <v>0</v>
      </c>
      <c r="RW57" s="18"/>
      <c r="RX57" s="18"/>
      <c r="RY57" s="18">
        <v>0</v>
      </c>
      <c r="RZ57" s="18">
        <v>0</v>
      </c>
      <c r="SA57" s="18"/>
      <c r="SB57" s="18"/>
      <c r="SC57" s="18"/>
      <c r="SD57" s="18"/>
      <c r="SE57" s="20">
        <f t="shared" si="42"/>
        <v>-6484.1119999999992</v>
      </c>
      <c r="SF57" s="20">
        <f t="shared" si="43"/>
        <v>-6484.1119999999992</v>
      </c>
      <c r="SG57" s="20">
        <f t="shared" si="44"/>
        <v>0</v>
      </c>
      <c r="SH57" s="18">
        <f t="shared" si="148"/>
        <v>3220.1740000000004</v>
      </c>
      <c r="SI57" s="18">
        <v>304.35399999999998</v>
      </c>
      <c r="SJ57" s="218">
        <v>323.98</v>
      </c>
      <c r="SK57" s="218">
        <v>323.98</v>
      </c>
      <c r="SL57" s="218">
        <v>323.98</v>
      </c>
      <c r="SM57" s="218">
        <v>323.98</v>
      </c>
      <c r="SN57" s="218">
        <v>323.98</v>
      </c>
      <c r="SO57" s="218">
        <v>323.98</v>
      </c>
      <c r="SP57" s="218">
        <v>323.98</v>
      </c>
      <c r="SQ57" s="218">
        <v>323.98</v>
      </c>
      <c r="SR57" s="218">
        <v>323.98</v>
      </c>
      <c r="SS57" s="218"/>
      <c r="ST57" s="218"/>
      <c r="SU57" s="20">
        <f t="shared" si="149"/>
        <v>0</v>
      </c>
      <c r="SV57" s="18">
        <v>0</v>
      </c>
      <c r="SW57" s="18">
        <v>0</v>
      </c>
      <c r="SX57" s="18">
        <v>0</v>
      </c>
      <c r="SY57" s="18">
        <v>0</v>
      </c>
      <c r="SZ57" s="18">
        <v>0</v>
      </c>
      <c r="TA57" s="18">
        <v>0</v>
      </c>
      <c r="TB57" s="18">
        <v>0</v>
      </c>
      <c r="TC57" s="18">
        <v>0</v>
      </c>
      <c r="TD57" s="18">
        <v>0</v>
      </c>
      <c r="TE57" s="18"/>
      <c r="TF57" s="18"/>
      <c r="TG57" s="18"/>
      <c r="TH57" s="20">
        <f t="shared" si="45"/>
        <v>-3220.1740000000004</v>
      </c>
      <c r="TI57" s="20">
        <f t="shared" si="46"/>
        <v>-3220.1740000000004</v>
      </c>
      <c r="TJ57" s="20">
        <f t="shared" si="47"/>
        <v>0</v>
      </c>
      <c r="TK57" s="18">
        <f t="shared" si="150"/>
        <v>2145.529</v>
      </c>
      <c r="TL57" s="18">
        <v>210.529</v>
      </c>
      <c r="TM57" s="218">
        <v>215</v>
      </c>
      <c r="TN57" s="218">
        <v>215</v>
      </c>
      <c r="TO57" s="218">
        <v>215</v>
      </c>
      <c r="TP57" s="218">
        <v>215</v>
      </c>
      <c r="TQ57" s="218">
        <v>215</v>
      </c>
      <c r="TR57" s="218">
        <v>215</v>
      </c>
      <c r="TS57" s="218">
        <v>215</v>
      </c>
      <c r="TT57" s="218">
        <v>215</v>
      </c>
      <c r="TU57" s="218">
        <v>215</v>
      </c>
      <c r="TV57" s="218"/>
      <c r="TW57" s="218"/>
      <c r="TX57" s="20">
        <f t="shared" si="151"/>
        <v>16514.34</v>
      </c>
      <c r="TY57" s="18">
        <v>0</v>
      </c>
      <c r="TZ57" s="18">
        <v>3170.95</v>
      </c>
      <c r="UA57" s="18">
        <v>0</v>
      </c>
      <c r="UB57" s="18">
        <v>2866.06</v>
      </c>
      <c r="UC57" s="18">
        <v>0</v>
      </c>
      <c r="UD57" s="18">
        <v>0</v>
      </c>
      <c r="UE57" s="18">
        <v>5002.22</v>
      </c>
      <c r="UF57" s="18">
        <v>0</v>
      </c>
      <c r="UG57" s="18">
        <v>2860.3</v>
      </c>
      <c r="UH57" s="18">
        <f>VLOOKUP(C57,'[3]Фін.рез.(витрати)'!$C$8:$AI$94,33,0)</f>
        <v>2614.81</v>
      </c>
      <c r="UI57" s="18"/>
      <c r="UJ57" s="18"/>
      <c r="UK57" s="20">
        <f t="shared" si="48"/>
        <v>14368.811</v>
      </c>
      <c r="UL57" s="20">
        <f t="shared" si="49"/>
        <v>0</v>
      </c>
      <c r="UM57" s="20">
        <f t="shared" si="50"/>
        <v>14368.811</v>
      </c>
      <c r="UN57" s="18">
        <f t="shared" si="152"/>
        <v>0</v>
      </c>
      <c r="UO57" s="18">
        <v>0</v>
      </c>
      <c r="UP57" s="218">
        <v>0</v>
      </c>
      <c r="UQ57" s="218">
        <v>0</v>
      </c>
      <c r="UR57" s="218">
        <v>0</v>
      </c>
      <c r="US57" s="218">
        <v>0</v>
      </c>
      <c r="UT57" s="218">
        <v>0</v>
      </c>
      <c r="UU57" s="218">
        <v>0</v>
      </c>
      <c r="UV57" s="218">
        <v>0</v>
      </c>
      <c r="UW57" s="218">
        <v>0</v>
      </c>
      <c r="UX57" s="218">
        <v>0</v>
      </c>
      <c r="UY57" s="218"/>
      <c r="UZ57" s="218"/>
      <c r="VA57" s="20">
        <f t="shared" si="51"/>
        <v>0</v>
      </c>
      <c r="VB57" s="218"/>
      <c r="VC57" s="218"/>
      <c r="VD57" s="218"/>
      <c r="VE57" s="218"/>
      <c r="VF57" s="218"/>
      <c r="VG57" s="218"/>
      <c r="VH57" s="218"/>
      <c r="VI57" s="218"/>
      <c r="VJ57" s="218"/>
      <c r="VK57" s="218"/>
      <c r="VL57" s="218"/>
      <c r="VM57" s="218"/>
      <c r="VN57" s="20">
        <f t="shared" si="52"/>
        <v>0</v>
      </c>
      <c r="VO57" s="20">
        <f t="shared" si="53"/>
        <v>0</v>
      </c>
      <c r="VP57" s="20">
        <f t="shared" si="54"/>
        <v>0</v>
      </c>
      <c r="VQ57" s="120">
        <f t="shared" si="55"/>
        <v>0</v>
      </c>
      <c r="VR57" s="228"/>
      <c r="VS57" s="228"/>
      <c r="VT57" s="228"/>
      <c r="VU57" s="228"/>
      <c r="VV57" s="228"/>
      <c r="VW57" s="228"/>
      <c r="VX57" s="228"/>
      <c r="VY57" s="228"/>
      <c r="VZ57" s="228"/>
      <c r="WA57" s="228"/>
      <c r="WB57" s="228"/>
      <c r="WC57" s="228"/>
      <c r="WD57" s="120">
        <f t="shared" si="56"/>
        <v>0</v>
      </c>
      <c r="WE57" s="218"/>
      <c r="WF57" s="218"/>
      <c r="WG57" s="218"/>
      <c r="WH57" s="218"/>
      <c r="WI57" s="218"/>
      <c r="WJ57" s="218"/>
      <c r="WK57" s="218"/>
      <c r="WL57" s="218"/>
      <c r="WM57" s="218"/>
      <c r="WN57" s="218"/>
      <c r="WO57" s="218"/>
      <c r="WP57" s="218"/>
      <c r="WQ57" s="120">
        <f t="shared" si="57"/>
        <v>0</v>
      </c>
      <c r="WR57" s="120">
        <f t="shared" si="58"/>
        <v>0</v>
      </c>
      <c r="WS57" s="120">
        <f t="shared" si="59"/>
        <v>0</v>
      </c>
      <c r="WT57" s="119">
        <f t="shared" si="153"/>
        <v>50236.33100000002</v>
      </c>
      <c r="WU57" s="119">
        <v>4972.9009999999998</v>
      </c>
      <c r="WV57" s="228">
        <v>5029.2700000000004</v>
      </c>
      <c r="WW57" s="228">
        <v>5029.2700000000004</v>
      </c>
      <c r="WX57" s="228">
        <v>5029.2700000000004</v>
      </c>
      <c r="WY57" s="228">
        <v>5029.2700000000004</v>
      </c>
      <c r="WZ57" s="228">
        <v>5029.2700000000004</v>
      </c>
      <c r="XA57" s="228">
        <v>5029.2700000000004</v>
      </c>
      <c r="XB57" s="228">
        <v>5029.2700000000004</v>
      </c>
      <c r="XC57" s="228">
        <v>5029.2700000000004</v>
      </c>
      <c r="XD57" s="228">
        <v>5029.2700000000004</v>
      </c>
      <c r="XE57" s="228"/>
      <c r="XF57" s="228"/>
      <c r="XG57" s="119">
        <f t="shared" si="154"/>
        <v>49783.343571342368</v>
      </c>
      <c r="XH57" s="18">
        <v>5340.4932906819859</v>
      </c>
      <c r="XI57" s="18">
        <v>3822.8833265785156</v>
      </c>
      <c r="XJ57" s="18">
        <v>2593.0115759103351</v>
      </c>
      <c r="XK57" s="18">
        <v>2693.5658412524444</v>
      </c>
      <c r="XL57" s="18">
        <v>5454.2978692342085</v>
      </c>
      <c r="XM57" s="18">
        <v>5264.0140896184948</v>
      </c>
      <c r="XN57" s="18">
        <v>4969.3141693940188</v>
      </c>
      <c r="XO57" s="18">
        <v>7362.1423718076057</v>
      </c>
      <c r="XP57" s="18">
        <v>6435.1735241762744</v>
      </c>
      <c r="XQ57" s="18">
        <v>5848.4475126884827</v>
      </c>
      <c r="XR57" s="18"/>
      <c r="XS57" s="18"/>
      <c r="XT57" s="120">
        <f t="shared" si="60"/>
        <v>-452.98742865765234</v>
      </c>
      <c r="XU57" s="120">
        <f t="shared" si="61"/>
        <v>-452.98742865765234</v>
      </c>
      <c r="XV57" s="120">
        <f t="shared" si="62"/>
        <v>0</v>
      </c>
      <c r="XW57" s="119">
        <f t="shared" si="155"/>
        <v>61022.582999999999</v>
      </c>
      <c r="XX57" s="119">
        <v>5976.9629999999997</v>
      </c>
      <c r="XY57" s="228">
        <v>6116.18</v>
      </c>
      <c r="XZ57" s="228">
        <v>6116.18</v>
      </c>
      <c r="YA57" s="228">
        <v>6116.18</v>
      </c>
      <c r="YB57" s="228">
        <v>6116.18</v>
      </c>
      <c r="YC57" s="228">
        <v>6116.18</v>
      </c>
      <c r="YD57" s="228">
        <v>6116.18</v>
      </c>
      <c r="YE57" s="228">
        <v>6116.18</v>
      </c>
      <c r="YF57" s="228">
        <v>6116.18</v>
      </c>
      <c r="YG57" s="228">
        <v>6116.18</v>
      </c>
      <c r="YH57" s="228"/>
      <c r="YI57" s="228"/>
      <c r="YJ57" s="120">
        <f t="shared" si="156"/>
        <v>55823.156411074859</v>
      </c>
      <c r="YK57" s="18">
        <v>5357.4800857653408</v>
      </c>
      <c r="YL57" s="18">
        <v>3829.6721592764502</v>
      </c>
      <c r="YM57" s="18">
        <v>5381.4550606860803</v>
      </c>
      <c r="YN57" s="18">
        <v>5749.1002261274498</v>
      </c>
      <c r="YO57" s="18">
        <v>7879.1471455449409</v>
      </c>
      <c r="YP57" s="18">
        <v>5486.4378133787131</v>
      </c>
      <c r="YQ57" s="18">
        <v>5238.7458702322438</v>
      </c>
      <c r="YR57" s="18">
        <v>5823.5889750625884</v>
      </c>
      <c r="YS57" s="18">
        <v>5339.8866470047378</v>
      </c>
      <c r="YT57" s="18">
        <v>5737.6424279963194</v>
      </c>
      <c r="YU57" s="18"/>
      <c r="YV57" s="18"/>
      <c r="YW57" s="218">
        <f t="shared" si="157"/>
        <v>-5199.4265889251401</v>
      </c>
      <c r="YX57" s="120">
        <f t="shared" si="63"/>
        <v>-5199.4265889251401</v>
      </c>
      <c r="YY57" s="120">
        <f t="shared" si="64"/>
        <v>0</v>
      </c>
      <c r="YZ57" s="119">
        <f t="shared" si="158"/>
        <v>1894.2450000000003</v>
      </c>
      <c r="ZA57" s="119">
        <v>185.32499999999999</v>
      </c>
      <c r="ZB57" s="228">
        <v>189.88</v>
      </c>
      <c r="ZC57" s="228">
        <v>189.88</v>
      </c>
      <c r="ZD57" s="228">
        <v>189.88</v>
      </c>
      <c r="ZE57" s="228">
        <v>189.88</v>
      </c>
      <c r="ZF57" s="228">
        <v>189.88</v>
      </c>
      <c r="ZG57" s="228">
        <v>189.88</v>
      </c>
      <c r="ZH57" s="228">
        <v>189.88</v>
      </c>
      <c r="ZI57" s="228">
        <v>189.88</v>
      </c>
      <c r="ZJ57" s="228">
        <v>189.88</v>
      </c>
      <c r="ZK57" s="228"/>
      <c r="ZL57" s="228"/>
      <c r="ZM57" s="120">
        <f t="shared" si="159"/>
        <v>5432.8336155345733</v>
      </c>
      <c r="ZN57" s="119"/>
      <c r="ZO57" s="18"/>
      <c r="ZP57" s="18">
        <v>2583.2875851668773</v>
      </c>
      <c r="ZQ57" s="18">
        <v>2849.5460303676955</v>
      </c>
      <c r="ZR57" s="18"/>
      <c r="ZS57" s="18"/>
      <c r="ZT57" s="18"/>
      <c r="ZU57" s="18"/>
      <c r="ZV57" s="18"/>
      <c r="ZW57" s="18"/>
      <c r="ZX57" s="18"/>
      <c r="ZY57" s="18"/>
      <c r="ZZ57" s="120">
        <f t="shared" si="65"/>
        <v>3538.5886155345729</v>
      </c>
      <c r="AAA57" s="120">
        <f t="shared" si="66"/>
        <v>0</v>
      </c>
      <c r="AAB57" s="120">
        <f t="shared" si="67"/>
        <v>3538.5886155345729</v>
      </c>
      <c r="AAC57" s="119">
        <f t="shared" si="160"/>
        <v>817.27200000000005</v>
      </c>
      <c r="AAD57" s="119">
        <v>81.611999999999995</v>
      </c>
      <c r="AAE57" s="228">
        <v>81.739999999999995</v>
      </c>
      <c r="AAF57" s="228">
        <v>81.739999999999995</v>
      </c>
      <c r="AAG57" s="228">
        <v>81.739999999999995</v>
      </c>
      <c r="AAH57" s="228">
        <v>81.739999999999995</v>
      </c>
      <c r="AAI57" s="228">
        <v>81.739999999999995</v>
      </c>
      <c r="AAJ57" s="228">
        <v>81.739999999999995</v>
      </c>
      <c r="AAK57" s="228">
        <v>81.739999999999995</v>
      </c>
      <c r="AAL57" s="228">
        <v>81.739999999999995</v>
      </c>
      <c r="AAM57" s="228">
        <v>81.739999999999995</v>
      </c>
      <c r="AAN57" s="228"/>
      <c r="AAO57" s="228"/>
      <c r="AAP57" s="120">
        <f t="shared" si="161"/>
        <v>917.7373024960001</v>
      </c>
      <c r="AAQ57" s="18">
        <v>77.839174224000004</v>
      </c>
      <c r="AAR57" s="18">
        <v>77.639214240000001</v>
      </c>
      <c r="AAS57" s="18">
        <v>95.243628479999998</v>
      </c>
      <c r="AAT57" s="18">
        <v>97.221025439999991</v>
      </c>
      <c r="AAU57" s="18">
        <v>95.097218831999996</v>
      </c>
      <c r="AAV57" s="18">
        <v>96.873478239999997</v>
      </c>
      <c r="AAW57" s="18">
        <v>94.106554079999995</v>
      </c>
      <c r="AAX57" s="18">
        <v>94.521540959999996</v>
      </c>
      <c r="AAY57" s="18">
        <v>93.730547680000001</v>
      </c>
      <c r="AAZ57" s="18">
        <v>95.46492031999999</v>
      </c>
      <c r="ABA57" s="18"/>
      <c r="ABB57" s="18"/>
      <c r="ABC57" s="120">
        <f t="shared" si="68"/>
        <v>100.46530249600005</v>
      </c>
      <c r="ABD57" s="120">
        <f t="shared" si="69"/>
        <v>0</v>
      </c>
      <c r="ABE57" s="120">
        <f t="shared" si="70"/>
        <v>100.46530249600005</v>
      </c>
      <c r="ABF57" s="119">
        <f t="shared" si="162"/>
        <v>179.69200000000001</v>
      </c>
      <c r="ABG57" s="119">
        <v>17.962</v>
      </c>
      <c r="ABH57" s="228">
        <v>17.97</v>
      </c>
      <c r="ABI57" s="228">
        <v>17.97</v>
      </c>
      <c r="ABJ57" s="228">
        <v>17.97</v>
      </c>
      <c r="ABK57" s="228">
        <v>17.97</v>
      </c>
      <c r="ABL57" s="228">
        <v>17.97</v>
      </c>
      <c r="ABM57" s="228">
        <v>17.97</v>
      </c>
      <c r="ABN57" s="228">
        <v>17.97</v>
      </c>
      <c r="ABO57" s="228">
        <v>17.97</v>
      </c>
      <c r="ABP57" s="228">
        <v>17.97</v>
      </c>
      <c r="ABQ57" s="228"/>
      <c r="ABR57" s="228"/>
      <c r="ABS57" s="120">
        <f t="shared" si="163"/>
        <v>0</v>
      </c>
      <c r="ABT57" s="18">
        <v>0</v>
      </c>
      <c r="ABU57" s="18"/>
      <c r="ABV57" s="18"/>
      <c r="ABW57" s="18"/>
      <c r="ABX57" s="18"/>
      <c r="ABY57" s="18"/>
      <c r="ABZ57" s="18"/>
      <c r="ACA57" s="18">
        <v>0</v>
      </c>
      <c r="ACB57" s="18">
        <v>0</v>
      </c>
      <c r="ACC57" s="18">
        <v>0</v>
      </c>
      <c r="ACD57" s="18"/>
      <c r="ACE57" s="18"/>
      <c r="ACF57" s="120">
        <f t="shared" si="71"/>
        <v>-179.69200000000001</v>
      </c>
      <c r="ACG57" s="120">
        <f t="shared" si="72"/>
        <v>-179.69200000000001</v>
      </c>
      <c r="ACH57" s="120">
        <f t="shared" si="73"/>
        <v>0</v>
      </c>
      <c r="ACI57" s="114">
        <f t="shared" si="74"/>
        <v>62680.826999999997</v>
      </c>
      <c r="ACJ57" s="120">
        <f t="shared" si="75"/>
        <v>29629.336218552002</v>
      </c>
      <c r="ACK57" s="131">
        <f t="shared" si="76"/>
        <v>-33051.490781447996</v>
      </c>
      <c r="ACL57" s="120">
        <f t="shared" si="77"/>
        <v>-33051.490781447996</v>
      </c>
      <c r="ACM57" s="120">
        <f t="shared" si="78"/>
        <v>0</v>
      </c>
      <c r="ACN57" s="18">
        <f t="shared" si="164"/>
        <v>13611.849000000002</v>
      </c>
      <c r="ACO57" s="18">
        <v>1319.9189999999999</v>
      </c>
      <c r="ACP57" s="218">
        <v>1365.77</v>
      </c>
      <c r="ACQ57" s="218">
        <v>1365.77</v>
      </c>
      <c r="ACR57" s="218">
        <v>1365.77</v>
      </c>
      <c r="ACS57" s="218">
        <v>1365.77</v>
      </c>
      <c r="ACT57" s="218">
        <v>1365.77</v>
      </c>
      <c r="ACU57" s="218">
        <v>1365.77</v>
      </c>
      <c r="ACV57" s="218">
        <v>1365.77</v>
      </c>
      <c r="ACW57" s="218">
        <v>1365.77</v>
      </c>
      <c r="ACX57" s="218">
        <v>1365.77</v>
      </c>
      <c r="ACY57" s="218"/>
      <c r="ACZ57" s="218"/>
      <c r="ADA57" s="20">
        <f t="shared" si="165"/>
        <v>9059.3331391440006</v>
      </c>
      <c r="ADB57" s="18">
        <v>798.24867444000006</v>
      </c>
      <c r="ADC57" s="18">
        <v>1160.6270291999999</v>
      </c>
      <c r="ADD57" s="18">
        <v>1141.0679604240001</v>
      </c>
      <c r="ADE57" s="18">
        <v>1099.8241236000001</v>
      </c>
      <c r="ADF57" s="18">
        <v>678.82476708000002</v>
      </c>
      <c r="ADG57" s="18">
        <v>958.4004132</v>
      </c>
      <c r="ADH57" s="18">
        <v>549.97336800000005</v>
      </c>
      <c r="ADI57" s="18">
        <v>643.14981720000003</v>
      </c>
      <c r="ADJ57" s="18">
        <v>817.75120679999998</v>
      </c>
      <c r="ADK57" s="18">
        <v>1211.4657792</v>
      </c>
      <c r="ADL57" s="18"/>
      <c r="ADM57" s="18"/>
      <c r="ADN57" s="20">
        <f t="shared" si="79"/>
        <v>-4552.5158608560014</v>
      </c>
      <c r="ADO57" s="20">
        <f t="shared" si="80"/>
        <v>-4552.5158608560014</v>
      </c>
      <c r="ADP57" s="20">
        <f t="shared" si="81"/>
        <v>0</v>
      </c>
      <c r="ADQ57" s="18">
        <f t="shared" si="166"/>
        <v>49068.977999999996</v>
      </c>
      <c r="ADR57" s="18">
        <v>4538.6880000000001</v>
      </c>
      <c r="ADS57" s="218">
        <v>4947.8100000000004</v>
      </c>
      <c r="ADT57" s="218">
        <v>4947.8100000000004</v>
      </c>
      <c r="ADU57" s="218">
        <v>4947.8100000000004</v>
      </c>
      <c r="ADV57" s="218">
        <v>4947.8100000000004</v>
      </c>
      <c r="ADW57" s="218">
        <v>4947.8100000000004</v>
      </c>
      <c r="ADX57" s="218">
        <v>4947.8100000000004</v>
      </c>
      <c r="ADY57" s="218">
        <v>4947.8100000000004</v>
      </c>
      <c r="ADZ57" s="218">
        <v>4947.8100000000004</v>
      </c>
      <c r="AEA57" s="218">
        <v>4947.8100000000004</v>
      </c>
      <c r="AEB57" s="218"/>
      <c r="AEC57" s="218"/>
      <c r="AED57" s="20">
        <f t="shared" si="167"/>
        <v>20570.003079408001</v>
      </c>
      <c r="AEE57" s="18">
        <v>1604.44012176</v>
      </c>
      <c r="AEF57" s="18">
        <v>2863.9363212000003</v>
      </c>
      <c r="AEG57" s="18">
        <v>2103.2228260080001</v>
      </c>
      <c r="AEH57" s="18">
        <v>2426.9181768000003</v>
      </c>
      <c r="AEI57" s="18">
        <v>1480.7113340399999</v>
      </c>
      <c r="AEJ57" s="18">
        <v>2398.0229748000002</v>
      </c>
      <c r="AEK57" s="18">
        <v>1928.8351692000001</v>
      </c>
      <c r="AEL57" s="18">
        <v>2083.3319231999999</v>
      </c>
      <c r="AEM57" s="18">
        <v>2241.9686196000002</v>
      </c>
      <c r="AEN57" s="18">
        <v>1438.6156128000002</v>
      </c>
      <c r="AEO57" s="18"/>
      <c r="AEP57" s="18"/>
      <c r="AEQ57" s="20">
        <f t="shared" si="82"/>
        <v>-28498.974920591994</v>
      </c>
      <c r="AER57" s="20">
        <f t="shared" si="83"/>
        <v>-28498.974920591994</v>
      </c>
      <c r="AES57" s="20">
        <f t="shared" si="84"/>
        <v>0</v>
      </c>
      <c r="AET57" s="18">
        <f t="shared" si="168"/>
        <v>0</v>
      </c>
      <c r="AEU57" s="18">
        <v>0</v>
      </c>
      <c r="AEV57" s="218">
        <v>0</v>
      </c>
      <c r="AEW57" s="218">
        <v>0</v>
      </c>
      <c r="AEX57" s="218">
        <v>0</v>
      </c>
      <c r="AEY57" s="218">
        <v>0</v>
      </c>
      <c r="AEZ57" s="218"/>
      <c r="AFA57" s="218"/>
      <c r="AFB57" s="218"/>
      <c r="AFC57" s="218"/>
      <c r="AFD57" s="218"/>
      <c r="AFE57" s="218"/>
      <c r="AFF57" s="218"/>
      <c r="AFG57" s="20">
        <f t="shared" si="169"/>
        <v>0</v>
      </c>
      <c r="AFH57" s="18"/>
      <c r="AFI57" s="18"/>
      <c r="AFJ57" s="18"/>
      <c r="AFK57" s="18"/>
      <c r="AFL57" s="18"/>
      <c r="AFM57" s="18"/>
      <c r="AFN57" s="18"/>
      <c r="AFO57" s="18"/>
      <c r="AFP57" s="18"/>
      <c r="AFQ57" s="18"/>
      <c r="AFR57" s="18"/>
      <c r="AFS57" s="18"/>
      <c r="AFT57" s="20">
        <f t="shared" si="85"/>
        <v>0</v>
      </c>
      <c r="AFU57" s="20">
        <f t="shared" si="86"/>
        <v>0</v>
      </c>
      <c r="AFV57" s="135">
        <f t="shared" si="87"/>
        <v>0</v>
      </c>
      <c r="AFW57" s="140">
        <f t="shared" si="88"/>
        <v>363905.516</v>
      </c>
      <c r="AFX57" s="110">
        <f t="shared" si="89"/>
        <v>278488.78006262897</v>
      </c>
      <c r="AFY57" s="125">
        <f t="shared" si="90"/>
        <v>-85416.735937371035</v>
      </c>
      <c r="AFZ57" s="20">
        <f t="shared" si="170"/>
        <v>-85416.735937371035</v>
      </c>
      <c r="AGA57" s="139">
        <f t="shared" si="171"/>
        <v>0</v>
      </c>
      <c r="AGB57" s="200">
        <f t="shared" si="91"/>
        <v>436686.61920000002</v>
      </c>
      <c r="AGC57" s="125">
        <f t="shared" si="91"/>
        <v>334186.53607515473</v>
      </c>
      <c r="AGD57" s="125">
        <f t="shared" si="92"/>
        <v>-102500.08312484529</v>
      </c>
      <c r="AGE57" s="20">
        <f t="shared" si="93"/>
        <v>-102500.08312484529</v>
      </c>
      <c r="AGF57" s="135">
        <f t="shared" si="94"/>
        <v>0</v>
      </c>
      <c r="AGG57" s="164">
        <f t="shared" si="172"/>
        <v>21834.330960000003</v>
      </c>
      <c r="AGH57" s="205">
        <f t="shared" si="173"/>
        <v>16709.326803757736</v>
      </c>
      <c r="AGI57" s="125">
        <f t="shared" si="95"/>
        <v>-5125.0041562422666</v>
      </c>
      <c r="AGJ57" s="20">
        <f t="shared" si="96"/>
        <v>-5125.0041562422666</v>
      </c>
      <c r="AGK57" s="139">
        <f t="shared" si="97"/>
        <v>0</v>
      </c>
      <c r="AGL57" s="165">
        <f t="shared" si="174"/>
        <v>458520.95016000001</v>
      </c>
      <c r="AGM57" s="165">
        <f t="shared" si="174"/>
        <v>350895.86287891248</v>
      </c>
      <c r="AGN57" s="166">
        <f t="shared" si="99"/>
        <v>-107625.08728108753</v>
      </c>
      <c r="AGO57" s="165">
        <f t="shared" si="100"/>
        <v>-107625.08728108753</v>
      </c>
      <c r="AGP57" s="167">
        <f t="shared" si="101"/>
        <v>0</v>
      </c>
      <c r="AGQ57" s="202">
        <f t="shared" si="175"/>
        <v>4.7619047619047623E-2</v>
      </c>
      <c r="AGR57" s="263"/>
      <c r="AGS57" s="263">
        <v>0.05</v>
      </c>
      <c r="AGT57" s="229"/>
      <c r="AGU57" s="264"/>
      <c r="AGV57" s="22"/>
      <c r="AGW57" s="22"/>
      <c r="AGX57" s="22"/>
      <c r="AGY57" s="22"/>
      <c r="AGZ57" s="22"/>
      <c r="AHA57" s="22"/>
      <c r="AHB57" s="22"/>
      <c r="AHC57" s="22"/>
      <c r="AHD57" s="22"/>
      <c r="AHE57" s="22"/>
      <c r="AHF57" s="22"/>
      <c r="AHG57" s="22"/>
      <c r="AHH57" s="22"/>
    </row>
    <row r="58" spans="1:892" s="210" customFormat="1" ht="12.75" outlineLevel="1" x14ac:dyDescent="0.25">
      <c r="A58" s="22">
        <v>488</v>
      </c>
      <c r="B58" s="21">
        <v>3</v>
      </c>
      <c r="C58" s="230" t="s">
        <v>779</v>
      </c>
      <c r="D58" s="231">
        <v>5</v>
      </c>
      <c r="E58" s="227">
        <v>3036.5299999999997</v>
      </c>
      <c r="F58" s="131">
        <f t="shared" si="0"/>
        <v>34702.709000000003</v>
      </c>
      <c r="G58" s="113">
        <f t="shared" si="1"/>
        <v>39024.241888138684</v>
      </c>
      <c r="H58" s="131">
        <f t="shared" si="2"/>
        <v>4321.5328881386813</v>
      </c>
      <c r="I58" s="120">
        <f t="shared" si="3"/>
        <v>0</v>
      </c>
      <c r="J58" s="120">
        <f t="shared" si="4"/>
        <v>4321.5328881386813</v>
      </c>
      <c r="K58" s="18">
        <f t="shared" si="102"/>
        <v>13941.871000000001</v>
      </c>
      <c r="L58" s="218">
        <v>1367.8809999999999</v>
      </c>
      <c r="M58" s="218">
        <v>1397.11</v>
      </c>
      <c r="N58" s="218">
        <v>1397.11</v>
      </c>
      <c r="O58" s="218">
        <v>1397.11</v>
      </c>
      <c r="P58" s="218">
        <v>1397.11</v>
      </c>
      <c r="Q58" s="218">
        <v>1397.11</v>
      </c>
      <c r="R58" s="218">
        <v>1397.11</v>
      </c>
      <c r="S58" s="218">
        <v>1397.11</v>
      </c>
      <c r="T58" s="218">
        <v>1397.11</v>
      </c>
      <c r="U58" s="218">
        <v>1397.11</v>
      </c>
      <c r="V58" s="218"/>
      <c r="W58" s="218"/>
      <c r="X58" s="218">
        <f t="shared" si="103"/>
        <v>13423.421755699339</v>
      </c>
      <c r="Y58" s="18">
        <v>0</v>
      </c>
      <c r="Z58" s="18">
        <v>5329.3320395166838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8094.0897161826542</v>
      </c>
      <c r="AG58" s="18">
        <v>0</v>
      </c>
      <c r="AH58" s="18">
        <v>0</v>
      </c>
      <c r="AI58" s="18"/>
      <c r="AJ58" s="18"/>
      <c r="AK58" s="218"/>
      <c r="AL58" s="218">
        <f t="shared" si="104"/>
        <v>0</v>
      </c>
      <c r="AM58" s="218">
        <f t="shared" si="5"/>
        <v>0</v>
      </c>
      <c r="AN58" s="18">
        <f t="shared" si="105"/>
        <v>2824.3199999999997</v>
      </c>
      <c r="AO58" s="218">
        <v>277.32</v>
      </c>
      <c r="AP58" s="218">
        <v>283</v>
      </c>
      <c r="AQ58" s="218">
        <v>283</v>
      </c>
      <c r="AR58" s="218">
        <v>283</v>
      </c>
      <c r="AS58" s="218">
        <v>283</v>
      </c>
      <c r="AT58" s="218">
        <v>283</v>
      </c>
      <c r="AU58" s="218">
        <v>283</v>
      </c>
      <c r="AV58" s="218">
        <v>283</v>
      </c>
      <c r="AW58" s="218">
        <v>283</v>
      </c>
      <c r="AX58" s="218">
        <v>283</v>
      </c>
      <c r="AY58" s="218"/>
      <c r="AZ58" s="218"/>
      <c r="BA58" s="20">
        <f t="shared" si="106"/>
        <v>2797.4840137419501</v>
      </c>
      <c r="BB58" s="18">
        <v>0</v>
      </c>
      <c r="BC58" s="18">
        <v>1110.6498369643148</v>
      </c>
      <c r="BD58" s="18">
        <v>0</v>
      </c>
      <c r="BE58" s="18">
        <v>0</v>
      </c>
      <c r="BF58" s="18">
        <v>0</v>
      </c>
      <c r="BG58" s="18">
        <v>0</v>
      </c>
      <c r="BH58" s="18">
        <v>0</v>
      </c>
      <c r="BI58" s="18">
        <v>1686.8341767776353</v>
      </c>
      <c r="BJ58" s="18">
        <v>0</v>
      </c>
      <c r="BK58" s="18">
        <v>0</v>
      </c>
      <c r="BL58" s="18"/>
      <c r="BM58" s="18"/>
      <c r="BN58" s="218"/>
      <c r="BO58" s="20">
        <f t="shared" si="6"/>
        <v>0</v>
      </c>
      <c r="BP58" s="20">
        <f t="shared" si="7"/>
        <v>0</v>
      </c>
      <c r="BQ58" s="18">
        <f t="shared" si="107"/>
        <v>1648.6250000000005</v>
      </c>
      <c r="BR58" s="218">
        <v>164.70499999999998</v>
      </c>
      <c r="BS58" s="3">
        <v>164.88</v>
      </c>
      <c r="BT58" s="218">
        <v>164.88</v>
      </c>
      <c r="BU58" s="218">
        <v>164.88</v>
      </c>
      <c r="BV58" s="218">
        <v>164.88</v>
      </c>
      <c r="BW58" s="218">
        <v>164.88</v>
      </c>
      <c r="BX58" s="218">
        <v>164.88</v>
      </c>
      <c r="BY58" s="218">
        <v>164.88</v>
      </c>
      <c r="BZ58" s="218">
        <v>164.88</v>
      </c>
      <c r="CA58" s="218">
        <v>164.88</v>
      </c>
      <c r="CB58" s="218"/>
      <c r="CC58" s="218"/>
      <c r="CD58" s="18">
        <f t="shared" si="108"/>
        <v>1790.8891441568403</v>
      </c>
      <c r="CE58" s="18">
        <v>166.32387043300002</v>
      </c>
      <c r="CF58" s="18">
        <v>165.89660333</v>
      </c>
      <c r="CG58" s="18">
        <v>182.25943367484001</v>
      </c>
      <c r="CH58" s="18">
        <v>186.04343492999999</v>
      </c>
      <c r="CI58" s="18">
        <v>181.97929062899999</v>
      </c>
      <c r="CJ58" s="18">
        <v>185.37836403</v>
      </c>
      <c r="CK58" s="18">
        <v>180.08354151</v>
      </c>
      <c r="CL58" s="18">
        <v>180.87766586999999</v>
      </c>
      <c r="CM58" s="18">
        <v>179.36401071</v>
      </c>
      <c r="CN58" s="18">
        <v>182.68292904</v>
      </c>
      <c r="CO58" s="18"/>
      <c r="CP58" s="18"/>
      <c r="CQ58" s="218"/>
      <c r="CR58" s="20">
        <f t="shared" si="8"/>
        <v>0</v>
      </c>
      <c r="CS58" s="20">
        <f t="shared" si="9"/>
        <v>0</v>
      </c>
      <c r="CT58" s="18">
        <f t="shared" si="109"/>
        <v>0</v>
      </c>
      <c r="CU58" s="18">
        <v>0</v>
      </c>
      <c r="CV58" s="218">
        <v>0</v>
      </c>
      <c r="CW58" s="218">
        <v>0</v>
      </c>
      <c r="CX58" s="218">
        <v>0</v>
      </c>
      <c r="CY58" s="218">
        <v>0</v>
      </c>
      <c r="CZ58" s="218">
        <v>0</v>
      </c>
      <c r="DA58" s="218">
        <v>0</v>
      </c>
      <c r="DB58" s="218">
        <v>0</v>
      </c>
      <c r="DC58" s="218">
        <v>0</v>
      </c>
      <c r="DD58" s="218">
        <v>0</v>
      </c>
      <c r="DE58" s="218"/>
      <c r="DF58" s="218"/>
      <c r="DG58" s="18">
        <f t="shared" si="110"/>
        <v>0</v>
      </c>
      <c r="DH58" s="18">
        <v>0</v>
      </c>
      <c r="DI58" s="18">
        <v>0</v>
      </c>
      <c r="DJ58" s="18">
        <v>0</v>
      </c>
      <c r="DK58" s="18">
        <v>0</v>
      </c>
      <c r="DL58" s="18">
        <v>0</v>
      </c>
      <c r="DM58" s="18">
        <v>0</v>
      </c>
      <c r="DN58" s="18">
        <v>0</v>
      </c>
      <c r="DO58" s="18">
        <v>0</v>
      </c>
      <c r="DP58" s="18">
        <v>0</v>
      </c>
      <c r="DQ58" s="18">
        <v>0</v>
      </c>
      <c r="DR58" s="18"/>
      <c r="DS58" s="18"/>
      <c r="DT58" s="218">
        <f t="shared" si="111"/>
        <v>0</v>
      </c>
      <c r="DU58" s="20">
        <f t="shared" si="10"/>
        <v>0</v>
      </c>
      <c r="DV58" s="20">
        <f t="shared" si="112"/>
        <v>0</v>
      </c>
      <c r="DW58" s="18">
        <f t="shared" si="176"/>
        <v>1021.2560000000001</v>
      </c>
      <c r="DX58" s="18">
        <v>100.286</v>
      </c>
      <c r="DY58" s="218">
        <v>102.33</v>
      </c>
      <c r="DZ58" s="218">
        <v>102.33</v>
      </c>
      <c r="EA58" s="218">
        <v>102.33</v>
      </c>
      <c r="EB58" s="218">
        <v>102.33</v>
      </c>
      <c r="EC58" s="218">
        <v>102.33</v>
      </c>
      <c r="ED58" s="218">
        <v>102.33</v>
      </c>
      <c r="EE58" s="218">
        <v>102.33</v>
      </c>
      <c r="EF58" s="218">
        <v>102.33</v>
      </c>
      <c r="EG58" s="218">
        <v>102.33</v>
      </c>
      <c r="EH58" s="218"/>
      <c r="EI58" s="218"/>
      <c r="EJ58" s="218"/>
      <c r="EK58" s="18">
        <f t="shared" si="113"/>
        <v>1009.7296745914111</v>
      </c>
      <c r="EL58" s="18">
        <v>0</v>
      </c>
      <c r="EM58" s="18">
        <v>400.88025273928469</v>
      </c>
      <c r="EN58" s="18">
        <v>0</v>
      </c>
      <c r="EO58" s="18">
        <v>0</v>
      </c>
      <c r="EP58" s="18">
        <v>0</v>
      </c>
      <c r="EQ58" s="18">
        <v>0</v>
      </c>
      <c r="ER58" s="18">
        <v>0</v>
      </c>
      <c r="ES58" s="18">
        <v>608.8494218521264</v>
      </c>
      <c r="ET58" s="18">
        <v>0</v>
      </c>
      <c r="EU58" s="18">
        <v>0</v>
      </c>
      <c r="EV58" s="18"/>
      <c r="EW58" s="18"/>
      <c r="EX58" s="20">
        <f t="shared" si="12"/>
        <v>-11.526325408588946</v>
      </c>
      <c r="EY58" s="20">
        <f t="shared" si="114"/>
        <v>-11.526325408588946</v>
      </c>
      <c r="EZ58" s="20">
        <f t="shared" si="115"/>
        <v>0</v>
      </c>
      <c r="FA58" s="18">
        <f t="shared" si="116"/>
        <v>6669.9400000000014</v>
      </c>
      <c r="FB58" s="18">
        <v>654.88000000000011</v>
      </c>
      <c r="FC58" s="218">
        <v>668.34</v>
      </c>
      <c r="FD58" s="218">
        <v>668.34</v>
      </c>
      <c r="FE58" s="218">
        <v>668.34</v>
      </c>
      <c r="FF58" s="218">
        <v>668.34</v>
      </c>
      <c r="FG58" s="218">
        <v>668.34</v>
      </c>
      <c r="FH58" s="218">
        <v>668.34</v>
      </c>
      <c r="FI58" s="218">
        <v>668.34</v>
      </c>
      <c r="FJ58" s="218">
        <v>668.34</v>
      </c>
      <c r="FK58" s="218">
        <v>668.34</v>
      </c>
      <c r="FL58" s="218"/>
      <c r="FM58" s="218"/>
      <c r="FN58" s="20">
        <f t="shared" si="117"/>
        <v>7126.393060334045</v>
      </c>
      <c r="FO58" s="18">
        <v>0</v>
      </c>
      <c r="FP58" s="18">
        <v>2641.5596063363087</v>
      </c>
      <c r="FQ58" s="18">
        <v>236.3972112834</v>
      </c>
      <c r="FR58" s="18">
        <v>0</v>
      </c>
      <c r="FS58" s="18">
        <v>0</v>
      </c>
      <c r="FT58" s="18">
        <v>252.23723955000003</v>
      </c>
      <c r="FU58" s="18">
        <v>0</v>
      </c>
      <c r="FV58" s="18">
        <v>3996.1990031643359</v>
      </c>
      <c r="FW58" s="18">
        <v>0</v>
      </c>
      <c r="FX58" s="18">
        <v>0</v>
      </c>
      <c r="FY58" s="18"/>
      <c r="FZ58" s="18"/>
      <c r="GA58" s="218">
        <f t="shared" si="118"/>
        <v>456.45306033404358</v>
      </c>
      <c r="GB58" s="20">
        <f t="shared" si="119"/>
        <v>0</v>
      </c>
      <c r="GC58" s="20">
        <f t="shared" si="120"/>
        <v>456.45306033404358</v>
      </c>
      <c r="GD58" s="18">
        <f t="shared" si="121"/>
        <v>12.39</v>
      </c>
      <c r="GE58" s="218">
        <v>12.39</v>
      </c>
      <c r="GF58" s="218">
        <v>0</v>
      </c>
      <c r="GG58" s="218">
        <v>0</v>
      </c>
      <c r="GH58" s="218">
        <v>0</v>
      </c>
      <c r="GI58" s="218">
        <v>0</v>
      </c>
      <c r="GJ58" s="218">
        <v>0</v>
      </c>
      <c r="GK58" s="218"/>
      <c r="GL58" s="218"/>
      <c r="GM58" s="218"/>
      <c r="GN58" s="218"/>
      <c r="GO58" s="218"/>
      <c r="GP58" s="218"/>
      <c r="GQ58" s="20">
        <f t="shared" si="122"/>
        <v>0</v>
      </c>
      <c r="GR58" s="18">
        <v>0</v>
      </c>
      <c r="GS58" s="18">
        <v>0</v>
      </c>
      <c r="GT58" s="18">
        <v>0</v>
      </c>
      <c r="GU58" s="18">
        <v>0</v>
      </c>
      <c r="GV58" s="218">
        <f t="shared" si="123"/>
        <v>-12.39</v>
      </c>
      <c r="GW58" s="20">
        <f t="shared" si="13"/>
        <v>-12.39</v>
      </c>
      <c r="GX58" s="20">
        <f t="shared" si="14"/>
        <v>0</v>
      </c>
      <c r="GY58" s="18">
        <f t="shared" si="124"/>
        <v>8584.3070000000007</v>
      </c>
      <c r="GZ58" s="18">
        <v>869.41700000000003</v>
      </c>
      <c r="HA58" s="218">
        <v>857.21</v>
      </c>
      <c r="HB58" s="218">
        <v>857.21</v>
      </c>
      <c r="HC58" s="218">
        <v>857.21</v>
      </c>
      <c r="HD58" s="218">
        <v>857.21</v>
      </c>
      <c r="HE58" s="218">
        <v>857.21</v>
      </c>
      <c r="HF58" s="218">
        <v>857.21</v>
      </c>
      <c r="HG58" s="218">
        <v>857.21</v>
      </c>
      <c r="HH58" s="218">
        <v>857.21</v>
      </c>
      <c r="HI58" s="218">
        <v>857.21</v>
      </c>
      <c r="HJ58" s="218"/>
      <c r="HK58" s="218"/>
      <c r="HL58" s="20">
        <f t="shared" si="125"/>
        <v>12876.324239615104</v>
      </c>
      <c r="HM58" s="18">
        <v>1009.5025571723655</v>
      </c>
      <c r="HN58" s="18">
        <v>928.10813990919587</v>
      </c>
      <c r="HO58" s="18">
        <v>3372.9490133781646</v>
      </c>
      <c r="HP58" s="18">
        <v>1149.8449943177682</v>
      </c>
      <c r="HQ58" s="18">
        <v>1202.8633889972534</v>
      </c>
      <c r="HR58" s="18">
        <v>1043.4140929341256</v>
      </c>
      <c r="HS58" s="18">
        <v>948.47775037775386</v>
      </c>
      <c r="HT58" s="18">
        <v>1254.6425394458245</v>
      </c>
      <c r="HU58" s="18">
        <v>948.01673569428931</v>
      </c>
      <c r="HV58" s="18">
        <v>1018.5050273883635</v>
      </c>
      <c r="HW58" s="18"/>
      <c r="HX58" s="18"/>
      <c r="HY58" s="20">
        <f t="shared" si="15"/>
        <v>4292.0172396151029</v>
      </c>
      <c r="HZ58" s="20">
        <f t="shared" si="16"/>
        <v>0</v>
      </c>
      <c r="IA58" s="20">
        <f t="shared" si="17"/>
        <v>4292.0172396151029</v>
      </c>
      <c r="IB58" s="119">
        <f t="shared" si="126"/>
        <v>0</v>
      </c>
      <c r="IC58" s="119">
        <v>0</v>
      </c>
      <c r="ID58" s="228">
        <v>0</v>
      </c>
      <c r="IE58" s="228">
        <v>0</v>
      </c>
      <c r="IF58" s="119">
        <v>0</v>
      </c>
      <c r="IG58" s="119">
        <v>0</v>
      </c>
      <c r="IH58" s="119">
        <v>0</v>
      </c>
      <c r="II58" s="119">
        <v>0</v>
      </c>
      <c r="IJ58" s="119">
        <v>0</v>
      </c>
      <c r="IK58" s="119">
        <v>0</v>
      </c>
      <c r="IL58" s="119">
        <v>0</v>
      </c>
      <c r="IM58" s="119"/>
      <c r="IN58" s="119"/>
      <c r="IO58" s="120">
        <f t="shared" si="127"/>
        <v>0</v>
      </c>
      <c r="IP58" s="18">
        <v>0</v>
      </c>
      <c r="IQ58" s="18">
        <v>0</v>
      </c>
      <c r="IR58" s="18">
        <v>0</v>
      </c>
      <c r="IS58" s="18">
        <v>0</v>
      </c>
      <c r="IT58" s="18">
        <v>0</v>
      </c>
      <c r="IU58" s="18">
        <v>0</v>
      </c>
      <c r="IV58" s="18">
        <v>0</v>
      </c>
      <c r="IW58" s="18">
        <v>0</v>
      </c>
      <c r="IX58" s="18">
        <v>0</v>
      </c>
      <c r="IY58" s="18">
        <v>0</v>
      </c>
      <c r="IZ58" s="18"/>
      <c r="JA58" s="18"/>
      <c r="JB58" s="228">
        <f t="shared" si="18"/>
        <v>0</v>
      </c>
      <c r="JC58" s="120">
        <f t="shared" si="19"/>
        <v>0</v>
      </c>
      <c r="JD58" s="120">
        <f t="shared" si="20"/>
        <v>0</v>
      </c>
      <c r="JE58" s="119">
        <f t="shared" si="128"/>
        <v>0</v>
      </c>
      <c r="JF58" s="119">
        <v>0</v>
      </c>
      <c r="JG58" s="228">
        <v>0</v>
      </c>
      <c r="JH58" s="228">
        <v>0</v>
      </c>
      <c r="JI58" s="228">
        <v>0</v>
      </c>
      <c r="JJ58" s="228">
        <v>0</v>
      </c>
      <c r="JK58" s="228">
        <v>0</v>
      </c>
      <c r="JL58" s="228">
        <v>0</v>
      </c>
      <c r="JM58" s="228">
        <v>0</v>
      </c>
      <c r="JN58" s="228">
        <v>0</v>
      </c>
      <c r="JO58" s="228">
        <v>0</v>
      </c>
      <c r="JP58" s="228"/>
      <c r="JQ58" s="228"/>
      <c r="JR58" s="119">
        <f t="shared" si="129"/>
        <v>0</v>
      </c>
      <c r="JS58" s="18">
        <v>0</v>
      </c>
      <c r="JT58" s="18">
        <v>0</v>
      </c>
      <c r="JU58" s="18">
        <v>0</v>
      </c>
      <c r="JV58" s="18">
        <v>0</v>
      </c>
      <c r="JW58" s="18">
        <v>0</v>
      </c>
      <c r="JX58" s="18">
        <v>0</v>
      </c>
      <c r="JY58" s="18">
        <v>0</v>
      </c>
      <c r="JZ58" s="18">
        <v>0</v>
      </c>
      <c r="KA58" s="18">
        <v>0</v>
      </c>
      <c r="KB58" s="18">
        <v>0</v>
      </c>
      <c r="KC58" s="18"/>
      <c r="KD58" s="18"/>
      <c r="KE58" s="228">
        <f t="shared" si="21"/>
        <v>0</v>
      </c>
      <c r="KF58" s="120">
        <f t="shared" si="22"/>
        <v>0</v>
      </c>
      <c r="KG58" s="120">
        <f t="shared" si="23"/>
        <v>0</v>
      </c>
      <c r="KH58" s="119">
        <f t="shared" si="130"/>
        <v>12621.692999999999</v>
      </c>
      <c r="KI58" s="119">
        <v>1239.213</v>
      </c>
      <c r="KJ58" s="228">
        <v>1264.72</v>
      </c>
      <c r="KK58" s="228">
        <v>1264.72</v>
      </c>
      <c r="KL58" s="228">
        <v>1264.72</v>
      </c>
      <c r="KM58" s="228">
        <v>1264.72</v>
      </c>
      <c r="KN58" s="228">
        <v>1264.72</v>
      </c>
      <c r="KO58" s="228">
        <v>1264.72</v>
      </c>
      <c r="KP58" s="228">
        <v>1264.72</v>
      </c>
      <c r="KQ58" s="228">
        <v>1264.72</v>
      </c>
      <c r="KR58" s="228">
        <v>1264.72</v>
      </c>
      <c r="KS58" s="228"/>
      <c r="KT58" s="228"/>
      <c r="KU58" s="120">
        <f t="shared" si="131"/>
        <v>10540.108844380025</v>
      </c>
      <c r="KV58" s="18">
        <v>1467.3432504409914</v>
      </c>
      <c r="KW58" s="18">
        <v>1112.1693321062435</v>
      </c>
      <c r="KX58" s="18">
        <v>1639.5729721919918</v>
      </c>
      <c r="KY58" s="18">
        <v>1454.076283086453</v>
      </c>
      <c r="KZ58" s="18">
        <v>1566.043165429877</v>
      </c>
      <c r="LA58" s="18">
        <v>310.28466729960724</v>
      </c>
      <c r="LB58" s="18">
        <v>17.19277150419353</v>
      </c>
      <c r="LC58" s="18"/>
      <c r="LD58" s="18">
        <v>1732.272933532882</v>
      </c>
      <c r="LE58" s="18">
        <v>1241.153468787784</v>
      </c>
      <c r="LF58" s="18"/>
      <c r="LG58" s="18"/>
      <c r="LH58" s="228">
        <f t="shared" si="132"/>
        <v>-2081.5841556199739</v>
      </c>
      <c r="LI58" s="120">
        <f t="shared" si="24"/>
        <v>-2081.5841556199739</v>
      </c>
      <c r="LJ58" s="120">
        <f t="shared" si="25"/>
        <v>0</v>
      </c>
      <c r="LK58" s="120">
        <f t="shared" si="133"/>
        <v>0</v>
      </c>
      <c r="LL58" s="228"/>
      <c r="LM58" s="228"/>
      <c r="LN58" s="228"/>
      <c r="LO58" s="228"/>
      <c r="LP58" s="228"/>
      <c r="LQ58" s="228"/>
      <c r="LR58" s="228"/>
      <c r="LS58" s="228"/>
      <c r="LT58" s="228"/>
      <c r="LU58" s="228"/>
      <c r="LV58" s="228"/>
      <c r="LW58" s="228"/>
      <c r="LX58" s="120">
        <f t="shared" si="26"/>
        <v>0</v>
      </c>
      <c r="LY58" s="228"/>
      <c r="LZ58" s="228"/>
      <c r="MA58" s="228"/>
      <c r="MB58" s="228"/>
      <c r="MC58" s="228"/>
      <c r="MD58" s="228"/>
      <c r="ME58" s="228"/>
      <c r="MF58" s="228"/>
      <c r="MG58" s="228"/>
      <c r="MH58" s="228"/>
      <c r="MI58" s="228"/>
      <c r="MJ58" s="119">
        <v>0</v>
      </c>
      <c r="MK58" s="228"/>
      <c r="ML58" s="120">
        <f t="shared" si="27"/>
        <v>0</v>
      </c>
      <c r="MM58" s="120">
        <f t="shared" si="28"/>
        <v>0</v>
      </c>
      <c r="MN58" s="120">
        <f t="shared" si="134"/>
        <v>21058.217149999997</v>
      </c>
      <c r="MO58" s="120">
        <v>2051.0271499999999</v>
      </c>
      <c r="MP58" s="228">
        <v>2111.91</v>
      </c>
      <c r="MQ58" s="228">
        <v>2111.91</v>
      </c>
      <c r="MR58" s="228">
        <v>2111.91</v>
      </c>
      <c r="MS58" s="228">
        <v>2111.91</v>
      </c>
      <c r="MT58" s="228">
        <v>2111.91</v>
      </c>
      <c r="MU58" s="228">
        <v>2111.91</v>
      </c>
      <c r="MV58" s="228">
        <v>2111.91</v>
      </c>
      <c r="MW58" s="228">
        <v>2111.91</v>
      </c>
      <c r="MX58" s="228">
        <v>2111.91</v>
      </c>
      <c r="MY58" s="228"/>
      <c r="MZ58" s="228"/>
      <c r="NA58" s="120">
        <f t="shared" si="135"/>
        <v>4416.1013672661811</v>
      </c>
      <c r="NB58" s="20">
        <v>322.82305311040017</v>
      </c>
      <c r="NC58" s="20">
        <v>1026.2217647137511</v>
      </c>
      <c r="ND58" s="20">
        <v>300.1768307256005</v>
      </c>
      <c r="NE58" s="20">
        <v>864.12858741820367</v>
      </c>
      <c r="NF58" s="20">
        <v>0</v>
      </c>
      <c r="NG58" s="20">
        <v>0</v>
      </c>
      <c r="NH58" s="20">
        <v>0</v>
      </c>
      <c r="NI58" s="20">
        <v>372.68335915222804</v>
      </c>
      <c r="NJ58" s="20">
        <v>283.96528785755237</v>
      </c>
      <c r="NK58" s="20">
        <v>1246.1024842884444</v>
      </c>
      <c r="NL58" s="20"/>
      <c r="NM58" s="20"/>
      <c r="NN58" s="228">
        <f t="shared" si="136"/>
        <v>-16642.115782733817</v>
      </c>
      <c r="NO58" s="120">
        <f t="shared" si="29"/>
        <v>-16642.115782733817</v>
      </c>
      <c r="NP58" s="120">
        <f t="shared" si="30"/>
        <v>0</v>
      </c>
      <c r="NQ58" s="114">
        <f t="shared" si="31"/>
        <v>9875.8220000000001</v>
      </c>
      <c r="NR58" s="113">
        <f t="shared" si="32"/>
        <v>42079.28</v>
      </c>
      <c r="NS58" s="131">
        <f t="shared" si="33"/>
        <v>32203.457999999999</v>
      </c>
      <c r="NT58" s="120">
        <f t="shared" si="34"/>
        <v>0</v>
      </c>
      <c r="NU58" s="120">
        <f t="shared" si="35"/>
        <v>32203.457999999999</v>
      </c>
      <c r="NV58" s="18">
        <f t="shared" si="137"/>
        <v>2890.5740000000005</v>
      </c>
      <c r="NW58" s="18">
        <v>286.15399999999994</v>
      </c>
      <c r="NX58" s="218">
        <v>289.38</v>
      </c>
      <c r="NY58" s="218">
        <v>289.38</v>
      </c>
      <c r="NZ58" s="18">
        <v>289.38</v>
      </c>
      <c r="OA58" s="18">
        <v>289.38</v>
      </c>
      <c r="OB58" s="18">
        <v>289.38</v>
      </c>
      <c r="OC58" s="18">
        <v>289.38</v>
      </c>
      <c r="OD58" s="18">
        <v>289.38</v>
      </c>
      <c r="OE58" s="18">
        <v>289.38</v>
      </c>
      <c r="OF58" s="18">
        <v>289.38</v>
      </c>
      <c r="OG58" s="18"/>
      <c r="OH58" s="18"/>
      <c r="OI58" s="20">
        <f t="shared" si="138"/>
        <v>0</v>
      </c>
      <c r="OJ58" s="20">
        <v>0</v>
      </c>
      <c r="OK58" s="20">
        <v>0</v>
      </c>
      <c r="OL58" s="20">
        <v>0</v>
      </c>
      <c r="OM58" s="20">
        <v>0</v>
      </c>
      <c r="ON58" s="20">
        <v>0</v>
      </c>
      <c r="OO58" s="20">
        <v>0</v>
      </c>
      <c r="OP58" s="20">
        <v>0</v>
      </c>
      <c r="OQ58" s="20">
        <v>0</v>
      </c>
      <c r="OR58" s="20">
        <v>0</v>
      </c>
      <c r="OS58" s="20">
        <f>VLOOKUP(C58,'[3]Фін.рез.(витрати)'!$C$8:$AD$94,28,0)</f>
        <v>0</v>
      </c>
      <c r="OT58" s="20"/>
      <c r="OU58" s="20"/>
      <c r="OV58" s="218">
        <f t="shared" si="139"/>
        <v>-2890.5740000000005</v>
      </c>
      <c r="OW58" s="20">
        <f t="shared" si="36"/>
        <v>-2890.5740000000005</v>
      </c>
      <c r="OX58" s="20">
        <f t="shared" si="37"/>
        <v>0</v>
      </c>
      <c r="OY58" s="18">
        <f t="shared" si="140"/>
        <v>4625.1059999999998</v>
      </c>
      <c r="OZ58" s="18">
        <v>438.39600000000002</v>
      </c>
      <c r="PA58" s="218">
        <v>465.19</v>
      </c>
      <c r="PB58" s="218">
        <v>465.19</v>
      </c>
      <c r="PC58" s="218">
        <v>465.19</v>
      </c>
      <c r="PD58" s="218">
        <v>465.19</v>
      </c>
      <c r="PE58" s="218">
        <v>465.19</v>
      </c>
      <c r="PF58" s="218">
        <v>465.19</v>
      </c>
      <c r="PG58" s="218">
        <v>465.19</v>
      </c>
      <c r="PH58" s="218">
        <v>465.19</v>
      </c>
      <c r="PI58" s="218">
        <v>465.19</v>
      </c>
      <c r="PJ58" s="218"/>
      <c r="PK58" s="218"/>
      <c r="PL58" s="20">
        <f t="shared" si="141"/>
        <v>9886.52</v>
      </c>
      <c r="PM58" s="18">
        <v>0</v>
      </c>
      <c r="PN58" s="18">
        <v>0</v>
      </c>
      <c r="PO58" s="18">
        <v>0</v>
      </c>
      <c r="PP58" s="18">
        <v>9886.52</v>
      </c>
      <c r="PQ58" s="18">
        <v>0</v>
      </c>
      <c r="PR58" s="18">
        <v>0</v>
      </c>
      <c r="PS58" s="18">
        <v>0</v>
      </c>
      <c r="PT58" s="18">
        <v>0</v>
      </c>
      <c r="PU58" s="18">
        <v>0</v>
      </c>
      <c r="PV58" s="18">
        <f>VLOOKUP(C58,'[3]Фін.рез.(витрати)'!$C$8:$AE$94,29,0)</f>
        <v>0</v>
      </c>
      <c r="PW58" s="18"/>
      <c r="PX58" s="18"/>
      <c r="PY58" s="218">
        <f t="shared" si="142"/>
        <v>5261.4140000000007</v>
      </c>
      <c r="PZ58" s="20">
        <f t="shared" si="38"/>
        <v>0</v>
      </c>
      <c r="QA58" s="20">
        <f t="shared" si="39"/>
        <v>5261.4140000000007</v>
      </c>
      <c r="QB58" s="18">
        <f t="shared" si="143"/>
        <v>937.14100000000019</v>
      </c>
      <c r="QC58" s="18">
        <v>92.671000000000006</v>
      </c>
      <c r="QD58" s="218">
        <v>93.83</v>
      </c>
      <c r="QE58" s="218">
        <v>93.83</v>
      </c>
      <c r="QF58" s="218">
        <v>93.83</v>
      </c>
      <c r="QG58" s="218">
        <v>93.83</v>
      </c>
      <c r="QH58" s="218">
        <v>93.83</v>
      </c>
      <c r="QI58" s="218">
        <v>93.83</v>
      </c>
      <c r="QJ58" s="218">
        <v>93.83</v>
      </c>
      <c r="QK58" s="218">
        <v>93.83</v>
      </c>
      <c r="QL58" s="218">
        <v>93.83</v>
      </c>
      <c r="QM58" s="218"/>
      <c r="QN58" s="218"/>
      <c r="QO58" s="20">
        <f t="shared" si="144"/>
        <v>0</v>
      </c>
      <c r="QP58" s="18">
        <v>0</v>
      </c>
      <c r="QQ58" s="18">
        <v>0</v>
      </c>
      <c r="QR58" s="18"/>
      <c r="QS58" s="18">
        <v>0</v>
      </c>
      <c r="QT58" s="18">
        <v>0</v>
      </c>
      <c r="QU58" s="18">
        <v>0</v>
      </c>
      <c r="QV58" s="18"/>
      <c r="QW58" s="18">
        <v>0</v>
      </c>
      <c r="QX58" s="18"/>
      <c r="QY58" s="18"/>
      <c r="QZ58" s="18"/>
      <c r="RA58" s="18"/>
      <c r="RB58" s="218">
        <f t="shared" si="145"/>
        <v>-937.14100000000019</v>
      </c>
      <c r="RC58" s="20">
        <f t="shared" si="40"/>
        <v>-937.14100000000019</v>
      </c>
      <c r="RD58" s="20">
        <f t="shared" si="41"/>
        <v>0</v>
      </c>
      <c r="RE58" s="18">
        <f t="shared" si="146"/>
        <v>0</v>
      </c>
      <c r="RF58" s="20">
        <v>0</v>
      </c>
      <c r="RG58" s="218">
        <v>0</v>
      </c>
      <c r="RH58" s="218">
        <v>0</v>
      </c>
      <c r="RI58" s="218">
        <v>0</v>
      </c>
      <c r="RJ58" s="218">
        <v>0</v>
      </c>
      <c r="RK58" s="218">
        <v>0</v>
      </c>
      <c r="RL58" s="218">
        <v>0</v>
      </c>
      <c r="RM58" s="218">
        <v>0</v>
      </c>
      <c r="RN58" s="218">
        <v>0</v>
      </c>
      <c r="RO58" s="218">
        <v>0</v>
      </c>
      <c r="RP58" s="218"/>
      <c r="RQ58" s="218"/>
      <c r="RR58" s="20">
        <f t="shared" si="147"/>
        <v>0</v>
      </c>
      <c r="RS58" s="18">
        <v>0</v>
      </c>
      <c r="RT58" s="18">
        <v>0</v>
      </c>
      <c r="RU58" s="18"/>
      <c r="RV58" s="18">
        <v>0</v>
      </c>
      <c r="RW58" s="18"/>
      <c r="RX58" s="18"/>
      <c r="RY58" s="18">
        <v>0</v>
      </c>
      <c r="RZ58" s="18">
        <v>0</v>
      </c>
      <c r="SA58" s="18"/>
      <c r="SB58" s="18"/>
      <c r="SC58" s="18"/>
      <c r="SD58" s="18"/>
      <c r="SE58" s="20">
        <f t="shared" si="42"/>
        <v>0</v>
      </c>
      <c r="SF58" s="20">
        <f t="shared" si="43"/>
        <v>0</v>
      </c>
      <c r="SG58" s="20">
        <f t="shared" si="44"/>
        <v>0</v>
      </c>
      <c r="SH58" s="18">
        <f t="shared" si="148"/>
        <v>0</v>
      </c>
      <c r="SI58" s="18">
        <v>0</v>
      </c>
      <c r="SJ58" s="218">
        <v>0</v>
      </c>
      <c r="SK58" s="218">
        <v>0</v>
      </c>
      <c r="SL58" s="218">
        <v>0</v>
      </c>
      <c r="SM58" s="218">
        <v>0</v>
      </c>
      <c r="SN58" s="218">
        <v>0</v>
      </c>
      <c r="SO58" s="218">
        <v>0</v>
      </c>
      <c r="SP58" s="218">
        <v>0</v>
      </c>
      <c r="SQ58" s="218">
        <v>0</v>
      </c>
      <c r="SR58" s="218">
        <v>0</v>
      </c>
      <c r="SS58" s="218"/>
      <c r="ST58" s="218"/>
      <c r="SU58" s="20">
        <f t="shared" si="149"/>
        <v>9969.64</v>
      </c>
      <c r="SV58" s="18">
        <v>0</v>
      </c>
      <c r="SW58" s="18">
        <v>3614.57</v>
      </c>
      <c r="SX58" s="18">
        <v>3631.99</v>
      </c>
      <c r="SY58" s="18">
        <v>2723.08</v>
      </c>
      <c r="SZ58" s="18">
        <v>0</v>
      </c>
      <c r="TA58" s="18">
        <v>0</v>
      </c>
      <c r="TB58" s="18">
        <v>0</v>
      </c>
      <c r="TC58" s="18">
        <v>0</v>
      </c>
      <c r="TD58" s="18">
        <v>0</v>
      </c>
      <c r="TE58" s="18"/>
      <c r="TF58" s="18"/>
      <c r="TG58" s="18"/>
      <c r="TH58" s="20">
        <f t="shared" si="45"/>
        <v>9969.64</v>
      </c>
      <c r="TI58" s="20">
        <f t="shared" si="46"/>
        <v>0</v>
      </c>
      <c r="TJ58" s="20">
        <f t="shared" si="47"/>
        <v>9969.64</v>
      </c>
      <c r="TK58" s="18">
        <f t="shared" si="150"/>
        <v>1374.4889999999998</v>
      </c>
      <c r="TL58" s="18">
        <v>136.53899999999999</v>
      </c>
      <c r="TM58" s="218">
        <v>137.55000000000001</v>
      </c>
      <c r="TN58" s="218">
        <v>137.55000000000001</v>
      </c>
      <c r="TO58" s="218">
        <v>137.55000000000001</v>
      </c>
      <c r="TP58" s="218">
        <v>137.55000000000001</v>
      </c>
      <c r="TQ58" s="218">
        <v>137.55000000000001</v>
      </c>
      <c r="TR58" s="218">
        <v>137.55000000000001</v>
      </c>
      <c r="TS58" s="218">
        <v>137.55000000000001</v>
      </c>
      <c r="TT58" s="218">
        <v>137.55000000000001</v>
      </c>
      <c r="TU58" s="218">
        <v>137.55000000000001</v>
      </c>
      <c r="TV58" s="218"/>
      <c r="TW58" s="218"/>
      <c r="TX58" s="20">
        <f t="shared" si="151"/>
        <v>22223.120000000003</v>
      </c>
      <c r="TY58" s="18">
        <v>0</v>
      </c>
      <c r="TZ58" s="18">
        <v>3233.15</v>
      </c>
      <c r="UA58" s="18">
        <v>18989.97</v>
      </c>
      <c r="UB58" s="18">
        <v>0</v>
      </c>
      <c r="UC58" s="18">
        <v>0</v>
      </c>
      <c r="UD58" s="18">
        <v>0</v>
      </c>
      <c r="UE58" s="18">
        <v>0</v>
      </c>
      <c r="UF58" s="18">
        <v>0</v>
      </c>
      <c r="UG58" s="18">
        <v>0</v>
      </c>
      <c r="UH58" s="18">
        <f>VLOOKUP(C58,'[3]Фін.рез.(витрати)'!$C$8:$AI$94,33,0)</f>
        <v>0</v>
      </c>
      <c r="UI58" s="18"/>
      <c r="UJ58" s="18"/>
      <c r="UK58" s="20">
        <f t="shared" si="48"/>
        <v>20848.631000000001</v>
      </c>
      <c r="UL58" s="20">
        <f t="shared" si="49"/>
        <v>0</v>
      </c>
      <c r="UM58" s="20">
        <f t="shared" si="50"/>
        <v>20848.631000000001</v>
      </c>
      <c r="UN58" s="18">
        <f t="shared" si="152"/>
        <v>48.512</v>
      </c>
      <c r="UO58" s="18">
        <v>4.7720000000000002</v>
      </c>
      <c r="UP58" s="218">
        <v>4.8600000000000003</v>
      </c>
      <c r="UQ58" s="218">
        <v>4.8600000000000003</v>
      </c>
      <c r="UR58" s="218">
        <v>4.8600000000000003</v>
      </c>
      <c r="US58" s="218">
        <v>4.8600000000000003</v>
      </c>
      <c r="UT58" s="218">
        <v>4.8600000000000003</v>
      </c>
      <c r="UU58" s="218">
        <v>4.8600000000000003</v>
      </c>
      <c r="UV58" s="218">
        <v>4.8600000000000003</v>
      </c>
      <c r="UW58" s="218">
        <v>4.8600000000000003</v>
      </c>
      <c r="UX58" s="218">
        <v>4.8600000000000003</v>
      </c>
      <c r="UY58" s="218"/>
      <c r="UZ58" s="218"/>
      <c r="VA58" s="20">
        <f t="shared" si="51"/>
        <v>0</v>
      </c>
      <c r="VB58" s="218"/>
      <c r="VC58" s="218"/>
      <c r="VD58" s="218"/>
      <c r="VE58" s="218"/>
      <c r="VF58" s="218"/>
      <c r="VG58" s="218"/>
      <c r="VH58" s="218"/>
      <c r="VI58" s="218"/>
      <c r="VJ58" s="218"/>
      <c r="VK58" s="218"/>
      <c r="VL58" s="218"/>
      <c r="VM58" s="218"/>
      <c r="VN58" s="20">
        <f t="shared" si="52"/>
        <v>-48.512</v>
      </c>
      <c r="VO58" s="20">
        <f t="shared" si="53"/>
        <v>-48.512</v>
      </c>
      <c r="VP58" s="20">
        <f t="shared" si="54"/>
        <v>0</v>
      </c>
      <c r="VQ58" s="120">
        <f t="shared" si="55"/>
        <v>0</v>
      </c>
      <c r="VR58" s="228"/>
      <c r="VS58" s="228"/>
      <c r="VT58" s="228"/>
      <c r="VU58" s="228"/>
      <c r="VV58" s="228"/>
      <c r="VW58" s="228"/>
      <c r="VX58" s="228"/>
      <c r="VY58" s="228"/>
      <c r="VZ58" s="228"/>
      <c r="WA58" s="228"/>
      <c r="WB58" s="228"/>
      <c r="WC58" s="228"/>
      <c r="WD58" s="120">
        <f t="shared" si="56"/>
        <v>0</v>
      </c>
      <c r="WE58" s="218"/>
      <c r="WF58" s="218"/>
      <c r="WG58" s="218"/>
      <c r="WH58" s="218"/>
      <c r="WI58" s="218"/>
      <c r="WJ58" s="218"/>
      <c r="WK58" s="218"/>
      <c r="WL58" s="218"/>
      <c r="WM58" s="218"/>
      <c r="WN58" s="218"/>
      <c r="WO58" s="218"/>
      <c r="WP58" s="218"/>
      <c r="WQ58" s="120">
        <f t="shared" si="57"/>
        <v>0</v>
      </c>
      <c r="WR58" s="120">
        <f t="shared" si="58"/>
        <v>0</v>
      </c>
      <c r="WS58" s="120">
        <f t="shared" si="59"/>
        <v>0</v>
      </c>
      <c r="WT58" s="119">
        <f t="shared" si="153"/>
        <v>49420.056000000011</v>
      </c>
      <c r="WU58" s="119">
        <v>4863.2160000000003</v>
      </c>
      <c r="WV58" s="228">
        <v>4950.76</v>
      </c>
      <c r="WW58" s="228">
        <v>4950.76</v>
      </c>
      <c r="WX58" s="228">
        <v>4950.76</v>
      </c>
      <c r="WY58" s="228">
        <v>4950.76</v>
      </c>
      <c r="WZ58" s="228">
        <v>4950.76</v>
      </c>
      <c r="XA58" s="228">
        <v>4950.76</v>
      </c>
      <c r="XB58" s="228">
        <v>4950.76</v>
      </c>
      <c r="XC58" s="228">
        <v>4950.76</v>
      </c>
      <c r="XD58" s="228">
        <v>4950.76</v>
      </c>
      <c r="XE58" s="228"/>
      <c r="XF58" s="228"/>
      <c r="XG58" s="119">
        <f t="shared" si="154"/>
        <v>56487.893671157799</v>
      </c>
      <c r="XH58" s="18">
        <v>5622.6082309969215</v>
      </c>
      <c r="XI58" s="18">
        <v>4455.9355137486118</v>
      </c>
      <c r="XJ58" s="18">
        <v>2681.1347157629134</v>
      </c>
      <c r="XK58" s="18">
        <v>2479.4923815255602</v>
      </c>
      <c r="XL58" s="18">
        <v>6096.9713639660122</v>
      </c>
      <c r="XM58" s="18">
        <v>5863.5977455855082</v>
      </c>
      <c r="XN58" s="18">
        <v>5004.3560483410456</v>
      </c>
      <c r="XO58" s="18">
        <v>9948.8590820902773</v>
      </c>
      <c r="XP58" s="18">
        <v>8644.0000111698118</v>
      </c>
      <c r="XQ58" s="18">
        <v>5690.9385779711401</v>
      </c>
      <c r="XR58" s="18"/>
      <c r="XS58" s="18"/>
      <c r="XT58" s="120">
        <f t="shared" si="60"/>
        <v>7067.8376711577876</v>
      </c>
      <c r="XU58" s="120">
        <f t="shared" si="61"/>
        <v>0</v>
      </c>
      <c r="XV58" s="120">
        <f t="shared" si="62"/>
        <v>7067.8376711577876</v>
      </c>
      <c r="XW58" s="119">
        <f t="shared" si="155"/>
        <v>20514.647000000004</v>
      </c>
      <c r="XX58" s="119">
        <v>2012.807</v>
      </c>
      <c r="XY58" s="228">
        <v>2055.7600000000002</v>
      </c>
      <c r="XZ58" s="228">
        <v>2055.7600000000002</v>
      </c>
      <c r="YA58" s="228">
        <v>2055.7600000000002</v>
      </c>
      <c r="YB58" s="228">
        <v>2055.7600000000002</v>
      </c>
      <c r="YC58" s="228">
        <v>2055.7600000000002</v>
      </c>
      <c r="YD58" s="228">
        <v>2055.7600000000002</v>
      </c>
      <c r="YE58" s="228">
        <v>2055.7600000000002</v>
      </c>
      <c r="YF58" s="228">
        <v>2055.7600000000002</v>
      </c>
      <c r="YG58" s="228">
        <v>2055.7600000000002</v>
      </c>
      <c r="YH58" s="228"/>
      <c r="YI58" s="228"/>
      <c r="YJ58" s="120">
        <f t="shared" si="156"/>
        <v>18670.768786022105</v>
      </c>
      <c r="YK58" s="18">
        <v>1669.8587860798571</v>
      </c>
      <c r="YL58" s="18">
        <v>1193.6603777519481</v>
      </c>
      <c r="YM58" s="18">
        <v>2333.5779892149335</v>
      </c>
      <c r="YN58" s="18">
        <v>1791.9218309667654</v>
      </c>
      <c r="YO58" s="18">
        <v>2455.8396732000906</v>
      </c>
      <c r="YP58" s="18">
        <v>1710.0613275071983</v>
      </c>
      <c r="YQ58" s="18">
        <v>1952.2726840718958</v>
      </c>
      <c r="YR58" s="18">
        <v>1815.1390319422626</v>
      </c>
      <c r="YS58" s="18">
        <v>1960.0857789769848</v>
      </c>
      <c r="YT58" s="18">
        <v>1788.3513063101691</v>
      </c>
      <c r="YU58" s="18"/>
      <c r="YV58" s="18"/>
      <c r="YW58" s="218">
        <f t="shared" si="157"/>
        <v>-1843.8782139778996</v>
      </c>
      <c r="YX58" s="120">
        <f t="shared" si="63"/>
        <v>-1843.8782139778996</v>
      </c>
      <c r="YY58" s="120">
        <f t="shared" si="64"/>
        <v>0</v>
      </c>
      <c r="YZ58" s="119">
        <f t="shared" si="158"/>
        <v>5155.0630000000001</v>
      </c>
      <c r="ZA58" s="119">
        <v>487.303</v>
      </c>
      <c r="ZB58" s="228">
        <v>518.64</v>
      </c>
      <c r="ZC58" s="228">
        <v>518.64</v>
      </c>
      <c r="ZD58" s="228">
        <v>518.64</v>
      </c>
      <c r="ZE58" s="228">
        <v>518.64</v>
      </c>
      <c r="ZF58" s="228">
        <v>518.64</v>
      </c>
      <c r="ZG58" s="228">
        <v>518.64</v>
      </c>
      <c r="ZH58" s="228">
        <v>518.64</v>
      </c>
      <c r="ZI58" s="228">
        <v>518.64</v>
      </c>
      <c r="ZJ58" s="228">
        <v>518.64</v>
      </c>
      <c r="ZK58" s="228"/>
      <c r="ZL58" s="228"/>
      <c r="ZM58" s="120">
        <f t="shared" si="159"/>
        <v>7437.999571951691</v>
      </c>
      <c r="ZN58" s="119"/>
      <c r="ZO58" s="18"/>
      <c r="ZP58" s="18">
        <v>3487.2539082041512</v>
      </c>
      <c r="ZQ58" s="18">
        <v>3950.7456637475398</v>
      </c>
      <c r="ZR58" s="18"/>
      <c r="ZS58" s="18"/>
      <c r="ZT58" s="18"/>
      <c r="ZU58" s="18"/>
      <c r="ZV58" s="18"/>
      <c r="ZW58" s="18"/>
      <c r="ZX58" s="18"/>
      <c r="ZY58" s="18"/>
      <c r="ZZ58" s="120">
        <f t="shared" si="65"/>
        <v>2282.9365719516909</v>
      </c>
      <c r="AAA58" s="120">
        <f t="shared" si="66"/>
        <v>0</v>
      </c>
      <c r="AAB58" s="120">
        <f t="shared" si="67"/>
        <v>2282.9365719516909</v>
      </c>
      <c r="AAC58" s="119">
        <f t="shared" si="160"/>
        <v>21.299999999999994</v>
      </c>
      <c r="AAD58" s="119">
        <v>2.13</v>
      </c>
      <c r="AAE58" s="228">
        <v>2.13</v>
      </c>
      <c r="AAF58" s="228">
        <v>2.13</v>
      </c>
      <c r="AAG58" s="228">
        <v>2.13</v>
      </c>
      <c r="AAH58" s="228">
        <v>2.13</v>
      </c>
      <c r="AAI58" s="228">
        <v>2.13</v>
      </c>
      <c r="AAJ58" s="228">
        <v>2.13</v>
      </c>
      <c r="AAK58" s="228">
        <v>2.13</v>
      </c>
      <c r="AAL58" s="228">
        <v>2.13</v>
      </c>
      <c r="AAM58" s="228">
        <v>2.13</v>
      </c>
      <c r="AAN58" s="228"/>
      <c r="AAO58" s="228"/>
      <c r="AAP58" s="120">
        <f t="shared" si="161"/>
        <v>23.411665880000001</v>
      </c>
      <c r="AAQ58" s="18">
        <v>1.9856932199999999</v>
      </c>
      <c r="AAR58" s="18">
        <v>1.9805921999999998</v>
      </c>
      <c r="AAS58" s="18">
        <v>2.4296844000000002</v>
      </c>
      <c r="AAT58" s="18">
        <v>2.4801282000000002</v>
      </c>
      <c r="AAU58" s="18">
        <v>2.42594946</v>
      </c>
      <c r="AAV58" s="18">
        <v>2.4712622</v>
      </c>
      <c r="AAW58" s="18">
        <v>2.4006774000000002</v>
      </c>
      <c r="AAX58" s="18">
        <v>2.4112638000000004</v>
      </c>
      <c r="AAY58" s="18">
        <v>2.3910854000000001</v>
      </c>
      <c r="AAZ58" s="18">
        <v>2.4353296000000002</v>
      </c>
      <c r="ABA58" s="18"/>
      <c r="ABB58" s="18"/>
      <c r="ABC58" s="120">
        <f t="shared" si="68"/>
        <v>2.1116658800000074</v>
      </c>
      <c r="ABD58" s="120">
        <f t="shared" si="69"/>
        <v>0</v>
      </c>
      <c r="ABE58" s="120">
        <f t="shared" si="70"/>
        <v>2.1116658800000074</v>
      </c>
      <c r="ABF58" s="119">
        <f t="shared" si="162"/>
        <v>4.4860000000000007</v>
      </c>
      <c r="ABG58" s="119">
        <v>0.43600000000000005</v>
      </c>
      <c r="ABH58" s="228">
        <v>0.45</v>
      </c>
      <c r="ABI58" s="228">
        <v>0.45</v>
      </c>
      <c r="ABJ58" s="228">
        <v>0.45</v>
      </c>
      <c r="ABK58" s="228">
        <v>0.45</v>
      </c>
      <c r="ABL58" s="228">
        <v>0.45</v>
      </c>
      <c r="ABM58" s="228">
        <v>0.45</v>
      </c>
      <c r="ABN58" s="228">
        <v>0.45</v>
      </c>
      <c r="ABO58" s="228">
        <v>0.45</v>
      </c>
      <c r="ABP58" s="228">
        <v>0.45</v>
      </c>
      <c r="ABQ58" s="228"/>
      <c r="ABR58" s="228"/>
      <c r="ABS58" s="120">
        <f t="shared" si="163"/>
        <v>0</v>
      </c>
      <c r="ABT58" s="18">
        <v>0</v>
      </c>
      <c r="ABU58" s="18"/>
      <c r="ABV58" s="18"/>
      <c r="ABW58" s="18"/>
      <c r="ABX58" s="18"/>
      <c r="ABY58" s="18"/>
      <c r="ABZ58" s="18"/>
      <c r="ACA58" s="18">
        <v>0</v>
      </c>
      <c r="ACB58" s="18">
        <v>0</v>
      </c>
      <c r="ACC58" s="18">
        <v>0</v>
      </c>
      <c r="ACD58" s="18"/>
      <c r="ACE58" s="18"/>
      <c r="ACF58" s="120">
        <f t="shared" si="71"/>
        <v>-4.4860000000000007</v>
      </c>
      <c r="ACG58" s="120">
        <f t="shared" si="72"/>
        <v>-4.4860000000000007</v>
      </c>
      <c r="ACH58" s="120">
        <f t="shared" si="73"/>
        <v>0</v>
      </c>
      <c r="ACI58" s="114">
        <f t="shared" si="74"/>
        <v>21286.440999999999</v>
      </c>
      <c r="ACJ58" s="120">
        <f t="shared" si="75"/>
        <v>1861.454465496</v>
      </c>
      <c r="ACK58" s="131">
        <f t="shared" si="76"/>
        <v>-19424.986534503998</v>
      </c>
      <c r="ACL58" s="120">
        <f t="shared" si="77"/>
        <v>-19424.986534503998</v>
      </c>
      <c r="ACM58" s="120">
        <f t="shared" si="78"/>
        <v>0</v>
      </c>
      <c r="ACN58" s="18">
        <f t="shared" si="164"/>
        <v>21286.440999999999</v>
      </c>
      <c r="ACO58" s="18">
        <v>1978.2910000000002</v>
      </c>
      <c r="ACP58" s="218">
        <v>2145.35</v>
      </c>
      <c r="ACQ58" s="218">
        <v>2145.35</v>
      </c>
      <c r="ACR58" s="218">
        <v>2145.35</v>
      </c>
      <c r="ACS58" s="218">
        <v>2145.35</v>
      </c>
      <c r="ACT58" s="218">
        <v>2145.35</v>
      </c>
      <c r="ACU58" s="218">
        <v>2145.35</v>
      </c>
      <c r="ACV58" s="218">
        <v>2145.35</v>
      </c>
      <c r="ACW58" s="218">
        <v>2145.35</v>
      </c>
      <c r="ACX58" s="218">
        <v>2145.35</v>
      </c>
      <c r="ACY58" s="218"/>
      <c r="ACZ58" s="218"/>
      <c r="ADA58" s="20">
        <f t="shared" si="165"/>
        <v>1861.454465496</v>
      </c>
      <c r="ADB58" s="18">
        <v>127.08436608000001</v>
      </c>
      <c r="ADC58" s="18">
        <v>186.17566680000002</v>
      </c>
      <c r="ADD58" s="18">
        <v>111.323703456</v>
      </c>
      <c r="ADE58" s="18">
        <v>405.83915999999999</v>
      </c>
      <c r="ADF58" s="18">
        <v>186.57756756000003</v>
      </c>
      <c r="ADG58" s="18">
        <v>181.974762</v>
      </c>
      <c r="ADH58" s="18">
        <v>157.13524799999999</v>
      </c>
      <c r="ADI58" s="18">
        <v>185.44810680000001</v>
      </c>
      <c r="ADJ58" s="18">
        <v>156.507408</v>
      </c>
      <c r="ADK58" s="18">
        <v>163.38847679999998</v>
      </c>
      <c r="ADL58" s="18"/>
      <c r="ADM58" s="18"/>
      <c r="ADN58" s="20">
        <f t="shared" si="79"/>
        <v>-19424.986534503998</v>
      </c>
      <c r="ADO58" s="20">
        <f t="shared" si="80"/>
        <v>-19424.986534503998</v>
      </c>
      <c r="ADP58" s="20">
        <f t="shared" si="81"/>
        <v>0</v>
      </c>
      <c r="ADQ58" s="18">
        <f t="shared" si="166"/>
        <v>0</v>
      </c>
      <c r="ADR58" s="18">
        <v>0</v>
      </c>
      <c r="ADS58" s="218">
        <v>0</v>
      </c>
      <c r="ADT58" s="218">
        <v>0</v>
      </c>
      <c r="ADU58" s="218">
        <v>0</v>
      </c>
      <c r="ADV58" s="218">
        <v>0</v>
      </c>
      <c r="ADW58" s="218">
        <v>0</v>
      </c>
      <c r="ADX58" s="218">
        <v>0</v>
      </c>
      <c r="ADY58" s="218">
        <v>0</v>
      </c>
      <c r="ADZ58" s="218">
        <v>0</v>
      </c>
      <c r="AEA58" s="218">
        <v>0</v>
      </c>
      <c r="AEB58" s="218"/>
      <c r="AEC58" s="218"/>
      <c r="AED58" s="20">
        <f t="shared" si="167"/>
        <v>0</v>
      </c>
      <c r="AEE58" s="18">
        <v>0</v>
      </c>
      <c r="AEF58" s="18">
        <v>0</v>
      </c>
      <c r="AEG58" s="18">
        <v>0</v>
      </c>
      <c r="AEH58" s="18">
        <v>0</v>
      </c>
      <c r="AEI58" s="18">
        <v>0</v>
      </c>
      <c r="AEJ58" s="18">
        <v>0</v>
      </c>
      <c r="AEK58" s="18">
        <v>0</v>
      </c>
      <c r="AEL58" s="18">
        <v>0</v>
      </c>
      <c r="AEM58" s="18">
        <v>0</v>
      </c>
      <c r="AEN58" s="18">
        <v>0</v>
      </c>
      <c r="AEO58" s="18"/>
      <c r="AEP58" s="18"/>
      <c r="AEQ58" s="20">
        <f t="shared" si="82"/>
        <v>0</v>
      </c>
      <c r="AER58" s="20">
        <f t="shared" si="83"/>
        <v>0</v>
      </c>
      <c r="AES58" s="20">
        <f t="shared" si="84"/>
        <v>0</v>
      </c>
      <c r="AET58" s="18">
        <f t="shared" si="168"/>
        <v>0</v>
      </c>
      <c r="AEU58" s="18">
        <v>0</v>
      </c>
      <c r="AEV58" s="218">
        <v>0</v>
      </c>
      <c r="AEW58" s="218">
        <v>0</v>
      </c>
      <c r="AEX58" s="218">
        <v>0</v>
      </c>
      <c r="AEY58" s="218">
        <v>0</v>
      </c>
      <c r="AEZ58" s="218"/>
      <c r="AFA58" s="218"/>
      <c r="AFB58" s="218"/>
      <c r="AFC58" s="218"/>
      <c r="AFD58" s="218"/>
      <c r="AFE58" s="218"/>
      <c r="AFF58" s="218"/>
      <c r="AFG58" s="20">
        <f t="shared" si="169"/>
        <v>0</v>
      </c>
      <c r="AFH58" s="18"/>
      <c r="AFI58" s="18"/>
      <c r="AFJ58" s="18"/>
      <c r="AFK58" s="18"/>
      <c r="AFL58" s="18"/>
      <c r="AFM58" s="18"/>
      <c r="AFN58" s="18"/>
      <c r="AFO58" s="18"/>
      <c r="AFP58" s="18"/>
      <c r="AFQ58" s="18"/>
      <c r="AFR58" s="18"/>
      <c r="AFS58" s="18"/>
      <c r="AFT58" s="20">
        <f t="shared" si="85"/>
        <v>0</v>
      </c>
      <c r="AFU58" s="20">
        <f t="shared" si="86"/>
        <v>0</v>
      </c>
      <c r="AFV58" s="135">
        <f t="shared" si="87"/>
        <v>0</v>
      </c>
      <c r="AFW58" s="140">
        <f t="shared" si="88"/>
        <v>174660.43414999999</v>
      </c>
      <c r="AFX58" s="110">
        <f t="shared" si="89"/>
        <v>180541.2602602925</v>
      </c>
      <c r="AFY58" s="125">
        <f t="shared" si="90"/>
        <v>5880.8261102925171</v>
      </c>
      <c r="AFZ58" s="20">
        <f t="shared" si="170"/>
        <v>0</v>
      </c>
      <c r="AGA58" s="139">
        <f t="shared" si="171"/>
        <v>5880.8261102925171</v>
      </c>
      <c r="AGB58" s="200">
        <f t="shared" si="91"/>
        <v>209592.52097999997</v>
      </c>
      <c r="AGC58" s="125">
        <f t="shared" si="91"/>
        <v>216649.512312351</v>
      </c>
      <c r="AGD58" s="125">
        <f t="shared" si="92"/>
        <v>7056.9913323510264</v>
      </c>
      <c r="AGE58" s="20">
        <f t="shared" si="93"/>
        <v>0</v>
      </c>
      <c r="AGF58" s="135">
        <f t="shared" si="94"/>
        <v>7056.9913323510264</v>
      </c>
      <c r="AGG58" s="164">
        <f t="shared" si="172"/>
        <v>10479.626048999999</v>
      </c>
      <c r="AGH58" s="205">
        <f t="shared" si="173"/>
        <v>10832.47561561755</v>
      </c>
      <c r="AGI58" s="125">
        <f t="shared" si="95"/>
        <v>352.84956661755132</v>
      </c>
      <c r="AGJ58" s="20">
        <f t="shared" si="96"/>
        <v>0</v>
      </c>
      <c r="AGK58" s="139">
        <f t="shared" si="97"/>
        <v>352.84956661755132</v>
      </c>
      <c r="AGL58" s="165">
        <f t="shared" si="174"/>
        <v>220072.14702899999</v>
      </c>
      <c r="AGM58" s="165">
        <f t="shared" si="174"/>
        <v>227481.98792796856</v>
      </c>
      <c r="AGN58" s="166">
        <f t="shared" si="99"/>
        <v>7409.8408989685704</v>
      </c>
      <c r="AGO58" s="165">
        <f t="shared" si="100"/>
        <v>0</v>
      </c>
      <c r="AGP58" s="167">
        <f t="shared" si="101"/>
        <v>7409.8408989685704</v>
      </c>
      <c r="AGQ58" s="202">
        <f t="shared" si="175"/>
        <v>4.7619047619047623E-2</v>
      </c>
      <c r="AGR58" s="263"/>
      <c r="AGS58" s="263">
        <v>0.05</v>
      </c>
      <c r="AGT58" s="229"/>
      <c r="AGU58" s="264"/>
      <c r="AGV58" s="22"/>
      <c r="AGW58" s="22"/>
      <c r="AGX58" s="22"/>
      <c r="AGY58" s="22"/>
      <c r="AGZ58" s="22"/>
      <c r="AHA58" s="22"/>
      <c r="AHB58" s="22"/>
      <c r="AHC58" s="22"/>
      <c r="AHD58" s="22"/>
      <c r="AHE58" s="22"/>
      <c r="AHF58" s="22"/>
      <c r="AHG58" s="22"/>
      <c r="AHH58" s="22"/>
    </row>
    <row r="59" spans="1:892" s="210" customFormat="1" ht="12.75" outlineLevel="1" x14ac:dyDescent="0.25">
      <c r="A59" s="1">
        <v>489</v>
      </c>
      <c r="B59" s="21">
        <v>3</v>
      </c>
      <c r="C59" s="230" t="s">
        <v>780</v>
      </c>
      <c r="D59" s="231">
        <v>5</v>
      </c>
      <c r="E59" s="227">
        <v>2644</v>
      </c>
      <c r="F59" s="131">
        <f t="shared" si="0"/>
        <v>34930.663999999997</v>
      </c>
      <c r="G59" s="113">
        <f t="shared" si="1"/>
        <v>36551.008627644653</v>
      </c>
      <c r="H59" s="131">
        <f t="shared" si="2"/>
        <v>1620.3446276446557</v>
      </c>
      <c r="I59" s="120">
        <f t="shared" si="3"/>
        <v>0</v>
      </c>
      <c r="J59" s="120">
        <f t="shared" si="4"/>
        <v>1620.3446276446557</v>
      </c>
      <c r="K59" s="18">
        <f t="shared" si="102"/>
        <v>13938.029999999997</v>
      </c>
      <c r="L59" s="218">
        <v>1369.08</v>
      </c>
      <c r="M59" s="218">
        <v>1396.55</v>
      </c>
      <c r="N59" s="218">
        <v>1396.55</v>
      </c>
      <c r="O59" s="218">
        <v>1396.55</v>
      </c>
      <c r="P59" s="218">
        <v>1396.55</v>
      </c>
      <c r="Q59" s="218">
        <v>1396.55</v>
      </c>
      <c r="R59" s="218">
        <v>1396.55</v>
      </c>
      <c r="S59" s="218">
        <v>1396.55</v>
      </c>
      <c r="T59" s="218">
        <v>1396.55</v>
      </c>
      <c r="U59" s="218">
        <v>1396.55</v>
      </c>
      <c r="V59" s="218"/>
      <c r="W59" s="218"/>
      <c r="X59" s="218">
        <f t="shared" si="103"/>
        <v>15246.075538073706</v>
      </c>
      <c r="Y59" s="18">
        <v>0</v>
      </c>
      <c r="Z59" s="18">
        <v>0</v>
      </c>
      <c r="AA59" s="18">
        <v>7756.8986708387929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7489.1768672349135</v>
      </c>
      <c r="AH59" s="18">
        <v>0</v>
      </c>
      <c r="AI59" s="18"/>
      <c r="AJ59" s="18"/>
      <c r="AK59" s="218"/>
      <c r="AL59" s="218">
        <f t="shared" si="104"/>
        <v>0</v>
      </c>
      <c r="AM59" s="218">
        <f t="shared" si="5"/>
        <v>0</v>
      </c>
      <c r="AN59" s="18">
        <f t="shared" si="105"/>
        <v>2051.1260000000002</v>
      </c>
      <c r="AO59" s="218">
        <v>204.14600000000002</v>
      </c>
      <c r="AP59" s="218">
        <v>205.22</v>
      </c>
      <c r="AQ59" s="218">
        <v>205.22</v>
      </c>
      <c r="AR59" s="218">
        <v>205.22</v>
      </c>
      <c r="AS59" s="218">
        <v>205.22</v>
      </c>
      <c r="AT59" s="218">
        <v>205.22</v>
      </c>
      <c r="AU59" s="218">
        <v>205.22</v>
      </c>
      <c r="AV59" s="218">
        <v>205.22</v>
      </c>
      <c r="AW59" s="218">
        <v>205.22</v>
      </c>
      <c r="AX59" s="218">
        <v>205.22</v>
      </c>
      <c r="AY59" s="218"/>
      <c r="AZ59" s="218"/>
      <c r="BA59" s="20">
        <f t="shared" si="106"/>
        <v>2639.4676295901781</v>
      </c>
      <c r="BB59" s="18">
        <v>0</v>
      </c>
      <c r="BC59" s="18">
        <v>0</v>
      </c>
      <c r="BD59" s="18">
        <v>1349.4524615809487</v>
      </c>
      <c r="BE59" s="18">
        <v>0</v>
      </c>
      <c r="BF59" s="18">
        <v>0</v>
      </c>
      <c r="BG59" s="18">
        <v>0</v>
      </c>
      <c r="BH59" s="18">
        <v>0</v>
      </c>
      <c r="BI59" s="18">
        <v>0</v>
      </c>
      <c r="BJ59" s="18">
        <v>1290.0151680092292</v>
      </c>
      <c r="BK59" s="18">
        <v>0</v>
      </c>
      <c r="BL59" s="18"/>
      <c r="BM59" s="18"/>
      <c r="BN59" s="218"/>
      <c r="BO59" s="20">
        <f t="shared" si="6"/>
        <v>0</v>
      </c>
      <c r="BP59" s="20">
        <f t="shared" si="7"/>
        <v>0</v>
      </c>
      <c r="BQ59" s="18">
        <f t="shared" si="107"/>
        <v>1445.635</v>
      </c>
      <c r="BR59" s="218">
        <v>144.41500000000002</v>
      </c>
      <c r="BS59" s="3">
        <v>144.58000000000001</v>
      </c>
      <c r="BT59" s="218">
        <v>144.58000000000001</v>
      </c>
      <c r="BU59" s="218">
        <v>144.58000000000001</v>
      </c>
      <c r="BV59" s="218">
        <v>144.58000000000001</v>
      </c>
      <c r="BW59" s="218">
        <v>144.58000000000001</v>
      </c>
      <c r="BX59" s="218">
        <v>144.58000000000001</v>
      </c>
      <c r="BY59" s="218">
        <v>144.58000000000001</v>
      </c>
      <c r="BZ59" s="218">
        <v>144.58000000000001</v>
      </c>
      <c r="CA59" s="218">
        <v>144.58000000000001</v>
      </c>
      <c r="CB59" s="218"/>
      <c r="CC59" s="218"/>
      <c r="CD59" s="18">
        <f t="shared" si="108"/>
        <v>1569.1730798987996</v>
      </c>
      <c r="CE59" s="18">
        <v>145.72781909</v>
      </c>
      <c r="CF59" s="18">
        <v>145.35346089999999</v>
      </c>
      <c r="CG59" s="18">
        <v>159.69650432879999</v>
      </c>
      <c r="CH59" s="18">
        <v>163.01206259999998</v>
      </c>
      <c r="CI59" s="18">
        <v>159.45104178</v>
      </c>
      <c r="CJ59" s="18">
        <v>162.4293246</v>
      </c>
      <c r="CK59" s="18">
        <v>157.78997820000001</v>
      </c>
      <c r="CL59" s="18">
        <v>158.48579340000001</v>
      </c>
      <c r="CM59" s="18">
        <v>157.1595222</v>
      </c>
      <c r="CN59" s="18">
        <v>160.06757279999999</v>
      </c>
      <c r="CO59" s="18"/>
      <c r="CP59" s="18"/>
      <c r="CQ59" s="218"/>
      <c r="CR59" s="20">
        <f t="shared" si="8"/>
        <v>0</v>
      </c>
      <c r="CS59" s="20">
        <f t="shared" si="9"/>
        <v>0</v>
      </c>
      <c r="CT59" s="18">
        <f t="shared" si="109"/>
        <v>282.97600000000006</v>
      </c>
      <c r="CU59" s="18">
        <v>28.276</v>
      </c>
      <c r="CV59" s="218">
        <v>28.3</v>
      </c>
      <c r="CW59" s="218">
        <v>28.3</v>
      </c>
      <c r="CX59" s="218">
        <v>28.3</v>
      </c>
      <c r="CY59" s="218">
        <v>28.3</v>
      </c>
      <c r="CZ59" s="218">
        <v>28.3</v>
      </c>
      <c r="DA59" s="218">
        <v>28.3</v>
      </c>
      <c r="DB59" s="218">
        <v>28.3</v>
      </c>
      <c r="DC59" s="218">
        <v>28.3</v>
      </c>
      <c r="DD59" s="218">
        <v>28.3</v>
      </c>
      <c r="DE59" s="218"/>
      <c r="DF59" s="218"/>
      <c r="DG59" s="18">
        <f t="shared" si="110"/>
        <v>307.98183449964</v>
      </c>
      <c r="DH59" s="18">
        <v>28.605013997</v>
      </c>
      <c r="DI59" s="18">
        <v>28.531530969999999</v>
      </c>
      <c r="DJ59" s="18">
        <v>31.342923878640001</v>
      </c>
      <c r="DK59" s="18">
        <v>31.993653779999999</v>
      </c>
      <c r="DL59" s="18">
        <v>31.294748033999998</v>
      </c>
      <c r="DM59" s="18">
        <v>31.87916886</v>
      </c>
      <c r="DN59" s="18">
        <v>30.968738459999997</v>
      </c>
      <c r="DO59" s="18">
        <v>31.105303020000001</v>
      </c>
      <c r="DP59" s="18">
        <v>30.845001659999998</v>
      </c>
      <c r="DQ59" s="18">
        <v>31.415751839999999</v>
      </c>
      <c r="DR59" s="18"/>
      <c r="DS59" s="18"/>
      <c r="DT59" s="218">
        <f t="shared" si="111"/>
        <v>25.005834499639946</v>
      </c>
      <c r="DU59" s="20">
        <f t="shared" si="10"/>
        <v>0</v>
      </c>
      <c r="DV59" s="20">
        <f t="shared" si="112"/>
        <v>25.005834499639946</v>
      </c>
      <c r="DW59" s="18">
        <f t="shared" si="176"/>
        <v>1091.396</v>
      </c>
      <c r="DX59" s="18">
        <v>107.15600000000001</v>
      </c>
      <c r="DY59" s="218">
        <v>109.36</v>
      </c>
      <c r="DZ59" s="218">
        <v>109.36</v>
      </c>
      <c r="EA59" s="218">
        <v>109.36</v>
      </c>
      <c r="EB59" s="218">
        <v>109.36</v>
      </c>
      <c r="EC59" s="218">
        <v>109.36</v>
      </c>
      <c r="ED59" s="218">
        <v>109.36</v>
      </c>
      <c r="EE59" s="218">
        <v>109.36</v>
      </c>
      <c r="EF59" s="218">
        <v>109.36</v>
      </c>
      <c r="EG59" s="218">
        <v>109.36</v>
      </c>
      <c r="EH59" s="218"/>
      <c r="EI59" s="218"/>
      <c r="EJ59" s="218"/>
      <c r="EK59" s="18">
        <f t="shared" si="113"/>
        <v>1177.3314406712484</v>
      </c>
      <c r="EL59" s="18">
        <v>0</v>
      </c>
      <c r="EM59" s="18">
        <v>0</v>
      </c>
      <c r="EN59" s="18">
        <v>601.92168788110553</v>
      </c>
      <c r="EO59" s="18">
        <v>0</v>
      </c>
      <c r="EP59" s="18">
        <v>0</v>
      </c>
      <c r="EQ59" s="18">
        <v>0</v>
      </c>
      <c r="ER59" s="18">
        <v>0</v>
      </c>
      <c r="ES59" s="18">
        <v>0</v>
      </c>
      <c r="ET59" s="18">
        <v>575.40975279014276</v>
      </c>
      <c r="EU59" s="18">
        <v>0</v>
      </c>
      <c r="EV59" s="18"/>
      <c r="EW59" s="18"/>
      <c r="EX59" s="20">
        <f t="shared" si="12"/>
        <v>85.935440671248443</v>
      </c>
      <c r="EY59" s="20">
        <f t="shared" si="114"/>
        <v>0</v>
      </c>
      <c r="EZ59" s="20">
        <f t="shared" si="115"/>
        <v>85.935440671248443</v>
      </c>
      <c r="FA59" s="18">
        <f t="shared" si="116"/>
        <v>5779.5349999999989</v>
      </c>
      <c r="FB59" s="18">
        <v>567.45499999999993</v>
      </c>
      <c r="FC59" s="218">
        <v>579.12</v>
      </c>
      <c r="FD59" s="218">
        <v>579.12</v>
      </c>
      <c r="FE59" s="218">
        <v>579.12</v>
      </c>
      <c r="FF59" s="218">
        <v>579.12</v>
      </c>
      <c r="FG59" s="218">
        <v>579.12</v>
      </c>
      <c r="FH59" s="218">
        <v>579.12</v>
      </c>
      <c r="FI59" s="218">
        <v>579.12</v>
      </c>
      <c r="FJ59" s="218">
        <v>579.12</v>
      </c>
      <c r="FK59" s="218">
        <v>579.12</v>
      </c>
      <c r="FL59" s="218"/>
      <c r="FM59" s="218"/>
      <c r="FN59" s="20">
        <f t="shared" si="117"/>
        <v>6393.3434197742199</v>
      </c>
      <c r="FO59" s="18">
        <v>0</v>
      </c>
      <c r="FP59" s="18">
        <v>0</v>
      </c>
      <c r="FQ59" s="18">
        <v>3253.7635962497889</v>
      </c>
      <c r="FR59" s="18">
        <v>0</v>
      </c>
      <c r="FS59" s="18">
        <v>0</v>
      </c>
      <c r="FT59" s="18">
        <v>0</v>
      </c>
      <c r="FU59" s="18">
        <v>0</v>
      </c>
      <c r="FV59" s="18">
        <v>0</v>
      </c>
      <c r="FW59" s="18">
        <v>3139.579823524431</v>
      </c>
      <c r="FX59" s="18">
        <v>0</v>
      </c>
      <c r="FY59" s="18"/>
      <c r="FZ59" s="18"/>
      <c r="GA59" s="218">
        <f t="shared" si="118"/>
        <v>613.80841977422097</v>
      </c>
      <c r="GB59" s="20">
        <f t="shared" si="119"/>
        <v>0</v>
      </c>
      <c r="GC59" s="20">
        <f t="shared" si="120"/>
        <v>613.80841977422097</v>
      </c>
      <c r="GD59" s="18">
        <f t="shared" si="121"/>
        <v>14.151</v>
      </c>
      <c r="GE59" s="218">
        <v>14.151</v>
      </c>
      <c r="GF59" s="218">
        <v>0</v>
      </c>
      <c r="GG59" s="218">
        <v>0</v>
      </c>
      <c r="GH59" s="218">
        <v>0</v>
      </c>
      <c r="GI59" s="218">
        <v>0</v>
      </c>
      <c r="GJ59" s="218">
        <v>0</v>
      </c>
      <c r="GK59" s="218"/>
      <c r="GL59" s="218"/>
      <c r="GM59" s="218"/>
      <c r="GN59" s="218"/>
      <c r="GO59" s="218"/>
      <c r="GP59" s="218"/>
      <c r="GQ59" s="20">
        <f t="shared" si="122"/>
        <v>0</v>
      </c>
      <c r="GR59" s="18">
        <v>0</v>
      </c>
      <c r="GS59" s="18">
        <v>0</v>
      </c>
      <c r="GT59" s="18">
        <v>0</v>
      </c>
      <c r="GU59" s="18">
        <v>0</v>
      </c>
      <c r="GV59" s="218">
        <f t="shared" si="123"/>
        <v>-14.151</v>
      </c>
      <c r="GW59" s="20">
        <f t="shared" si="13"/>
        <v>-14.151</v>
      </c>
      <c r="GX59" s="20">
        <f t="shared" si="14"/>
        <v>0</v>
      </c>
      <c r="GY59" s="18">
        <f t="shared" si="124"/>
        <v>10327.814999999999</v>
      </c>
      <c r="GZ59" s="18">
        <v>1016.6850000000001</v>
      </c>
      <c r="HA59" s="218">
        <v>1034.57</v>
      </c>
      <c r="HB59" s="218">
        <v>1034.57</v>
      </c>
      <c r="HC59" s="218">
        <v>1034.57</v>
      </c>
      <c r="HD59" s="218">
        <v>1034.57</v>
      </c>
      <c r="HE59" s="218">
        <v>1034.57</v>
      </c>
      <c r="HF59" s="218">
        <v>1034.57</v>
      </c>
      <c r="HG59" s="218">
        <v>1034.57</v>
      </c>
      <c r="HH59" s="218">
        <v>1034.57</v>
      </c>
      <c r="HI59" s="218">
        <v>1034.57</v>
      </c>
      <c r="HJ59" s="218"/>
      <c r="HK59" s="218"/>
      <c r="HL59" s="20">
        <f t="shared" si="125"/>
        <v>9217.6356851368619</v>
      </c>
      <c r="HM59" s="18">
        <v>880.33471475415172</v>
      </c>
      <c r="HN59" s="18">
        <v>809.35487364839173</v>
      </c>
      <c r="HO59" s="18">
        <v>930.2360549420622</v>
      </c>
      <c r="HP59" s="18">
        <v>1002.7200603825584</v>
      </c>
      <c r="HQ59" s="18">
        <v>1048.9546469373684</v>
      </c>
      <c r="HR59" s="18">
        <v>909.90720265881282</v>
      </c>
      <c r="HS59" s="18">
        <v>827.11815229893739</v>
      </c>
      <c r="HT59" s="18">
        <v>1094.1085530037719</v>
      </c>
      <c r="HU59" s="18">
        <v>826.71612535310965</v>
      </c>
      <c r="HV59" s="18">
        <v>888.18530115769863</v>
      </c>
      <c r="HW59" s="18"/>
      <c r="HX59" s="18"/>
      <c r="HY59" s="20">
        <f t="shared" si="15"/>
        <v>-1110.1793148631368</v>
      </c>
      <c r="HZ59" s="20">
        <f t="shared" si="16"/>
        <v>-1110.1793148631368</v>
      </c>
      <c r="IA59" s="20">
        <f t="shared" si="17"/>
        <v>0</v>
      </c>
      <c r="IB59" s="119">
        <f t="shared" si="126"/>
        <v>0</v>
      </c>
      <c r="IC59" s="119">
        <v>0</v>
      </c>
      <c r="ID59" s="228">
        <v>0</v>
      </c>
      <c r="IE59" s="228">
        <v>0</v>
      </c>
      <c r="IF59" s="119">
        <v>0</v>
      </c>
      <c r="IG59" s="119">
        <v>0</v>
      </c>
      <c r="IH59" s="119">
        <v>0</v>
      </c>
      <c r="II59" s="119">
        <v>0</v>
      </c>
      <c r="IJ59" s="119">
        <v>0</v>
      </c>
      <c r="IK59" s="119">
        <v>0</v>
      </c>
      <c r="IL59" s="119">
        <v>0</v>
      </c>
      <c r="IM59" s="119"/>
      <c r="IN59" s="119"/>
      <c r="IO59" s="120">
        <f t="shared" si="127"/>
        <v>0</v>
      </c>
      <c r="IP59" s="18">
        <v>0</v>
      </c>
      <c r="IQ59" s="18">
        <v>0</v>
      </c>
      <c r="IR59" s="18">
        <v>0</v>
      </c>
      <c r="IS59" s="18">
        <v>0</v>
      </c>
      <c r="IT59" s="18">
        <v>0</v>
      </c>
      <c r="IU59" s="18">
        <v>0</v>
      </c>
      <c r="IV59" s="18">
        <v>0</v>
      </c>
      <c r="IW59" s="18">
        <v>0</v>
      </c>
      <c r="IX59" s="18">
        <v>0</v>
      </c>
      <c r="IY59" s="18">
        <v>0</v>
      </c>
      <c r="IZ59" s="18"/>
      <c r="JA59" s="18"/>
      <c r="JB59" s="228">
        <f t="shared" si="18"/>
        <v>0</v>
      </c>
      <c r="JC59" s="120">
        <f t="shared" si="19"/>
        <v>0</v>
      </c>
      <c r="JD59" s="120">
        <f t="shared" si="20"/>
        <v>0</v>
      </c>
      <c r="JE59" s="119">
        <f t="shared" si="128"/>
        <v>0</v>
      </c>
      <c r="JF59" s="119">
        <v>0</v>
      </c>
      <c r="JG59" s="228">
        <v>0</v>
      </c>
      <c r="JH59" s="228">
        <v>0</v>
      </c>
      <c r="JI59" s="228">
        <v>0</v>
      </c>
      <c r="JJ59" s="228">
        <v>0</v>
      </c>
      <c r="JK59" s="228">
        <v>0</v>
      </c>
      <c r="JL59" s="228">
        <v>0</v>
      </c>
      <c r="JM59" s="228">
        <v>0</v>
      </c>
      <c r="JN59" s="228">
        <v>0</v>
      </c>
      <c r="JO59" s="228">
        <v>0</v>
      </c>
      <c r="JP59" s="228"/>
      <c r="JQ59" s="228"/>
      <c r="JR59" s="119">
        <f t="shared" si="129"/>
        <v>0</v>
      </c>
      <c r="JS59" s="18">
        <v>0</v>
      </c>
      <c r="JT59" s="18">
        <v>0</v>
      </c>
      <c r="JU59" s="18">
        <v>0</v>
      </c>
      <c r="JV59" s="18">
        <v>0</v>
      </c>
      <c r="JW59" s="18">
        <v>0</v>
      </c>
      <c r="JX59" s="18">
        <v>0</v>
      </c>
      <c r="JY59" s="18">
        <v>0</v>
      </c>
      <c r="JZ59" s="18">
        <v>0</v>
      </c>
      <c r="KA59" s="18">
        <v>0</v>
      </c>
      <c r="KB59" s="18">
        <v>0</v>
      </c>
      <c r="KC59" s="18"/>
      <c r="KD59" s="18"/>
      <c r="KE59" s="228">
        <f t="shared" si="21"/>
        <v>0</v>
      </c>
      <c r="KF59" s="120">
        <f t="shared" si="22"/>
        <v>0</v>
      </c>
      <c r="KG59" s="120">
        <f t="shared" si="23"/>
        <v>0</v>
      </c>
      <c r="KH59" s="119">
        <f t="shared" si="130"/>
        <v>4666.973</v>
      </c>
      <c r="KI59" s="119">
        <v>458.21299999999997</v>
      </c>
      <c r="KJ59" s="228">
        <v>467.64</v>
      </c>
      <c r="KK59" s="228">
        <v>467.64</v>
      </c>
      <c r="KL59" s="228">
        <v>467.64</v>
      </c>
      <c r="KM59" s="228">
        <v>467.64</v>
      </c>
      <c r="KN59" s="228">
        <v>467.64</v>
      </c>
      <c r="KO59" s="228">
        <v>467.64</v>
      </c>
      <c r="KP59" s="228">
        <v>467.64</v>
      </c>
      <c r="KQ59" s="228">
        <v>467.64</v>
      </c>
      <c r="KR59" s="228">
        <v>467.64</v>
      </c>
      <c r="KS59" s="228"/>
      <c r="KT59" s="228"/>
      <c r="KU59" s="120">
        <f t="shared" si="131"/>
        <v>3897.3090986582538</v>
      </c>
      <c r="KV59" s="18">
        <v>542.56597590120396</v>
      </c>
      <c r="KW59" s="18">
        <v>411.23540331706636</v>
      </c>
      <c r="KX59" s="18">
        <v>606.24801729627723</v>
      </c>
      <c r="KY59" s="18">
        <v>537.65881639300187</v>
      </c>
      <c r="KZ59" s="18">
        <v>579.0596576942562</v>
      </c>
      <c r="LA59" s="18">
        <v>114.73076681444257</v>
      </c>
      <c r="LB59" s="18">
        <v>6.3571941066522628</v>
      </c>
      <c r="LC59" s="18"/>
      <c r="LD59" s="18">
        <v>640.52472758579995</v>
      </c>
      <c r="LE59" s="18">
        <v>458.92853954955331</v>
      </c>
      <c r="LF59" s="18"/>
      <c r="LG59" s="18"/>
      <c r="LH59" s="228">
        <f t="shared" si="132"/>
        <v>-769.66390134174617</v>
      </c>
      <c r="LI59" s="120">
        <f t="shared" si="24"/>
        <v>-769.66390134174617</v>
      </c>
      <c r="LJ59" s="120">
        <f t="shared" si="25"/>
        <v>0</v>
      </c>
      <c r="LK59" s="120">
        <f t="shared" si="133"/>
        <v>0</v>
      </c>
      <c r="LL59" s="228"/>
      <c r="LM59" s="228"/>
      <c r="LN59" s="228"/>
      <c r="LO59" s="228"/>
      <c r="LP59" s="228"/>
      <c r="LQ59" s="228"/>
      <c r="LR59" s="228"/>
      <c r="LS59" s="228"/>
      <c r="LT59" s="228"/>
      <c r="LU59" s="228"/>
      <c r="LV59" s="228"/>
      <c r="LW59" s="228"/>
      <c r="LX59" s="120">
        <f t="shared" si="26"/>
        <v>0</v>
      </c>
      <c r="LY59" s="228"/>
      <c r="LZ59" s="228"/>
      <c r="MA59" s="228"/>
      <c r="MB59" s="228"/>
      <c r="MC59" s="228"/>
      <c r="MD59" s="228"/>
      <c r="ME59" s="228"/>
      <c r="MF59" s="228"/>
      <c r="MG59" s="228"/>
      <c r="MH59" s="228"/>
      <c r="MI59" s="228"/>
      <c r="MJ59" s="119">
        <v>0</v>
      </c>
      <c r="MK59" s="228"/>
      <c r="ML59" s="120">
        <f t="shared" si="27"/>
        <v>0</v>
      </c>
      <c r="MM59" s="120">
        <f t="shared" si="28"/>
        <v>0</v>
      </c>
      <c r="MN59" s="120">
        <f t="shared" si="134"/>
        <v>46604.179340000002</v>
      </c>
      <c r="MO59" s="120">
        <v>4495.4293399999997</v>
      </c>
      <c r="MP59" s="228">
        <v>4678.75</v>
      </c>
      <c r="MQ59" s="228">
        <v>4678.75</v>
      </c>
      <c r="MR59" s="228">
        <v>4678.75</v>
      </c>
      <c r="MS59" s="228">
        <v>4678.75</v>
      </c>
      <c r="MT59" s="228">
        <v>4678.75</v>
      </c>
      <c r="MU59" s="228">
        <v>4678.75</v>
      </c>
      <c r="MV59" s="228">
        <v>4678.75</v>
      </c>
      <c r="MW59" s="228">
        <v>4678.75</v>
      </c>
      <c r="MX59" s="228">
        <v>4678.75</v>
      </c>
      <c r="MY59" s="228"/>
      <c r="MZ59" s="228"/>
      <c r="NA59" s="120">
        <f t="shared" si="135"/>
        <v>21059.589051439674</v>
      </c>
      <c r="NB59" s="20">
        <v>1892.9105261825125</v>
      </c>
      <c r="NC59" s="20">
        <v>0</v>
      </c>
      <c r="ND59" s="20">
        <v>280.62530302802577</v>
      </c>
      <c r="NE59" s="20">
        <v>658.27883984309733</v>
      </c>
      <c r="NF59" s="20">
        <v>3622.1602785718874</v>
      </c>
      <c r="NG59" s="20">
        <v>3848.5736820711663</v>
      </c>
      <c r="NH59" s="20">
        <v>955.0903953397335</v>
      </c>
      <c r="NI59" s="20">
        <v>0</v>
      </c>
      <c r="NJ59" s="20">
        <v>0</v>
      </c>
      <c r="NK59" s="20">
        <v>9801.9500264032522</v>
      </c>
      <c r="NL59" s="20"/>
      <c r="NM59" s="20"/>
      <c r="NN59" s="228">
        <f t="shared" si="136"/>
        <v>-25544.590288560328</v>
      </c>
      <c r="NO59" s="120">
        <f t="shared" si="29"/>
        <v>-25544.590288560328</v>
      </c>
      <c r="NP59" s="120">
        <f t="shared" si="30"/>
        <v>0</v>
      </c>
      <c r="NQ59" s="114">
        <f t="shared" si="31"/>
        <v>19545.564000000002</v>
      </c>
      <c r="NR59" s="113">
        <f t="shared" si="32"/>
        <v>12527.53</v>
      </c>
      <c r="NS59" s="131">
        <f t="shared" si="33"/>
        <v>-7018.0340000000015</v>
      </c>
      <c r="NT59" s="120">
        <f t="shared" si="34"/>
        <v>-7018.0340000000015</v>
      </c>
      <c r="NU59" s="120">
        <f t="shared" si="35"/>
        <v>0</v>
      </c>
      <c r="NV59" s="18">
        <f t="shared" si="137"/>
        <v>5128.661000000001</v>
      </c>
      <c r="NW59" s="18">
        <v>490.96100000000001</v>
      </c>
      <c r="NX59" s="218">
        <v>515.29999999999995</v>
      </c>
      <c r="NY59" s="218">
        <v>515.29999999999995</v>
      </c>
      <c r="NZ59" s="18">
        <v>515.29999999999995</v>
      </c>
      <c r="OA59" s="18">
        <v>515.29999999999995</v>
      </c>
      <c r="OB59" s="18">
        <v>515.29999999999995</v>
      </c>
      <c r="OC59" s="18">
        <v>515.29999999999995</v>
      </c>
      <c r="OD59" s="18">
        <v>515.29999999999995</v>
      </c>
      <c r="OE59" s="18">
        <v>515.29999999999995</v>
      </c>
      <c r="OF59" s="18">
        <v>515.29999999999995</v>
      </c>
      <c r="OG59" s="18"/>
      <c r="OH59" s="18"/>
      <c r="OI59" s="20">
        <f t="shared" si="138"/>
        <v>0</v>
      </c>
      <c r="OJ59" s="20">
        <v>0</v>
      </c>
      <c r="OK59" s="20">
        <v>0</v>
      </c>
      <c r="OL59" s="20">
        <v>0</v>
      </c>
      <c r="OM59" s="20">
        <v>0</v>
      </c>
      <c r="ON59" s="20">
        <v>0</v>
      </c>
      <c r="OO59" s="20">
        <v>0</v>
      </c>
      <c r="OP59" s="20">
        <v>0</v>
      </c>
      <c r="OQ59" s="20">
        <v>0</v>
      </c>
      <c r="OR59" s="20">
        <v>0</v>
      </c>
      <c r="OS59" s="20">
        <f>VLOOKUP(C59,'[3]Фін.рез.(витрати)'!$C$8:$AD$94,28,0)</f>
        <v>0</v>
      </c>
      <c r="OT59" s="20"/>
      <c r="OU59" s="20"/>
      <c r="OV59" s="218">
        <f t="shared" si="139"/>
        <v>-5128.661000000001</v>
      </c>
      <c r="OW59" s="20">
        <f t="shared" si="36"/>
        <v>-5128.661000000001</v>
      </c>
      <c r="OX59" s="20">
        <f t="shared" si="37"/>
        <v>0</v>
      </c>
      <c r="OY59" s="18">
        <f t="shared" si="140"/>
        <v>8035.3079999999991</v>
      </c>
      <c r="OZ59" s="18">
        <v>752.23800000000006</v>
      </c>
      <c r="PA59" s="218">
        <v>809.23</v>
      </c>
      <c r="PB59" s="218">
        <v>809.23</v>
      </c>
      <c r="PC59" s="218">
        <v>809.23</v>
      </c>
      <c r="PD59" s="218">
        <v>809.23</v>
      </c>
      <c r="PE59" s="218">
        <v>809.23</v>
      </c>
      <c r="PF59" s="218">
        <v>809.23</v>
      </c>
      <c r="PG59" s="218">
        <v>809.23</v>
      </c>
      <c r="PH59" s="218">
        <v>809.23</v>
      </c>
      <c r="PI59" s="218">
        <v>809.23</v>
      </c>
      <c r="PJ59" s="218"/>
      <c r="PK59" s="218"/>
      <c r="PL59" s="20">
        <f t="shared" si="141"/>
        <v>0</v>
      </c>
      <c r="PM59" s="18">
        <v>0</v>
      </c>
      <c r="PN59" s="18">
        <v>0</v>
      </c>
      <c r="PO59" s="18">
        <v>0</v>
      </c>
      <c r="PP59" s="18">
        <v>0</v>
      </c>
      <c r="PQ59" s="18">
        <v>0</v>
      </c>
      <c r="PR59" s="18">
        <v>0</v>
      </c>
      <c r="PS59" s="18">
        <v>0</v>
      </c>
      <c r="PT59" s="18">
        <v>0</v>
      </c>
      <c r="PU59" s="18">
        <v>0</v>
      </c>
      <c r="PV59" s="18">
        <f>VLOOKUP(C59,'[3]Фін.рез.(витрати)'!$C$8:$AE$94,29,0)</f>
        <v>0</v>
      </c>
      <c r="PW59" s="18"/>
      <c r="PX59" s="18"/>
      <c r="PY59" s="218">
        <f t="shared" si="142"/>
        <v>-8035.3079999999991</v>
      </c>
      <c r="PZ59" s="20">
        <f t="shared" si="38"/>
        <v>-8035.3079999999991</v>
      </c>
      <c r="QA59" s="20">
        <f t="shared" si="39"/>
        <v>0</v>
      </c>
      <c r="QB59" s="18">
        <f t="shared" si="143"/>
        <v>808.3839999999999</v>
      </c>
      <c r="QC59" s="18">
        <v>79.114000000000004</v>
      </c>
      <c r="QD59" s="218">
        <v>81.03</v>
      </c>
      <c r="QE59" s="218">
        <v>81.03</v>
      </c>
      <c r="QF59" s="218">
        <v>81.03</v>
      </c>
      <c r="QG59" s="218">
        <v>81.03</v>
      </c>
      <c r="QH59" s="218">
        <v>81.03</v>
      </c>
      <c r="QI59" s="218">
        <v>81.03</v>
      </c>
      <c r="QJ59" s="218">
        <v>81.03</v>
      </c>
      <c r="QK59" s="218">
        <v>81.03</v>
      </c>
      <c r="QL59" s="218">
        <v>81.03</v>
      </c>
      <c r="QM59" s="218"/>
      <c r="QN59" s="218"/>
      <c r="QO59" s="20">
        <f t="shared" si="144"/>
        <v>0</v>
      </c>
      <c r="QP59" s="18">
        <v>0</v>
      </c>
      <c r="QQ59" s="18">
        <v>0</v>
      </c>
      <c r="QR59" s="18"/>
      <c r="QS59" s="18">
        <v>0</v>
      </c>
      <c r="QT59" s="18">
        <v>0</v>
      </c>
      <c r="QU59" s="18">
        <v>0</v>
      </c>
      <c r="QV59" s="18"/>
      <c r="QW59" s="18">
        <v>0</v>
      </c>
      <c r="QX59" s="18"/>
      <c r="QY59" s="18"/>
      <c r="QZ59" s="18"/>
      <c r="RA59" s="18"/>
      <c r="RB59" s="218">
        <f t="shared" si="145"/>
        <v>-808.3839999999999</v>
      </c>
      <c r="RC59" s="20">
        <f t="shared" si="40"/>
        <v>-808.3839999999999</v>
      </c>
      <c r="RD59" s="20">
        <f t="shared" si="41"/>
        <v>0</v>
      </c>
      <c r="RE59" s="18">
        <f t="shared" si="146"/>
        <v>4214.9190000000008</v>
      </c>
      <c r="RF59" s="20">
        <v>408.99899999999997</v>
      </c>
      <c r="RG59" s="218">
        <v>422.88</v>
      </c>
      <c r="RH59" s="218">
        <v>422.88</v>
      </c>
      <c r="RI59" s="218">
        <v>422.88</v>
      </c>
      <c r="RJ59" s="218">
        <v>422.88</v>
      </c>
      <c r="RK59" s="218">
        <v>422.88</v>
      </c>
      <c r="RL59" s="218">
        <v>422.88</v>
      </c>
      <c r="RM59" s="218">
        <v>422.88</v>
      </c>
      <c r="RN59" s="218">
        <v>422.88</v>
      </c>
      <c r="RO59" s="218">
        <v>422.88</v>
      </c>
      <c r="RP59" s="218"/>
      <c r="RQ59" s="218"/>
      <c r="RR59" s="20">
        <f t="shared" si="147"/>
        <v>0</v>
      </c>
      <c r="RS59" s="18">
        <v>0</v>
      </c>
      <c r="RT59" s="18">
        <v>0</v>
      </c>
      <c r="RU59" s="18"/>
      <c r="RV59" s="18">
        <v>0</v>
      </c>
      <c r="RW59" s="18"/>
      <c r="RX59" s="18"/>
      <c r="RY59" s="18">
        <v>0</v>
      </c>
      <c r="RZ59" s="18">
        <v>0</v>
      </c>
      <c r="SA59" s="18"/>
      <c r="SB59" s="18"/>
      <c r="SC59" s="18"/>
      <c r="SD59" s="18"/>
      <c r="SE59" s="20">
        <f t="shared" si="42"/>
        <v>-4214.9190000000008</v>
      </c>
      <c r="SF59" s="20">
        <f t="shared" si="43"/>
        <v>-4214.9190000000008</v>
      </c>
      <c r="SG59" s="20">
        <f t="shared" si="44"/>
        <v>0</v>
      </c>
      <c r="SH59" s="18">
        <f t="shared" si="148"/>
        <v>0</v>
      </c>
      <c r="SI59" s="18">
        <v>0</v>
      </c>
      <c r="SJ59" s="218">
        <v>0</v>
      </c>
      <c r="SK59" s="218">
        <v>0</v>
      </c>
      <c r="SL59" s="218">
        <v>0</v>
      </c>
      <c r="SM59" s="218">
        <v>0</v>
      </c>
      <c r="SN59" s="218">
        <v>0</v>
      </c>
      <c r="SO59" s="218">
        <v>0</v>
      </c>
      <c r="SP59" s="218">
        <v>0</v>
      </c>
      <c r="SQ59" s="218">
        <v>0</v>
      </c>
      <c r="SR59" s="218">
        <v>0</v>
      </c>
      <c r="SS59" s="218"/>
      <c r="ST59" s="218"/>
      <c r="SU59" s="20">
        <f t="shared" si="149"/>
        <v>12527.53</v>
      </c>
      <c r="SV59" s="18">
        <v>0</v>
      </c>
      <c r="SW59" s="18">
        <v>0</v>
      </c>
      <c r="SX59" s="18">
        <v>0</v>
      </c>
      <c r="SY59" s="18">
        <v>0</v>
      </c>
      <c r="SZ59" s="18">
        <v>3501.95</v>
      </c>
      <c r="TA59" s="18">
        <v>4500.1400000000003</v>
      </c>
      <c r="TB59" s="18">
        <v>2442.92</v>
      </c>
      <c r="TC59" s="18">
        <v>0</v>
      </c>
      <c r="TD59" s="18">
        <v>2082.52</v>
      </c>
      <c r="TE59" s="18"/>
      <c r="TF59" s="18"/>
      <c r="TG59" s="18"/>
      <c r="TH59" s="20">
        <f t="shared" si="45"/>
        <v>12527.53</v>
      </c>
      <c r="TI59" s="20">
        <f t="shared" si="46"/>
        <v>0</v>
      </c>
      <c r="TJ59" s="20">
        <f t="shared" si="47"/>
        <v>12527.53</v>
      </c>
      <c r="TK59" s="18">
        <f t="shared" si="150"/>
        <v>1315.9649999999997</v>
      </c>
      <c r="TL59" s="18">
        <v>129.13500000000002</v>
      </c>
      <c r="TM59" s="218">
        <v>131.87</v>
      </c>
      <c r="TN59" s="218">
        <v>131.87</v>
      </c>
      <c r="TO59" s="218">
        <v>131.87</v>
      </c>
      <c r="TP59" s="218">
        <v>131.87</v>
      </c>
      <c r="TQ59" s="218">
        <v>131.87</v>
      </c>
      <c r="TR59" s="218">
        <v>131.87</v>
      </c>
      <c r="TS59" s="218">
        <v>131.87</v>
      </c>
      <c r="TT59" s="218">
        <v>131.87</v>
      </c>
      <c r="TU59" s="218">
        <v>131.87</v>
      </c>
      <c r="TV59" s="218"/>
      <c r="TW59" s="218"/>
      <c r="TX59" s="20">
        <f t="shared" si="151"/>
        <v>0</v>
      </c>
      <c r="TY59" s="18">
        <v>0</v>
      </c>
      <c r="TZ59" s="18">
        <v>0</v>
      </c>
      <c r="UA59" s="18">
        <v>0</v>
      </c>
      <c r="UB59" s="18">
        <v>0</v>
      </c>
      <c r="UC59" s="18">
        <v>0</v>
      </c>
      <c r="UD59" s="18">
        <v>0</v>
      </c>
      <c r="UE59" s="18">
        <v>0</v>
      </c>
      <c r="UF59" s="18">
        <v>0</v>
      </c>
      <c r="UG59" s="18">
        <v>0</v>
      </c>
      <c r="UH59" s="18">
        <f>VLOOKUP(C59,'[3]Фін.рез.(витрати)'!$C$8:$AI$94,33,0)</f>
        <v>0</v>
      </c>
      <c r="UI59" s="18"/>
      <c r="UJ59" s="18"/>
      <c r="UK59" s="20">
        <f t="shared" si="48"/>
        <v>-1315.9649999999997</v>
      </c>
      <c r="UL59" s="20">
        <f t="shared" si="49"/>
        <v>-1315.9649999999997</v>
      </c>
      <c r="UM59" s="20">
        <f t="shared" si="50"/>
        <v>0</v>
      </c>
      <c r="UN59" s="18">
        <f t="shared" si="152"/>
        <v>42.327000000000012</v>
      </c>
      <c r="UO59" s="18">
        <v>4.1669999999999998</v>
      </c>
      <c r="UP59" s="218">
        <v>4.24</v>
      </c>
      <c r="UQ59" s="218">
        <v>4.24</v>
      </c>
      <c r="UR59" s="218">
        <v>4.24</v>
      </c>
      <c r="US59" s="218">
        <v>4.24</v>
      </c>
      <c r="UT59" s="218">
        <v>4.24</v>
      </c>
      <c r="UU59" s="218">
        <v>4.24</v>
      </c>
      <c r="UV59" s="218">
        <v>4.24</v>
      </c>
      <c r="UW59" s="218">
        <v>4.24</v>
      </c>
      <c r="UX59" s="218">
        <v>4.24</v>
      </c>
      <c r="UY59" s="218"/>
      <c r="UZ59" s="218"/>
      <c r="VA59" s="20">
        <f t="shared" si="51"/>
        <v>0</v>
      </c>
      <c r="VB59" s="218"/>
      <c r="VC59" s="218"/>
      <c r="VD59" s="218"/>
      <c r="VE59" s="218"/>
      <c r="VF59" s="218"/>
      <c r="VG59" s="218"/>
      <c r="VH59" s="218"/>
      <c r="VI59" s="218"/>
      <c r="VJ59" s="218"/>
      <c r="VK59" s="218"/>
      <c r="VL59" s="218"/>
      <c r="VM59" s="218"/>
      <c r="VN59" s="20">
        <f t="shared" si="52"/>
        <v>-42.327000000000012</v>
      </c>
      <c r="VO59" s="20">
        <f t="shared" si="53"/>
        <v>-42.327000000000012</v>
      </c>
      <c r="VP59" s="20">
        <f t="shared" si="54"/>
        <v>0</v>
      </c>
      <c r="VQ59" s="120">
        <f t="shared" si="55"/>
        <v>0</v>
      </c>
      <c r="VR59" s="228"/>
      <c r="VS59" s="228"/>
      <c r="VT59" s="228"/>
      <c r="VU59" s="228"/>
      <c r="VV59" s="228"/>
      <c r="VW59" s="228"/>
      <c r="VX59" s="228"/>
      <c r="VY59" s="228"/>
      <c r="VZ59" s="228"/>
      <c r="WA59" s="228"/>
      <c r="WB59" s="228"/>
      <c r="WC59" s="228"/>
      <c r="WD59" s="120">
        <f t="shared" si="56"/>
        <v>0</v>
      </c>
      <c r="WE59" s="218"/>
      <c r="WF59" s="218"/>
      <c r="WG59" s="218"/>
      <c r="WH59" s="218"/>
      <c r="WI59" s="218"/>
      <c r="WJ59" s="218"/>
      <c r="WK59" s="218"/>
      <c r="WL59" s="218"/>
      <c r="WM59" s="218"/>
      <c r="WN59" s="218"/>
      <c r="WO59" s="218"/>
      <c r="WP59" s="218"/>
      <c r="WQ59" s="120">
        <f t="shared" si="57"/>
        <v>0</v>
      </c>
      <c r="WR59" s="120">
        <f t="shared" si="58"/>
        <v>0</v>
      </c>
      <c r="WS59" s="120">
        <f t="shared" si="59"/>
        <v>0</v>
      </c>
      <c r="WT59" s="119">
        <f t="shared" si="153"/>
        <v>46578.204000000005</v>
      </c>
      <c r="WU59" s="119">
        <v>4531.4639999999999</v>
      </c>
      <c r="WV59" s="228">
        <v>4671.8599999999997</v>
      </c>
      <c r="WW59" s="228">
        <v>4671.8599999999997</v>
      </c>
      <c r="WX59" s="228">
        <v>4671.8599999999997</v>
      </c>
      <c r="WY59" s="228">
        <v>4671.8599999999997</v>
      </c>
      <c r="WZ59" s="228">
        <v>4671.8599999999997</v>
      </c>
      <c r="XA59" s="228">
        <v>4671.8599999999997</v>
      </c>
      <c r="XB59" s="228">
        <v>4671.8599999999997</v>
      </c>
      <c r="XC59" s="228">
        <v>4671.8599999999997</v>
      </c>
      <c r="XD59" s="228">
        <v>4671.8599999999997</v>
      </c>
      <c r="XE59" s="228"/>
      <c r="XF59" s="228"/>
      <c r="XG59" s="119">
        <f t="shared" si="154"/>
        <v>49863.317591158368</v>
      </c>
      <c r="XH59" s="18">
        <v>5431.5375331645573</v>
      </c>
      <c r="XI59" s="18">
        <v>4200.3250209871076</v>
      </c>
      <c r="XJ59" s="18">
        <v>2400.8537965551232</v>
      </c>
      <c r="XK59" s="18">
        <v>2080.7021697396567</v>
      </c>
      <c r="XL59" s="18">
        <v>4982.979185753431</v>
      </c>
      <c r="XM59" s="18">
        <v>5428.4701805994973</v>
      </c>
      <c r="XN59" s="18">
        <v>4426.256698937239</v>
      </c>
      <c r="XO59" s="18">
        <v>8407.9052576694066</v>
      </c>
      <c r="XP59" s="18">
        <v>7303.5212223719045</v>
      </c>
      <c r="XQ59" s="18">
        <v>5200.7665253804453</v>
      </c>
      <c r="XR59" s="18"/>
      <c r="XS59" s="18"/>
      <c r="XT59" s="120">
        <f t="shared" si="60"/>
        <v>3285.1135911583624</v>
      </c>
      <c r="XU59" s="120">
        <f t="shared" si="61"/>
        <v>0</v>
      </c>
      <c r="XV59" s="120">
        <f t="shared" si="62"/>
        <v>3285.1135911583624</v>
      </c>
      <c r="XW59" s="119">
        <f t="shared" si="155"/>
        <v>18671.375000000004</v>
      </c>
      <c r="XX59" s="119">
        <v>1808.7050000000002</v>
      </c>
      <c r="XY59" s="228">
        <v>1873.63</v>
      </c>
      <c r="XZ59" s="228">
        <v>1873.63</v>
      </c>
      <c r="YA59" s="228">
        <v>1873.63</v>
      </c>
      <c r="YB59" s="228">
        <v>1873.63</v>
      </c>
      <c r="YC59" s="228">
        <v>1873.63</v>
      </c>
      <c r="YD59" s="228">
        <v>1873.63</v>
      </c>
      <c r="YE59" s="228">
        <v>1873.63</v>
      </c>
      <c r="YF59" s="228">
        <v>1873.63</v>
      </c>
      <c r="YG59" s="228">
        <v>1873.63</v>
      </c>
      <c r="YH59" s="228"/>
      <c r="YI59" s="228"/>
      <c r="YJ59" s="120">
        <f t="shared" si="156"/>
        <v>14377.305067773774</v>
      </c>
      <c r="YK59" s="18">
        <v>1295.803531118858</v>
      </c>
      <c r="YL59" s="18">
        <v>926.27553020742391</v>
      </c>
      <c r="YM59" s="18">
        <v>1301.6023127593764</v>
      </c>
      <c r="YN59" s="18">
        <v>1390.5239505352167</v>
      </c>
      <c r="YO59" s="18">
        <v>1905.7037601483971</v>
      </c>
      <c r="YP59" s="18">
        <v>1661.9214968744366</v>
      </c>
      <c r="YQ59" s="18">
        <v>1586.5073632875692</v>
      </c>
      <c r="YR59" s="18">
        <v>1408.5404027391617</v>
      </c>
      <c r="YS59" s="18">
        <v>1512.6815982446522</v>
      </c>
      <c r="YT59" s="18">
        <v>1387.7451218586825</v>
      </c>
      <c r="YU59" s="18"/>
      <c r="YV59" s="18"/>
      <c r="YW59" s="218">
        <f t="shared" si="157"/>
        <v>-4294.0699322262299</v>
      </c>
      <c r="YX59" s="120">
        <f t="shared" si="63"/>
        <v>-4294.0699322262299</v>
      </c>
      <c r="YY59" s="120">
        <f t="shared" si="64"/>
        <v>0</v>
      </c>
      <c r="YZ59" s="119">
        <f t="shared" si="158"/>
        <v>9701.5650000000005</v>
      </c>
      <c r="ZA59" s="119">
        <v>933.7650000000001</v>
      </c>
      <c r="ZB59" s="228">
        <v>974.2</v>
      </c>
      <c r="ZC59" s="228">
        <v>974.2</v>
      </c>
      <c r="ZD59" s="228">
        <v>974.2</v>
      </c>
      <c r="ZE59" s="228">
        <v>974.2</v>
      </c>
      <c r="ZF59" s="228">
        <v>974.2</v>
      </c>
      <c r="ZG59" s="228">
        <v>974.2</v>
      </c>
      <c r="ZH59" s="228">
        <v>974.2</v>
      </c>
      <c r="ZI59" s="228">
        <v>974.2</v>
      </c>
      <c r="ZJ59" s="228">
        <v>974.2</v>
      </c>
      <c r="ZK59" s="228"/>
      <c r="ZL59" s="228"/>
      <c r="ZM59" s="120">
        <f t="shared" si="159"/>
        <v>7272.4892827044296</v>
      </c>
      <c r="ZN59" s="119"/>
      <c r="ZO59" s="18"/>
      <c r="ZP59" s="18">
        <v>3465.7400311899005</v>
      </c>
      <c r="ZQ59" s="18">
        <v>3806.7492515145291</v>
      </c>
      <c r="ZR59" s="18"/>
      <c r="ZS59" s="18"/>
      <c r="ZT59" s="18"/>
      <c r="ZU59" s="18"/>
      <c r="ZV59" s="18"/>
      <c r="ZW59" s="18"/>
      <c r="ZX59" s="18"/>
      <c r="ZY59" s="18"/>
      <c r="ZZ59" s="120">
        <f t="shared" si="65"/>
        <v>-2429.0757172955709</v>
      </c>
      <c r="AAA59" s="120">
        <f t="shared" si="66"/>
        <v>-2429.0757172955709</v>
      </c>
      <c r="AAB59" s="120">
        <f t="shared" si="67"/>
        <v>0</v>
      </c>
      <c r="AAC59" s="119">
        <f t="shared" si="160"/>
        <v>0</v>
      </c>
      <c r="AAD59" s="119">
        <v>0</v>
      </c>
      <c r="AAE59" s="228">
        <v>0</v>
      </c>
      <c r="AAF59" s="228">
        <v>0</v>
      </c>
      <c r="AAG59" s="228">
        <v>0</v>
      </c>
      <c r="AAH59" s="228">
        <v>0</v>
      </c>
      <c r="AAI59" s="228">
        <v>0</v>
      </c>
      <c r="AAJ59" s="228">
        <v>0</v>
      </c>
      <c r="AAK59" s="228">
        <v>0</v>
      </c>
      <c r="AAL59" s="228">
        <v>0</v>
      </c>
      <c r="AAM59" s="228">
        <v>0</v>
      </c>
      <c r="AAN59" s="228"/>
      <c r="AAO59" s="228"/>
      <c r="AAP59" s="120">
        <f t="shared" si="161"/>
        <v>0</v>
      </c>
      <c r="AAQ59" s="18">
        <v>0</v>
      </c>
      <c r="AAR59" s="18">
        <v>0</v>
      </c>
      <c r="AAS59" s="18">
        <v>0</v>
      </c>
      <c r="AAT59" s="18">
        <v>0</v>
      </c>
      <c r="AAU59" s="18">
        <v>0</v>
      </c>
      <c r="AAV59" s="18">
        <v>0</v>
      </c>
      <c r="AAW59" s="18">
        <v>0</v>
      </c>
      <c r="AAX59" s="18">
        <v>0</v>
      </c>
      <c r="AAY59" s="18">
        <v>0</v>
      </c>
      <c r="AAZ59" s="18">
        <v>0</v>
      </c>
      <c r="ABA59" s="18"/>
      <c r="ABB59" s="18"/>
      <c r="ABC59" s="120">
        <f t="shared" si="68"/>
        <v>0</v>
      </c>
      <c r="ABD59" s="120">
        <f t="shared" si="69"/>
        <v>0</v>
      </c>
      <c r="ABE59" s="120">
        <f t="shared" si="70"/>
        <v>0</v>
      </c>
      <c r="ABF59" s="119">
        <f t="shared" si="162"/>
        <v>0</v>
      </c>
      <c r="ABG59" s="119">
        <v>0</v>
      </c>
      <c r="ABH59" s="228">
        <v>0</v>
      </c>
      <c r="ABI59" s="228">
        <v>0</v>
      </c>
      <c r="ABJ59" s="228">
        <v>0</v>
      </c>
      <c r="ABK59" s="228">
        <v>0</v>
      </c>
      <c r="ABL59" s="228">
        <v>0</v>
      </c>
      <c r="ABM59" s="228">
        <v>0</v>
      </c>
      <c r="ABN59" s="228">
        <v>0</v>
      </c>
      <c r="ABO59" s="228">
        <v>0</v>
      </c>
      <c r="ABP59" s="228">
        <v>0</v>
      </c>
      <c r="ABQ59" s="228"/>
      <c r="ABR59" s="228"/>
      <c r="ABS59" s="120">
        <f t="shared" si="163"/>
        <v>0</v>
      </c>
      <c r="ABT59" s="18">
        <v>0</v>
      </c>
      <c r="ABU59" s="18"/>
      <c r="ABV59" s="18"/>
      <c r="ABW59" s="18"/>
      <c r="ABX59" s="18"/>
      <c r="ABY59" s="18"/>
      <c r="ABZ59" s="18"/>
      <c r="ACA59" s="18">
        <v>0</v>
      </c>
      <c r="ACB59" s="18">
        <v>0</v>
      </c>
      <c r="ACC59" s="18">
        <v>0</v>
      </c>
      <c r="ACD59" s="18"/>
      <c r="ACE59" s="18"/>
      <c r="ACF59" s="120">
        <f t="shared" si="71"/>
        <v>0</v>
      </c>
      <c r="ACG59" s="120">
        <f t="shared" si="72"/>
        <v>0</v>
      </c>
      <c r="ACH59" s="120">
        <f t="shared" si="73"/>
        <v>0</v>
      </c>
      <c r="ACI59" s="114">
        <f t="shared" si="74"/>
        <v>2068.5049999999997</v>
      </c>
      <c r="ACJ59" s="120">
        <f t="shared" si="75"/>
        <v>2411.1838778400002</v>
      </c>
      <c r="ACK59" s="131">
        <f t="shared" si="76"/>
        <v>342.6788778400005</v>
      </c>
      <c r="ACL59" s="120">
        <f t="shared" si="77"/>
        <v>0</v>
      </c>
      <c r="ACM59" s="120">
        <f t="shared" si="78"/>
        <v>342.6788778400005</v>
      </c>
      <c r="ACN59" s="18">
        <f t="shared" si="164"/>
        <v>2068.5049999999997</v>
      </c>
      <c r="ACO59" s="18">
        <v>215.85499999999999</v>
      </c>
      <c r="ACP59" s="218">
        <v>205.85</v>
      </c>
      <c r="ACQ59" s="218">
        <v>205.85</v>
      </c>
      <c r="ACR59" s="218">
        <v>205.85</v>
      </c>
      <c r="ACS59" s="218">
        <v>205.85</v>
      </c>
      <c r="ACT59" s="218">
        <v>205.85</v>
      </c>
      <c r="ACU59" s="218">
        <v>205.85</v>
      </c>
      <c r="ACV59" s="218">
        <v>205.85</v>
      </c>
      <c r="ACW59" s="218">
        <v>205.85</v>
      </c>
      <c r="ACX59" s="218">
        <v>205.85</v>
      </c>
      <c r="ACY59" s="218"/>
      <c r="ACZ59" s="218"/>
      <c r="ADA59" s="20">
        <f t="shared" si="165"/>
        <v>2411.1838778400002</v>
      </c>
      <c r="ADB59" s="18">
        <v>377.28171179999998</v>
      </c>
      <c r="ADC59" s="18">
        <v>281.2440924</v>
      </c>
      <c r="ADD59" s="18">
        <v>278.30925864</v>
      </c>
      <c r="ADE59" s="18">
        <v>300.32097840000006</v>
      </c>
      <c r="ADF59" s="18">
        <v>178.63809660000001</v>
      </c>
      <c r="ADG59" s="18">
        <v>230.50136520000001</v>
      </c>
      <c r="ADH59" s="18">
        <v>188.56229760000002</v>
      </c>
      <c r="ADI59" s="18">
        <v>217.01374200000001</v>
      </c>
      <c r="ADJ59" s="18">
        <v>179.98351919999999</v>
      </c>
      <c r="ADK59" s="18">
        <v>179.32881599999999</v>
      </c>
      <c r="ADL59" s="18"/>
      <c r="ADM59" s="18"/>
      <c r="ADN59" s="20">
        <f t="shared" si="79"/>
        <v>342.6788778400005</v>
      </c>
      <c r="ADO59" s="20">
        <f t="shared" si="80"/>
        <v>0</v>
      </c>
      <c r="ADP59" s="20">
        <f t="shared" si="81"/>
        <v>342.6788778400005</v>
      </c>
      <c r="ADQ59" s="18">
        <f t="shared" si="166"/>
        <v>0</v>
      </c>
      <c r="ADR59" s="18">
        <v>0</v>
      </c>
      <c r="ADS59" s="218">
        <v>0</v>
      </c>
      <c r="ADT59" s="218">
        <v>0</v>
      </c>
      <c r="ADU59" s="218">
        <v>0</v>
      </c>
      <c r="ADV59" s="218">
        <v>0</v>
      </c>
      <c r="ADW59" s="218">
        <v>0</v>
      </c>
      <c r="ADX59" s="218">
        <v>0</v>
      </c>
      <c r="ADY59" s="218">
        <v>0</v>
      </c>
      <c r="ADZ59" s="218">
        <v>0</v>
      </c>
      <c r="AEA59" s="218">
        <v>0</v>
      </c>
      <c r="AEB59" s="218"/>
      <c r="AEC59" s="218"/>
      <c r="AED59" s="20">
        <f t="shared" si="167"/>
        <v>0</v>
      </c>
      <c r="AEE59" s="18">
        <v>0</v>
      </c>
      <c r="AEF59" s="18">
        <v>0</v>
      </c>
      <c r="AEG59" s="18">
        <v>0</v>
      </c>
      <c r="AEH59" s="18">
        <v>0</v>
      </c>
      <c r="AEI59" s="18">
        <v>0</v>
      </c>
      <c r="AEJ59" s="18">
        <v>0</v>
      </c>
      <c r="AEK59" s="18">
        <v>0</v>
      </c>
      <c r="AEL59" s="18">
        <v>0</v>
      </c>
      <c r="AEM59" s="18">
        <v>0</v>
      </c>
      <c r="AEN59" s="18">
        <v>0</v>
      </c>
      <c r="AEO59" s="18"/>
      <c r="AEP59" s="18"/>
      <c r="AEQ59" s="20">
        <f t="shared" si="82"/>
        <v>0</v>
      </c>
      <c r="AER59" s="20">
        <f t="shared" si="83"/>
        <v>0</v>
      </c>
      <c r="AES59" s="20">
        <f t="shared" si="84"/>
        <v>0</v>
      </c>
      <c r="AET59" s="18">
        <f t="shared" si="168"/>
        <v>0</v>
      </c>
      <c r="AEU59" s="18">
        <v>0</v>
      </c>
      <c r="AEV59" s="218">
        <v>0</v>
      </c>
      <c r="AEW59" s="218">
        <v>0</v>
      </c>
      <c r="AEX59" s="218">
        <v>0</v>
      </c>
      <c r="AEY59" s="218">
        <v>0</v>
      </c>
      <c r="AEZ59" s="218"/>
      <c r="AFA59" s="218"/>
      <c r="AFB59" s="218"/>
      <c r="AFC59" s="218"/>
      <c r="AFD59" s="218"/>
      <c r="AFE59" s="218"/>
      <c r="AFF59" s="218"/>
      <c r="AFG59" s="20">
        <f t="shared" si="169"/>
        <v>0</v>
      </c>
      <c r="AFH59" s="18"/>
      <c r="AFI59" s="18"/>
      <c r="AFJ59" s="18"/>
      <c r="AFK59" s="18"/>
      <c r="AFL59" s="18"/>
      <c r="AFM59" s="18"/>
      <c r="AFN59" s="18"/>
      <c r="AFO59" s="18"/>
      <c r="AFP59" s="18"/>
      <c r="AFQ59" s="18"/>
      <c r="AFR59" s="18"/>
      <c r="AFS59" s="18"/>
      <c r="AFT59" s="20">
        <f t="shared" si="85"/>
        <v>0</v>
      </c>
      <c r="AFU59" s="20">
        <f t="shared" si="86"/>
        <v>0</v>
      </c>
      <c r="AFV59" s="135">
        <f t="shared" si="87"/>
        <v>0</v>
      </c>
      <c r="AFW59" s="140">
        <f t="shared" si="88"/>
        <v>182767.02934000001</v>
      </c>
      <c r="AFX59" s="110">
        <f t="shared" si="89"/>
        <v>147959.73259721915</v>
      </c>
      <c r="AFY59" s="125">
        <f t="shared" si="90"/>
        <v>-34807.296742780862</v>
      </c>
      <c r="AFZ59" s="20">
        <f t="shared" si="170"/>
        <v>-34807.296742780862</v>
      </c>
      <c r="AGA59" s="139">
        <f t="shared" si="171"/>
        <v>0</v>
      </c>
      <c r="AGB59" s="200">
        <f t="shared" si="91"/>
        <v>219320.43520800001</v>
      </c>
      <c r="AGC59" s="125">
        <f t="shared" si="91"/>
        <v>177551.67911666297</v>
      </c>
      <c r="AGD59" s="125">
        <f t="shared" si="92"/>
        <v>-41768.75609133704</v>
      </c>
      <c r="AGE59" s="20">
        <f t="shared" si="93"/>
        <v>-41768.75609133704</v>
      </c>
      <c r="AGF59" s="135">
        <f t="shared" si="94"/>
        <v>0</v>
      </c>
      <c r="AGG59" s="164">
        <f t="shared" si="172"/>
        <v>10966.021760400001</v>
      </c>
      <c r="AGH59" s="205">
        <f t="shared" si="173"/>
        <v>8877.5839558331481</v>
      </c>
      <c r="AGI59" s="125">
        <f t="shared" si="95"/>
        <v>-2088.4378045668527</v>
      </c>
      <c r="AGJ59" s="20">
        <f t="shared" si="96"/>
        <v>-2088.4378045668527</v>
      </c>
      <c r="AGK59" s="139">
        <f t="shared" si="97"/>
        <v>0</v>
      </c>
      <c r="AGL59" s="165">
        <f t="shared" si="174"/>
        <v>230286.45696840002</v>
      </c>
      <c r="AGM59" s="165">
        <f t="shared" si="174"/>
        <v>186429.26307249611</v>
      </c>
      <c r="AGN59" s="166">
        <f t="shared" si="99"/>
        <v>-43857.193895903911</v>
      </c>
      <c r="AGO59" s="165">
        <f t="shared" si="100"/>
        <v>-43857.193895903911</v>
      </c>
      <c r="AGP59" s="167">
        <f t="shared" si="101"/>
        <v>0</v>
      </c>
      <c r="AGQ59" s="202">
        <f t="shared" si="175"/>
        <v>4.7619047619047616E-2</v>
      </c>
      <c r="AGR59" s="263"/>
      <c r="AGS59" s="263">
        <v>0.05</v>
      </c>
      <c r="AGT59" s="229"/>
      <c r="AGU59" s="264"/>
      <c r="AGV59" s="22"/>
      <c r="AGW59" s="22"/>
      <c r="AGX59" s="22"/>
      <c r="AGY59" s="22"/>
      <c r="AGZ59" s="22"/>
      <c r="AHA59" s="22"/>
      <c r="AHB59" s="22"/>
      <c r="AHC59" s="22"/>
      <c r="AHD59" s="22"/>
      <c r="AHE59" s="22"/>
      <c r="AHF59" s="22"/>
      <c r="AHG59" s="22"/>
      <c r="AHH59" s="22"/>
    </row>
    <row r="60" spans="1:892" s="210" customFormat="1" ht="12.75" outlineLevel="1" x14ac:dyDescent="0.25">
      <c r="A60" s="1">
        <v>490</v>
      </c>
      <c r="B60" s="21">
        <v>3</v>
      </c>
      <c r="C60" s="230" t="s">
        <v>781</v>
      </c>
      <c r="D60" s="231">
        <v>4</v>
      </c>
      <c r="E60" s="227">
        <v>2679.86</v>
      </c>
      <c r="F60" s="131">
        <f t="shared" si="0"/>
        <v>34559.645999999993</v>
      </c>
      <c r="G60" s="113">
        <f t="shared" si="1"/>
        <v>35958.263046382199</v>
      </c>
      <c r="H60" s="131">
        <f t="shared" si="2"/>
        <v>1398.6170463822054</v>
      </c>
      <c r="I60" s="120">
        <f t="shared" si="3"/>
        <v>0</v>
      </c>
      <c r="J60" s="120">
        <f t="shared" si="4"/>
        <v>1398.6170463822054</v>
      </c>
      <c r="K60" s="18">
        <f t="shared" si="102"/>
        <v>10987.672999999999</v>
      </c>
      <c r="L60" s="218">
        <v>1077.3230000000003</v>
      </c>
      <c r="M60" s="218">
        <v>1101.1500000000001</v>
      </c>
      <c r="N60" s="218">
        <v>1101.1500000000001</v>
      </c>
      <c r="O60" s="218">
        <v>1101.1500000000001</v>
      </c>
      <c r="P60" s="218">
        <v>1101.1500000000001</v>
      </c>
      <c r="Q60" s="218">
        <v>1101.1500000000001</v>
      </c>
      <c r="R60" s="218">
        <v>1101.1500000000001</v>
      </c>
      <c r="S60" s="218">
        <v>1101.1500000000001</v>
      </c>
      <c r="T60" s="218">
        <v>1101.1500000000001</v>
      </c>
      <c r="U60" s="218">
        <v>1101.1500000000001</v>
      </c>
      <c r="V60" s="218"/>
      <c r="W60" s="218"/>
      <c r="X60" s="218">
        <f t="shared" si="103"/>
        <v>12112.532267715826</v>
      </c>
      <c r="Y60" s="18">
        <v>0</v>
      </c>
      <c r="Z60" s="18">
        <v>0</v>
      </c>
      <c r="AA60" s="18">
        <v>0</v>
      </c>
      <c r="AB60" s="18">
        <v>6062.797942519097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6049.7343251967277</v>
      </c>
      <c r="AI60" s="18"/>
      <c r="AJ60" s="18"/>
      <c r="AK60" s="218"/>
      <c r="AL60" s="218">
        <f t="shared" si="104"/>
        <v>0</v>
      </c>
      <c r="AM60" s="218">
        <f t="shared" si="5"/>
        <v>0</v>
      </c>
      <c r="AN60" s="18">
        <f t="shared" si="105"/>
        <v>1971.0329999999999</v>
      </c>
      <c r="AO60" s="218">
        <v>193.53300000000002</v>
      </c>
      <c r="AP60" s="218">
        <v>197.5</v>
      </c>
      <c r="AQ60" s="218">
        <v>197.5</v>
      </c>
      <c r="AR60" s="218">
        <v>197.5</v>
      </c>
      <c r="AS60" s="218">
        <v>197.5</v>
      </c>
      <c r="AT60" s="218">
        <v>197.5</v>
      </c>
      <c r="AU60" s="218">
        <v>197.5</v>
      </c>
      <c r="AV60" s="218">
        <v>197.5</v>
      </c>
      <c r="AW60" s="218">
        <v>197.5</v>
      </c>
      <c r="AX60" s="218">
        <v>197.5</v>
      </c>
      <c r="AY60" s="218"/>
      <c r="AZ60" s="218"/>
      <c r="BA60" s="20">
        <f t="shared" si="106"/>
        <v>2214.5914071163443</v>
      </c>
      <c r="BB60" s="18">
        <v>0</v>
      </c>
      <c r="BC60" s="18">
        <v>0</v>
      </c>
      <c r="BD60" s="18">
        <v>0</v>
      </c>
      <c r="BE60" s="18">
        <v>1118.0848592763932</v>
      </c>
      <c r="BF60" s="18">
        <v>0</v>
      </c>
      <c r="BG60" s="18">
        <v>0</v>
      </c>
      <c r="BH60" s="18">
        <v>0</v>
      </c>
      <c r="BI60" s="18">
        <v>0</v>
      </c>
      <c r="BJ60" s="18">
        <v>0</v>
      </c>
      <c r="BK60" s="18">
        <v>1096.5065478399508</v>
      </c>
      <c r="BL60" s="18"/>
      <c r="BM60" s="18"/>
      <c r="BN60" s="218"/>
      <c r="BO60" s="20">
        <f t="shared" si="6"/>
        <v>0</v>
      </c>
      <c r="BP60" s="20">
        <f t="shared" si="7"/>
        <v>0</v>
      </c>
      <c r="BQ60" s="18">
        <f t="shared" si="107"/>
        <v>1438.921</v>
      </c>
      <c r="BR60" s="218">
        <v>143.73099999999999</v>
      </c>
      <c r="BS60" s="3">
        <v>143.91</v>
      </c>
      <c r="BT60" s="218">
        <v>143.91</v>
      </c>
      <c r="BU60" s="218">
        <v>143.91</v>
      </c>
      <c r="BV60" s="218">
        <v>143.91</v>
      </c>
      <c r="BW60" s="218">
        <v>143.91</v>
      </c>
      <c r="BX60" s="218">
        <v>143.91</v>
      </c>
      <c r="BY60" s="218">
        <v>143.91</v>
      </c>
      <c r="BZ60" s="218">
        <v>143.91</v>
      </c>
      <c r="CA60" s="218">
        <v>143.91</v>
      </c>
      <c r="CB60" s="218"/>
      <c r="CC60" s="218"/>
      <c r="CD60" s="18">
        <f t="shared" si="108"/>
        <v>2327.2232933301857</v>
      </c>
      <c r="CE60" s="18">
        <v>0</v>
      </c>
      <c r="CF60" s="18">
        <v>0</v>
      </c>
      <c r="CG60" s="18">
        <v>0</v>
      </c>
      <c r="CH60" s="18">
        <v>1604.2240311301859</v>
      </c>
      <c r="CI60" s="18">
        <v>0</v>
      </c>
      <c r="CJ60" s="18">
        <v>147.54558635000001</v>
      </c>
      <c r="CK60" s="18">
        <v>143.33135295</v>
      </c>
      <c r="CL60" s="18">
        <v>143.96340914999999</v>
      </c>
      <c r="CM60" s="18">
        <v>142.75866694999999</v>
      </c>
      <c r="CN60" s="18">
        <v>145.40024679999999</v>
      </c>
      <c r="CO60" s="18"/>
      <c r="CP60" s="18"/>
      <c r="CQ60" s="218"/>
      <c r="CR60" s="20">
        <f t="shared" si="8"/>
        <v>0</v>
      </c>
      <c r="CS60" s="20">
        <f t="shared" si="9"/>
        <v>0</v>
      </c>
      <c r="CT60" s="18">
        <f t="shared" si="109"/>
        <v>350.77199999999993</v>
      </c>
      <c r="CU60" s="18">
        <v>35.052</v>
      </c>
      <c r="CV60" s="218">
        <v>35.08</v>
      </c>
      <c r="CW60" s="218">
        <v>35.08</v>
      </c>
      <c r="CX60" s="218">
        <v>35.08</v>
      </c>
      <c r="CY60" s="218">
        <v>35.08</v>
      </c>
      <c r="CZ60" s="218">
        <v>35.08</v>
      </c>
      <c r="DA60" s="218">
        <v>35.08</v>
      </c>
      <c r="DB60" s="218">
        <v>35.08</v>
      </c>
      <c r="DC60" s="218">
        <v>35.08</v>
      </c>
      <c r="DD60" s="218">
        <v>35.08</v>
      </c>
      <c r="DE60" s="218"/>
      <c r="DF60" s="218"/>
      <c r="DG60" s="18">
        <f t="shared" si="110"/>
        <v>569.85475228570056</v>
      </c>
      <c r="DH60" s="18">
        <v>0</v>
      </c>
      <c r="DI60" s="18">
        <v>0</v>
      </c>
      <c r="DJ60" s="18">
        <v>0</v>
      </c>
      <c r="DK60" s="18">
        <v>392.8342774057005</v>
      </c>
      <c r="DL60" s="18">
        <v>0</v>
      </c>
      <c r="DM60" s="18">
        <v>36.12523152</v>
      </c>
      <c r="DN60" s="18">
        <v>35.093538719999998</v>
      </c>
      <c r="DO60" s="18">
        <v>35.248292639999995</v>
      </c>
      <c r="DP60" s="18">
        <v>34.953321119999998</v>
      </c>
      <c r="DQ60" s="18">
        <v>35.600090879999996</v>
      </c>
      <c r="DR60" s="18"/>
      <c r="DS60" s="18"/>
      <c r="DT60" s="218">
        <f t="shared" si="111"/>
        <v>219.08275228570062</v>
      </c>
      <c r="DU60" s="20">
        <f t="shared" si="10"/>
        <v>0</v>
      </c>
      <c r="DV60" s="20">
        <f t="shared" si="112"/>
        <v>219.08275228570062</v>
      </c>
      <c r="DW60" s="18">
        <f t="shared" si="176"/>
        <v>1107.2740000000001</v>
      </c>
      <c r="DX60" s="18">
        <v>108.724</v>
      </c>
      <c r="DY60" s="218">
        <v>110.95</v>
      </c>
      <c r="DZ60" s="218">
        <v>110.95</v>
      </c>
      <c r="EA60" s="218">
        <v>110.95</v>
      </c>
      <c r="EB60" s="218">
        <v>110.95</v>
      </c>
      <c r="EC60" s="218">
        <v>110.95</v>
      </c>
      <c r="ED60" s="218">
        <v>110.95</v>
      </c>
      <c r="EE60" s="218">
        <v>110.95</v>
      </c>
      <c r="EF60" s="218">
        <v>110.95</v>
      </c>
      <c r="EG60" s="218">
        <v>110.95</v>
      </c>
      <c r="EH60" s="218"/>
      <c r="EI60" s="218"/>
      <c r="EJ60" s="218"/>
      <c r="EK60" s="18">
        <f t="shared" si="113"/>
        <v>1241.8313056691645</v>
      </c>
      <c r="EL60" s="18">
        <v>0</v>
      </c>
      <c r="EM60" s="18">
        <v>0</v>
      </c>
      <c r="EN60" s="18">
        <v>0</v>
      </c>
      <c r="EO60" s="18">
        <v>626.96566788005418</v>
      </c>
      <c r="EP60" s="18">
        <v>0</v>
      </c>
      <c r="EQ60" s="18">
        <v>0</v>
      </c>
      <c r="ER60" s="18">
        <v>0</v>
      </c>
      <c r="ES60" s="18">
        <v>0</v>
      </c>
      <c r="ET60" s="18">
        <v>0</v>
      </c>
      <c r="EU60" s="18">
        <v>614.86563778911022</v>
      </c>
      <c r="EV60" s="18"/>
      <c r="EW60" s="18"/>
      <c r="EX60" s="20">
        <f t="shared" si="12"/>
        <v>134.55730566916441</v>
      </c>
      <c r="EY60" s="20">
        <f t="shared" si="114"/>
        <v>0</v>
      </c>
      <c r="EZ60" s="20">
        <f t="shared" si="115"/>
        <v>134.55730566916441</v>
      </c>
      <c r="FA60" s="18">
        <f t="shared" si="116"/>
        <v>7199.68</v>
      </c>
      <c r="FB60" s="18">
        <v>706.89999999999986</v>
      </c>
      <c r="FC60" s="218">
        <v>721.42</v>
      </c>
      <c r="FD60" s="218">
        <v>721.42</v>
      </c>
      <c r="FE60" s="218">
        <v>721.42</v>
      </c>
      <c r="FF60" s="218">
        <v>721.42</v>
      </c>
      <c r="FG60" s="218">
        <v>721.42</v>
      </c>
      <c r="FH60" s="218">
        <v>721.42</v>
      </c>
      <c r="FI60" s="218">
        <v>721.42</v>
      </c>
      <c r="FJ60" s="218">
        <v>721.42</v>
      </c>
      <c r="FK60" s="218">
        <v>721.42</v>
      </c>
      <c r="FL60" s="218"/>
      <c r="FM60" s="218"/>
      <c r="FN60" s="20">
        <f t="shared" si="117"/>
        <v>8163.6903045660047</v>
      </c>
      <c r="FO60" s="18">
        <v>0</v>
      </c>
      <c r="FP60" s="18">
        <v>0</v>
      </c>
      <c r="FQ60" s="18">
        <v>0</v>
      </c>
      <c r="FR60" s="18">
        <v>4113.038930095021</v>
      </c>
      <c r="FS60" s="18">
        <v>0</v>
      </c>
      <c r="FT60" s="18">
        <v>0</v>
      </c>
      <c r="FU60" s="18">
        <v>0</v>
      </c>
      <c r="FV60" s="18">
        <v>0</v>
      </c>
      <c r="FW60" s="18">
        <v>0</v>
      </c>
      <c r="FX60" s="18">
        <v>4050.6513744709837</v>
      </c>
      <c r="FY60" s="18"/>
      <c r="FZ60" s="18"/>
      <c r="GA60" s="218">
        <f t="shared" si="118"/>
        <v>964.01030456600438</v>
      </c>
      <c r="GB60" s="20">
        <f t="shared" si="119"/>
        <v>0</v>
      </c>
      <c r="GC60" s="20">
        <f t="shared" si="120"/>
        <v>964.01030456600438</v>
      </c>
      <c r="GD60" s="18">
        <f t="shared" si="121"/>
        <v>14.765999999999998</v>
      </c>
      <c r="GE60" s="218">
        <v>14.765999999999998</v>
      </c>
      <c r="GF60" s="218">
        <v>0</v>
      </c>
      <c r="GG60" s="218">
        <v>0</v>
      </c>
      <c r="GH60" s="218">
        <v>0</v>
      </c>
      <c r="GI60" s="218">
        <v>0</v>
      </c>
      <c r="GJ60" s="218">
        <v>0</v>
      </c>
      <c r="GK60" s="218"/>
      <c r="GL60" s="218"/>
      <c r="GM60" s="218"/>
      <c r="GN60" s="218"/>
      <c r="GO60" s="218"/>
      <c r="GP60" s="218"/>
      <c r="GQ60" s="20">
        <f t="shared" si="122"/>
        <v>0</v>
      </c>
      <c r="GR60" s="18">
        <v>0</v>
      </c>
      <c r="GS60" s="18">
        <v>0</v>
      </c>
      <c r="GT60" s="18">
        <v>0</v>
      </c>
      <c r="GU60" s="18">
        <v>0</v>
      </c>
      <c r="GV60" s="218">
        <f t="shared" si="123"/>
        <v>-14.765999999999998</v>
      </c>
      <c r="GW60" s="20">
        <f t="shared" si="13"/>
        <v>-14.765999999999998</v>
      </c>
      <c r="GX60" s="20">
        <f t="shared" si="14"/>
        <v>0</v>
      </c>
      <c r="GY60" s="18">
        <f t="shared" si="124"/>
        <v>11489.526999999996</v>
      </c>
      <c r="GZ60" s="18">
        <v>1123.2370000000001</v>
      </c>
      <c r="HA60" s="218">
        <v>1151.81</v>
      </c>
      <c r="HB60" s="218">
        <v>1151.81</v>
      </c>
      <c r="HC60" s="218">
        <v>1151.81</v>
      </c>
      <c r="HD60" s="218">
        <v>1151.81</v>
      </c>
      <c r="HE60" s="218">
        <v>1151.81</v>
      </c>
      <c r="HF60" s="218">
        <v>1151.81</v>
      </c>
      <c r="HG60" s="218">
        <v>1151.81</v>
      </c>
      <c r="HH60" s="218">
        <v>1151.81</v>
      </c>
      <c r="HI60" s="218">
        <v>1151.81</v>
      </c>
      <c r="HJ60" s="218"/>
      <c r="HK60" s="218"/>
      <c r="HL60" s="20">
        <f t="shared" si="125"/>
        <v>9328.5397156989711</v>
      </c>
      <c r="HM60" s="18">
        <v>890.92665735689616</v>
      </c>
      <c r="HN60" s="18">
        <v>819.09280653148744</v>
      </c>
      <c r="HO60" s="18">
        <v>941.42839660008883</v>
      </c>
      <c r="HP60" s="18">
        <v>1014.7845094474333</v>
      </c>
      <c r="HQ60" s="18">
        <v>1061.5753776969698</v>
      </c>
      <c r="HR60" s="18">
        <v>920.85495321648273</v>
      </c>
      <c r="HS60" s="18">
        <v>837.0698080135312</v>
      </c>
      <c r="HT60" s="18">
        <v>1107.2725630108339</v>
      </c>
      <c r="HU60" s="18">
        <v>836.66294399123285</v>
      </c>
      <c r="HV60" s="18">
        <v>898.87169983401452</v>
      </c>
      <c r="HW60" s="18"/>
      <c r="HX60" s="18"/>
      <c r="HY60" s="20">
        <f t="shared" si="15"/>
        <v>-2160.9872843010253</v>
      </c>
      <c r="HZ60" s="20">
        <f t="shared" si="16"/>
        <v>-2160.9872843010253</v>
      </c>
      <c r="IA60" s="20">
        <f t="shared" si="17"/>
        <v>0</v>
      </c>
      <c r="IB60" s="119">
        <f t="shared" si="126"/>
        <v>0</v>
      </c>
      <c r="IC60" s="119">
        <v>0</v>
      </c>
      <c r="ID60" s="228">
        <v>0</v>
      </c>
      <c r="IE60" s="228">
        <v>0</v>
      </c>
      <c r="IF60" s="119">
        <v>0</v>
      </c>
      <c r="IG60" s="119">
        <v>0</v>
      </c>
      <c r="IH60" s="119">
        <v>0</v>
      </c>
      <c r="II60" s="119">
        <v>0</v>
      </c>
      <c r="IJ60" s="119">
        <v>0</v>
      </c>
      <c r="IK60" s="119">
        <v>0</v>
      </c>
      <c r="IL60" s="119">
        <v>0</v>
      </c>
      <c r="IM60" s="119"/>
      <c r="IN60" s="119"/>
      <c r="IO60" s="120">
        <f t="shared" si="127"/>
        <v>0</v>
      </c>
      <c r="IP60" s="18">
        <v>0</v>
      </c>
      <c r="IQ60" s="18">
        <v>0</v>
      </c>
      <c r="IR60" s="18">
        <v>0</v>
      </c>
      <c r="IS60" s="18">
        <v>0</v>
      </c>
      <c r="IT60" s="18">
        <v>0</v>
      </c>
      <c r="IU60" s="18">
        <v>0</v>
      </c>
      <c r="IV60" s="18">
        <v>0</v>
      </c>
      <c r="IW60" s="18">
        <v>0</v>
      </c>
      <c r="IX60" s="18">
        <v>0</v>
      </c>
      <c r="IY60" s="18">
        <v>0</v>
      </c>
      <c r="IZ60" s="18"/>
      <c r="JA60" s="18"/>
      <c r="JB60" s="228">
        <f t="shared" si="18"/>
        <v>0</v>
      </c>
      <c r="JC60" s="120">
        <f t="shared" si="19"/>
        <v>0</v>
      </c>
      <c r="JD60" s="120">
        <f t="shared" si="20"/>
        <v>0</v>
      </c>
      <c r="JE60" s="119">
        <f t="shared" si="128"/>
        <v>0</v>
      </c>
      <c r="JF60" s="119">
        <v>0</v>
      </c>
      <c r="JG60" s="228">
        <v>0</v>
      </c>
      <c r="JH60" s="228">
        <v>0</v>
      </c>
      <c r="JI60" s="228">
        <v>0</v>
      </c>
      <c r="JJ60" s="228">
        <v>0</v>
      </c>
      <c r="JK60" s="228">
        <v>0</v>
      </c>
      <c r="JL60" s="228">
        <v>0</v>
      </c>
      <c r="JM60" s="228">
        <v>0</v>
      </c>
      <c r="JN60" s="228">
        <v>0</v>
      </c>
      <c r="JO60" s="228">
        <v>0</v>
      </c>
      <c r="JP60" s="228"/>
      <c r="JQ60" s="228"/>
      <c r="JR60" s="119">
        <f t="shared" si="129"/>
        <v>0</v>
      </c>
      <c r="JS60" s="18">
        <v>0</v>
      </c>
      <c r="JT60" s="18">
        <v>0</v>
      </c>
      <c r="JU60" s="18">
        <v>0</v>
      </c>
      <c r="JV60" s="18">
        <v>0</v>
      </c>
      <c r="JW60" s="18">
        <v>0</v>
      </c>
      <c r="JX60" s="18">
        <v>0</v>
      </c>
      <c r="JY60" s="18">
        <v>0</v>
      </c>
      <c r="JZ60" s="18">
        <v>0</v>
      </c>
      <c r="KA60" s="18">
        <v>0</v>
      </c>
      <c r="KB60" s="18">
        <v>0</v>
      </c>
      <c r="KC60" s="18"/>
      <c r="KD60" s="18"/>
      <c r="KE60" s="228">
        <f t="shared" si="21"/>
        <v>0</v>
      </c>
      <c r="KF60" s="120">
        <f t="shared" si="22"/>
        <v>0</v>
      </c>
      <c r="KG60" s="120">
        <f t="shared" si="23"/>
        <v>0</v>
      </c>
      <c r="KH60" s="119">
        <f t="shared" si="130"/>
        <v>2067.3190000000004</v>
      </c>
      <c r="KI60" s="119">
        <v>202.96899999999999</v>
      </c>
      <c r="KJ60" s="228">
        <v>207.15</v>
      </c>
      <c r="KK60" s="228">
        <v>207.15</v>
      </c>
      <c r="KL60" s="228">
        <v>207.15</v>
      </c>
      <c r="KM60" s="228">
        <v>207.15</v>
      </c>
      <c r="KN60" s="228">
        <v>207.15</v>
      </c>
      <c r="KO60" s="228">
        <v>207.15</v>
      </c>
      <c r="KP60" s="228">
        <v>207.15</v>
      </c>
      <c r="KQ60" s="228">
        <v>207.15</v>
      </c>
      <c r="KR60" s="228">
        <v>207.15</v>
      </c>
      <c r="KS60" s="228"/>
      <c r="KT60" s="228"/>
      <c r="KU60" s="120">
        <f t="shared" si="131"/>
        <v>1726.7446377753413</v>
      </c>
      <c r="KV60" s="18">
        <v>240.38749435423887</v>
      </c>
      <c r="KW60" s="18">
        <v>182.20252847426309</v>
      </c>
      <c r="KX60" s="18">
        <v>268.6050878472758</v>
      </c>
      <c r="KY60" s="18">
        <v>238.21586131229637</v>
      </c>
      <c r="KZ60" s="18">
        <v>256.55897551210717</v>
      </c>
      <c r="LA60" s="18">
        <v>50.832772759268373</v>
      </c>
      <c r="LB60" s="18">
        <v>2.8166272429143673</v>
      </c>
      <c r="LC60" s="18"/>
      <c r="LD60" s="18">
        <v>283.79177467471226</v>
      </c>
      <c r="LE60" s="18">
        <v>203.33351559826491</v>
      </c>
      <c r="LF60" s="18"/>
      <c r="LG60" s="18"/>
      <c r="LH60" s="228">
        <f t="shared" si="132"/>
        <v>-340.57436222465913</v>
      </c>
      <c r="LI60" s="120">
        <f t="shared" si="24"/>
        <v>-340.57436222465913</v>
      </c>
      <c r="LJ60" s="120">
        <f t="shared" si="25"/>
        <v>0</v>
      </c>
      <c r="LK60" s="120">
        <f t="shared" si="133"/>
        <v>0</v>
      </c>
      <c r="LL60" s="228"/>
      <c r="LM60" s="228"/>
      <c r="LN60" s="228"/>
      <c r="LO60" s="228"/>
      <c r="LP60" s="228"/>
      <c r="LQ60" s="228"/>
      <c r="LR60" s="228"/>
      <c r="LS60" s="228"/>
      <c r="LT60" s="228"/>
      <c r="LU60" s="228"/>
      <c r="LV60" s="228"/>
      <c r="LW60" s="228"/>
      <c r="LX60" s="120">
        <f t="shared" si="26"/>
        <v>0</v>
      </c>
      <c r="LY60" s="228"/>
      <c r="LZ60" s="228"/>
      <c r="MA60" s="228"/>
      <c r="MB60" s="228"/>
      <c r="MC60" s="228"/>
      <c r="MD60" s="228"/>
      <c r="ME60" s="228"/>
      <c r="MF60" s="228"/>
      <c r="MG60" s="228"/>
      <c r="MH60" s="228"/>
      <c r="MI60" s="228"/>
      <c r="MJ60" s="119">
        <v>0</v>
      </c>
      <c r="MK60" s="228"/>
      <c r="ML60" s="120">
        <f t="shared" si="27"/>
        <v>0</v>
      </c>
      <c r="MM60" s="120">
        <f t="shared" si="28"/>
        <v>0</v>
      </c>
      <c r="MN60" s="120">
        <f t="shared" si="134"/>
        <v>30802.207250000003</v>
      </c>
      <c r="MO60" s="120">
        <v>3051.1572500000002</v>
      </c>
      <c r="MP60" s="228">
        <v>3083.45</v>
      </c>
      <c r="MQ60" s="228">
        <v>3083.45</v>
      </c>
      <c r="MR60" s="228">
        <v>3083.45</v>
      </c>
      <c r="MS60" s="228">
        <v>3083.45</v>
      </c>
      <c r="MT60" s="228">
        <v>3083.45</v>
      </c>
      <c r="MU60" s="228">
        <v>3083.45</v>
      </c>
      <c r="MV60" s="228">
        <v>3083.45</v>
      </c>
      <c r="MW60" s="228">
        <v>3083.45</v>
      </c>
      <c r="MX60" s="228">
        <v>3083.45</v>
      </c>
      <c r="MY60" s="228"/>
      <c r="MZ60" s="228"/>
      <c r="NA60" s="120">
        <f t="shared" si="135"/>
        <v>4713.1539182765155</v>
      </c>
      <c r="NB60" s="20">
        <v>299.19166590746477</v>
      </c>
      <c r="NC60" s="20">
        <v>1933.3280044625501</v>
      </c>
      <c r="ND60" s="20">
        <v>278.1424754154512</v>
      </c>
      <c r="NE60" s="20">
        <v>235.02576702006229</v>
      </c>
      <c r="NF60" s="20">
        <v>0</v>
      </c>
      <c r="NG60" s="20">
        <v>0</v>
      </c>
      <c r="NH60" s="20">
        <v>0</v>
      </c>
      <c r="NI60" s="20">
        <v>345.41677192078583</v>
      </c>
      <c r="NJ60" s="20">
        <v>280.68415888454388</v>
      </c>
      <c r="NK60" s="20">
        <v>1341.3650746656574</v>
      </c>
      <c r="NL60" s="20"/>
      <c r="NM60" s="20"/>
      <c r="NN60" s="228">
        <f t="shared" si="136"/>
        <v>-26089.053331723488</v>
      </c>
      <c r="NO60" s="120">
        <f t="shared" si="29"/>
        <v>-26089.053331723488</v>
      </c>
      <c r="NP60" s="120">
        <f t="shared" si="30"/>
        <v>0</v>
      </c>
      <c r="NQ60" s="114">
        <f t="shared" si="31"/>
        <v>14773.544999999998</v>
      </c>
      <c r="NR60" s="113">
        <f t="shared" si="32"/>
        <v>1606.8</v>
      </c>
      <c r="NS60" s="131">
        <f t="shared" si="33"/>
        <v>-13166.744999999999</v>
      </c>
      <c r="NT60" s="120">
        <f t="shared" si="34"/>
        <v>-13166.744999999999</v>
      </c>
      <c r="NU60" s="120">
        <f t="shared" si="35"/>
        <v>0</v>
      </c>
      <c r="NV60" s="18">
        <f t="shared" si="137"/>
        <v>3257.9030000000002</v>
      </c>
      <c r="NW60" s="18">
        <v>315.44299999999998</v>
      </c>
      <c r="NX60" s="218">
        <v>326.94</v>
      </c>
      <c r="NY60" s="218">
        <v>326.94</v>
      </c>
      <c r="NZ60" s="18">
        <v>326.94</v>
      </c>
      <c r="OA60" s="18">
        <v>326.94</v>
      </c>
      <c r="OB60" s="18">
        <v>326.94</v>
      </c>
      <c r="OC60" s="18">
        <v>326.94</v>
      </c>
      <c r="OD60" s="18">
        <v>326.94</v>
      </c>
      <c r="OE60" s="18">
        <v>326.94</v>
      </c>
      <c r="OF60" s="18">
        <v>326.94</v>
      </c>
      <c r="OG60" s="18"/>
      <c r="OH60" s="18"/>
      <c r="OI60" s="20">
        <f t="shared" si="138"/>
        <v>650.55999999999995</v>
      </c>
      <c r="OJ60" s="20">
        <v>650.55999999999995</v>
      </c>
      <c r="OK60" s="20">
        <v>0</v>
      </c>
      <c r="OL60" s="20">
        <v>0</v>
      </c>
      <c r="OM60" s="20">
        <v>0</v>
      </c>
      <c r="ON60" s="20">
        <v>0</v>
      </c>
      <c r="OO60" s="20">
        <v>0</v>
      </c>
      <c r="OP60" s="20">
        <v>0</v>
      </c>
      <c r="OQ60" s="20">
        <v>0</v>
      </c>
      <c r="OR60" s="20">
        <v>0</v>
      </c>
      <c r="OS60" s="20">
        <f>VLOOKUP(C60,'[3]Фін.рез.(витрати)'!$C$8:$AD$94,28,0)</f>
        <v>0</v>
      </c>
      <c r="OT60" s="20"/>
      <c r="OU60" s="20"/>
      <c r="OV60" s="218">
        <f t="shared" si="139"/>
        <v>-2607.3430000000003</v>
      </c>
      <c r="OW60" s="20">
        <f t="shared" si="36"/>
        <v>-2607.3430000000003</v>
      </c>
      <c r="OX60" s="20">
        <f t="shared" si="37"/>
        <v>0</v>
      </c>
      <c r="OY60" s="18">
        <f t="shared" si="140"/>
        <v>5072.9989999999998</v>
      </c>
      <c r="OZ60" s="18">
        <v>475.88900000000001</v>
      </c>
      <c r="PA60" s="218">
        <v>510.79</v>
      </c>
      <c r="PB60" s="218">
        <v>510.79</v>
      </c>
      <c r="PC60" s="218">
        <v>510.79</v>
      </c>
      <c r="PD60" s="218">
        <v>510.79</v>
      </c>
      <c r="PE60" s="218">
        <v>510.79</v>
      </c>
      <c r="PF60" s="218">
        <v>510.79</v>
      </c>
      <c r="PG60" s="218">
        <v>510.79</v>
      </c>
      <c r="PH60" s="218">
        <v>510.79</v>
      </c>
      <c r="PI60" s="218">
        <v>510.79</v>
      </c>
      <c r="PJ60" s="218"/>
      <c r="PK60" s="218"/>
      <c r="PL60" s="20">
        <f t="shared" si="141"/>
        <v>0</v>
      </c>
      <c r="PM60" s="18">
        <v>0</v>
      </c>
      <c r="PN60" s="18">
        <v>0</v>
      </c>
      <c r="PO60" s="18">
        <v>0</v>
      </c>
      <c r="PP60" s="18">
        <v>0</v>
      </c>
      <c r="PQ60" s="18">
        <v>0</v>
      </c>
      <c r="PR60" s="18">
        <v>0</v>
      </c>
      <c r="PS60" s="18">
        <v>0</v>
      </c>
      <c r="PT60" s="18">
        <v>0</v>
      </c>
      <c r="PU60" s="18">
        <v>0</v>
      </c>
      <c r="PV60" s="18">
        <f>VLOOKUP(C60,'[3]Фін.рез.(витрати)'!$C$8:$AE$94,29,0)</f>
        <v>0</v>
      </c>
      <c r="PW60" s="18"/>
      <c r="PX60" s="18"/>
      <c r="PY60" s="218">
        <f t="shared" si="142"/>
        <v>-5072.9989999999998</v>
      </c>
      <c r="PZ60" s="20">
        <f t="shared" si="38"/>
        <v>-5072.9989999999998</v>
      </c>
      <c r="QA60" s="20">
        <f t="shared" si="39"/>
        <v>0</v>
      </c>
      <c r="QB60" s="18">
        <f t="shared" si="143"/>
        <v>716.53199999999993</v>
      </c>
      <c r="QC60" s="18">
        <v>70.151999999999987</v>
      </c>
      <c r="QD60" s="218">
        <v>71.819999999999993</v>
      </c>
      <c r="QE60" s="218">
        <v>71.819999999999993</v>
      </c>
      <c r="QF60" s="218">
        <v>71.819999999999993</v>
      </c>
      <c r="QG60" s="218">
        <v>71.819999999999993</v>
      </c>
      <c r="QH60" s="218">
        <v>71.819999999999993</v>
      </c>
      <c r="QI60" s="218">
        <v>71.819999999999993</v>
      </c>
      <c r="QJ60" s="218">
        <v>71.819999999999993</v>
      </c>
      <c r="QK60" s="218">
        <v>71.819999999999993</v>
      </c>
      <c r="QL60" s="218">
        <v>71.819999999999993</v>
      </c>
      <c r="QM60" s="218"/>
      <c r="QN60" s="218"/>
      <c r="QO60" s="20">
        <f t="shared" si="144"/>
        <v>0</v>
      </c>
      <c r="QP60" s="18">
        <v>0</v>
      </c>
      <c r="QQ60" s="18">
        <v>0</v>
      </c>
      <c r="QR60" s="18"/>
      <c r="QS60" s="18">
        <v>0</v>
      </c>
      <c r="QT60" s="18">
        <v>0</v>
      </c>
      <c r="QU60" s="18">
        <v>0</v>
      </c>
      <c r="QV60" s="18"/>
      <c r="QW60" s="18">
        <v>0</v>
      </c>
      <c r="QX60" s="18"/>
      <c r="QY60" s="18"/>
      <c r="QZ60" s="18"/>
      <c r="RA60" s="18"/>
      <c r="RB60" s="218">
        <f t="shared" si="145"/>
        <v>-716.53199999999993</v>
      </c>
      <c r="RC60" s="20">
        <f t="shared" si="40"/>
        <v>-716.53199999999993</v>
      </c>
      <c r="RD60" s="20">
        <f t="shared" si="41"/>
        <v>0</v>
      </c>
      <c r="RE60" s="18">
        <f t="shared" si="146"/>
        <v>3883.4380000000006</v>
      </c>
      <c r="RF60" s="20">
        <v>379.01800000000003</v>
      </c>
      <c r="RG60" s="218">
        <v>389.38</v>
      </c>
      <c r="RH60" s="218">
        <v>389.38</v>
      </c>
      <c r="RI60" s="218">
        <v>389.38</v>
      </c>
      <c r="RJ60" s="218">
        <v>389.38</v>
      </c>
      <c r="RK60" s="218">
        <v>389.38</v>
      </c>
      <c r="RL60" s="218">
        <v>389.38</v>
      </c>
      <c r="RM60" s="218">
        <v>389.38</v>
      </c>
      <c r="RN60" s="218">
        <v>389.38</v>
      </c>
      <c r="RO60" s="218">
        <v>389.38</v>
      </c>
      <c r="RP60" s="218"/>
      <c r="RQ60" s="218"/>
      <c r="RR60" s="20">
        <f t="shared" si="147"/>
        <v>0</v>
      </c>
      <c r="RS60" s="18">
        <v>0</v>
      </c>
      <c r="RT60" s="18">
        <v>0</v>
      </c>
      <c r="RU60" s="18"/>
      <c r="RV60" s="18">
        <v>0</v>
      </c>
      <c r="RW60" s="18"/>
      <c r="RX60" s="18"/>
      <c r="RY60" s="18">
        <v>0</v>
      </c>
      <c r="RZ60" s="18">
        <v>0</v>
      </c>
      <c r="SA60" s="18"/>
      <c r="SB60" s="18"/>
      <c r="SC60" s="18"/>
      <c r="SD60" s="18"/>
      <c r="SE60" s="20">
        <f t="shared" si="42"/>
        <v>-3883.4380000000006</v>
      </c>
      <c r="SF60" s="20">
        <f t="shared" si="43"/>
        <v>-3883.4380000000006</v>
      </c>
      <c r="SG60" s="20">
        <f t="shared" si="44"/>
        <v>0</v>
      </c>
      <c r="SH60" s="18">
        <f t="shared" si="148"/>
        <v>0</v>
      </c>
      <c r="SI60" s="18">
        <v>0</v>
      </c>
      <c r="SJ60" s="218">
        <v>0</v>
      </c>
      <c r="SK60" s="218">
        <v>0</v>
      </c>
      <c r="SL60" s="218">
        <v>0</v>
      </c>
      <c r="SM60" s="218">
        <v>0</v>
      </c>
      <c r="SN60" s="218">
        <v>0</v>
      </c>
      <c r="SO60" s="218">
        <v>0</v>
      </c>
      <c r="SP60" s="218">
        <v>0</v>
      </c>
      <c r="SQ60" s="218">
        <v>0</v>
      </c>
      <c r="SR60" s="218">
        <v>0</v>
      </c>
      <c r="SS60" s="218"/>
      <c r="ST60" s="218"/>
      <c r="SU60" s="20">
        <f t="shared" si="149"/>
        <v>0</v>
      </c>
      <c r="SV60" s="18">
        <v>0</v>
      </c>
      <c r="SW60" s="18">
        <v>0</v>
      </c>
      <c r="SX60" s="18">
        <v>0</v>
      </c>
      <c r="SY60" s="18">
        <v>0</v>
      </c>
      <c r="SZ60" s="18">
        <v>0</v>
      </c>
      <c r="TA60" s="18">
        <v>0</v>
      </c>
      <c r="TB60" s="18">
        <v>0</v>
      </c>
      <c r="TC60" s="18">
        <v>0</v>
      </c>
      <c r="TD60" s="18">
        <v>0</v>
      </c>
      <c r="TE60" s="18"/>
      <c r="TF60" s="18"/>
      <c r="TG60" s="18"/>
      <c r="TH60" s="20">
        <f t="shared" si="45"/>
        <v>0</v>
      </c>
      <c r="TI60" s="20">
        <f t="shared" si="46"/>
        <v>0</v>
      </c>
      <c r="TJ60" s="20">
        <f t="shared" si="47"/>
        <v>0</v>
      </c>
      <c r="TK60" s="18">
        <f t="shared" si="150"/>
        <v>1791.8629999999996</v>
      </c>
      <c r="TL60" s="18">
        <v>175.82299999999998</v>
      </c>
      <c r="TM60" s="218">
        <v>179.56</v>
      </c>
      <c r="TN60" s="218">
        <v>179.56</v>
      </c>
      <c r="TO60" s="218">
        <v>179.56</v>
      </c>
      <c r="TP60" s="218">
        <v>179.56</v>
      </c>
      <c r="TQ60" s="218">
        <v>179.56</v>
      </c>
      <c r="TR60" s="218">
        <v>179.56</v>
      </c>
      <c r="TS60" s="218">
        <v>179.56</v>
      </c>
      <c r="TT60" s="218">
        <v>179.56</v>
      </c>
      <c r="TU60" s="218">
        <v>179.56</v>
      </c>
      <c r="TV60" s="218"/>
      <c r="TW60" s="218"/>
      <c r="TX60" s="20">
        <f t="shared" si="151"/>
        <v>956.24</v>
      </c>
      <c r="TY60" s="18">
        <v>0</v>
      </c>
      <c r="TZ60" s="18">
        <v>956.24</v>
      </c>
      <c r="UA60" s="18">
        <v>0</v>
      </c>
      <c r="UB60" s="18">
        <v>0</v>
      </c>
      <c r="UC60" s="18">
        <v>0</v>
      </c>
      <c r="UD60" s="18">
        <v>0</v>
      </c>
      <c r="UE60" s="18">
        <v>0</v>
      </c>
      <c r="UF60" s="18">
        <v>0</v>
      </c>
      <c r="UG60" s="18">
        <v>0</v>
      </c>
      <c r="UH60" s="18">
        <f>VLOOKUP(C60,'[3]Фін.рез.(витрати)'!$C$8:$AI$94,33,0)</f>
        <v>0</v>
      </c>
      <c r="UI60" s="18"/>
      <c r="UJ60" s="18"/>
      <c r="UK60" s="20">
        <f t="shared" si="48"/>
        <v>-835.62299999999959</v>
      </c>
      <c r="UL60" s="20">
        <f t="shared" si="49"/>
        <v>-835.62299999999959</v>
      </c>
      <c r="UM60" s="20">
        <f t="shared" si="50"/>
        <v>0</v>
      </c>
      <c r="UN60" s="18">
        <f t="shared" si="152"/>
        <v>50.81</v>
      </c>
      <c r="UO60" s="18">
        <v>5</v>
      </c>
      <c r="UP60" s="218">
        <v>5.09</v>
      </c>
      <c r="UQ60" s="218">
        <v>5.09</v>
      </c>
      <c r="UR60" s="218">
        <v>5.09</v>
      </c>
      <c r="US60" s="218">
        <v>5.09</v>
      </c>
      <c r="UT60" s="218">
        <v>5.09</v>
      </c>
      <c r="UU60" s="218">
        <v>5.09</v>
      </c>
      <c r="UV60" s="218">
        <v>5.09</v>
      </c>
      <c r="UW60" s="218">
        <v>5.09</v>
      </c>
      <c r="UX60" s="218">
        <v>5.09</v>
      </c>
      <c r="UY60" s="218"/>
      <c r="UZ60" s="218"/>
      <c r="VA60" s="20">
        <f t="shared" si="51"/>
        <v>0</v>
      </c>
      <c r="VB60" s="218"/>
      <c r="VC60" s="218"/>
      <c r="VD60" s="218"/>
      <c r="VE60" s="218"/>
      <c r="VF60" s="218"/>
      <c r="VG60" s="218"/>
      <c r="VH60" s="218"/>
      <c r="VI60" s="218"/>
      <c r="VJ60" s="218"/>
      <c r="VK60" s="218"/>
      <c r="VL60" s="218"/>
      <c r="VM60" s="218"/>
      <c r="VN60" s="20">
        <f t="shared" si="52"/>
        <v>-50.81</v>
      </c>
      <c r="VO60" s="20">
        <f t="shared" si="53"/>
        <v>-50.81</v>
      </c>
      <c r="VP60" s="20">
        <f t="shared" si="54"/>
        <v>0</v>
      </c>
      <c r="VQ60" s="120">
        <f t="shared" si="55"/>
        <v>0</v>
      </c>
      <c r="VR60" s="228"/>
      <c r="VS60" s="228"/>
      <c r="VT60" s="228"/>
      <c r="VU60" s="228"/>
      <c r="VV60" s="228"/>
      <c r="VW60" s="228"/>
      <c r="VX60" s="228"/>
      <c r="VY60" s="228"/>
      <c r="VZ60" s="228"/>
      <c r="WA60" s="228"/>
      <c r="WB60" s="228"/>
      <c r="WC60" s="228"/>
      <c r="WD60" s="120">
        <f t="shared" si="56"/>
        <v>0</v>
      </c>
      <c r="WE60" s="218"/>
      <c r="WF60" s="218"/>
      <c r="WG60" s="218"/>
      <c r="WH60" s="218"/>
      <c r="WI60" s="218"/>
      <c r="WJ60" s="218"/>
      <c r="WK60" s="218"/>
      <c r="WL60" s="218"/>
      <c r="WM60" s="218"/>
      <c r="WN60" s="218"/>
      <c r="WO60" s="218"/>
      <c r="WP60" s="218"/>
      <c r="WQ60" s="120">
        <f t="shared" si="57"/>
        <v>0</v>
      </c>
      <c r="WR60" s="120">
        <f t="shared" si="58"/>
        <v>0</v>
      </c>
      <c r="WS60" s="120">
        <f t="shared" si="59"/>
        <v>0</v>
      </c>
      <c r="WT60" s="119">
        <f t="shared" si="153"/>
        <v>32068.336999999992</v>
      </c>
      <c r="WU60" s="119">
        <v>3137.9269999999997</v>
      </c>
      <c r="WV60" s="228">
        <v>3214.49</v>
      </c>
      <c r="WW60" s="228">
        <v>3214.49</v>
      </c>
      <c r="WX60" s="228">
        <v>3214.49</v>
      </c>
      <c r="WY60" s="228">
        <v>3214.49</v>
      </c>
      <c r="WZ60" s="228">
        <v>3214.49</v>
      </c>
      <c r="XA60" s="228">
        <v>3214.49</v>
      </c>
      <c r="XB60" s="228">
        <v>3214.49</v>
      </c>
      <c r="XC60" s="228">
        <v>3214.49</v>
      </c>
      <c r="XD60" s="228">
        <v>3214.49</v>
      </c>
      <c r="XE60" s="228"/>
      <c r="XF60" s="228"/>
      <c r="XG60" s="119">
        <f t="shared" si="154"/>
        <v>43661.901109958177</v>
      </c>
      <c r="XH60" s="18">
        <v>4390.2168364041354</v>
      </c>
      <c r="XI60" s="18">
        <v>3521.8671651184286</v>
      </c>
      <c r="XJ60" s="18">
        <v>2086.8441639006246</v>
      </c>
      <c r="XK60" s="18">
        <v>1872.2933090241202</v>
      </c>
      <c r="XL60" s="18">
        <v>4796.2414077890162</v>
      </c>
      <c r="XM60" s="18">
        <v>4610.5117369274449</v>
      </c>
      <c r="XN60" s="18">
        <v>3882.1592596352689</v>
      </c>
      <c r="XO60" s="18">
        <v>7573.1275723046347</v>
      </c>
      <c r="XP60" s="18">
        <v>6471.1589008625797</v>
      </c>
      <c r="XQ60" s="18">
        <v>4457.4807579919225</v>
      </c>
      <c r="XR60" s="18"/>
      <c r="XS60" s="18"/>
      <c r="XT60" s="120">
        <f t="shared" si="60"/>
        <v>11593.564109958184</v>
      </c>
      <c r="XU60" s="120">
        <f t="shared" si="61"/>
        <v>0</v>
      </c>
      <c r="XV60" s="120">
        <f t="shared" si="62"/>
        <v>11593.564109958184</v>
      </c>
      <c r="XW60" s="119">
        <f t="shared" si="155"/>
        <v>22131.725000000006</v>
      </c>
      <c r="XX60" s="119">
        <v>2092.0550000000003</v>
      </c>
      <c r="XY60" s="228">
        <v>2226.63</v>
      </c>
      <c r="XZ60" s="228">
        <v>2226.63</v>
      </c>
      <c r="YA60" s="228">
        <v>2226.63</v>
      </c>
      <c r="YB60" s="228">
        <v>2226.63</v>
      </c>
      <c r="YC60" s="228">
        <v>2226.63</v>
      </c>
      <c r="YD60" s="228">
        <v>2226.63</v>
      </c>
      <c r="YE60" s="228">
        <v>2226.63</v>
      </c>
      <c r="YF60" s="228">
        <v>2226.63</v>
      </c>
      <c r="YG60" s="228">
        <v>2226.63</v>
      </c>
      <c r="YH60" s="228"/>
      <c r="YI60" s="228"/>
      <c r="YJ60" s="120">
        <f t="shared" si="156"/>
        <v>13489.017658193474</v>
      </c>
      <c r="YK60" s="18">
        <v>1257.9024295245636</v>
      </c>
      <c r="YL60" s="18">
        <v>899.18279420879026</v>
      </c>
      <c r="YM60" s="18">
        <v>1263.5316019559677</v>
      </c>
      <c r="YN60" s="18">
        <v>1349.8523608590958</v>
      </c>
      <c r="YO60" s="18">
        <v>1849.9772444054363</v>
      </c>
      <c r="YP60" s="18">
        <v>1288.2056461842258</v>
      </c>
      <c r="YQ60" s="18">
        <v>1230.0243869008293</v>
      </c>
      <c r="YR60" s="18">
        <v>1367.3418478488306</v>
      </c>
      <c r="YS60" s="18">
        <v>1635.8222496117835</v>
      </c>
      <c r="YT60" s="18">
        <v>1347.1770966939509</v>
      </c>
      <c r="YU60" s="18"/>
      <c r="YV60" s="18"/>
      <c r="YW60" s="218">
        <f t="shared" si="157"/>
        <v>-8642.707341806532</v>
      </c>
      <c r="YX60" s="120">
        <f t="shared" si="63"/>
        <v>-8642.707341806532</v>
      </c>
      <c r="YY60" s="120">
        <f t="shared" si="64"/>
        <v>0</v>
      </c>
      <c r="YZ60" s="119">
        <f t="shared" si="158"/>
        <v>5085.3890000000001</v>
      </c>
      <c r="ZA60" s="119">
        <v>497.99899999999997</v>
      </c>
      <c r="ZB60" s="228">
        <v>509.71</v>
      </c>
      <c r="ZC60" s="228">
        <v>509.71</v>
      </c>
      <c r="ZD60" s="228">
        <v>509.71</v>
      </c>
      <c r="ZE60" s="228">
        <v>509.71</v>
      </c>
      <c r="ZF60" s="228">
        <v>509.71</v>
      </c>
      <c r="ZG60" s="228">
        <v>509.71</v>
      </c>
      <c r="ZH60" s="228">
        <v>509.71</v>
      </c>
      <c r="ZI60" s="228">
        <v>509.71</v>
      </c>
      <c r="ZJ60" s="228">
        <v>509.71</v>
      </c>
      <c r="ZK60" s="228"/>
      <c r="ZL60" s="228"/>
      <c r="ZM60" s="120">
        <f t="shared" si="159"/>
        <v>5686.9959146551219</v>
      </c>
      <c r="ZN60" s="119"/>
      <c r="ZO60" s="18"/>
      <c r="ZP60" s="18">
        <v>2803.2539682932547</v>
      </c>
      <c r="ZQ60" s="18">
        <v>2883.7419463618671</v>
      </c>
      <c r="ZR60" s="18"/>
      <c r="ZS60" s="18"/>
      <c r="ZT60" s="18"/>
      <c r="ZU60" s="18"/>
      <c r="ZV60" s="18"/>
      <c r="ZW60" s="18"/>
      <c r="ZX60" s="18"/>
      <c r="ZY60" s="18"/>
      <c r="ZZ60" s="120">
        <f t="shared" si="65"/>
        <v>601.60691465512173</v>
      </c>
      <c r="AAA60" s="120">
        <f t="shared" si="66"/>
        <v>0</v>
      </c>
      <c r="AAB60" s="120">
        <f t="shared" si="67"/>
        <v>601.60691465512173</v>
      </c>
      <c r="AAC60" s="119">
        <f t="shared" si="160"/>
        <v>412.62</v>
      </c>
      <c r="AAD60" s="119">
        <v>41.19</v>
      </c>
      <c r="AAE60" s="228">
        <v>41.27</v>
      </c>
      <c r="AAF60" s="228">
        <v>41.27</v>
      </c>
      <c r="AAG60" s="228">
        <v>41.27</v>
      </c>
      <c r="AAH60" s="228">
        <v>41.27</v>
      </c>
      <c r="AAI60" s="228">
        <v>41.27</v>
      </c>
      <c r="AAJ60" s="228">
        <v>41.27</v>
      </c>
      <c r="AAK60" s="228">
        <v>41.27</v>
      </c>
      <c r="AAL60" s="228">
        <v>41.27</v>
      </c>
      <c r="AAM60" s="228">
        <v>41.27</v>
      </c>
      <c r="AAN60" s="228"/>
      <c r="AAO60" s="228"/>
      <c r="AAP60" s="120">
        <f t="shared" si="161"/>
        <v>465.89215101199994</v>
      </c>
      <c r="AAQ60" s="18">
        <v>39.515295078000001</v>
      </c>
      <c r="AAR60" s="18">
        <v>39.41378478</v>
      </c>
      <c r="AAS60" s="18">
        <v>48.350719560000002</v>
      </c>
      <c r="AAT60" s="18">
        <v>49.354551180000001</v>
      </c>
      <c r="AAU60" s="18">
        <v>48.276394254000003</v>
      </c>
      <c r="AAV60" s="18">
        <v>49.178117780000001</v>
      </c>
      <c r="AAW60" s="18">
        <v>47.773480259999999</v>
      </c>
      <c r="AAX60" s="18">
        <v>47.984149620000004</v>
      </c>
      <c r="AAY60" s="18">
        <v>47.582599460000004</v>
      </c>
      <c r="AAZ60" s="18">
        <v>48.463059040000005</v>
      </c>
      <c r="ABA60" s="18"/>
      <c r="ABB60" s="18"/>
      <c r="ABC60" s="120">
        <f t="shared" si="68"/>
        <v>53.272151011999938</v>
      </c>
      <c r="ABD60" s="120">
        <f t="shared" si="69"/>
        <v>0</v>
      </c>
      <c r="ABE60" s="120">
        <f t="shared" si="70"/>
        <v>53.272151011999938</v>
      </c>
      <c r="ABF60" s="119">
        <f t="shared" si="162"/>
        <v>91.299000000000007</v>
      </c>
      <c r="ABG60" s="119">
        <v>9.1290000000000013</v>
      </c>
      <c r="ABH60" s="228">
        <v>9.1300000000000008</v>
      </c>
      <c r="ABI60" s="228">
        <v>9.1300000000000008</v>
      </c>
      <c r="ABJ60" s="228">
        <v>9.1300000000000008</v>
      </c>
      <c r="ABK60" s="228">
        <v>9.1300000000000008</v>
      </c>
      <c r="ABL60" s="228">
        <v>9.1300000000000008</v>
      </c>
      <c r="ABM60" s="228">
        <v>9.1300000000000008</v>
      </c>
      <c r="ABN60" s="228">
        <v>9.1300000000000008</v>
      </c>
      <c r="ABO60" s="228">
        <v>9.1300000000000008</v>
      </c>
      <c r="ABP60" s="228">
        <v>9.1300000000000008</v>
      </c>
      <c r="ABQ60" s="228"/>
      <c r="ABR60" s="228"/>
      <c r="ABS60" s="120">
        <f t="shared" si="163"/>
        <v>0</v>
      </c>
      <c r="ABT60" s="18">
        <v>0</v>
      </c>
      <c r="ABU60" s="18"/>
      <c r="ABV60" s="18"/>
      <c r="ABW60" s="18"/>
      <c r="ABX60" s="18"/>
      <c r="ABY60" s="18"/>
      <c r="ABZ60" s="18"/>
      <c r="ACA60" s="18">
        <v>0</v>
      </c>
      <c r="ACB60" s="18">
        <v>0</v>
      </c>
      <c r="ACC60" s="18">
        <v>0</v>
      </c>
      <c r="ACD60" s="18"/>
      <c r="ACE60" s="18"/>
      <c r="ACF60" s="120">
        <f t="shared" si="71"/>
        <v>-91.299000000000007</v>
      </c>
      <c r="ACG60" s="120">
        <f t="shared" si="72"/>
        <v>-91.299000000000007</v>
      </c>
      <c r="ACH60" s="120">
        <f t="shared" si="73"/>
        <v>0</v>
      </c>
      <c r="ACI60" s="114">
        <f t="shared" si="74"/>
        <v>16076.014000000003</v>
      </c>
      <c r="ACJ60" s="120">
        <f t="shared" si="75"/>
        <v>13451.888178359997</v>
      </c>
      <c r="ACK60" s="131">
        <f t="shared" si="76"/>
        <v>-2624.1258216400056</v>
      </c>
      <c r="ACL60" s="120">
        <f t="shared" si="77"/>
        <v>-2624.1258216400056</v>
      </c>
      <c r="ACM60" s="120">
        <f t="shared" si="78"/>
        <v>0</v>
      </c>
      <c r="ACN60" s="18">
        <f t="shared" si="164"/>
        <v>16076.014000000003</v>
      </c>
      <c r="ACO60" s="18">
        <v>1541.4640000000002</v>
      </c>
      <c r="ACP60" s="218">
        <v>1614.95</v>
      </c>
      <c r="ACQ60" s="218">
        <v>1614.95</v>
      </c>
      <c r="ACR60" s="218">
        <v>1614.95</v>
      </c>
      <c r="ACS60" s="218">
        <v>1614.95</v>
      </c>
      <c r="ACT60" s="218">
        <v>1614.95</v>
      </c>
      <c r="ACU60" s="218">
        <v>1614.95</v>
      </c>
      <c r="ACV60" s="218">
        <v>1614.95</v>
      </c>
      <c r="ACW60" s="218">
        <v>1614.95</v>
      </c>
      <c r="ACX60" s="218">
        <v>1614.95</v>
      </c>
      <c r="ACY60" s="218"/>
      <c r="ACZ60" s="218"/>
      <c r="ADA60" s="20">
        <f t="shared" si="165"/>
        <v>13451.888178359997</v>
      </c>
      <c r="ADB60" s="18">
        <v>2283.5472030000001</v>
      </c>
      <c r="ADC60" s="18">
        <v>1762.7270579999999</v>
      </c>
      <c r="ADD60" s="18">
        <v>1649.9763190799999</v>
      </c>
      <c r="ADE60" s="18">
        <v>1343.3276196000002</v>
      </c>
      <c r="ADF60" s="18">
        <v>281.85121907999996</v>
      </c>
      <c r="ADG60" s="18">
        <v>266.89631759999997</v>
      </c>
      <c r="ADH60" s="18">
        <v>1877.7662135999999</v>
      </c>
      <c r="ADI60" s="18">
        <v>1637.467326</v>
      </c>
      <c r="ADJ60" s="18">
        <v>1878.088896</v>
      </c>
      <c r="ADK60" s="18">
        <v>470.24000640000003</v>
      </c>
      <c r="ADL60" s="18"/>
      <c r="ADM60" s="18"/>
      <c r="ADN60" s="20">
        <f t="shared" si="79"/>
        <v>-2624.1258216400056</v>
      </c>
      <c r="ADO60" s="20">
        <f t="shared" si="80"/>
        <v>-2624.1258216400056</v>
      </c>
      <c r="ADP60" s="20">
        <f t="shared" si="81"/>
        <v>0</v>
      </c>
      <c r="ADQ60" s="18">
        <f t="shared" si="166"/>
        <v>0</v>
      </c>
      <c r="ADR60" s="18">
        <v>0</v>
      </c>
      <c r="ADS60" s="218">
        <v>0</v>
      </c>
      <c r="ADT60" s="218">
        <v>0</v>
      </c>
      <c r="ADU60" s="218">
        <v>0</v>
      </c>
      <c r="ADV60" s="218">
        <v>0</v>
      </c>
      <c r="ADW60" s="218">
        <v>0</v>
      </c>
      <c r="ADX60" s="218">
        <v>0</v>
      </c>
      <c r="ADY60" s="218">
        <v>0</v>
      </c>
      <c r="ADZ60" s="218">
        <v>0</v>
      </c>
      <c r="AEA60" s="218">
        <v>0</v>
      </c>
      <c r="AEB60" s="218"/>
      <c r="AEC60" s="218"/>
      <c r="AED60" s="20">
        <f t="shared" si="167"/>
        <v>0</v>
      </c>
      <c r="AEE60" s="18">
        <v>0</v>
      </c>
      <c r="AEF60" s="18">
        <v>0</v>
      </c>
      <c r="AEG60" s="18">
        <v>0</v>
      </c>
      <c r="AEH60" s="18">
        <v>0</v>
      </c>
      <c r="AEI60" s="18">
        <v>0</v>
      </c>
      <c r="AEJ60" s="18">
        <v>0</v>
      </c>
      <c r="AEK60" s="18">
        <v>0</v>
      </c>
      <c r="AEL60" s="18">
        <v>0</v>
      </c>
      <c r="AEM60" s="18">
        <v>0</v>
      </c>
      <c r="AEN60" s="18">
        <v>0</v>
      </c>
      <c r="AEO60" s="18"/>
      <c r="AEP60" s="18"/>
      <c r="AEQ60" s="20">
        <f t="shared" si="82"/>
        <v>0</v>
      </c>
      <c r="AER60" s="20">
        <f t="shared" si="83"/>
        <v>0</v>
      </c>
      <c r="AES60" s="20">
        <f t="shared" si="84"/>
        <v>0</v>
      </c>
      <c r="AET60" s="18">
        <f t="shared" si="168"/>
        <v>0</v>
      </c>
      <c r="AEU60" s="18">
        <v>0</v>
      </c>
      <c r="AEV60" s="218">
        <v>0</v>
      </c>
      <c r="AEW60" s="218">
        <v>0</v>
      </c>
      <c r="AEX60" s="218">
        <v>0</v>
      </c>
      <c r="AEY60" s="218">
        <v>0</v>
      </c>
      <c r="AEZ60" s="218"/>
      <c r="AFA60" s="218"/>
      <c r="AFB60" s="218"/>
      <c r="AFC60" s="218"/>
      <c r="AFD60" s="218"/>
      <c r="AFE60" s="218"/>
      <c r="AFF60" s="218"/>
      <c r="AFG60" s="20">
        <f t="shared" si="169"/>
        <v>0</v>
      </c>
      <c r="AFH60" s="18"/>
      <c r="AFI60" s="18"/>
      <c r="AFJ60" s="18"/>
      <c r="AFK60" s="18"/>
      <c r="AFL60" s="18"/>
      <c r="AFM60" s="18"/>
      <c r="AFN60" s="18"/>
      <c r="AFO60" s="18"/>
      <c r="AFP60" s="18"/>
      <c r="AFQ60" s="18"/>
      <c r="AFR60" s="18"/>
      <c r="AFS60" s="18"/>
      <c r="AFT60" s="20">
        <f t="shared" si="85"/>
        <v>0</v>
      </c>
      <c r="AFU60" s="20">
        <f t="shared" si="86"/>
        <v>0</v>
      </c>
      <c r="AFV60" s="135">
        <f t="shared" si="87"/>
        <v>0</v>
      </c>
      <c r="AFW60" s="140">
        <f t="shared" si="88"/>
        <v>158068.10124999998</v>
      </c>
      <c r="AFX60" s="110">
        <f t="shared" si="89"/>
        <v>120760.65661461283</v>
      </c>
      <c r="AFY60" s="125">
        <f t="shared" si="90"/>
        <v>-37307.444635387146</v>
      </c>
      <c r="AFZ60" s="20">
        <f t="shared" si="170"/>
        <v>-37307.444635387146</v>
      </c>
      <c r="AGA60" s="139">
        <f t="shared" si="171"/>
        <v>0</v>
      </c>
      <c r="AGB60" s="200">
        <f t="shared" si="91"/>
        <v>189681.72149999996</v>
      </c>
      <c r="AGC60" s="125">
        <f t="shared" si="91"/>
        <v>144912.78793753538</v>
      </c>
      <c r="AGD60" s="125">
        <f t="shared" si="92"/>
        <v>-44768.933562464576</v>
      </c>
      <c r="AGE60" s="20">
        <f t="shared" si="93"/>
        <v>-44768.933562464576</v>
      </c>
      <c r="AGF60" s="135">
        <f t="shared" si="94"/>
        <v>0</v>
      </c>
      <c r="AGG60" s="164">
        <f t="shared" si="172"/>
        <v>9484.0860749999974</v>
      </c>
      <c r="AGH60" s="205">
        <f t="shared" si="173"/>
        <v>7245.6393968767698</v>
      </c>
      <c r="AGI60" s="125">
        <f t="shared" si="95"/>
        <v>-2238.4466781232277</v>
      </c>
      <c r="AGJ60" s="20">
        <f t="shared" si="96"/>
        <v>-2238.4466781232277</v>
      </c>
      <c r="AGK60" s="139">
        <f t="shared" si="97"/>
        <v>0</v>
      </c>
      <c r="AGL60" s="165">
        <f t="shared" si="174"/>
        <v>199165.80757499996</v>
      </c>
      <c r="AGM60" s="165">
        <f t="shared" si="174"/>
        <v>152158.42733441215</v>
      </c>
      <c r="AGN60" s="166">
        <f t="shared" si="99"/>
        <v>-47007.380240587809</v>
      </c>
      <c r="AGO60" s="165">
        <f t="shared" si="100"/>
        <v>-47007.380240587809</v>
      </c>
      <c r="AGP60" s="167">
        <f t="shared" si="101"/>
        <v>0</v>
      </c>
      <c r="AGQ60" s="202">
        <f t="shared" si="175"/>
        <v>4.7619047619047616E-2</v>
      </c>
      <c r="AGR60" s="263"/>
      <c r="AGS60" s="263">
        <v>0.05</v>
      </c>
      <c r="AGT60" s="229"/>
      <c r="AGU60" s="264"/>
      <c r="AGV60" s="22"/>
      <c r="AGW60" s="22"/>
      <c r="AGX60" s="22"/>
      <c r="AGY60" s="22"/>
      <c r="AGZ60" s="22"/>
      <c r="AHA60" s="22"/>
      <c r="AHB60" s="22"/>
      <c r="AHC60" s="22"/>
      <c r="AHD60" s="22"/>
      <c r="AHE60" s="22"/>
      <c r="AHF60" s="22"/>
      <c r="AHG60" s="22"/>
      <c r="AHH60" s="22"/>
    </row>
    <row r="61" spans="1:892" s="210" customFormat="1" ht="12.75" outlineLevel="1" x14ac:dyDescent="0.25">
      <c r="A61" s="22">
        <v>491</v>
      </c>
      <c r="B61" s="21">
        <v>3</v>
      </c>
      <c r="C61" s="230" t="s">
        <v>782</v>
      </c>
      <c r="D61" s="231">
        <v>2</v>
      </c>
      <c r="E61" s="227">
        <v>428.8</v>
      </c>
      <c r="F61" s="131">
        <f t="shared" si="0"/>
        <v>5094.6139999999987</v>
      </c>
      <c r="G61" s="113">
        <f t="shared" si="1"/>
        <v>3472.1995044272153</v>
      </c>
      <c r="H61" s="131">
        <f t="shared" si="2"/>
        <v>-1622.4144955727834</v>
      </c>
      <c r="I61" s="120">
        <f t="shared" si="3"/>
        <v>-1622.4144955727834</v>
      </c>
      <c r="J61" s="120">
        <f t="shared" si="4"/>
        <v>0</v>
      </c>
      <c r="K61" s="18">
        <f t="shared" si="102"/>
        <v>1794.3109999999997</v>
      </c>
      <c r="L61" s="218">
        <v>176.11100000000002</v>
      </c>
      <c r="M61" s="218">
        <v>179.8</v>
      </c>
      <c r="N61" s="218">
        <v>179.8</v>
      </c>
      <c r="O61" s="218">
        <v>179.8</v>
      </c>
      <c r="P61" s="218">
        <v>179.8</v>
      </c>
      <c r="Q61" s="218">
        <v>179.8</v>
      </c>
      <c r="R61" s="218">
        <v>179.8</v>
      </c>
      <c r="S61" s="218">
        <v>179.8</v>
      </c>
      <c r="T61" s="218">
        <v>179.8</v>
      </c>
      <c r="U61" s="218">
        <v>179.8</v>
      </c>
      <c r="V61" s="218"/>
      <c r="W61" s="218"/>
      <c r="X61" s="218">
        <f t="shared" si="103"/>
        <v>1001.1604404583271</v>
      </c>
      <c r="Y61" s="18">
        <v>0</v>
      </c>
      <c r="Z61" s="18">
        <v>0</v>
      </c>
      <c r="AA61" s="18">
        <v>0</v>
      </c>
      <c r="AB61" s="18">
        <v>0</v>
      </c>
      <c r="AC61" s="18">
        <v>1001.1604404583271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/>
      <c r="AJ61" s="18"/>
      <c r="AK61" s="218"/>
      <c r="AL61" s="218">
        <f t="shared" si="104"/>
        <v>0</v>
      </c>
      <c r="AM61" s="218">
        <f t="shared" si="5"/>
        <v>0</v>
      </c>
      <c r="AN61" s="18">
        <f t="shared" si="105"/>
        <v>198.10099999999997</v>
      </c>
      <c r="AO61" s="218">
        <v>19.451000000000001</v>
      </c>
      <c r="AP61" s="218">
        <v>19.850000000000001</v>
      </c>
      <c r="AQ61" s="218">
        <v>19.850000000000001</v>
      </c>
      <c r="AR61" s="218">
        <v>19.850000000000001</v>
      </c>
      <c r="AS61" s="218">
        <v>19.850000000000001</v>
      </c>
      <c r="AT61" s="218">
        <v>19.850000000000001</v>
      </c>
      <c r="AU61" s="218">
        <v>19.850000000000001</v>
      </c>
      <c r="AV61" s="218">
        <v>19.850000000000001</v>
      </c>
      <c r="AW61" s="218">
        <v>19.850000000000001</v>
      </c>
      <c r="AX61" s="218">
        <v>19.850000000000001</v>
      </c>
      <c r="AY61" s="218"/>
      <c r="AZ61" s="218"/>
      <c r="BA61" s="20">
        <f t="shared" si="106"/>
        <v>112.19383277321984</v>
      </c>
      <c r="BB61" s="18">
        <v>0</v>
      </c>
      <c r="BC61" s="18">
        <v>0</v>
      </c>
      <c r="BD61" s="18">
        <v>0</v>
      </c>
      <c r="BE61" s="18">
        <v>0</v>
      </c>
      <c r="BF61" s="18">
        <v>112.19383277321984</v>
      </c>
      <c r="BG61" s="18">
        <v>0</v>
      </c>
      <c r="BH61" s="18">
        <v>0</v>
      </c>
      <c r="BI61" s="18">
        <v>0</v>
      </c>
      <c r="BJ61" s="18">
        <v>0</v>
      </c>
      <c r="BK61" s="18">
        <v>0</v>
      </c>
      <c r="BL61" s="18"/>
      <c r="BM61" s="18"/>
      <c r="BN61" s="218"/>
      <c r="BO61" s="20">
        <f t="shared" si="6"/>
        <v>0</v>
      </c>
      <c r="BP61" s="20">
        <f t="shared" si="7"/>
        <v>0</v>
      </c>
      <c r="BQ61" s="18">
        <f t="shared" si="107"/>
        <v>285.565</v>
      </c>
      <c r="BR61" s="218">
        <v>28.525000000000002</v>
      </c>
      <c r="BS61" s="3">
        <v>28.56</v>
      </c>
      <c r="BT61" s="218">
        <v>28.56</v>
      </c>
      <c r="BU61" s="218">
        <v>28.56</v>
      </c>
      <c r="BV61" s="218">
        <v>28.56</v>
      </c>
      <c r="BW61" s="218">
        <v>28.56</v>
      </c>
      <c r="BX61" s="218">
        <v>28.56</v>
      </c>
      <c r="BY61" s="218">
        <v>28.56</v>
      </c>
      <c r="BZ61" s="218">
        <v>28.56</v>
      </c>
      <c r="CA61" s="218">
        <v>28.56</v>
      </c>
      <c r="CB61" s="218"/>
      <c r="CC61" s="218"/>
      <c r="CD61" s="18">
        <f t="shared" si="108"/>
        <v>309.70464634612</v>
      </c>
      <c r="CE61" s="18">
        <v>28.759456802999999</v>
      </c>
      <c r="CF61" s="18">
        <v>28.685577030000001</v>
      </c>
      <c r="CG61" s="18">
        <v>31.519628171119997</v>
      </c>
      <c r="CH61" s="18">
        <v>32.174026740000002</v>
      </c>
      <c r="CI61" s="18">
        <v>31.471180722</v>
      </c>
      <c r="CJ61" s="18">
        <v>32.059010539999996</v>
      </c>
      <c r="CK61" s="18">
        <v>31.143333179999999</v>
      </c>
      <c r="CL61" s="18">
        <v>31.280667659999999</v>
      </c>
      <c r="CM61" s="18">
        <v>31.018898780000001</v>
      </c>
      <c r="CN61" s="18">
        <v>31.59286672</v>
      </c>
      <c r="CO61" s="18"/>
      <c r="CP61" s="18"/>
      <c r="CQ61" s="218"/>
      <c r="CR61" s="20">
        <f t="shared" si="8"/>
        <v>0</v>
      </c>
      <c r="CS61" s="20">
        <f t="shared" si="9"/>
        <v>0</v>
      </c>
      <c r="CT61" s="18">
        <f t="shared" si="109"/>
        <v>0</v>
      </c>
      <c r="CU61" s="18">
        <v>0</v>
      </c>
      <c r="CV61" s="218">
        <v>0</v>
      </c>
      <c r="CW61" s="218">
        <v>0</v>
      </c>
      <c r="CX61" s="218">
        <v>0</v>
      </c>
      <c r="CY61" s="218">
        <v>0</v>
      </c>
      <c r="CZ61" s="218">
        <v>0</v>
      </c>
      <c r="DA61" s="218">
        <v>0</v>
      </c>
      <c r="DB61" s="218">
        <v>0</v>
      </c>
      <c r="DC61" s="218">
        <v>0</v>
      </c>
      <c r="DD61" s="218">
        <v>0</v>
      </c>
      <c r="DE61" s="218"/>
      <c r="DF61" s="218"/>
      <c r="DG61" s="18">
        <f t="shared" si="110"/>
        <v>0</v>
      </c>
      <c r="DH61" s="18">
        <v>0</v>
      </c>
      <c r="DI61" s="18">
        <v>0</v>
      </c>
      <c r="DJ61" s="18">
        <v>0</v>
      </c>
      <c r="DK61" s="18">
        <v>0</v>
      </c>
      <c r="DL61" s="18">
        <v>0</v>
      </c>
      <c r="DM61" s="18">
        <v>0</v>
      </c>
      <c r="DN61" s="18">
        <v>0</v>
      </c>
      <c r="DO61" s="18">
        <v>0</v>
      </c>
      <c r="DP61" s="18">
        <v>0</v>
      </c>
      <c r="DQ61" s="18">
        <v>0</v>
      </c>
      <c r="DR61" s="18"/>
      <c r="DS61" s="18"/>
      <c r="DT61" s="218">
        <f t="shared" si="111"/>
        <v>0</v>
      </c>
      <c r="DU61" s="20">
        <f t="shared" si="10"/>
        <v>0</v>
      </c>
      <c r="DV61" s="20">
        <f t="shared" si="112"/>
        <v>0</v>
      </c>
      <c r="DW61" s="18">
        <f t="shared" si="176"/>
        <v>0</v>
      </c>
      <c r="DX61" s="18">
        <v>0</v>
      </c>
      <c r="DY61" s="218">
        <v>0</v>
      </c>
      <c r="DZ61" s="218">
        <v>0</v>
      </c>
      <c r="EA61" s="218">
        <v>0</v>
      </c>
      <c r="EB61" s="218">
        <v>0</v>
      </c>
      <c r="EC61" s="218">
        <v>0</v>
      </c>
      <c r="ED61" s="218">
        <v>0</v>
      </c>
      <c r="EE61" s="218">
        <v>0</v>
      </c>
      <c r="EF61" s="218">
        <v>0</v>
      </c>
      <c r="EG61" s="218">
        <v>0</v>
      </c>
      <c r="EH61" s="218"/>
      <c r="EI61" s="218"/>
      <c r="EJ61" s="218"/>
      <c r="EK61" s="18">
        <f t="shared" si="113"/>
        <v>0</v>
      </c>
      <c r="EL61" s="18">
        <v>0</v>
      </c>
      <c r="EM61" s="18">
        <v>0</v>
      </c>
      <c r="EN61" s="18">
        <v>0</v>
      </c>
      <c r="EO61" s="18">
        <v>0</v>
      </c>
      <c r="EP61" s="18">
        <v>0</v>
      </c>
      <c r="EQ61" s="18">
        <v>0</v>
      </c>
      <c r="ER61" s="18">
        <v>0</v>
      </c>
      <c r="ES61" s="18">
        <v>0</v>
      </c>
      <c r="ET61" s="18">
        <v>0</v>
      </c>
      <c r="EU61" s="18">
        <v>0</v>
      </c>
      <c r="EV61" s="18"/>
      <c r="EW61" s="18"/>
      <c r="EX61" s="20">
        <f t="shared" si="12"/>
        <v>0</v>
      </c>
      <c r="EY61" s="20">
        <f t="shared" si="114"/>
        <v>0</v>
      </c>
      <c r="EZ61" s="20">
        <f t="shared" si="115"/>
        <v>0</v>
      </c>
      <c r="FA61" s="18">
        <f t="shared" si="116"/>
        <v>952.17699999999979</v>
      </c>
      <c r="FB61" s="18">
        <v>93.486999999999981</v>
      </c>
      <c r="FC61" s="218">
        <v>95.41</v>
      </c>
      <c r="FD61" s="218">
        <v>95.41</v>
      </c>
      <c r="FE61" s="218">
        <v>95.41</v>
      </c>
      <c r="FF61" s="218">
        <v>95.41</v>
      </c>
      <c r="FG61" s="218">
        <v>95.41</v>
      </c>
      <c r="FH61" s="218">
        <v>95.41</v>
      </c>
      <c r="FI61" s="218">
        <v>95.41</v>
      </c>
      <c r="FJ61" s="218">
        <v>95.41</v>
      </c>
      <c r="FK61" s="218">
        <v>95.41</v>
      </c>
      <c r="FL61" s="218"/>
      <c r="FM61" s="218"/>
      <c r="FN61" s="20">
        <f t="shared" si="117"/>
        <v>556.49625638025566</v>
      </c>
      <c r="FO61" s="18">
        <v>0</v>
      </c>
      <c r="FP61" s="18">
        <v>0</v>
      </c>
      <c r="FQ61" s="18">
        <v>0</v>
      </c>
      <c r="FR61" s="18">
        <v>0</v>
      </c>
      <c r="FS61" s="18">
        <v>556.49625638025566</v>
      </c>
      <c r="FT61" s="18">
        <v>0</v>
      </c>
      <c r="FU61" s="18">
        <v>0</v>
      </c>
      <c r="FV61" s="18">
        <v>0</v>
      </c>
      <c r="FW61" s="18">
        <v>0</v>
      </c>
      <c r="FX61" s="18">
        <v>0</v>
      </c>
      <c r="FY61" s="18"/>
      <c r="FZ61" s="18"/>
      <c r="GA61" s="218">
        <f t="shared" si="118"/>
        <v>-395.68074361974413</v>
      </c>
      <c r="GB61" s="20">
        <f t="shared" si="119"/>
        <v>-395.68074361974413</v>
      </c>
      <c r="GC61" s="20">
        <f t="shared" si="120"/>
        <v>0</v>
      </c>
      <c r="GD61" s="18">
        <f t="shared" si="121"/>
        <v>3.5520000000000005</v>
      </c>
      <c r="GE61" s="218">
        <v>3.5520000000000005</v>
      </c>
      <c r="GF61" s="218">
        <v>0</v>
      </c>
      <c r="GG61" s="218">
        <v>0</v>
      </c>
      <c r="GH61" s="218">
        <v>0</v>
      </c>
      <c r="GI61" s="218">
        <v>0</v>
      </c>
      <c r="GJ61" s="218">
        <v>0</v>
      </c>
      <c r="GK61" s="218"/>
      <c r="GL61" s="218"/>
      <c r="GM61" s="218"/>
      <c r="GN61" s="218"/>
      <c r="GO61" s="218"/>
      <c r="GP61" s="218"/>
      <c r="GQ61" s="20">
        <f t="shared" si="122"/>
        <v>0</v>
      </c>
      <c r="GR61" s="18">
        <v>0</v>
      </c>
      <c r="GS61" s="18">
        <v>0</v>
      </c>
      <c r="GT61" s="18">
        <v>0</v>
      </c>
      <c r="GU61" s="18">
        <v>0</v>
      </c>
      <c r="GV61" s="218">
        <f t="shared" si="123"/>
        <v>-3.5520000000000005</v>
      </c>
      <c r="GW61" s="20">
        <f t="shared" si="13"/>
        <v>-3.5520000000000005</v>
      </c>
      <c r="GX61" s="20">
        <f t="shared" si="14"/>
        <v>0</v>
      </c>
      <c r="GY61" s="18">
        <f t="shared" si="124"/>
        <v>1860.9079999999994</v>
      </c>
      <c r="GZ61" s="18">
        <v>181.77799999999999</v>
      </c>
      <c r="HA61" s="218">
        <v>186.57</v>
      </c>
      <c r="HB61" s="218">
        <v>186.57</v>
      </c>
      <c r="HC61" s="218">
        <v>186.57</v>
      </c>
      <c r="HD61" s="218">
        <v>186.57</v>
      </c>
      <c r="HE61" s="218">
        <v>186.57</v>
      </c>
      <c r="HF61" s="218">
        <v>186.57</v>
      </c>
      <c r="HG61" s="218">
        <v>186.57</v>
      </c>
      <c r="HH61" s="218">
        <v>186.57</v>
      </c>
      <c r="HI61" s="218">
        <v>186.57</v>
      </c>
      <c r="HJ61" s="218"/>
      <c r="HK61" s="218"/>
      <c r="HL61" s="20">
        <f t="shared" si="125"/>
        <v>1492.6443284692928</v>
      </c>
      <c r="HM61" s="18">
        <v>142.55571211728864</v>
      </c>
      <c r="HN61" s="18">
        <v>131.06169555152204</v>
      </c>
      <c r="HO61" s="18">
        <v>150.63641252234001</v>
      </c>
      <c r="HP61" s="18">
        <v>162.37400373566507</v>
      </c>
      <c r="HQ61" s="18">
        <v>169.86093376387598</v>
      </c>
      <c r="HR61" s="18">
        <v>147.34448961484097</v>
      </c>
      <c r="HS61" s="18">
        <v>133.93816605203338</v>
      </c>
      <c r="HT61" s="18">
        <v>177.17286538067123</v>
      </c>
      <c r="HU61" s="18">
        <v>133.87306440763348</v>
      </c>
      <c r="HV61" s="18">
        <v>143.82698532342189</v>
      </c>
      <c r="HW61" s="18"/>
      <c r="HX61" s="18"/>
      <c r="HY61" s="20">
        <f t="shared" si="15"/>
        <v>-368.26367153070669</v>
      </c>
      <c r="HZ61" s="20">
        <f t="shared" si="16"/>
        <v>-368.26367153070669</v>
      </c>
      <c r="IA61" s="20">
        <f t="shared" si="17"/>
        <v>0</v>
      </c>
      <c r="IB61" s="119">
        <f t="shared" si="126"/>
        <v>0</v>
      </c>
      <c r="IC61" s="119">
        <v>0</v>
      </c>
      <c r="ID61" s="228">
        <v>0</v>
      </c>
      <c r="IE61" s="228">
        <v>0</v>
      </c>
      <c r="IF61" s="119">
        <v>0</v>
      </c>
      <c r="IG61" s="119">
        <v>0</v>
      </c>
      <c r="IH61" s="119">
        <v>0</v>
      </c>
      <c r="II61" s="119">
        <v>0</v>
      </c>
      <c r="IJ61" s="119">
        <v>0</v>
      </c>
      <c r="IK61" s="119">
        <v>0</v>
      </c>
      <c r="IL61" s="119">
        <v>0</v>
      </c>
      <c r="IM61" s="119"/>
      <c r="IN61" s="119"/>
      <c r="IO61" s="120">
        <f t="shared" si="127"/>
        <v>0</v>
      </c>
      <c r="IP61" s="18">
        <v>0</v>
      </c>
      <c r="IQ61" s="18">
        <v>0</v>
      </c>
      <c r="IR61" s="18">
        <v>0</v>
      </c>
      <c r="IS61" s="18">
        <v>0</v>
      </c>
      <c r="IT61" s="18">
        <v>0</v>
      </c>
      <c r="IU61" s="18">
        <v>0</v>
      </c>
      <c r="IV61" s="18">
        <v>0</v>
      </c>
      <c r="IW61" s="18">
        <v>0</v>
      </c>
      <c r="IX61" s="18">
        <v>0</v>
      </c>
      <c r="IY61" s="18">
        <v>0</v>
      </c>
      <c r="IZ61" s="18"/>
      <c r="JA61" s="18"/>
      <c r="JB61" s="228">
        <f t="shared" si="18"/>
        <v>0</v>
      </c>
      <c r="JC61" s="120">
        <f t="shared" si="19"/>
        <v>0</v>
      </c>
      <c r="JD61" s="120">
        <f t="shared" si="20"/>
        <v>0</v>
      </c>
      <c r="JE61" s="119">
        <f t="shared" si="128"/>
        <v>0</v>
      </c>
      <c r="JF61" s="119">
        <v>0</v>
      </c>
      <c r="JG61" s="228">
        <v>0</v>
      </c>
      <c r="JH61" s="228">
        <v>0</v>
      </c>
      <c r="JI61" s="228">
        <v>0</v>
      </c>
      <c r="JJ61" s="228">
        <v>0</v>
      </c>
      <c r="JK61" s="228">
        <v>0</v>
      </c>
      <c r="JL61" s="228">
        <v>0</v>
      </c>
      <c r="JM61" s="228">
        <v>0</v>
      </c>
      <c r="JN61" s="228">
        <v>0</v>
      </c>
      <c r="JO61" s="228">
        <v>0</v>
      </c>
      <c r="JP61" s="228"/>
      <c r="JQ61" s="228"/>
      <c r="JR61" s="119">
        <f t="shared" si="129"/>
        <v>0</v>
      </c>
      <c r="JS61" s="18">
        <v>0</v>
      </c>
      <c r="JT61" s="18">
        <v>0</v>
      </c>
      <c r="JU61" s="18">
        <v>0</v>
      </c>
      <c r="JV61" s="18">
        <v>0</v>
      </c>
      <c r="JW61" s="18">
        <v>0</v>
      </c>
      <c r="JX61" s="18">
        <v>0</v>
      </c>
      <c r="JY61" s="18">
        <v>0</v>
      </c>
      <c r="JZ61" s="18">
        <v>0</v>
      </c>
      <c r="KA61" s="18">
        <v>0</v>
      </c>
      <c r="KB61" s="18">
        <v>0</v>
      </c>
      <c r="KC61" s="18"/>
      <c r="KD61" s="18"/>
      <c r="KE61" s="228">
        <f t="shared" si="21"/>
        <v>0</v>
      </c>
      <c r="KF61" s="120">
        <f t="shared" si="22"/>
        <v>0</v>
      </c>
      <c r="KG61" s="120">
        <f t="shared" si="23"/>
        <v>0</v>
      </c>
      <c r="KH61" s="119">
        <f t="shared" si="130"/>
        <v>1579.9129999999998</v>
      </c>
      <c r="KI61" s="119">
        <v>155.12300000000002</v>
      </c>
      <c r="KJ61" s="228">
        <v>158.31</v>
      </c>
      <c r="KK61" s="228">
        <v>158.31</v>
      </c>
      <c r="KL61" s="228">
        <v>158.31</v>
      </c>
      <c r="KM61" s="228">
        <v>158.31</v>
      </c>
      <c r="KN61" s="228">
        <v>158.31</v>
      </c>
      <c r="KO61" s="228">
        <v>158.31</v>
      </c>
      <c r="KP61" s="228">
        <v>158.31</v>
      </c>
      <c r="KQ61" s="228">
        <v>158.31</v>
      </c>
      <c r="KR61" s="228">
        <v>158.31</v>
      </c>
      <c r="KS61" s="228"/>
      <c r="KT61" s="228"/>
      <c r="KU61" s="120">
        <f t="shared" si="131"/>
        <v>1319.9591611277765</v>
      </c>
      <c r="KV61" s="18">
        <v>183.76716669271272</v>
      </c>
      <c r="KW61" s="18">
        <v>139.278137246207</v>
      </c>
      <c r="KX61" s="18">
        <v>205.32545076896017</v>
      </c>
      <c r="KY61" s="18">
        <v>182.09550495213898</v>
      </c>
      <c r="KZ61" s="18">
        <v>196.11723559680991</v>
      </c>
      <c r="LA61" s="18">
        <v>38.857275803231779</v>
      </c>
      <c r="LB61" s="18">
        <v>2.1530688898504837</v>
      </c>
      <c r="LC61" s="18"/>
      <c r="LD61" s="18">
        <v>216.93436459677037</v>
      </c>
      <c r="LE61" s="18">
        <v>155.43095658109499</v>
      </c>
      <c r="LF61" s="18"/>
      <c r="LG61" s="18"/>
      <c r="LH61" s="228">
        <f t="shared" si="132"/>
        <v>-259.95383887222329</v>
      </c>
      <c r="LI61" s="120">
        <f t="shared" si="24"/>
        <v>-259.95383887222329</v>
      </c>
      <c r="LJ61" s="120">
        <f t="shared" si="25"/>
        <v>0</v>
      </c>
      <c r="LK61" s="120">
        <f t="shared" si="133"/>
        <v>0</v>
      </c>
      <c r="LL61" s="228"/>
      <c r="LM61" s="228"/>
      <c r="LN61" s="228"/>
      <c r="LO61" s="228"/>
      <c r="LP61" s="228"/>
      <c r="LQ61" s="228"/>
      <c r="LR61" s="228"/>
      <c r="LS61" s="228"/>
      <c r="LT61" s="228"/>
      <c r="LU61" s="228"/>
      <c r="LV61" s="228"/>
      <c r="LW61" s="228"/>
      <c r="LX61" s="120">
        <f t="shared" si="26"/>
        <v>0</v>
      </c>
      <c r="LY61" s="228"/>
      <c r="LZ61" s="228"/>
      <c r="MA61" s="228"/>
      <c r="MB61" s="228"/>
      <c r="MC61" s="228"/>
      <c r="MD61" s="228"/>
      <c r="ME61" s="228"/>
      <c r="MF61" s="228"/>
      <c r="MG61" s="228"/>
      <c r="MH61" s="228"/>
      <c r="MI61" s="228"/>
      <c r="MJ61" s="119">
        <v>0</v>
      </c>
      <c r="MK61" s="228"/>
      <c r="ML61" s="120">
        <f t="shared" si="27"/>
        <v>0</v>
      </c>
      <c r="MM61" s="120">
        <f t="shared" si="28"/>
        <v>0</v>
      </c>
      <c r="MN61" s="120">
        <f t="shared" si="134"/>
        <v>3840.7089999999998</v>
      </c>
      <c r="MO61" s="120">
        <v>369.76900000000006</v>
      </c>
      <c r="MP61" s="228">
        <v>385.66</v>
      </c>
      <c r="MQ61" s="228">
        <v>385.66</v>
      </c>
      <c r="MR61" s="228">
        <v>385.66</v>
      </c>
      <c r="MS61" s="228">
        <v>385.66</v>
      </c>
      <c r="MT61" s="228">
        <v>385.66</v>
      </c>
      <c r="MU61" s="228">
        <v>385.66</v>
      </c>
      <c r="MV61" s="228">
        <v>385.66</v>
      </c>
      <c r="MW61" s="228">
        <v>385.66</v>
      </c>
      <c r="MX61" s="228">
        <v>385.66</v>
      </c>
      <c r="MY61" s="228"/>
      <c r="MZ61" s="228"/>
      <c r="NA61" s="120">
        <f t="shared" si="135"/>
        <v>1436.982708708774</v>
      </c>
      <c r="NB61" s="20">
        <v>0</v>
      </c>
      <c r="NC61" s="20">
        <v>0</v>
      </c>
      <c r="ND61" s="20">
        <v>45.559351487740955</v>
      </c>
      <c r="NE61" s="20">
        <v>0</v>
      </c>
      <c r="NF61" s="20">
        <v>0</v>
      </c>
      <c r="NG61" s="20">
        <v>0</v>
      </c>
      <c r="NH61" s="20">
        <v>0</v>
      </c>
      <c r="NI61" s="20">
        <v>0</v>
      </c>
      <c r="NJ61" s="20">
        <v>1244.4656790843412</v>
      </c>
      <c r="NK61" s="20">
        <v>146.9576781366919</v>
      </c>
      <c r="NL61" s="20"/>
      <c r="NM61" s="20"/>
      <c r="NN61" s="228">
        <f t="shared" si="136"/>
        <v>-2403.7262912912256</v>
      </c>
      <c r="NO61" s="120">
        <f t="shared" si="29"/>
        <v>-2403.7262912912256</v>
      </c>
      <c r="NP61" s="120">
        <f t="shared" si="30"/>
        <v>0</v>
      </c>
      <c r="NQ61" s="114">
        <f t="shared" si="31"/>
        <v>1267.1779999999999</v>
      </c>
      <c r="NR61" s="113">
        <f t="shared" si="32"/>
        <v>0</v>
      </c>
      <c r="NS61" s="131">
        <f t="shared" si="33"/>
        <v>-1267.1779999999999</v>
      </c>
      <c r="NT61" s="120">
        <f t="shared" si="34"/>
        <v>-1267.1779999999999</v>
      </c>
      <c r="NU61" s="120">
        <f t="shared" si="35"/>
        <v>0</v>
      </c>
      <c r="NV61" s="18">
        <f t="shared" si="137"/>
        <v>565.221</v>
      </c>
      <c r="NW61" s="18">
        <v>54.291000000000004</v>
      </c>
      <c r="NX61" s="218">
        <v>56.77</v>
      </c>
      <c r="NY61" s="218">
        <v>56.77</v>
      </c>
      <c r="NZ61" s="18">
        <v>56.77</v>
      </c>
      <c r="OA61" s="18">
        <v>56.77</v>
      </c>
      <c r="OB61" s="18">
        <v>56.77</v>
      </c>
      <c r="OC61" s="18">
        <v>56.77</v>
      </c>
      <c r="OD61" s="18">
        <v>56.77</v>
      </c>
      <c r="OE61" s="18">
        <v>56.77</v>
      </c>
      <c r="OF61" s="18">
        <v>56.77</v>
      </c>
      <c r="OG61" s="18"/>
      <c r="OH61" s="18"/>
      <c r="OI61" s="20">
        <f t="shared" si="138"/>
        <v>0</v>
      </c>
      <c r="OJ61" s="20">
        <v>0</v>
      </c>
      <c r="OK61" s="20">
        <v>0</v>
      </c>
      <c r="OL61" s="20">
        <v>0</v>
      </c>
      <c r="OM61" s="20">
        <v>0</v>
      </c>
      <c r="ON61" s="20">
        <v>0</v>
      </c>
      <c r="OO61" s="20">
        <v>0</v>
      </c>
      <c r="OP61" s="20">
        <v>0</v>
      </c>
      <c r="OQ61" s="20">
        <v>0</v>
      </c>
      <c r="OR61" s="20">
        <v>0</v>
      </c>
      <c r="OS61" s="20">
        <f>VLOOKUP(C61,'[3]Фін.рез.(витрати)'!$C$8:$AD$94,28,0)</f>
        <v>0</v>
      </c>
      <c r="OT61" s="20"/>
      <c r="OU61" s="20"/>
      <c r="OV61" s="218">
        <f t="shared" si="139"/>
        <v>-565.221</v>
      </c>
      <c r="OW61" s="20">
        <f t="shared" si="36"/>
        <v>-565.221</v>
      </c>
      <c r="OX61" s="20">
        <f t="shared" si="37"/>
        <v>0</v>
      </c>
      <c r="OY61" s="18">
        <f t="shared" si="140"/>
        <v>508.97499999999991</v>
      </c>
      <c r="OZ61" s="18">
        <v>47.454999999999998</v>
      </c>
      <c r="PA61" s="218">
        <v>51.28</v>
      </c>
      <c r="PB61" s="218">
        <v>51.28</v>
      </c>
      <c r="PC61" s="218">
        <v>51.28</v>
      </c>
      <c r="PD61" s="218">
        <v>51.28</v>
      </c>
      <c r="PE61" s="218">
        <v>51.28</v>
      </c>
      <c r="PF61" s="218">
        <v>51.28</v>
      </c>
      <c r="PG61" s="218">
        <v>51.28</v>
      </c>
      <c r="PH61" s="218">
        <v>51.28</v>
      </c>
      <c r="PI61" s="218">
        <v>51.28</v>
      </c>
      <c r="PJ61" s="218"/>
      <c r="PK61" s="218"/>
      <c r="PL61" s="20">
        <f t="shared" si="141"/>
        <v>0</v>
      </c>
      <c r="PM61" s="18">
        <v>0</v>
      </c>
      <c r="PN61" s="18">
        <v>0</v>
      </c>
      <c r="PO61" s="18">
        <v>0</v>
      </c>
      <c r="PP61" s="18">
        <v>0</v>
      </c>
      <c r="PQ61" s="18">
        <v>0</v>
      </c>
      <c r="PR61" s="18">
        <v>0</v>
      </c>
      <c r="PS61" s="18">
        <v>0</v>
      </c>
      <c r="PT61" s="18">
        <v>0</v>
      </c>
      <c r="PU61" s="18">
        <v>0</v>
      </c>
      <c r="PV61" s="18">
        <f>VLOOKUP(C61,'[3]Фін.рез.(витрати)'!$C$8:$AE$94,29,0)</f>
        <v>0</v>
      </c>
      <c r="PW61" s="18"/>
      <c r="PX61" s="18"/>
      <c r="PY61" s="218">
        <f t="shared" si="142"/>
        <v>-508.97499999999991</v>
      </c>
      <c r="PZ61" s="20">
        <f t="shared" si="38"/>
        <v>-508.97499999999991</v>
      </c>
      <c r="QA61" s="20">
        <f t="shared" si="39"/>
        <v>0</v>
      </c>
      <c r="QB61" s="18">
        <f t="shared" si="143"/>
        <v>113.84199999999998</v>
      </c>
      <c r="QC61" s="18">
        <v>11.152000000000001</v>
      </c>
      <c r="QD61" s="218">
        <v>11.41</v>
      </c>
      <c r="QE61" s="218">
        <v>11.41</v>
      </c>
      <c r="QF61" s="218">
        <v>11.41</v>
      </c>
      <c r="QG61" s="218">
        <v>11.41</v>
      </c>
      <c r="QH61" s="218">
        <v>11.41</v>
      </c>
      <c r="QI61" s="218">
        <v>11.41</v>
      </c>
      <c r="QJ61" s="218">
        <v>11.41</v>
      </c>
      <c r="QK61" s="218">
        <v>11.41</v>
      </c>
      <c r="QL61" s="218">
        <v>11.41</v>
      </c>
      <c r="QM61" s="218"/>
      <c r="QN61" s="218"/>
      <c r="QO61" s="20">
        <f t="shared" si="144"/>
        <v>0</v>
      </c>
      <c r="QP61" s="18">
        <v>0</v>
      </c>
      <c r="QQ61" s="18">
        <v>0</v>
      </c>
      <c r="QR61" s="18"/>
      <c r="QS61" s="18">
        <v>0</v>
      </c>
      <c r="QT61" s="18">
        <v>0</v>
      </c>
      <c r="QU61" s="18">
        <v>0</v>
      </c>
      <c r="QV61" s="18"/>
      <c r="QW61" s="18">
        <v>0</v>
      </c>
      <c r="QX61" s="18"/>
      <c r="QY61" s="18"/>
      <c r="QZ61" s="18"/>
      <c r="RA61" s="18"/>
      <c r="RB61" s="218">
        <f t="shared" si="145"/>
        <v>-113.84199999999998</v>
      </c>
      <c r="RC61" s="20">
        <f t="shared" si="40"/>
        <v>-113.84199999999998</v>
      </c>
      <c r="RD61" s="20">
        <f t="shared" si="41"/>
        <v>0</v>
      </c>
      <c r="RE61" s="18">
        <f t="shared" si="146"/>
        <v>0</v>
      </c>
      <c r="RF61" s="20">
        <v>0</v>
      </c>
      <c r="RG61" s="218">
        <v>0</v>
      </c>
      <c r="RH61" s="218">
        <v>0</v>
      </c>
      <c r="RI61" s="218">
        <v>0</v>
      </c>
      <c r="RJ61" s="218">
        <v>0</v>
      </c>
      <c r="RK61" s="218">
        <v>0</v>
      </c>
      <c r="RL61" s="218">
        <v>0</v>
      </c>
      <c r="RM61" s="218">
        <v>0</v>
      </c>
      <c r="RN61" s="218">
        <v>0</v>
      </c>
      <c r="RO61" s="218">
        <v>0</v>
      </c>
      <c r="RP61" s="218"/>
      <c r="RQ61" s="218"/>
      <c r="RR61" s="20">
        <f t="shared" si="147"/>
        <v>0</v>
      </c>
      <c r="RS61" s="18">
        <v>0</v>
      </c>
      <c r="RT61" s="18">
        <v>0</v>
      </c>
      <c r="RU61" s="18"/>
      <c r="RV61" s="18">
        <v>0</v>
      </c>
      <c r="RW61" s="18"/>
      <c r="RX61" s="18"/>
      <c r="RY61" s="18">
        <v>0</v>
      </c>
      <c r="RZ61" s="18">
        <v>0</v>
      </c>
      <c r="SA61" s="18"/>
      <c r="SB61" s="18"/>
      <c r="SC61" s="18"/>
      <c r="SD61" s="18"/>
      <c r="SE61" s="20">
        <f t="shared" si="42"/>
        <v>0</v>
      </c>
      <c r="SF61" s="20">
        <f t="shared" si="43"/>
        <v>0</v>
      </c>
      <c r="SG61" s="20">
        <f t="shared" si="44"/>
        <v>0</v>
      </c>
      <c r="SH61" s="18">
        <f t="shared" si="148"/>
        <v>0</v>
      </c>
      <c r="SI61" s="18">
        <v>0</v>
      </c>
      <c r="SJ61" s="218">
        <v>0</v>
      </c>
      <c r="SK61" s="218">
        <v>0</v>
      </c>
      <c r="SL61" s="218">
        <v>0</v>
      </c>
      <c r="SM61" s="218">
        <v>0</v>
      </c>
      <c r="SN61" s="218">
        <v>0</v>
      </c>
      <c r="SO61" s="218">
        <v>0</v>
      </c>
      <c r="SP61" s="218">
        <v>0</v>
      </c>
      <c r="SQ61" s="218">
        <v>0</v>
      </c>
      <c r="SR61" s="218">
        <v>0</v>
      </c>
      <c r="SS61" s="218"/>
      <c r="ST61" s="218"/>
      <c r="SU61" s="20">
        <f t="shared" si="149"/>
        <v>0</v>
      </c>
      <c r="SV61" s="18">
        <v>0</v>
      </c>
      <c r="SW61" s="18">
        <v>0</v>
      </c>
      <c r="SX61" s="18">
        <v>0</v>
      </c>
      <c r="SY61" s="18">
        <v>0</v>
      </c>
      <c r="SZ61" s="18">
        <v>0</v>
      </c>
      <c r="TA61" s="18">
        <v>0</v>
      </c>
      <c r="TB61" s="18">
        <v>0</v>
      </c>
      <c r="TC61" s="18">
        <v>0</v>
      </c>
      <c r="TD61" s="18">
        <v>0</v>
      </c>
      <c r="TE61" s="18"/>
      <c r="TF61" s="18"/>
      <c r="TG61" s="18"/>
      <c r="TH61" s="20">
        <f t="shared" si="45"/>
        <v>0</v>
      </c>
      <c r="TI61" s="20">
        <f t="shared" si="46"/>
        <v>0</v>
      </c>
      <c r="TJ61" s="20">
        <f t="shared" si="47"/>
        <v>0</v>
      </c>
      <c r="TK61" s="18">
        <f t="shared" si="150"/>
        <v>65.866</v>
      </c>
      <c r="TL61" s="18">
        <v>6.4660000000000002</v>
      </c>
      <c r="TM61" s="218">
        <v>6.6</v>
      </c>
      <c r="TN61" s="218">
        <v>6.6</v>
      </c>
      <c r="TO61" s="218">
        <v>6.6</v>
      </c>
      <c r="TP61" s="218">
        <v>6.6</v>
      </c>
      <c r="TQ61" s="218">
        <v>6.6</v>
      </c>
      <c r="TR61" s="218">
        <v>6.6</v>
      </c>
      <c r="TS61" s="218">
        <v>6.6</v>
      </c>
      <c r="TT61" s="218">
        <v>6.6</v>
      </c>
      <c r="TU61" s="218">
        <v>6.6</v>
      </c>
      <c r="TV61" s="218"/>
      <c r="TW61" s="218"/>
      <c r="TX61" s="20">
        <f t="shared" si="151"/>
        <v>0</v>
      </c>
      <c r="TY61" s="18">
        <v>0</v>
      </c>
      <c r="TZ61" s="18">
        <v>0</v>
      </c>
      <c r="UA61" s="18">
        <v>0</v>
      </c>
      <c r="UB61" s="18">
        <v>0</v>
      </c>
      <c r="UC61" s="18">
        <v>0</v>
      </c>
      <c r="UD61" s="18">
        <v>0</v>
      </c>
      <c r="UE61" s="18">
        <v>0</v>
      </c>
      <c r="UF61" s="18">
        <v>0</v>
      </c>
      <c r="UG61" s="18">
        <v>0</v>
      </c>
      <c r="UH61" s="18">
        <f>VLOOKUP(C61,'[3]Фін.рез.(витрати)'!$C$8:$AI$94,33,0)</f>
        <v>0</v>
      </c>
      <c r="UI61" s="18"/>
      <c r="UJ61" s="18"/>
      <c r="UK61" s="20">
        <f t="shared" si="48"/>
        <v>-65.866</v>
      </c>
      <c r="UL61" s="20">
        <f t="shared" si="49"/>
        <v>-65.866</v>
      </c>
      <c r="UM61" s="20">
        <f t="shared" si="50"/>
        <v>0</v>
      </c>
      <c r="UN61" s="18">
        <f t="shared" si="152"/>
        <v>13.274000000000001</v>
      </c>
      <c r="UO61" s="18">
        <v>1.304</v>
      </c>
      <c r="UP61" s="218">
        <v>1.33</v>
      </c>
      <c r="UQ61" s="218">
        <v>1.33</v>
      </c>
      <c r="UR61" s="218">
        <v>1.33</v>
      </c>
      <c r="US61" s="218">
        <v>1.33</v>
      </c>
      <c r="UT61" s="218">
        <v>1.33</v>
      </c>
      <c r="UU61" s="218">
        <v>1.33</v>
      </c>
      <c r="UV61" s="218">
        <v>1.33</v>
      </c>
      <c r="UW61" s="218">
        <v>1.33</v>
      </c>
      <c r="UX61" s="218">
        <v>1.33</v>
      </c>
      <c r="UY61" s="218"/>
      <c r="UZ61" s="218"/>
      <c r="VA61" s="20">
        <f t="shared" si="51"/>
        <v>0</v>
      </c>
      <c r="VB61" s="218"/>
      <c r="VC61" s="218"/>
      <c r="VD61" s="218"/>
      <c r="VE61" s="218"/>
      <c r="VF61" s="218"/>
      <c r="VG61" s="218"/>
      <c r="VH61" s="218"/>
      <c r="VI61" s="218"/>
      <c r="VJ61" s="218"/>
      <c r="VK61" s="218"/>
      <c r="VL61" s="218"/>
      <c r="VM61" s="218"/>
      <c r="VN61" s="20">
        <f t="shared" si="52"/>
        <v>-13.274000000000001</v>
      </c>
      <c r="VO61" s="20">
        <f t="shared" si="53"/>
        <v>-13.274000000000001</v>
      </c>
      <c r="VP61" s="20">
        <f t="shared" si="54"/>
        <v>0</v>
      </c>
      <c r="VQ61" s="120">
        <f t="shared" si="55"/>
        <v>0</v>
      </c>
      <c r="VR61" s="228"/>
      <c r="VS61" s="228"/>
      <c r="VT61" s="228"/>
      <c r="VU61" s="228"/>
      <c r="VV61" s="228"/>
      <c r="VW61" s="228"/>
      <c r="VX61" s="228"/>
      <c r="VY61" s="228"/>
      <c r="VZ61" s="228"/>
      <c r="WA61" s="228"/>
      <c r="WB61" s="228"/>
      <c r="WC61" s="228"/>
      <c r="WD61" s="120">
        <f t="shared" si="56"/>
        <v>0</v>
      </c>
      <c r="WE61" s="218"/>
      <c r="WF61" s="218"/>
      <c r="WG61" s="218"/>
      <c r="WH61" s="218"/>
      <c r="WI61" s="218"/>
      <c r="WJ61" s="218"/>
      <c r="WK61" s="218"/>
      <c r="WL61" s="218"/>
      <c r="WM61" s="218"/>
      <c r="WN61" s="218"/>
      <c r="WO61" s="218"/>
      <c r="WP61" s="218"/>
      <c r="WQ61" s="120">
        <f t="shared" si="57"/>
        <v>0</v>
      </c>
      <c r="WR61" s="120">
        <f t="shared" si="58"/>
        <v>0</v>
      </c>
      <c r="WS61" s="120">
        <f t="shared" si="59"/>
        <v>0</v>
      </c>
      <c r="WT61" s="119">
        <f t="shared" si="153"/>
        <v>10283.441000000003</v>
      </c>
      <c r="WU61" s="119">
        <v>1006.3309999999999</v>
      </c>
      <c r="WV61" s="228">
        <v>1030.79</v>
      </c>
      <c r="WW61" s="228">
        <v>1030.79</v>
      </c>
      <c r="WX61" s="228">
        <v>1030.79</v>
      </c>
      <c r="WY61" s="228">
        <v>1030.79</v>
      </c>
      <c r="WZ61" s="228">
        <v>1030.79</v>
      </c>
      <c r="XA61" s="228">
        <v>1030.79</v>
      </c>
      <c r="XB61" s="228">
        <v>1030.79</v>
      </c>
      <c r="XC61" s="228">
        <v>1030.79</v>
      </c>
      <c r="XD61" s="228">
        <v>1030.79</v>
      </c>
      <c r="XE61" s="228"/>
      <c r="XF61" s="228"/>
      <c r="XG61" s="119">
        <f t="shared" si="154"/>
        <v>11867.966663364878</v>
      </c>
      <c r="XH61" s="18">
        <v>1085.174027549732</v>
      </c>
      <c r="XI61" s="18">
        <v>877.94996945677349</v>
      </c>
      <c r="XJ61" s="18">
        <v>522.87460329355054</v>
      </c>
      <c r="XK61" s="18">
        <v>478.1691784786023</v>
      </c>
      <c r="XL61" s="18">
        <v>1177.9832071946153</v>
      </c>
      <c r="XM61" s="18">
        <v>1143.7713239346579</v>
      </c>
      <c r="XN61" s="18">
        <v>968.06614307861412</v>
      </c>
      <c r="XO61" s="18">
        <v>2331.3617006971685</v>
      </c>
      <c r="XP61" s="18">
        <v>2175.3327248828377</v>
      </c>
      <c r="XQ61" s="18">
        <v>1107.2837847983267</v>
      </c>
      <c r="XR61" s="18"/>
      <c r="XS61" s="18"/>
      <c r="XT61" s="120">
        <f t="shared" si="60"/>
        <v>1584.5256633648751</v>
      </c>
      <c r="XU61" s="120">
        <f t="shared" si="61"/>
        <v>0</v>
      </c>
      <c r="XV61" s="120">
        <f t="shared" si="62"/>
        <v>1584.5256633648751</v>
      </c>
      <c r="XW61" s="119">
        <f t="shared" si="155"/>
        <v>2646.2080000000001</v>
      </c>
      <c r="XX61" s="119">
        <v>255.08799999999999</v>
      </c>
      <c r="XY61" s="228">
        <v>265.68</v>
      </c>
      <c r="XZ61" s="228">
        <v>265.68</v>
      </c>
      <c r="YA61" s="228">
        <v>265.68</v>
      </c>
      <c r="YB61" s="228">
        <v>265.68</v>
      </c>
      <c r="YC61" s="228">
        <v>265.68</v>
      </c>
      <c r="YD61" s="228">
        <v>265.68</v>
      </c>
      <c r="YE61" s="228">
        <v>265.68</v>
      </c>
      <c r="YF61" s="228">
        <v>265.68</v>
      </c>
      <c r="YG61" s="228">
        <v>265.68</v>
      </c>
      <c r="YH61" s="228"/>
      <c r="YI61" s="228"/>
      <c r="YJ61" s="120">
        <f t="shared" si="156"/>
        <v>1982.6994273696032</v>
      </c>
      <c r="YK61" s="18">
        <v>182.85129369524736</v>
      </c>
      <c r="YL61" s="18">
        <v>130.7070670431311</v>
      </c>
      <c r="YM61" s="18">
        <v>183.66956181951267</v>
      </c>
      <c r="YN61" s="18">
        <v>196.21732551542837</v>
      </c>
      <c r="YO61" s="18">
        <v>268.91312444179664</v>
      </c>
      <c r="YP61" s="18">
        <v>187.26346405707616</v>
      </c>
      <c r="YQ61" s="18">
        <v>178.79888387410742</v>
      </c>
      <c r="YR61" s="18">
        <v>198.75963344574049</v>
      </c>
      <c r="YS61" s="18">
        <v>259.68949460080108</v>
      </c>
      <c r="YT61" s="18">
        <v>195.82957887676218</v>
      </c>
      <c r="YU61" s="18"/>
      <c r="YV61" s="18"/>
      <c r="YW61" s="218">
        <f t="shared" si="157"/>
        <v>-663.50857263039688</v>
      </c>
      <c r="YX61" s="120">
        <f t="shared" si="63"/>
        <v>-663.50857263039688</v>
      </c>
      <c r="YY61" s="120">
        <f t="shared" si="64"/>
        <v>0</v>
      </c>
      <c r="YZ61" s="119">
        <f t="shared" si="158"/>
        <v>1779.9260000000002</v>
      </c>
      <c r="ZA61" s="119">
        <v>174.14599999999999</v>
      </c>
      <c r="ZB61" s="228">
        <v>178.42</v>
      </c>
      <c r="ZC61" s="228">
        <v>178.42</v>
      </c>
      <c r="ZD61" s="228">
        <v>178.42</v>
      </c>
      <c r="ZE61" s="228">
        <v>178.42</v>
      </c>
      <c r="ZF61" s="228">
        <v>178.42</v>
      </c>
      <c r="ZG61" s="228">
        <v>178.42</v>
      </c>
      <c r="ZH61" s="228">
        <v>178.42</v>
      </c>
      <c r="ZI61" s="228">
        <v>178.42</v>
      </c>
      <c r="ZJ61" s="228">
        <v>178.42</v>
      </c>
      <c r="ZK61" s="228"/>
      <c r="ZL61" s="228"/>
      <c r="ZM61" s="120">
        <f t="shared" si="159"/>
        <v>1398.3461189119696</v>
      </c>
      <c r="ZN61" s="119"/>
      <c r="ZO61" s="18"/>
      <c r="ZP61" s="18">
        <v>686.49460606811556</v>
      </c>
      <c r="ZQ61" s="18">
        <v>711.85151284385404</v>
      </c>
      <c r="ZR61" s="18"/>
      <c r="ZS61" s="18"/>
      <c r="ZT61" s="18"/>
      <c r="ZU61" s="18"/>
      <c r="ZV61" s="18"/>
      <c r="ZW61" s="18"/>
      <c r="ZX61" s="18"/>
      <c r="ZY61" s="18"/>
      <c r="ZZ61" s="120">
        <f t="shared" si="65"/>
        <v>-381.57988108803056</v>
      </c>
      <c r="AAA61" s="120">
        <f t="shared" si="66"/>
        <v>-381.57988108803056</v>
      </c>
      <c r="AAB61" s="120">
        <f t="shared" si="67"/>
        <v>0</v>
      </c>
      <c r="AAC61" s="119">
        <f t="shared" si="160"/>
        <v>0</v>
      </c>
      <c r="AAD61" s="119">
        <v>0</v>
      </c>
      <c r="AAE61" s="228">
        <v>0</v>
      </c>
      <c r="AAF61" s="228">
        <v>0</v>
      </c>
      <c r="AAG61" s="228">
        <v>0</v>
      </c>
      <c r="AAH61" s="228">
        <v>0</v>
      </c>
      <c r="AAI61" s="228">
        <v>0</v>
      </c>
      <c r="AAJ61" s="228">
        <v>0</v>
      </c>
      <c r="AAK61" s="228">
        <v>0</v>
      </c>
      <c r="AAL61" s="228">
        <v>0</v>
      </c>
      <c r="AAM61" s="228">
        <v>0</v>
      </c>
      <c r="AAN61" s="228"/>
      <c r="AAO61" s="228"/>
      <c r="AAP61" s="120">
        <f t="shared" si="161"/>
        <v>0</v>
      </c>
      <c r="AAQ61" s="18">
        <v>0</v>
      </c>
      <c r="AAR61" s="18">
        <v>0</v>
      </c>
      <c r="AAS61" s="18">
        <v>0</v>
      </c>
      <c r="AAT61" s="18">
        <v>0</v>
      </c>
      <c r="AAU61" s="18">
        <v>0</v>
      </c>
      <c r="AAV61" s="18">
        <v>0</v>
      </c>
      <c r="AAW61" s="18">
        <v>0</v>
      </c>
      <c r="AAX61" s="18">
        <v>0</v>
      </c>
      <c r="AAY61" s="18">
        <v>0</v>
      </c>
      <c r="AAZ61" s="18">
        <v>0</v>
      </c>
      <c r="ABA61" s="18"/>
      <c r="ABB61" s="18"/>
      <c r="ABC61" s="120">
        <f t="shared" si="68"/>
        <v>0</v>
      </c>
      <c r="ABD61" s="120">
        <f t="shared" si="69"/>
        <v>0</v>
      </c>
      <c r="ABE61" s="120">
        <f t="shared" si="70"/>
        <v>0</v>
      </c>
      <c r="ABF61" s="119">
        <f t="shared" si="162"/>
        <v>0</v>
      </c>
      <c r="ABG61" s="119">
        <v>0</v>
      </c>
      <c r="ABH61" s="228">
        <v>0</v>
      </c>
      <c r="ABI61" s="228">
        <v>0</v>
      </c>
      <c r="ABJ61" s="228">
        <v>0</v>
      </c>
      <c r="ABK61" s="228">
        <v>0</v>
      </c>
      <c r="ABL61" s="228">
        <v>0</v>
      </c>
      <c r="ABM61" s="228">
        <v>0</v>
      </c>
      <c r="ABN61" s="228">
        <v>0</v>
      </c>
      <c r="ABO61" s="228">
        <v>0</v>
      </c>
      <c r="ABP61" s="228">
        <v>0</v>
      </c>
      <c r="ABQ61" s="228"/>
      <c r="ABR61" s="228"/>
      <c r="ABS61" s="120">
        <f t="shared" si="163"/>
        <v>0</v>
      </c>
      <c r="ABT61" s="18">
        <v>0</v>
      </c>
      <c r="ABU61" s="18"/>
      <c r="ABV61" s="18"/>
      <c r="ABW61" s="18"/>
      <c r="ABX61" s="18"/>
      <c r="ABY61" s="18"/>
      <c r="ABZ61" s="18"/>
      <c r="ACA61" s="18">
        <v>0</v>
      </c>
      <c r="ACB61" s="18">
        <v>0</v>
      </c>
      <c r="ACC61" s="18">
        <v>0</v>
      </c>
      <c r="ACD61" s="18"/>
      <c r="ACE61" s="18"/>
      <c r="ACF61" s="120">
        <f t="shared" si="71"/>
        <v>0</v>
      </c>
      <c r="ACG61" s="120">
        <f t="shared" si="72"/>
        <v>0</v>
      </c>
      <c r="ACH61" s="120">
        <f t="shared" si="73"/>
        <v>0</v>
      </c>
      <c r="ACI61" s="114">
        <f t="shared" si="74"/>
        <v>279.83499999999998</v>
      </c>
      <c r="ACJ61" s="120">
        <f t="shared" si="75"/>
        <v>254.40011179199996</v>
      </c>
      <c r="ACK61" s="131">
        <f t="shared" si="76"/>
        <v>-25.434888208000018</v>
      </c>
      <c r="ACL61" s="120">
        <f t="shared" si="77"/>
        <v>-25.434888208000018</v>
      </c>
      <c r="ACM61" s="120">
        <f t="shared" si="78"/>
        <v>0</v>
      </c>
      <c r="ACN61" s="18">
        <f t="shared" si="164"/>
        <v>279.83499999999998</v>
      </c>
      <c r="ACO61" s="18">
        <v>30.535</v>
      </c>
      <c r="ACP61" s="218">
        <v>27.7</v>
      </c>
      <c r="ACQ61" s="218">
        <v>27.7</v>
      </c>
      <c r="ACR61" s="218">
        <v>27.7</v>
      </c>
      <c r="ACS61" s="218">
        <v>27.7</v>
      </c>
      <c r="ACT61" s="218">
        <v>27.7</v>
      </c>
      <c r="ACU61" s="218">
        <v>27.7</v>
      </c>
      <c r="ACV61" s="218">
        <v>27.7</v>
      </c>
      <c r="ACW61" s="218">
        <v>27.7</v>
      </c>
      <c r="ACX61" s="218">
        <v>27.7</v>
      </c>
      <c r="ACY61" s="218"/>
      <c r="ACZ61" s="218"/>
      <c r="ADA61" s="20">
        <f t="shared" si="165"/>
        <v>254.40011179199996</v>
      </c>
      <c r="ADB61" s="18">
        <v>27.799705079999999</v>
      </c>
      <c r="ADC61" s="18">
        <v>19.805921999999999</v>
      </c>
      <c r="ADD61" s="18">
        <v>23.855079312000001</v>
      </c>
      <c r="ADE61" s="18">
        <v>28.408741199999998</v>
      </c>
      <c r="ADF61" s="18">
        <v>19.8486774</v>
      </c>
      <c r="ADG61" s="18">
        <v>24.263301600000002</v>
      </c>
      <c r="ADH61" s="18">
        <v>31.4270496</v>
      </c>
      <c r="ADI61" s="18">
        <v>27.619930799999999</v>
      </c>
      <c r="ADJ61" s="18">
        <v>23.476111200000002</v>
      </c>
      <c r="ADK61" s="18">
        <v>27.895593599999998</v>
      </c>
      <c r="ADL61" s="18"/>
      <c r="ADM61" s="18"/>
      <c r="ADN61" s="20">
        <f t="shared" si="79"/>
        <v>-25.434888208000018</v>
      </c>
      <c r="ADO61" s="20">
        <f t="shared" si="80"/>
        <v>-25.434888208000018</v>
      </c>
      <c r="ADP61" s="20">
        <f t="shared" si="81"/>
        <v>0</v>
      </c>
      <c r="ADQ61" s="18">
        <f t="shared" si="166"/>
        <v>0</v>
      </c>
      <c r="ADR61" s="18">
        <v>0</v>
      </c>
      <c r="ADS61" s="218">
        <v>0</v>
      </c>
      <c r="ADT61" s="218">
        <v>0</v>
      </c>
      <c r="ADU61" s="218">
        <v>0</v>
      </c>
      <c r="ADV61" s="218">
        <v>0</v>
      </c>
      <c r="ADW61" s="218">
        <v>0</v>
      </c>
      <c r="ADX61" s="218">
        <v>0</v>
      </c>
      <c r="ADY61" s="218">
        <v>0</v>
      </c>
      <c r="ADZ61" s="218">
        <v>0</v>
      </c>
      <c r="AEA61" s="218">
        <v>0</v>
      </c>
      <c r="AEB61" s="218"/>
      <c r="AEC61" s="218"/>
      <c r="AED61" s="20">
        <f t="shared" si="167"/>
        <v>0</v>
      </c>
      <c r="AEE61" s="18">
        <v>0</v>
      </c>
      <c r="AEF61" s="18">
        <v>0</v>
      </c>
      <c r="AEG61" s="18">
        <v>0</v>
      </c>
      <c r="AEH61" s="18">
        <v>0</v>
      </c>
      <c r="AEI61" s="18">
        <v>0</v>
      </c>
      <c r="AEJ61" s="18">
        <v>0</v>
      </c>
      <c r="AEK61" s="18">
        <v>0</v>
      </c>
      <c r="AEL61" s="18">
        <v>0</v>
      </c>
      <c r="AEM61" s="18">
        <v>0</v>
      </c>
      <c r="AEN61" s="18">
        <v>0</v>
      </c>
      <c r="AEO61" s="18"/>
      <c r="AEP61" s="18"/>
      <c r="AEQ61" s="20">
        <f t="shared" si="82"/>
        <v>0</v>
      </c>
      <c r="AER61" s="20">
        <f t="shared" si="83"/>
        <v>0</v>
      </c>
      <c r="AES61" s="20">
        <f t="shared" si="84"/>
        <v>0</v>
      </c>
      <c r="AET61" s="18">
        <f t="shared" si="168"/>
        <v>0</v>
      </c>
      <c r="AEU61" s="18">
        <v>0</v>
      </c>
      <c r="AEV61" s="218">
        <v>0</v>
      </c>
      <c r="AEW61" s="218">
        <v>0</v>
      </c>
      <c r="AEX61" s="218">
        <v>0</v>
      </c>
      <c r="AEY61" s="218">
        <v>0</v>
      </c>
      <c r="AEZ61" s="218"/>
      <c r="AFA61" s="218"/>
      <c r="AFB61" s="218"/>
      <c r="AFC61" s="218"/>
      <c r="AFD61" s="218"/>
      <c r="AFE61" s="218"/>
      <c r="AFF61" s="218"/>
      <c r="AFG61" s="20">
        <f t="shared" si="169"/>
        <v>0</v>
      </c>
      <c r="AFH61" s="18"/>
      <c r="AFI61" s="18"/>
      <c r="AFJ61" s="18"/>
      <c r="AFK61" s="18"/>
      <c r="AFL61" s="18"/>
      <c r="AFM61" s="18"/>
      <c r="AFN61" s="18"/>
      <c r="AFO61" s="18"/>
      <c r="AFP61" s="18"/>
      <c r="AFQ61" s="18"/>
      <c r="AFR61" s="18"/>
      <c r="AFS61" s="18"/>
      <c r="AFT61" s="20">
        <f t="shared" si="85"/>
        <v>0</v>
      </c>
      <c r="AFU61" s="20">
        <f t="shared" si="86"/>
        <v>0</v>
      </c>
      <c r="AFV61" s="135">
        <f t="shared" si="87"/>
        <v>0</v>
      </c>
      <c r="AFW61" s="140">
        <f t="shared" si="88"/>
        <v>26771.823999999997</v>
      </c>
      <c r="AFX61" s="110">
        <f t="shared" si="89"/>
        <v>21732.55369570222</v>
      </c>
      <c r="AFY61" s="125">
        <f t="shared" si="90"/>
        <v>-5039.2703042977773</v>
      </c>
      <c r="AFZ61" s="20">
        <f t="shared" si="170"/>
        <v>-5039.2703042977773</v>
      </c>
      <c r="AGA61" s="139">
        <f t="shared" si="171"/>
        <v>0</v>
      </c>
      <c r="AGB61" s="200">
        <f t="shared" si="91"/>
        <v>32126.188799999996</v>
      </c>
      <c r="AGC61" s="125">
        <f t="shared" si="91"/>
        <v>26079.064434842661</v>
      </c>
      <c r="AGD61" s="125">
        <f t="shared" si="92"/>
        <v>-6047.124365157335</v>
      </c>
      <c r="AGE61" s="20">
        <f t="shared" si="93"/>
        <v>-6047.124365157335</v>
      </c>
      <c r="AGF61" s="135">
        <f t="shared" si="94"/>
        <v>0</v>
      </c>
      <c r="AGG61" s="164">
        <f t="shared" si="172"/>
        <v>1606.30944</v>
      </c>
      <c r="AGH61" s="205">
        <f t="shared" si="173"/>
        <v>1303.9532217421331</v>
      </c>
      <c r="AGI61" s="125">
        <f t="shared" si="95"/>
        <v>-302.35621825786689</v>
      </c>
      <c r="AGJ61" s="20">
        <f t="shared" si="96"/>
        <v>-302.35621825786689</v>
      </c>
      <c r="AGK61" s="139">
        <f t="shared" si="97"/>
        <v>0</v>
      </c>
      <c r="AGL61" s="165">
        <f t="shared" si="174"/>
        <v>33732.498239999994</v>
      </c>
      <c r="AGM61" s="165">
        <f t="shared" si="174"/>
        <v>27383.017656584794</v>
      </c>
      <c r="AGN61" s="166">
        <f t="shared" si="99"/>
        <v>-6349.4805834151994</v>
      </c>
      <c r="AGO61" s="165">
        <f t="shared" si="100"/>
        <v>-6349.4805834151994</v>
      </c>
      <c r="AGP61" s="167">
        <f t="shared" si="101"/>
        <v>0</v>
      </c>
      <c r="AGQ61" s="202">
        <f t="shared" si="175"/>
        <v>4.7619047619047616E-2</v>
      </c>
      <c r="AGR61" s="263"/>
      <c r="AGS61" s="263">
        <v>0.05</v>
      </c>
      <c r="AGT61" s="229"/>
      <c r="AGU61" s="264"/>
      <c r="AGV61" s="22"/>
      <c r="AGW61" s="22"/>
      <c r="AGX61" s="22"/>
      <c r="AGY61" s="22"/>
      <c r="AGZ61" s="22"/>
      <c r="AHA61" s="22"/>
      <c r="AHB61" s="22"/>
      <c r="AHC61" s="22"/>
      <c r="AHD61" s="22"/>
      <c r="AHE61" s="22"/>
      <c r="AHF61" s="22"/>
      <c r="AHG61" s="22"/>
      <c r="AHH61" s="22"/>
    </row>
    <row r="62" spans="1:892" s="210" customFormat="1" ht="12.75" outlineLevel="1" x14ac:dyDescent="0.25">
      <c r="A62" s="1">
        <v>492</v>
      </c>
      <c r="B62" s="21">
        <v>3</v>
      </c>
      <c r="C62" s="230" t="s">
        <v>783</v>
      </c>
      <c r="D62" s="231">
        <v>5</v>
      </c>
      <c r="E62" s="227">
        <v>2159.17</v>
      </c>
      <c r="F62" s="131">
        <f t="shared" si="0"/>
        <v>21840.239999999998</v>
      </c>
      <c r="G62" s="113">
        <f t="shared" si="1"/>
        <v>16733.097833938918</v>
      </c>
      <c r="H62" s="131">
        <f t="shared" si="2"/>
        <v>-5107.1421660610795</v>
      </c>
      <c r="I62" s="120">
        <f t="shared" si="3"/>
        <v>-5107.1421660610795</v>
      </c>
      <c r="J62" s="120">
        <f t="shared" si="4"/>
        <v>0</v>
      </c>
      <c r="K62" s="18">
        <f t="shared" si="102"/>
        <v>6782.0389999999998</v>
      </c>
      <c r="L62" s="218">
        <v>665.45900000000006</v>
      </c>
      <c r="M62" s="218">
        <v>679.62</v>
      </c>
      <c r="N62" s="218">
        <v>679.62</v>
      </c>
      <c r="O62" s="218">
        <v>679.62</v>
      </c>
      <c r="P62" s="218">
        <v>679.62</v>
      </c>
      <c r="Q62" s="218">
        <v>679.62</v>
      </c>
      <c r="R62" s="218">
        <v>679.62</v>
      </c>
      <c r="S62" s="218">
        <v>679.62</v>
      </c>
      <c r="T62" s="218">
        <v>679.62</v>
      </c>
      <c r="U62" s="218">
        <v>679.62</v>
      </c>
      <c r="V62" s="218"/>
      <c r="W62" s="218"/>
      <c r="X62" s="218">
        <f t="shared" si="103"/>
        <v>4616.1973635516551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3594.0269536559749</v>
      </c>
      <c r="AE62" s="18">
        <v>1022.1704098956798</v>
      </c>
      <c r="AF62" s="18">
        <v>0</v>
      </c>
      <c r="AG62" s="18">
        <v>0</v>
      </c>
      <c r="AH62" s="18">
        <v>0</v>
      </c>
      <c r="AI62" s="18"/>
      <c r="AJ62" s="18"/>
      <c r="AK62" s="218"/>
      <c r="AL62" s="218">
        <f t="shared" si="104"/>
        <v>0</v>
      </c>
      <c r="AM62" s="218">
        <f t="shared" si="5"/>
        <v>0</v>
      </c>
      <c r="AN62" s="18">
        <f t="shared" si="105"/>
        <v>2324.2129999999993</v>
      </c>
      <c r="AO62" s="218">
        <v>228.203</v>
      </c>
      <c r="AP62" s="218">
        <v>232.89</v>
      </c>
      <c r="AQ62" s="218">
        <v>232.89</v>
      </c>
      <c r="AR62" s="218">
        <v>232.89</v>
      </c>
      <c r="AS62" s="218">
        <v>232.89</v>
      </c>
      <c r="AT62" s="218">
        <v>232.89</v>
      </c>
      <c r="AU62" s="218">
        <v>232.89</v>
      </c>
      <c r="AV62" s="218">
        <v>232.89</v>
      </c>
      <c r="AW62" s="218">
        <v>232.89</v>
      </c>
      <c r="AX62" s="218">
        <v>232.89</v>
      </c>
      <c r="AY62" s="218"/>
      <c r="AZ62" s="218"/>
      <c r="BA62" s="20">
        <f t="shared" si="106"/>
        <v>1208.9406302011594</v>
      </c>
      <c r="BB62" s="18">
        <v>0</v>
      </c>
      <c r="BC62" s="18">
        <v>0</v>
      </c>
      <c r="BD62" s="18">
        <v>0</v>
      </c>
      <c r="BE62" s="18">
        <v>0</v>
      </c>
      <c r="BF62" s="18">
        <v>0</v>
      </c>
      <c r="BG62" s="18">
        <v>1208.9406302011594</v>
      </c>
      <c r="BH62" s="18">
        <v>0</v>
      </c>
      <c r="BI62" s="18">
        <v>0</v>
      </c>
      <c r="BJ62" s="18">
        <v>0</v>
      </c>
      <c r="BK62" s="18">
        <v>0</v>
      </c>
      <c r="BL62" s="18"/>
      <c r="BM62" s="18"/>
      <c r="BN62" s="218"/>
      <c r="BO62" s="20">
        <f t="shared" si="6"/>
        <v>0</v>
      </c>
      <c r="BP62" s="20">
        <f t="shared" si="7"/>
        <v>0</v>
      </c>
      <c r="BQ62" s="18">
        <f t="shared" si="107"/>
        <v>322.05700000000002</v>
      </c>
      <c r="BR62" s="218">
        <v>32.167000000000002</v>
      </c>
      <c r="BS62" s="3">
        <v>32.21</v>
      </c>
      <c r="BT62" s="218">
        <v>32.21</v>
      </c>
      <c r="BU62" s="218">
        <v>32.21</v>
      </c>
      <c r="BV62" s="218">
        <v>32.21</v>
      </c>
      <c r="BW62" s="218">
        <v>32.21</v>
      </c>
      <c r="BX62" s="218">
        <v>32.21</v>
      </c>
      <c r="BY62" s="218">
        <v>32.21</v>
      </c>
      <c r="BZ62" s="218">
        <v>32.21</v>
      </c>
      <c r="CA62" s="218">
        <v>32.21</v>
      </c>
      <c r="CB62" s="218"/>
      <c r="CC62" s="218"/>
      <c r="CD62" s="18">
        <f t="shared" si="108"/>
        <v>348.88427056819995</v>
      </c>
      <c r="CE62" s="18">
        <v>32.399894373000002</v>
      </c>
      <c r="CF62" s="18">
        <v>32.316662730000004</v>
      </c>
      <c r="CG62" s="18">
        <v>35.506518770199996</v>
      </c>
      <c r="CH62" s="18">
        <v>36.243691650000002</v>
      </c>
      <c r="CI62" s="18">
        <v>35.451943244999995</v>
      </c>
      <c r="CJ62" s="18">
        <v>36.114127150000002</v>
      </c>
      <c r="CK62" s="18">
        <v>35.082626550000001</v>
      </c>
      <c r="CL62" s="18">
        <v>35.237332349999996</v>
      </c>
      <c r="CM62" s="18">
        <v>34.942452549999999</v>
      </c>
      <c r="CN62" s="18">
        <v>35.589021199999998</v>
      </c>
      <c r="CO62" s="18"/>
      <c r="CP62" s="18"/>
      <c r="CQ62" s="218"/>
      <c r="CR62" s="20">
        <f t="shared" si="8"/>
        <v>0</v>
      </c>
      <c r="CS62" s="20">
        <f t="shared" si="9"/>
        <v>0</v>
      </c>
      <c r="CT62" s="18">
        <f t="shared" si="109"/>
        <v>246.09200000000004</v>
      </c>
      <c r="CU62" s="18">
        <v>24.602</v>
      </c>
      <c r="CV62" s="218">
        <v>24.61</v>
      </c>
      <c r="CW62" s="218">
        <v>24.61</v>
      </c>
      <c r="CX62" s="218">
        <v>24.61</v>
      </c>
      <c r="CY62" s="218">
        <v>24.61</v>
      </c>
      <c r="CZ62" s="218">
        <v>24.61</v>
      </c>
      <c r="DA62" s="218">
        <v>24.61</v>
      </c>
      <c r="DB62" s="218">
        <v>24.61</v>
      </c>
      <c r="DC62" s="218">
        <v>24.61</v>
      </c>
      <c r="DD62" s="218">
        <v>24.61</v>
      </c>
      <c r="DE62" s="218"/>
      <c r="DF62" s="218"/>
      <c r="DG62" s="18">
        <f t="shared" si="110"/>
        <v>269.24391659867996</v>
      </c>
      <c r="DH62" s="18">
        <v>25.008702943000003</v>
      </c>
      <c r="DI62" s="18">
        <v>24.944458430000001</v>
      </c>
      <c r="DJ62" s="18">
        <v>27.400209352679997</v>
      </c>
      <c r="DK62" s="18">
        <v>27.969082109999999</v>
      </c>
      <c r="DL62" s="18">
        <v>27.358093683</v>
      </c>
      <c r="DM62" s="18">
        <v>27.868998569999999</v>
      </c>
      <c r="DN62" s="18">
        <v>27.07309377</v>
      </c>
      <c r="DO62" s="18">
        <v>27.19247949</v>
      </c>
      <c r="DP62" s="18">
        <v>26.964922169999998</v>
      </c>
      <c r="DQ62" s="18">
        <v>27.463876079999999</v>
      </c>
      <c r="DR62" s="18"/>
      <c r="DS62" s="18"/>
      <c r="DT62" s="218">
        <f t="shared" si="111"/>
        <v>23.151916598679918</v>
      </c>
      <c r="DU62" s="20">
        <f t="shared" si="10"/>
        <v>0</v>
      </c>
      <c r="DV62" s="20">
        <f t="shared" si="112"/>
        <v>23.151916598679918</v>
      </c>
      <c r="DW62" s="18">
        <f t="shared" si="176"/>
        <v>511.36900000000009</v>
      </c>
      <c r="DX62" s="18">
        <v>50.209000000000003</v>
      </c>
      <c r="DY62" s="218">
        <v>51.24</v>
      </c>
      <c r="DZ62" s="218">
        <v>51.24</v>
      </c>
      <c r="EA62" s="218">
        <v>51.24</v>
      </c>
      <c r="EB62" s="218">
        <v>51.24</v>
      </c>
      <c r="EC62" s="218">
        <v>51.24</v>
      </c>
      <c r="ED62" s="218">
        <v>51.24</v>
      </c>
      <c r="EE62" s="218">
        <v>51.24</v>
      </c>
      <c r="EF62" s="218">
        <v>51.24</v>
      </c>
      <c r="EG62" s="218">
        <v>51.24</v>
      </c>
      <c r="EH62" s="218"/>
      <c r="EI62" s="218"/>
      <c r="EJ62" s="218"/>
      <c r="EK62" s="18">
        <f t="shared" si="113"/>
        <v>265.29332507187883</v>
      </c>
      <c r="EL62" s="18">
        <v>0</v>
      </c>
      <c r="EM62" s="18">
        <v>0</v>
      </c>
      <c r="EN62" s="18">
        <v>0</v>
      </c>
      <c r="EO62" s="18">
        <v>0</v>
      </c>
      <c r="EP62" s="18">
        <v>0</v>
      </c>
      <c r="EQ62" s="18">
        <v>265.29332507187883</v>
      </c>
      <c r="ER62" s="18">
        <v>0</v>
      </c>
      <c r="ES62" s="18">
        <v>0</v>
      </c>
      <c r="ET62" s="18">
        <v>0</v>
      </c>
      <c r="EU62" s="18">
        <v>0</v>
      </c>
      <c r="EV62" s="18"/>
      <c r="EW62" s="18"/>
      <c r="EX62" s="20">
        <f t="shared" si="12"/>
        <v>-246.07567492812126</v>
      </c>
      <c r="EY62" s="20">
        <f t="shared" si="114"/>
        <v>-246.07567492812126</v>
      </c>
      <c r="EZ62" s="20">
        <f t="shared" si="115"/>
        <v>0</v>
      </c>
      <c r="FA62" s="18">
        <f t="shared" si="116"/>
        <v>4663.387999999999</v>
      </c>
      <c r="FB62" s="18">
        <v>457.86799999999994</v>
      </c>
      <c r="FC62" s="218">
        <v>467.28</v>
      </c>
      <c r="FD62" s="218">
        <v>467.28</v>
      </c>
      <c r="FE62" s="218">
        <v>467.28</v>
      </c>
      <c r="FF62" s="218">
        <v>467.28</v>
      </c>
      <c r="FG62" s="218">
        <v>467.28</v>
      </c>
      <c r="FH62" s="218">
        <v>467.28</v>
      </c>
      <c r="FI62" s="218">
        <v>467.28</v>
      </c>
      <c r="FJ62" s="218">
        <v>467.28</v>
      </c>
      <c r="FK62" s="218">
        <v>467.28</v>
      </c>
      <c r="FL62" s="218"/>
      <c r="FM62" s="218"/>
      <c r="FN62" s="20">
        <f t="shared" si="117"/>
        <v>2497.4755079326756</v>
      </c>
      <c r="FO62" s="18">
        <v>0</v>
      </c>
      <c r="FP62" s="18">
        <v>0</v>
      </c>
      <c r="FQ62" s="18">
        <v>0</v>
      </c>
      <c r="FR62" s="18">
        <v>0</v>
      </c>
      <c r="FS62" s="18">
        <v>0</v>
      </c>
      <c r="FT62" s="18">
        <v>2497.4755079326756</v>
      </c>
      <c r="FU62" s="18">
        <v>0</v>
      </c>
      <c r="FV62" s="18">
        <v>0</v>
      </c>
      <c r="FW62" s="18">
        <v>0</v>
      </c>
      <c r="FX62" s="18">
        <v>0</v>
      </c>
      <c r="FY62" s="18"/>
      <c r="FZ62" s="18"/>
      <c r="GA62" s="218">
        <f t="shared" si="118"/>
        <v>-2165.9124920673235</v>
      </c>
      <c r="GB62" s="20">
        <f t="shared" si="119"/>
        <v>-2165.9124920673235</v>
      </c>
      <c r="GC62" s="20">
        <f t="shared" si="120"/>
        <v>0</v>
      </c>
      <c r="GD62" s="18">
        <f t="shared" si="121"/>
        <v>2.7710000000000004</v>
      </c>
      <c r="GE62" s="218">
        <v>2.7710000000000004</v>
      </c>
      <c r="GF62" s="218">
        <v>0</v>
      </c>
      <c r="GG62" s="218">
        <v>0</v>
      </c>
      <c r="GH62" s="218">
        <v>0</v>
      </c>
      <c r="GI62" s="218">
        <v>0</v>
      </c>
      <c r="GJ62" s="218">
        <v>0</v>
      </c>
      <c r="GK62" s="218"/>
      <c r="GL62" s="218"/>
      <c r="GM62" s="218"/>
      <c r="GN62" s="218"/>
      <c r="GO62" s="218"/>
      <c r="GP62" s="218"/>
      <c r="GQ62" s="20">
        <f t="shared" si="122"/>
        <v>0</v>
      </c>
      <c r="GR62" s="18">
        <v>0</v>
      </c>
      <c r="GS62" s="18">
        <v>0</v>
      </c>
      <c r="GT62" s="18">
        <v>0</v>
      </c>
      <c r="GU62" s="18">
        <v>0</v>
      </c>
      <c r="GV62" s="218">
        <f t="shared" si="123"/>
        <v>-2.7710000000000004</v>
      </c>
      <c r="GW62" s="20">
        <f t="shared" si="13"/>
        <v>-2.7710000000000004</v>
      </c>
      <c r="GX62" s="20">
        <f t="shared" si="14"/>
        <v>0</v>
      </c>
      <c r="GY62" s="18">
        <f t="shared" si="124"/>
        <v>6988.3109999999997</v>
      </c>
      <c r="GZ62" s="18">
        <v>698.48099999999999</v>
      </c>
      <c r="HA62" s="218">
        <v>698.87</v>
      </c>
      <c r="HB62" s="218">
        <v>698.87</v>
      </c>
      <c r="HC62" s="218">
        <v>698.87</v>
      </c>
      <c r="HD62" s="218">
        <v>698.87</v>
      </c>
      <c r="HE62" s="218">
        <v>698.87</v>
      </c>
      <c r="HF62" s="218">
        <v>698.87</v>
      </c>
      <c r="HG62" s="218">
        <v>698.87</v>
      </c>
      <c r="HH62" s="218">
        <v>698.87</v>
      </c>
      <c r="HI62" s="218">
        <v>698.87</v>
      </c>
      <c r="HJ62" s="218"/>
      <c r="HK62" s="218"/>
      <c r="HL62" s="20">
        <f t="shared" si="125"/>
        <v>7527.0628200146693</v>
      </c>
      <c r="HM62" s="18">
        <v>718.87574286310132</v>
      </c>
      <c r="HN62" s="18">
        <v>660.91405494141372</v>
      </c>
      <c r="HO62" s="18">
        <v>759.62486066594374</v>
      </c>
      <c r="HP62" s="18">
        <v>818.81483964034055</v>
      </c>
      <c r="HQ62" s="18">
        <v>856.56970968978442</v>
      </c>
      <c r="HR62" s="18">
        <v>743.02444886603382</v>
      </c>
      <c r="HS62" s="18">
        <v>675.41943558991102</v>
      </c>
      <c r="HT62" s="18">
        <v>893.44210290867682</v>
      </c>
      <c r="HU62" s="18">
        <v>675.09114293657228</v>
      </c>
      <c r="HV62" s="18">
        <v>725.28648191289199</v>
      </c>
      <c r="HW62" s="18"/>
      <c r="HX62" s="18"/>
      <c r="HY62" s="20">
        <f t="shared" si="15"/>
        <v>538.75182001466965</v>
      </c>
      <c r="HZ62" s="20">
        <f t="shared" si="16"/>
        <v>0</v>
      </c>
      <c r="IA62" s="20">
        <f t="shared" si="17"/>
        <v>538.75182001466965</v>
      </c>
      <c r="IB62" s="119">
        <f t="shared" si="126"/>
        <v>0</v>
      </c>
      <c r="IC62" s="119">
        <v>0</v>
      </c>
      <c r="ID62" s="228">
        <v>0</v>
      </c>
      <c r="IE62" s="228">
        <v>0</v>
      </c>
      <c r="IF62" s="119">
        <v>0</v>
      </c>
      <c r="IG62" s="119">
        <v>0</v>
      </c>
      <c r="IH62" s="119">
        <v>0</v>
      </c>
      <c r="II62" s="119">
        <v>0</v>
      </c>
      <c r="IJ62" s="119">
        <v>0</v>
      </c>
      <c r="IK62" s="119">
        <v>0</v>
      </c>
      <c r="IL62" s="119">
        <v>0</v>
      </c>
      <c r="IM62" s="119"/>
      <c r="IN62" s="119"/>
      <c r="IO62" s="120">
        <f t="shared" si="127"/>
        <v>0</v>
      </c>
      <c r="IP62" s="18">
        <v>0</v>
      </c>
      <c r="IQ62" s="18">
        <v>0</v>
      </c>
      <c r="IR62" s="18">
        <v>0</v>
      </c>
      <c r="IS62" s="18">
        <v>0</v>
      </c>
      <c r="IT62" s="18">
        <v>0</v>
      </c>
      <c r="IU62" s="18">
        <v>0</v>
      </c>
      <c r="IV62" s="18">
        <v>0</v>
      </c>
      <c r="IW62" s="18">
        <v>0</v>
      </c>
      <c r="IX62" s="18">
        <v>0</v>
      </c>
      <c r="IY62" s="18">
        <v>0</v>
      </c>
      <c r="IZ62" s="18"/>
      <c r="JA62" s="18"/>
      <c r="JB62" s="228">
        <f t="shared" si="18"/>
        <v>0</v>
      </c>
      <c r="JC62" s="120">
        <f t="shared" si="19"/>
        <v>0</v>
      </c>
      <c r="JD62" s="120">
        <f t="shared" si="20"/>
        <v>0</v>
      </c>
      <c r="JE62" s="119">
        <f t="shared" si="128"/>
        <v>0</v>
      </c>
      <c r="JF62" s="119">
        <v>0</v>
      </c>
      <c r="JG62" s="228">
        <v>0</v>
      </c>
      <c r="JH62" s="228">
        <v>0</v>
      </c>
      <c r="JI62" s="228">
        <v>0</v>
      </c>
      <c r="JJ62" s="228">
        <v>0</v>
      </c>
      <c r="JK62" s="228">
        <v>0</v>
      </c>
      <c r="JL62" s="228">
        <v>0</v>
      </c>
      <c r="JM62" s="228">
        <v>0</v>
      </c>
      <c r="JN62" s="228">
        <v>0</v>
      </c>
      <c r="JO62" s="228">
        <v>0</v>
      </c>
      <c r="JP62" s="228"/>
      <c r="JQ62" s="228"/>
      <c r="JR62" s="119">
        <f t="shared" si="129"/>
        <v>0</v>
      </c>
      <c r="JS62" s="18">
        <v>0</v>
      </c>
      <c r="JT62" s="18">
        <v>0</v>
      </c>
      <c r="JU62" s="18">
        <v>0</v>
      </c>
      <c r="JV62" s="18">
        <v>0</v>
      </c>
      <c r="JW62" s="18">
        <v>0</v>
      </c>
      <c r="JX62" s="18">
        <v>0</v>
      </c>
      <c r="JY62" s="18">
        <v>0</v>
      </c>
      <c r="JZ62" s="18">
        <v>0</v>
      </c>
      <c r="KA62" s="18">
        <v>0</v>
      </c>
      <c r="KB62" s="18">
        <v>0</v>
      </c>
      <c r="KC62" s="18"/>
      <c r="KD62" s="18"/>
      <c r="KE62" s="228">
        <f t="shared" si="21"/>
        <v>0</v>
      </c>
      <c r="KF62" s="120">
        <f t="shared" si="22"/>
        <v>0</v>
      </c>
      <c r="KG62" s="120">
        <f t="shared" si="23"/>
        <v>0</v>
      </c>
      <c r="KH62" s="119">
        <f t="shared" si="130"/>
        <v>3060.0159999999996</v>
      </c>
      <c r="KI62" s="119">
        <v>300.43599999999998</v>
      </c>
      <c r="KJ62" s="228">
        <v>306.62</v>
      </c>
      <c r="KK62" s="228">
        <v>306.62</v>
      </c>
      <c r="KL62" s="228">
        <v>306.62</v>
      </c>
      <c r="KM62" s="228">
        <v>306.62</v>
      </c>
      <c r="KN62" s="228">
        <v>306.62</v>
      </c>
      <c r="KO62" s="228">
        <v>306.62</v>
      </c>
      <c r="KP62" s="228">
        <v>306.62</v>
      </c>
      <c r="KQ62" s="228">
        <v>306.62</v>
      </c>
      <c r="KR62" s="228">
        <v>306.62</v>
      </c>
      <c r="KS62" s="228"/>
      <c r="KT62" s="228"/>
      <c r="KU62" s="120">
        <f t="shared" si="131"/>
        <v>2555.3484187062236</v>
      </c>
      <c r="KV62" s="18">
        <v>355.74779892610599</v>
      </c>
      <c r="KW62" s="18">
        <v>269.63425064520305</v>
      </c>
      <c r="KX62" s="18">
        <v>397.49795015286804</v>
      </c>
      <c r="KY62" s="18">
        <v>352.52614656121841</v>
      </c>
      <c r="KZ62" s="18">
        <v>379.67138923804555</v>
      </c>
      <c r="LA62" s="18">
        <v>75.22539179855174</v>
      </c>
      <c r="LB62" s="18">
        <v>4.1682142522920955</v>
      </c>
      <c r="LC62" s="18"/>
      <c r="LD62" s="18">
        <v>419.97212192638233</v>
      </c>
      <c r="LE62" s="18">
        <v>300.90515520555607</v>
      </c>
      <c r="LF62" s="18"/>
      <c r="LG62" s="18"/>
      <c r="LH62" s="228">
        <f t="shared" si="132"/>
        <v>-504.66758129377604</v>
      </c>
      <c r="LI62" s="120">
        <f t="shared" si="24"/>
        <v>-504.66758129377604</v>
      </c>
      <c r="LJ62" s="120">
        <f t="shared" si="25"/>
        <v>0</v>
      </c>
      <c r="LK62" s="120">
        <f t="shared" si="133"/>
        <v>0</v>
      </c>
      <c r="LL62" s="228"/>
      <c r="LM62" s="228"/>
      <c r="LN62" s="228"/>
      <c r="LO62" s="228"/>
      <c r="LP62" s="228"/>
      <c r="LQ62" s="228"/>
      <c r="LR62" s="228"/>
      <c r="LS62" s="228"/>
      <c r="LT62" s="228"/>
      <c r="LU62" s="228"/>
      <c r="LV62" s="228"/>
      <c r="LW62" s="228"/>
      <c r="LX62" s="120">
        <f t="shared" si="26"/>
        <v>0</v>
      </c>
      <c r="LY62" s="228"/>
      <c r="LZ62" s="228"/>
      <c r="MA62" s="228"/>
      <c r="MB62" s="228"/>
      <c r="MC62" s="228"/>
      <c r="MD62" s="228"/>
      <c r="ME62" s="228"/>
      <c r="MF62" s="228"/>
      <c r="MG62" s="228"/>
      <c r="MH62" s="228"/>
      <c r="MI62" s="228"/>
      <c r="MJ62" s="119">
        <v>0</v>
      </c>
      <c r="MK62" s="228"/>
      <c r="ML62" s="120">
        <f t="shared" si="27"/>
        <v>0</v>
      </c>
      <c r="MM62" s="120">
        <f t="shared" si="28"/>
        <v>0</v>
      </c>
      <c r="MN62" s="120">
        <f t="shared" si="134"/>
        <v>22196.062900000001</v>
      </c>
      <c r="MO62" s="120">
        <v>2110.3128999999999</v>
      </c>
      <c r="MP62" s="228">
        <v>2231.75</v>
      </c>
      <c r="MQ62" s="228">
        <v>2231.75</v>
      </c>
      <c r="MR62" s="228">
        <v>2231.75</v>
      </c>
      <c r="MS62" s="228">
        <v>2231.75</v>
      </c>
      <c r="MT62" s="228">
        <v>2231.75</v>
      </c>
      <c r="MU62" s="228">
        <v>2231.75</v>
      </c>
      <c r="MV62" s="228">
        <v>2231.75</v>
      </c>
      <c r="MW62" s="228">
        <v>2231.75</v>
      </c>
      <c r="MX62" s="228">
        <v>2231.75</v>
      </c>
      <c r="MY62" s="228"/>
      <c r="MZ62" s="228"/>
      <c r="NA62" s="120">
        <f t="shared" si="135"/>
        <v>5177.42900523968</v>
      </c>
      <c r="NB62" s="20">
        <v>1650.1098981376076</v>
      </c>
      <c r="NC62" s="20">
        <v>1136.7963110006394</v>
      </c>
      <c r="ND62" s="20">
        <v>200.09731769110456</v>
      </c>
      <c r="NE62" s="20">
        <v>167.40997203868892</v>
      </c>
      <c r="NF62" s="20">
        <v>0</v>
      </c>
      <c r="NG62" s="20">
        <v>0</v>
      </c>
      <c r="NH62" s="20">
        <v>918.3487951951289</v>
      </c>
      <c r="NI62" s="20">
        <v>245.97137209276821</v>
      </c>
      <c r="NJ62" s="20">
        <v>274.16779085423332</v>
      </c>
      <c r="NK62" s="20">
        <v>584.52754822950931</v>
      </c>
      <c r="NL62" s="20"/>
      <c r="NM62" s="20"/>
      <c r="NN62" s="228">
        <f t="shared" si="136"/>
        <v>-17018.633894760322</v>
      </c>
      <c r="NO62" s="120">
        <f t="shared" si="29"/>
        <v>-17018.633894760322</v>
      </c>
      <c r="NP62" s="120">
        <f t="shared" si="30"/>
        <v>0</v>
      </c>
      <c r="NQ62" s="114">
        <f t="shared" si="31"/>
        <v>11205.235000000001</v>
      </c>
      <c r="NR62" s="113">
        <f t="shared" si="32"/>
        <v>42039.19</v>
      </c>
      <c r="NS62" s="131">
        <f t="shared" si="33"/>
        <v>30833.955000000002</v>
      </c>
      <c r="NT62" s="120">
        <f t="shared" si="34"/>
        <v>0</v>
      </c>
      <c r="NU62" s="120">
        <f t="shared" si="35"/>
        <v>30833.955000000002</v>
      </c>
      <c r="NV62" s="18">
        <f t="shared" si="137"/>
        <v>1137.655</v>
      </c>
      <c r="NW62" s="18">
        <v>110.125</v>
      </c>
      <c r="NX62" s="218">
        <v>114.17</v>
      </c>
      <c r="NY62" s="218">
        <v>114.17</v>
      </c>
      <c r="NZ62" s="18">
        <v>114.17</v>
      </c>
      <c r="OA62" s="18">
        <v>114.17</v>
      </c>
      <c r="OB62" s="18">
        <v>114.17</v>
      </c>
      <c r="OC62" s="18">
        <v>114.17</v>
      </c>
      <c r="OD62" s="18">
        <v>114.17</v>
      </c>
      <c r="OE62" s="18">
        <v>114.17</v>
      </c>
      <c r="OF62" s="18">
        <v>114.17</v>
      </c>
      <c r="OG62" s="18"/>
      <c r="OH62" s="18"/>
      <c r="OI62" s="20">
        <f t="shared" si="138"/>
        <v>2414.84</v>
      </c>
      <c r="OJ62" s="20">
        <v>548.98</v>
      </c>
      <c r="OK62" s="20">
        <v>0</v>
      </c>
      <c r="OL62" s="20">
        <v>0</v>
      </c>
      <c r="OM62" s="20">
        <v>0</v>
      </c>
      <c r="ON62" s="20">
        <v>0</v>
      </c>
      <c r="OO62" s="20">
        <v>0</v>
      </c>
      <c r="OP62" s="20">
        <v>796.91</v>
      </c>
      <c r="OQ62" s="20">
        <v>0</v>
      </c>
      <c r="OR62" s="20">
        <v>0</v>
      </c>
      <c r="OS62" s="20">
        <f>VLOOKUP(C62,'[3]Фін.рез.(витрати)'!$C$8:$AD$94,28,0)</f>
        <v>1068.95</v>
      </c>
      <c r="OT62" s="20"/>
      <c r="OU62" s="20"/>
      <c r="OV62" s="218">
        <f t="shared" si="139"/>
        <v>1277.1850000000002</v>
      </c>
      <c r="OW62" s="20">
        <f t="shared" si="36"/>
        <v>0</v>
      </c>
      <c r="OX62" s="20">
        <f t="shared" si="37"/>
        <v>1277.1850000000002</v>
      </c>
      <c r="OY62" s="18">
        <f t="shared" si="140"/>
        <v>4014.7510000000007</v>
      </c>
      <c r="OZ62" s="18">
        <v>379.471</v>
      </c>
      <c r="PA62" s="218">
        <v>403.92</v>
      </c>
      <c r="PB62" s="218">
        <v>403.92</v>
      </c>
      <c r="PC62" s="218">
        <v>403.92</v>
      </c>
      <c r="PD62" s="218">
        <v>403.92</v>
      </c>
      <c r="PE62" s="218">
        <v>403.92</v>
      </c>
      <c r="PF62" s="218">
        <v>403.92</v>
      </c>
      <c r="PG62" s="218">
        <v>403.92</v>
      </c>
      <c r="PH62" s="218">
        <v>403.92</v>
      </c>
      <c r="PI62" s="218">
        <v>403.92</v>
      </c>
      <c r="PJ62" s="218"/>
      <c r="PK62" s="218"/>
      <c r="PL62" s="20">
        <f t="shared" si="141"/>
        <v>7854.0599999999995</v>
      </c>
      <c r="PM62" s="18">
        <v>0</v>
      </c>
      <c r="PN62" s="18">
        <v>0</v>
      </c>
      <c r="PO62" s="18">
        <v>0</v>
      </c>
      <c r="PP62" s="18">
        <v>0</v>
      </c>
      <c r="PQ62" s="18">
        <v>0</v>
      </c>
      <c r="PR62" s="18">
        <v>0</v>
      </c>
      <c r="PS62" s="18">
        <v>0</v>
      </c>
      <c r="PT62" s="18">
        <v>3889.34</v>
      </c>
      <c r="PU62" s="18">
        <v>0</v>
      </c>
      <c r="PV62" s="18">
        <f>VLOOKUP(C62,'[3]Фін.рез.(витрати)'!$C$8:$AE$94,29,0)</f>
        <v>3964.72</v>
      </c>
      <c r="PW62" s="18"/>
      <c r="PX62" s="18"/>
      <c r="PY62" s="218">
        <f t="shared" si="142"/>
        <v>3839.3089999999988</v>
      </c>
      <c r="PZ62" s="20">
        <f t="shared" si="38"/>
        <v>0</v>
      </c>
      <c r="QA62" s="20">
        <f t="shared" si="39"/>
        <v>3839.3089999999988</v>
      </c>
      <c r="QB62" s="18">
        <f t="shared" si="143"/>
        <v>644.99699999999984</v>
      </c>
      <c r="QC62" s="18">
        <v>63.147000000000006</v>
      </c>
      <c r="QD62" s="218">
        <v>64.650000000000006</v>
      </c>
      <c r="QE62" s="218">
        <v>64.650000000000006</v>
      </c>
      <c r="QF62" s="218">
        <v>64.650000000000006</v>
      </c>
      <c r="QG62" s="218">
        <v>64.650000000000006</v>
      </c>
      <c r="QH62" s="218">
        <v>64.650000000000006</v>
      </c>
      <c r="QI62" s="218">
        <v>64.650000000000006</v>
      </c>
      <c r="QJ62" s="218">
        <v>64.650000000000006</v>
      </c>
      <c r="QK62" s="218">
        <v>64.650000000000006</v>
      </c>
      <c r="QL62" s="218">
        <v>64.650000000000006</v>
      </c>
      <c r="QM62" s="218"/>
      <c r="QN62" s="218"/>
      <c r="QO62" s="20">
        <f t="shared" si="144"/>
        <v>0</v>
      </c>
      <c r="QP62" s="18">
        <v>0</v>
      </c>
      <c r="QQ62" s="18">
        <v>0</v>
      </c>
      <c r="QR62" s="18"/>
      <c r="QS62" s="18">
        <v>0</v>
      </c>
      <c r="QT62" s="18">
        <v>0</v>
      </c>
      <c r="QU62" s="18">
        <v>0</v>
      </c>
      <c r="QV62" s="18"/>
      <c r="QW62" s="18">
        <v>0</v>
      </c>
      <c r="QX62" s="18"/>
      <c r="QY62" s="18"/>
      <c r="QZ62" s="18"/>
      <c r="RA62" s="18"/>
      <c r="RB62" s="218">
        <f t="shared" si="145"/>
        <v>-644.99699999999984</v>
      </c>
      <c r="RC62" s="20">
        <f t="shared" si="40"/>
        <v>-644.99699999999984</v>
      </c>
      <c r="RD62" s="20">
        <f t="shared" si="41"/>
        <v>0</v>
      </c>
      <c r="RE62" s="18">
        <f t="shared" si="146"/>
        <v>2638.9379999999996</v>
      </c>
      <c r="RF62" s="20">
        <v>258.88799999999998</v>
      </c>
      <c r="RG62" s="218">
        <v>264.45</v>
      </c>
      <c r="RH62" s="218">
        <v>264.45</v>
      </c>
      <c r="RI62" s="218">
        <v>264.45</v>
      </c>
      <c r="RJ62" s="218">
        <v>264.45</v>
      </c>
      <c r="RK62" s="218">
        <v>264.45</v>
      </c>
      <c r="RL62" s="218">
        <v>264.45</v>
      </c>
      <c r="RM62" s="218">
        <v>264.45</v>
      </c>
      <c r="RN62" s="218">
        <v>264.45</v>
      </c>
      <c r="RO62" s="218">
        <v>264.45</v>
      </c>
      <c r="RP62" s="218"/>
      <c r="RQ62" s="218"/>
      <c r="RR62" s="20">
        <f t="shared" si="147"/>
        <v>0</v>
      </c>
      <c r="RS62" s="18">
        <v>0</v>
      </c>
      <c r="RT62" s="18">
        <v>0</v>
      </c>
      <c r="RU62" s="18"/>
      <c r="RV62" s="18">
        <v>0</v>
      </c>
      <c r="RW62" s="18"/>
      <c r="RX62" s="18"/>
      <c r="RY62" s="18">
        <v>0</v>
      </c>
      <c r="RZ62" s="18">
        <v>0</v>
      </c>
      <c r="SA62" s="18"/>
      <c r="SB62" s="18"/>
      <c r="SC62" s="18"/>
      <c r="SD62" s="18"/>
      <c r="SE62" s="20">
        <f t="shared" si="42"/>
        <v>-2638.9379999999996</v>
      </c>
      <c r="SF62" s="20">
        <f t="shared" si="43"/>
        <v>-2638.9379999999996</v>
      </c>
      <c r="SG62" s="20">
        <f t="shared" si="44"/>
        <v>0</v>
      </c>
      <c r="SH62" s="18">
        <f t="shared" si="148"/>
        <v>1441.759</v>
      </c>
      <c r="SI62" s="18">
        <v>137.839</v>
      </c>
      <c r="SJ62" s="218">
        <v>144.88</v>
      </c>
      <c r="SK62" s="218">
        <v>144.88</v>
      </c>
      <c r="SL62" s="218">
        <v>144.88</v>
      </c>
      <c r="SM62" s="218">
        <v>144.88</v>
      </c>
      <c r="SN62" s="218">
        <v>144.88</v>
      </c>
      <c r="SO62" s="218">
        <v>144.88</v>
      </c>
      <c r="SP62" s="218">
        <v>144.88</v>
      </c>
      <c r="SQ62" s="218">
        <v>144.88</v>
      </c>
      <c r="SR62" s="218">
        <v>144.88</v>
      </c>
      <c r="SS62" s="218"/>
      <c r="ST62" s="218"/>
      <c r="SU62" s="20">
        <f t="shared" si="149"/>
        <v>0</v>
      </c>
      <c r="SV62" s="18">
        <v>0</v>
      </c>
      <c r="SW62" s="18">
        <v>0</v>
      </c>
      <c r="SX62" s="18">
        <v>0</v>
      </c>
      <c r="SY62" s="18">
        <v>0</v>
      </c>
      <c r="SZ62" s="18">
        <v>0</v>
      </c>
      <c r="TA62" s="18">
        <v>0</v>
      </c>
      <c r="TB62" s="18">
        <v>0</v>
      </c>
      <c r="TC62" s="18">
        <v>0</v>
      </c>
      <c r="TD62" s="18">
        <v>0</v>
      </c>
      <c r="TE62" s="18"/>
      <c r="TF62" s="18"/>
      <c r="TG62" s="18"/>
      <c r="TH62" s="20">
        <f t="shared" si="45"/>
        <v>-1441.759</v>
      </c>
      <c r="TI62" s="20">
        <f t="shared" si="46"/>
        <v>-1441.759</v>
      </c>
      <c r="TJ62" s="20">
        <f t="shared" si="47"/>
        <v>0</v>
      </c>
      <c r="TK62" s="18">
        <f t="shared" si="150"/>
        <v>1301.1799999999998</v>
      </c>
      <c r="TL62" s="18">
        <v>127.66999999999999</v>
      </c>
      <c r="TM62" s="218">
        <v>130.38999999999999</v>
      </c>
      <c r="TN62" s="218">
        <v>130.38999999999999</v>
      </c>
      <c r="TO62" s="218">
        <v>130.38999999999999</v>
      </c>
      <c r="TP62" s="218">
        <v>130.38999999999999</v>
      </c>
      <c r="TQ62" s="218">
        <v>130.38999999999999</v>
      </c>
      <c r="TR62" s="218">
        <v>130.38999999999999</v>
      </c>
      <c r="TS62" s="218">
        <v>130.38999999999999</v>
      </c>
      <c r="TT62" s="218">
        <v>130.38999999999999</v>
      </c>
      <c r="TU62" s="218">
        <v>130.38999999999999</v>
      </c>
      <c r="TV62" s="218"/>
      <c r="TW62" s="218"/>
      <c r="TX62" s="20">
        <f t="shared" si="151"/>
        <v>31770.29</v>
      </c>
      <c r="TY62" s="18">
        <v>19163.5</v>
      </c>
      <c r="TZ62" s="18">
        <v>956.24</v>
      </c>
      <c r="UA62" s="18">
        <v>0</v>
      </c>
      <c r="UB62" s="18">
        <v>0</v>
      </c>
      <c r="UC62" s="18">
        <v>0</v>
      </c>
      <c r="UD62" s="18">
        <v>0</v>
      </c>
      <c r="UE62" s="18">
        <v>0</v>
      </c>
      <c r="UF62" s="18">
        <v>7020</v>
      </c>
      <c r="UG62" s="18">
        <v>4630.55</v>
      </c>
      <c r="UH62" s="18">
        <f>VLOOKUP(C62,'[3]Фін.рез.(витрати)'!$C$8:$AI$94,33,0)</f>
        <v>0</v>
      </c>
      <c r="UI62" s="18"/>
      <c r="UJ62" s="18"/>
      <c r="UK62" s="20">
        <f t="shared" si="48"/>
        <v>30469.11</v>
      </c>
      <c r="UL62" s="20">
        <f t="shared" si="49"/>
        <v>0</v>
      </c>
      <c r="UM62" s="20">
        <f t="shared" si="50"/>
        <v>30469.11</v>
      </c>
      <c r="UN62" s="18">
        <f t="shared" si="152"/>
        <v>25.955000000000002</v>
      </c>
      <c r="UO62" s="18">
        <v>2.5549999999999997</v>
      </c>
      <c r="UP62" s="218">
        <v>2.6</v>
      </c>
      <c r="UQ62" s="218">
        <v>2.6</v>
      </c>
      <c r="UR62" s="218">
        <v>2.6</v>
      </c>
      <c r="US62" s="218">
        <v>2.6</v>
      </c>
      <c r="UT62" s="218">
        <v>2.6</v>
      </c>
      <c r="UU62" s="218">
        <v>2.6</v>
      </c>
      <c r="UV62" s="218">
        <v>2.6</v>
      </c>
      <c r="UW62" s="218">
        <v>2.6</v>
      </c>
      <c r="UX62" s="218">
        <v>2.6</v>
      </c>
      <c r="UY62" s="218"/>
      <c r="UZ62" s="218"/>
      <c r="VA62" s="20">
        <f t="shared" si="51"/>
        <v>0</v>
      </c>
      <c r="VB62" s="218"/>
      <c r="VC62" s="218"/>
      <c r="VD62" s="218"/>
      <c r="VE62" s="218"/>
      <c r="VF62" s="218"/>
      <c r="VG62" s="218"/>
      <c r="VH62" s="218"/>
      <c r="VI62" s="218"/>
      <c r="VJ62" s="218"/>
      <c r="VK62" s="218"/>
      <c r="VL62" s="218"/>
      <c r="VM62" s="218"/>
      <c r="VN62" s="20">
        <f t="shared" si="52"/>
        <v>-25.955000000000002</v>
      </c>
      <c r="VO62" s="20">
        <f t="shared" si="53"/>
        <v>-25.955000000000002</v>
      </c>
      <c r="VP62" s="20">
        <f t="shared" si="54"/>
        <v>0</v>
      </c>
      <c r="VQ62" s="120">
        <f t="shared" si="55"/>
        <v>0</v>
      </c>
      <c r="VR62" s="228"/>
      <c r="VS62" s="228"/>
      <c r="VT62" s="228"/>
      <c r="VU62" s="228"/>
      <c r="VV62" s="228"/>
      <c r="VW62" s="228"/>
      <c r="VX62" s="228"/>
      <c r="VY62" s="228"/>
      <c r="VZ62" s="228"/>
      <c r="WA62" s="228"/>
      <c r="WB62" s="228"/>
      <c r="WC62" s="228"/>
      <c r="WD62" s="120">
        <f t="shared" si="56"/>
        <v>0</v>
      </c>
      <c r="WE62" s="218"/>
      <c r="WF62" s="218"/>
      <c r="WG62" s="218"/>
      <c r="WH62" s="218"/>
      <c r="WI62" s="218"/>
      <c r="WJ62" s="218"/>
      <c r="WK62" s="218"/>
      <c r="WL62" s="218"/>
      <c r="WM62" s="218"/>
      <c r="WN62" s="218"/>
      <c r="WO62" s="218"/>
      <c r="WP62" s="218"/>
      <c r="WQ62" s="120">
        <f t="shared" si="57"/>
        <v>0</v>
      </c>
      <c r="WR62" s="120">
        <f t="shared" si="58"/>
        <v>0</v>
      </c>
      <c r="WS62" s="120">
        <f t="shared" si="59"/>
        <v>0</v>
      </c>
      <c r="WT62" s="119">
        <f t="shared" si="153"/>
        <v>47037.550999999992</v>
      </c>
      <c r="WU62" s="119">
        <v>4639.6310000000003</v>
      </c>
      <c r="WV62" s="228">
        <v>4710.88</v>
      </c>
      <c r="WW62" s="228">
        <v>4710.88</v>
      </c>
      <c r="WX62" s="228">
        <v>4710.88</v>
      </c>
      <c r="WY62" s="228">
        <v>4710.88</v>
      </c>
      <c r="WZ62" s="228">
        <v>4710.88</v>
      </c>
      <c r="XA62" s="228">
        <v>4710.88</v>
      </c>
      <c r="XB62" s="228">
        <v>4710.88</v>
      </c>
      <c r="XC62" s="228">
        <v>4710.88</v>
      </c>
      <c r="XD62" s="228">
        <v>4710.88</v>
      </c>
      <c r="XE62" s="228"/>
      <c r="XF62" s="228"/>
      <c r="XG62" s="119">
        <f t="shared" si="154"/>
        <v>50738.167423789731</v>
      </c>
      <c r="XH62" s="18">
        <v>5696.0893300668486</v>
      </c>
      <c r="XI62" s="18">
        <v>4268.4645349139282</v>
      </c>
      <c r="XJ62" s="18">
        <v>2531.0443439789628</v>
      </c>
      <c r="XK62" s="18">
        <v>2279.5748406212915</v>
      </c>
      <c r="XL62" s="18">
        <v>5845.8636637275349</v>
      </c>
      <c r="XM62" s="18">
        <v>5600.9136061506033</v>
      </c>
      <c r="XN62" s="18">
        <v>4717.5818788332272</v>
      </c>
      <c r="XO62" s="18">
        <v>7555.9098771948647</v>
      </c>
      <c r="XP62" s="18">
        <v>6826.989955302286</v>
      </c>
      <c r="XQ62" s="18">
        <v>5415.7353930001827</v>
      </c>
      <c r="XR62" s="18"/>
      <c r="XS62" s="18"/>
      <c r="XT62" s="120">
        <f t="shared" si="60"/>
        <v>3700.6164237897392</v>
      </c>
      <c r="XU62" s="120">
        <f t="shared" si="61"/>
        <v>0</v>
      </c>
      <c r="XV62" s="120">
        <f t="shared" si="62"/>
        <v>3700.6164237897392</v>
      </c>
      <c r="XW62" s="119">
        <f t="shared" si="155"/>
        <v>9349.1489999999994</v>
      </c>
      <c r="XX62" s="119">
        <v>930.45900000000006</v>
      </c>
      <c r="XY62" s="228">
        <v>935.41</v>
      </c>
      <c r="XZ62" s="228">
        <v>935.41</v>
      </c>
      <c r="YA62" s="228">
        <v>935.41</v>
      </c>
      <c r="YB62" s="228">
        <v>935.41</v>
      </c>
      <c r="YC62" s="228">
        <v>935.41</v>
      </c>
      <c r="YD62" s="228">
        <v>935.41</v>
      </c>
      <c r="YE62" s="228">
        <v>935.41</v>
      </c>
      <c r="YF62" s="228">
        <v>935.41</v>
      </c>
      <c r="YG62" s="228">
        <v>935.41</v>
      </c>
      <c r="YH62" s="228"/>
      <c r="YI62" s="228"/>
      <c r="YJ62" s="120">
        <f t="shared" si="156"/>
        <v>10463.660270223754</v>
      </c>
      <c r="YK62" s="18">
        <v>928.63515526891524</v>
      </c>
      <c r="YL62" s="18">
        <v>663.8136107510486</v>
      </c>
      <c r="YM62" s="18">
        <v>932.79084118872765</v>
      </c>
      <c r="YN62" s="18">
        <v>996.51636509699597</v>
      </c>
      <c r="YO62" s="18">
        <v>1767.5839010758698</v>
      </c>
      <c r="YP62" s="18">
        <v>950.9882795713811</v>
      </c>
      <c r="YQ62" s="18">
        <v>1227.4990432044267</v>
      </c>
      <c r="YR62" s="18">
        <v>1009.427821570154</v>
      </c>
      <c r="YS62" s="18">
        <v>991.86356971154748</v>
      </c>
      <c r="YT62" s="18">
        <v>994.54168278468808</v>
      </c>
      <c r="YU62" s="18"/>
      <c r="YV62" s="18"/>
      <c r="YW62" s="218">
        <f t="shared" si="157"/>
        <v>1114.5112702237548</v>
      </c>
      <c r="YX62" s="120">
        <f t="shared" si="63"/>
        <v>0</v>
      </c>
      <c r="YY62" s="120">
        <f t="shared" si="64"/>
        <v>1114.5112702237548</v>
      </c>
      <c r="YZ62" s="119">
        <f t="shared" si="158"/>
        <v>2992.1699999999992</v>
      </c>
      <c r="ZA62" s="119">
        <v>283.26</v>
      </c>
      <c r="ZB62" s="228">
        <v>300.99</v>
      </c>
      <c r="ZC62" s="228">
        <v>300.99</v>
      </c>
      <c r="ZD62" s="228">
        <v>300.99</v>
      </c>
      <c r="ZE62" s="228">
        <v>300.99</v>
      </c>
      <c r="ZF62" s="228">
        <v>300.99</v>
      </c>
      <c r="ZG62" s="228">
        <v>300.99</v>
      </c>
      <c r="ZH62" s="228">
        <v>300.99</v>
      </c>
      <c r="ZI62" s="228">
        <v>300.99</v>
      </c>
      <c r="ZJ62" s="228">
        <v>300.99</v>
      </c>
      <c r="ZK62" s="228"/>
      <c r="ZL62" s="228"/>
      <c r="ZM62" s="120">
        <f t="shared" si="159"/>
        <v>7091.4836704682548</v>
      </c>
      <c r="ZN62" s="119"/>
      <c r="ZO62" s="18"/>
      <c r="ZP62" s="18">
        <v>3407.6354024168122</v>
      </c>
      <c r="ZQ62" s="18">
        <v>3683.8482680514426</v>
      </c>
      <c r="ZR62" s="18"/>
      <c r="ZS62" s="18"/>
      <c r="ZT62" s="18"/>
      <c r="ZU62" s="18"/>
      <c r="ZV62" s="18"/>
      <c r="ZW62" s="18"/>
      <c r="ZX62" s="18"/>
      <c r="ZY62" s="18"/>
      <c r="ZZ62" s="120">
        <f t="shared" si="65"/>
        <v>4099.3136704682556</v>
      </c>
      <c r="AAA62" s="120">
        <f t="shared" si="66"/>
        <v>0</v>
      </c>
      <c r="AAB62" s="120">
        <f t="shared" si="67"/>
        <v>4099.3136704682556</v>
      </c>
      <c r="AAC62" s="119">
        <f t="shared" si="160"/>
        <v>1083.2260000000001</v>
      </c>
      <c r="AAD62" s="119">
        <v>108.166</v>
      </c>
      <c r="AAE62" s="228">
        <v>108.34</v>
      </c>
      <c r="AAF62" s="228">
        <v>108.34</v>
      </c>
      <c r="AAG62" s="228">
        <v>108.34</v>
      </c>
      <c r="AAH62" s="228">
        <v>108.34</v>
      </c>
      <c r="AAI62" s="228">
        <v>108.34</v>
      </c>
      <c r="AAJ62" s="228">
        <v>108.34</v>
      </c>
      <c r="AAK62" s="228">
        <v>108.34</v>
      </c>
      <c r="AAL62" s="228">
        <v>108.34</v>
      </c>
      <c r="AAM62" s="228">
        <v>108.34</v>
      </c>
      <c r="AAN62" s="228"/>
      <c r="AAO62" s="228"/>
      <c r="AAP62" s="120">
        <f t="shared" si="161"/>
        <v>1193.9949598799999</v>
      </c>
      <c r="AAQ62" s="18">
        <v>101.27035422</v>
      </c>
      <c r="AAR62" s="18">
        <v>101.01020219999999</v>
      </c>
      <c r="AAS62" s="18">
        <v>123.91390440000001</v>
      </c>
      <c r="AAT62" s="18">
        <v>126.4865382</v>
      </c>
      <c r="AAU62" s="18">
        <v>123.72342246000001</v>
      </c>
      <c r="AAV62" s="18">
        <v>126.03437220000001</v>
      </c>
      <c r="AAW62" s="18">
        <v>122.4345474</v>
      </c>
      <c r="AAX62" s="18">
        <v>122.97445380000001</v>
      </c>
      <c r="AAY62" s="18">
        <v>121.94535540000001</v>
      </c>
      <c r="AAZ62" s="18">
        <v>124.2018096</v>
      </c>
      <c r="ABA62" s="18"/>
      <c r="ABB62" s="18"/>
      <c r="ABC62" s="120">
        <f t="shared" si="68"/>
        <v>110.76895987999978</v>
      </c>
      <c r="ABD62" s="120">
        <f t="shared" si="69"/>
        <v>0</v>
      </c>
      <c r="ABE62" s="120">
        <f t="shared" si="70"/>
        <v>110.76895987999978</v>
      </c>
      <c r="ABF62" s="119">
        <f t="shared" si="162"/>
        <v>239.75899999999996</v>
      </c>
      <c r="ABG62" s="119">
        <v>23.939</v>
      </c>
      <c r="ABH62" s="228">
        <v>23.98</v>
      </c>
      <c r="ABI62" s="228">
        <v>23.98</v>
      </c>
      <c r="ABJ62" s="228">
        <v>23.98</v>
      </c>
      <c r="ABK62" s="228">
        <v>23.98</v>
      </c>
      <c r="ABL62" s="228">
        <v>23.98</v>
      </c>
      <c r="ABM62" s="228">
        <v>23.98</v>
      </c>
      <c r="ABN62" s="228">
        <v>23.98</v>
      </c>
      <c r="ABO62" s="228">
        <v>23.98</v>
      </c>
      <c r="ABP62" s="228">
        <v>23.98</v>
      </c>
      <c r="ABQ62" s="228"/>
      <c r="ABR62" s="228"/>
      <c r="ABS62" s="120">
        <f t="shared" si="163"/>
        <v>0</v>
      </c>
      <c r="ABT62" s="18">
        <v>0</v>
      </c>
      <c r="ABU62" s="18"/>
      <c r="ABV62" s="18"/>
      <c r="ABW62" s="18"/>
      <c r="ABX62" s="18"/>
      <c r="ABY62" s="18"/>
      <c r="ABZ62" s="18"/>
      <c r="ACA62" s="18">
        <v>0</v>
      </c>
      <c r="ACB62" s="18">
        <v>0</v>
      </c>
      <c r="ACC62" s="18">
        <v>0</v>
      </c>
      <c r="ACD62" s="18"/>
      <c r="ACE62" s="18"/>
      <c r="ACF62" s="120">
        <f t="shared" si="71"/>
        <v>-239.75899999999996</v>
      </c>
      <c r="ACG62" s="120">
        <f t="shared" si="72"/>
        <v>-239.75899999999996</v>
      </c>
      <c r="ACH62" s="120">
        <f t="shared" si="73"/>
        <v>0</v>
      </c>
      <c r="ACI62" s="114">
        <f t="shared" si="74"/>
        <v>12443.657000000003</v>
      </c>
      <c r="ACJ62" s="120">
        <f t="shared" si="75"/>
        <v>9380.9070063359995</v>
      </c>
      <c r="ACK62" s="131">
        <f t="shared" si="76"/>
        <v>-3062.7499936640033</v>
      </c>
      <c r="ACL62" s="120">
        <f t="shared" si="77"/>
        <v>-3062.7499936640033</v>
      </c>
      <c r="ACM62" s="120">
        <f t="shared" si="78"/>
        <v>0</v>
      </c>
      <c r="ACN62" s="18">
        <f t="shared" si="164"/>
        <v>12443.657000000003</v>
      </c>
      <c r="ACO62" s="18">
        <v>1186.7270000000001</v>
      </c>
      <c r="ACP62" s="218">
        <v>1250.77</v>
      </c>
      <c r="ACQ62" s="218">
        <v>1250.77</v>
      </c>
      <c r="ACR62" s="218">
        <v>1250.77</v>
      </c>
      <c r="ACS62" s="218">
        <v>1250.77</v>
      </c>
      <c r="ACT62" s="218">
        <v>1250.77</v>
      </c>
      <c r="ACU62" s="218">
        <v>1250.77</v>
      </c>
      <c r="ACV62" s="218">
        <v>1250.77</v>
      </c>
      <c r="ACW62" s="218">
        <v>1250.77</v>
      </c>
      <c r="ACX62" s="218">
        <v>1250.77</v>
      </c>
      <c r="ACY62" s="218"/>
      <c r="ACZ62" s="218"/>
      <c r="ADA62" s="20">
        <f t="shared" si="165"/>
        <v>9380.9070063359995</v>
      </c>
      <c r="ADB62" s="18">
        <v>1008.73215576</v>
      </c>
      <c r="ADC62" s="18">
        <v>1330.9579584000001</v>
      </c>
      <c r="ADD62" s="18">
        <v>986.00994489600009</v>
      </c>
      <c r="ADE62" s="18">
        <v>1095.7657320000001</v>
      </c>
      <c r="ADF62" s="18">
        <v>778.06815408</v>
      </c>
      <c r="ADG62" s="18">
        <v>978.61983120000002</v>
      </c>
      <c r="ADH62" s="18">
        <v>997.80882480000002</v>
      </c>
      <c r="ADI62" s="18">
        <v>789.14088000000004</v>
      </c>
      <c r="ADJ62" s="18">
        <v>802.10046599999998</v>
      </c>
      <c r="ADK62" s="18">
        <v>613.70305919999998</v>
      </c>
      <c r="ADL62" s="18"/>
      <c r="ADM62" s="18"/>
      <c r="ADN62" s="20">
        <f t="shared" si="79"/>
        <v>-3062.7499936640033</v>
      </c>
      <c r="ADO62" s="20">
        <f t="shared" si="80"/>
        <v>-3062.7499936640033</v>
      </c>
      <c r="ADP62" s="20">
        <f t="shared" si="81"/>
        <v>0</v>
      </c>
      <c r="ADQ62" s="18">
        <f t="shared" si="166"/>
        <v>0</v>
      </c>
      <c r="ADR62" s="18">
        <v>0</v>
      </c>
      <c r="ADS62" s="218">
        <v>0</v>
      </c>
      <c r="ADT62" s="218">
        <v>0</v>
      </c>
      <c r="ADU62" s="218">
        <v>0</v>
      </c>
      <c r="ADV62" s="218">
        <v>0</v>
      </c>
      <c r="ADW62" s="218">
        <v>0</v>
      </c>
      <c r="ADX62" s="218">
        <v>0</v>
      </c>
      <c r="ADY62" s="218">
        <v>0</v>
      </c>
      <c r="ADZ62" s="218">
        <v>0</v>
      </c>
      <c r="AEA62" s="218">
        <v>0</v>
      </c>
      <c r="AEB62" s="218"/>
      <c r="AEC62" s="218"/>
      <c r="AED62" s="20">
        <f t="shared" si="167"/>
        <v>0</v>
      </c>
      <c r="AEE62" s="18">
        <v>0</v>
      </c>
      <c r="AEF62" s="18">
        <v>0</v>
      </c>
      <c r="AEG62" s="18">
        <v>0</v>
      </c>
      <c r="AEH62" s="18">
        <v>0</v>
      </c>
      <c r="AEI62" s="18">
        <v>0</v>
      </c>
      <c r="AEJ62" s="18">
        <v>0</v>
      </c>
      <c r="AEK62" s="18">
        <v>0</v>
      </c>
      <c r="AEL62" s="18">
        <v>0</v>
      </c>
      <c r="AEM62" s="18">
        <v>0</v>
      </c>
      <c r="AEN62" s="18">
        <v>0</v>
      </c>
      <c r="AEO62" s="18"/>
      <c r="AEP62" s="18"/>
      <c r="AEQ62" s="20">
        <f t="shared" si="82"/>
        <v>0</v>
      </c>
      <c r="AER62" s="20">
        <f t="shared" si="83"/>
        <v>0</v>
      </c>
      <c r="AES62" s="20">
        <f t="shared" si="84"/>
        <v>0</v>
      </c>
      <c r="AET62" s="18">
        <f t="shared" si="168"/>
        <v>0</v>
      </c>
      <c r="AEU62" s="18">
        <v>0</v>
      </c>
      <c r="AEV62" s="218">
        <v>0</v>
      </c>
      <c r="AEW62" s="218">
        <v>0</v>
      </c>
      <c r="AEX62" s="218">
        <v>0</v>
      </c>
      <c r="AEY62" s="218">
        <v>0</v>
      </c>
      <c r="AEZ62" s="218"/>
      <c r="AFA62" s="218"/>
      <c r="AFB62" s="218"/>
      <c r="AFC62" s="218"/>
      <c r="AFD62" s="218"/>
      <c r="AFE62" s="218"/>
      <c r="AFF62" s="218"/>
      <c r="AFG62" s="20">
        <f t="shared" si="169"/>
        <v>0</v>
      </c>
      <c r="AFH62" s="18"/>
      <c r="AFI62" s="18"/>
      <c r="AFJ62" s="18"/>
      <c r="AFK62" s="18"/>
      <c r="AFL62" s="18"/>
      <c r="AFM62" s="18"/>
      <c r="AFN62" s="18"/>
      <c r="AFO62" s="18"/>
      <c r="AFP62" s="18"/>
      <c r="AFQ62" s="18"/>
      <c r="AFR62" s="18"/>
      <c r="AFS62" s="18"/>
      <c r="AFT62" s="20">
        <f t="shared" si="85"/>
        <v>0</v>
      </c>
      <c r="AFU62" s="20">
        <f t="shared" si="86"/>
        <v>0</v>
      </c>
      <c r="AFV62" s="135">
        <f t="shared" si="87"/>
        <v>0</v>
      </c>
      <c r="AFW62" s="140">
        <f t="shared" si="88"/>
        <v>131447.06589999999</v>
      </c>
      <c r="AFX62" s="110">
        <f t="shared" si="89"/>
        <v>145373.27858858256</v>
      </c>
      <c r="AFY62" s="125">
        <f t="shared" si="90"/>
        <v>13926.212688582571</v>
      </c>
      <c r="AFZ62" s="20">
        <f t="shared" si="170"/>
        <v>0</v>
      </c>
      <c r="AGA62" s="139">
        <f t="shared" si="171"/>
        <v>13926.212688582571</v>
      </c>
      <c r="AGB62" s="200">
        <f t="shared" si="91"/>
        <v>157736.47907999999</v>
      </c>
      <c r="AGC62" s="125">
        <f t="shared" si="91"/>
        <v>174447.93430629905</v>
      </c>
      <c r="AGD62" s="125">
        <f t="shared" si="92"/>
        <v>16711.455226299062</v>
      </c>
      <c r="AGE62" s="20">
        <f t="shared" si="93"/>
        <v>0</v>
      </c>
      <c r="AGF62" s="135">
        <f t="shared" si="94"/>
        <v>16711.455226299062</v>
      </c>
      <c r="AGG62" s="164">
        <f t="shared" si="172"/>
        <v>7886.8239539999995</v>
      </c>
      <c r="AGH62" s="205">
        <f t="shared" si="173"/>
        <v>8722.3967153149533</v>
      </c>
      <c r="AGI62" s="125">
        <f t="shared" si="95"/>
        <v>835.57276131495382</v>
      </c>
      <c r="AGJ62" s="20">
        <f t="shared" si="96"/>
        <v>0</v>
      </c>
      <c r="AGK62" s="139">
        <f t="shared" si="97"/>
        <v>835.57276131495382</v>
      </c>
      <c r="AGL62" s="165">
        <f t="shared" si="174"/>
        <v>165623.30303399998</v>
      </c>
      <c r="AGM62" s="165">
        <f t="shared" si="174"/>
        <v>183170.33102161399</v>
      </c>
      <c r="AGN62" s="166">
        <f t="shared" si="99"/>
        <v>17547.027987614012</v>
      </c>
      <c r="AGO62" s="165">
        <f t="shared" si="100"/>
        <v>0</v>
      </c>
      <c r="AGP62" s="167">
        <f t="shared" si="101"/>
        <v>17547.027987614012</v>
      </c>
      <c r="AGQ62" s="202">
        <f t="shared" si="175"/>
        <v>4.761904761904763E-2</v>
      </c>
      <c r="AGR62" s="263"/>
      <c r="AGS62" s="263">
        <v>0.05</v>
      </c>
      <c r="AGT62" s="229"/>
      <c r="AGU62" s="264"/>
      <c r="AGV62" s="22"/>
      <c r="AGW62" s="22"/>
      <c r="AGX62" s="22"/>
      <c r="AGY62" s="22"/>
      <c r="AGZ62" s="22"/>
      <c r="AHA62" s="22"/>
      <c r="AHB62" s="22"/>
      <c r="AHC62" s="22"/>
      <c r="AHD62" s="22"/>
      <c r="AHE62" s="22"/>
      <c r="AHF62" s="22"/>
      <c r="AHG62" s="22"/>
      <c r="AHH62" s="22"/>
    </row>
    <row r="63" spans="1:892" s="210" customFormat="1" ht="12.75" outlineLevel="1" x14ac:dyDescent="0.25">
      <c r="A63" s="1">
        <v>493</v>
      </c>
      <c r="B63" s="21">
        <v>3</v>
      </c>
      <c r="C63" s="230" t="s">
        <v>784</v>
      </c>
      <c r="D63" s="231">
        <v>2</v>
      </c>
      <c r="E63" s="227">
        <v>430.8</v>
      </c>
      <c r="F63" s="131">
        <f t="shared" si="0"/>
        <v>5293.2730000000001</v>
      </c>
      <c r="G63" s="113">
        <f t="shared" si="1"/>
        <v>4216.2364609391534</v>
      </c>
      <c r="H63" s="131">
        <f t="shared" si="2"/>
        <v>-1077.0365390608467</v>
      </c>
      <c r="I63" s="120">
        <f t="shared" si="3"/>
        <v>-1077.0365390608467</v>
      </c>
      <c r="J63" s="120">
        <f t="shared" si="4"/>
        <v>0</v>
      </c>
      <c r="K63" s="18">
        <f t="shared" si="102"/>
        <v>1876.6229999999998</v>
      </c>
      <c r="L63" s="218">
        <v>184.26299999999998</v>
      </c>
      <c r="M63" s="218">
        <v>188.04</v>
      </c>
      <c r="N63" s="218">
        <v>188.04</v>
      </c>
      <c r="O63" s="218">
        <v>188.04</v>
      </c>
      <c r="P63" s="218">
        <v>188.04</v>
      </c>
      <c r="Q63" s="218">
        <v>188.04</v>
      </c>
      <c r="R63" s="218">
        <v>188.04</v>
      </c>
      <c r="S63" s="218">
        <v>188.04</v>
      </c>
      <c r="T63" s="218">
        <v>188.04</v>
      </c>
      <c r="U63" s="218">
        <v>188.04</v>
      </c>
      <c r="V63" s="218"/>
      <c r="W63" s="218"/>
      <c r="X63" s="218">
        <f t="shared" si="103"/>
        <v>1024.887301381063</v>
      </c>
      <c r="Y63" s="18">
        <v>1024.887301381063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/>
      <c r="AJ63" s="18"/>
      <c r="AK63" s="218"/>
      <c r="AL63" s="218">
        <f t="shared" si="104"/>
        <v>0</v>
      </c>
      <c r="AM63" s="218">
        <f t="shared" si="5"/>
        <v>0</v>
      </c>
      <c r="AN63" s="18">
        <f t="shared" si="105"/>
        <v>435.52499999999992</v>
      </c>
      <c r="AO63" s="218">
        <v>42.765000000000001</v>
      </c>
      <c r="AP63" s="218">
        <v>43.64</v>
      </c>
      <c r="AQ63" s="218">
        <v>43.64</v>
      </c>
      <c r="AR63" s="218">
        <v>43.64</v>
      </c>
      <c r="AS63" s="218">
        <v>43.64</v>
      </c>
      <c r="AT63" s="218">
        <v>43.64</v>
      </c>
      <c r="AU63" s="218">
        <v>43.64</v>
      </c>
      <c r="AV63" s="218">
        <v>43.64</v>
      </c>
      <c r="AW63" s="218">
        <v>43.64</v>
      </c>
      <c r="AX63" s="218">
        <v>43.64</v>
      </c>
      <c r="AY63" s="218"/>
      <c r="AZ63" s="218"/>
      <c r="BA63" s="20">
        <f t="shared" si="106"/>
        <v>478.33952004155412</v>
      </c>
      <c r="BB63" s="18">
        <v>239.48719038973147</v>
      </c>
      <c r="BC63" s="18">
        <v>0</v>
      </c>
      <c r="BD63" s="18">
        <v>0</v>
      </c>
      <c r="BE63" s="18">
        <v>0</v>
      </c>
      <c r="BF63" s="18">
        <v>0</v>
      </c>
      <c r="BG63" s="18">
        <v>0</v>
      </c>
      <c r="BH63" s="18">
        <v>238.85232965182266</v>
      </c>
      <c r="BI63" s="18">
        <v>0</v>
      </c>
      <c r="BJ63" s="18">
        <v>0</v>
      </c>
      <c r="BK63" s="18">
        <v>0</v>
      </c>
      <c r="BL63" s="18"/>
      <c r="BM63" s="18"/>
      <c r="BN63" s="218"/>
      <c r="BO63" s="20">
        <f t="shared" si="6"/>
        <v>0</v>
      </c>
      <c r="BP63" s="20">
        <f t="shared" si="7"/>
        <v>0</v>
      </c>
      <c r="BQ63" s="18">
        <f t="shared" si="107"/>
        <v>275.666</v>
      </c>
      <c r="BR63" s="218">
        <v>27.536000000000001</v>
      </c>
      <c r="BS63" s="3">
        <v>27.57</v>
      </c>
      <c r="BT63" s="218">
        <v>27.57</v>
      </c>
      <c r="BU63" s="218">
        <v>27.57</v>
      </c>
      <c r="BV63" s="218">
        <v>27.57</v>
      </c>
      <c r="BW63" s="218">
        <v>27.57</v>
      </c>
      <c r="BX63" s="218">
        <v>27.57</v>
      </c>
      <c r="BY63" s="218">
        <v>27.57</v>
      </c>
      <c r="BZ63" s="218">
        <v>27.57</v>
      </c>
      <c r="CA63" s="218">
        <v>27.57</v>
      </c>
      <c r="CB63" s="218"/>
      <c r="CC63" s="218"/>
      <c r="CD63" s="18">
        <f t="shared" si="108"/>
        <v>298.97108259940001</v>
      </c>
      <c r="CE63" s="18">
        <v>27.766610193000002</v>
      </c>
      <c r="CF63" s="18">
        <v>27.695280930000003</v>
      </c>
      <c r="CG63" s="18">
        <v>30.4262703614</v>
      </c>
      <c r="CH63" s="18">
        <v>31.057969050000001</v>
      </c>
      <c r="CI63" s="18">
        <v>30.379503464999999</v>
      </c>
      <c r="CJ63" s="18">
        <v>30.946942549999999</v>
      </c>
      <c r="CK63" s="18">
        <v>30.06302835</v>
      </c>
      <c r="CL63" s="18">
        <v>30.195598950000001</v>
      </c>
      <c r="CM63" s="18">
        <v>29.942910350000002</v>
      </c>
      <c r="CN63" s="18">
        <v>30.4969684</v>
      </c>
      <c r="CO63" s="18"/>
      <c r="CP63" s="18"/>
      <c r="CQ63" s="218"/>
      <c r="CR63" s="20">
        <f t="shared" si="8"/>
        <v>0</v>
      </c>
      <c r="CS63" s="20">
        <f t="shared" si="9"/>
        <v>0</v>
      </c>
      <c r="CT63" s="18">
        <f t="shared" si="109"/>
        <v>0</v>
      </c>
      <c r="CU63" s="18">
        <v>0</v>
      </c>
      <c r="CV63" s="218">
        <v>0</v>
      </c>
      <c r="CW63" s="218">
        <v>0</v>
      </c>
      <c r="CX63" s="218">
        <v>0</v>
      </c>
      <c r="CY63" s="218">
        <v>0</v>
      </c>
      <c r="CZ63" s="218">
        <v>0</v>
      </c>
      <c r="DA63" s="218">
        <v>0</v>
      </c>
      <c r="DB63" s="218">
        <v>0</v>
      </c>
      <c r="DC63" s="218">
        <v>0</v>
      </c>
      <c r="DD63" s="218">
        <v>0</v>
      </c>
      <c r="DE63" s="218"/>
      <c r="DF63" s="218"/>
      <c r="DG63" s="18">
        <f t="shared" si="110"/>
        <v>0</v>
      </c>
      <c r="DH63" s="18">
        <v>0</v>
      </c>
      <c r="DI63" s="18">
        <v>0</v>
      </c>
      <c r="DJ63" s="18">
        <v>0</v>
      </c>
      <c r="DK63" s="18">
        <v>0</v>
      </c>
      <c r="DL63" s="18">
        <v>0</v>
      </c>
      <c r="DM63" s="18">
        <v>0</v>
      </c>
      <c r="DN63" s="18">
        <v>0</v>
      </c>
      <c r="DO63" s="18">
        <v>0</v>
      </c>
      <c r="DP63" s="18">
        <v>0</v>
      </c>
      <c r="DQ63" s="18">
        <v>0</v>
      </c>
      <c r="DR63" s="18"/>
      <c r="DS63" s="18"/>
      <c r="DT63" s="218">
        <f t="shared" si="111"/>
        <v>0</v>
      </c>
      <c r="DU63" s="20">
        <f t="shared" si="10"/>
        <v>0</v>
      </c>
      <c r="DV63" s="20">
        <f t="shared" si="112"/>
        <v>0</v>
      </c>
      <c r="DW63" s="18">
        <f t="shared" si="176"/>
        <v>0</v>
      </c>
      <c r="DX63" s="18">
        <v>0</v>
      </c>
      <c r="DY63" s="218">
        <v>0</v>
      </c>
      <c r="DZ63" s="218">
        <v>0</v>
      </c>
      <c r="EA63" s="218">
        <v>0</v>
      </c>
      <c r="EB63" s="218">
        <v>0</v>
      </c>
      <c r="EC63" s="218">
        <v>0</v>
      </c>
      <c r="ED63" s="218">
        <v>0</v>
      </c>
      <c r="EE63" s="218">
        <v>0</v>
      </c>
      <c r="EF63" s="218">
        <v>0</v>
      </c>
      <c r="EG63" s="218">
        <v>0</v>
      </c>
      <c r="EH63" s="218"/>
      <c r="EI63" s="218"/>
      <c r="EJ63" s="218"/>
      <c r="EK63" s="18">
        <f t="shared" si="113"/>
        <v>0</v>
      </c>
      <c r="EL63" s="18">
        <v>0</v>
      </c>
      <c r="EM63" s="18">
        <v>0</v>
      </c>
      <c r="EN63" s="18">
        <v>0</v>
      </c>
      <c r="EO63" s="18">
        <v>0</v>
      </c>
      <c r="EP63" s="18">
        <v>0</v>
      </c>
      <c r="EQ63" s="18">
        <v>0</v>
      </c>
      <c r="ER63" s="18">
        <v>0</v>
      </c>
      <c r="ES63" s="18">
        <v>0</v>
      </c>
      <c r="ET63" s="18">
        <v>0</v>
      </c>
      <c r="EU63" s="18">
        <v>0</v>
      </c>
      <c r="EV63" s="18"/>
      <c r="EW63" s="18"/>
      <c r="EX63" s="20">
        <f t="shared" si="12"/>
        <v>0</v>
      </c>
      <c r="EY63" s="20">
        <f t="shared" si="114"/>
        <v>0</v>
      </c>
      <c r="EZ63" s="20">
        <f t="shared" si="115"/>
        <v>0</v>
      </c>
      <c r="FA63" s="18">
        <f t="shared" si="116"/>
        <v>832.32099999999991</v>
      </c>
      <c r="FB63" s="18">
        <v>81.721000000000004</v>
      </c>
      <c r="FC63" s="218">
        <v>83.4</v>
      </c>
      <c r="FD63" s="218">
        <v>83.4</v>
      </c>
      <c r="FE63" s="218">
        <v>83.4</v>
      </c>
      <c r="FF63" s="218">
        <v>83.4</v>
      </c>
      <c r="FG63" s="218">
        <v>83.4</v>
      </c>
      <c r="FH63" s="218">
        <v>83.4</v>
      </c>
      <c r="FI63" s="218">
        <v>83.4</v>
      </c>
      <c r="FJ63" s="218">
        <v>83.4</v>
      </c>
      <c r="FK63" s="218">
        <v>83.4</v>
      </c>
      <c r="FL63" s="218"/>
      <c r="FM63" s="218"/>
      <c r="FN63" s="20">
        <f t="shared" si="117"/>
        <v>914.43226796057979</v>
      </c>
      <c r="FO63" s="18">
        <v>459.67249125629587</v>
      </c>
      <c r="FP63" s="18">
        <v>0</v>
      </c>
      <c r="FQ63" s="18">
        <v>0</v>
      </c>
      <c r="FR63" s="18">
        <v>0</v>
      </c>
      <c r="FS63" s="18">
        <v>0</v>
      </c>
      <c r="FT63" s="18">
        <v>0</v>
      </c>
      <c r="FU63" s="18">
        <v>454.75977670428398</v>
      </c>
      <c r="FV63" s="18">
        <v>0</v>
      </c>
      <c r="FW63" s="18">
        <v>0</v>
      </c>
      <c r="FX63" s="18">
        <v>0</v>
      </c>
      <c r="FY63" s="18"/>
      <c r="FZ63" s="18"/>
      <c r="GA63" s="218">
        <f t="shared" si="118"/>
        <v>82.11126796057988</v>
      </c>
      <c r="GB63" s="20">
        <f t="shared" si="119"/>
        <v>0</v>
      </c>
      <c r="GC63" s="20">
        <f t="shared" si="120"/>
        <v>82.11126796057988</v>
      </c>
      <c r="GD63" s="18">
        <f t="shared" si="121"/>
        <v>3.5520000000000005</v>
      </c>
      <c r="GE63" s="218">
        <v>3.5520000000000005</v>
      </c>
      <c r="GF63" s="218">
        <v>0</v>
      </c>
      <c r="GG63" s="218">
        <v>0</v>
      </c>
      <c r="GH63" s="218">
        <v>0</v>
      </c>
      <c r="GI63" s="218">
        <v>0</v>
      </c>
      <c r="GJ63" s="218">
        <v>0</v>
      </c>
      <c r="GK63" s="218"/>
      <c r="GL63" s="218"/>
      <c r="GM63" s="218"/>
      <c r="GN63" s="218"/>
      <c r="GO63" s="218"/>
      <c r="GP63" s="218"/>
      <c r="GQ63" s="20">
        <f t="shared" si="122"/>
        <v>0</v>
      </c>
      <c r="GR63" s="18">
        <v>0</v>
      </c>
      <c r="GS63" s="18">
        <v>0</v>
      </c>
      <c r="GT63" s="18">
        <v>0</v>
      </c>
      <c r="GU63" s="18">
        <v>0</v>
      </c>
      <c r="GV63" s="218">
        <f t="shared" si="123"/>
        <v>-3.5520000000000005</v>
      </c>
      <c r="GW63" s="20">
        <f t="shared" si="13"/>
        <v>-3.5520000000000005</v>
      </c>
      <c r="GX63" s="20">
        <f t="shared" si="14"/>
        <v>0</v>
      </c>
      <c r="GY63" s="18">
        <f t="shared" si="124"/>
        <v>1869.5860000000005</v>
      </c>
      <c r="GZ63" s="18">
        <v>182.626</v>
      </c>
      <c r="HA63" s="218">
        <v>187.44</v>
      </c>
      <c r="HB63" s="218">
        <v>187.44</v>
      </c>
      <c r="HC63" s="218">
        <v>187.44</v>
      </c>
      <c r="HD63" s="218">
        <v>187.44</v>
      </c>
      <c r="HE63" s="218">
        <v>187.44</v>
      </c>
      <c r="HF63" s="218">
        <v>187.44</v>
      </c>
      <c r="HG63" s="218">
        <v>187.44</v>
      </c>
      <c r="HH63" s="218">
        <v>187.44</v>
      </c>
      <c r="HI63" s="218">
        <v>187.44</v>
      </c>
      <c r="HJ63" s="218"/>
      <c r="HK63" s="218"/>
      <c r="HL63" s="20">
        <f t="shared" si="125"/>
        <v>1499.6062889565562</v>
      </c>
      <c r="HM63" s="18">
        <v>143.22061749096997</v>
      </c>
      <c r="HN63" s="18">
        <v>131.67299077331086</v>
      </c>
      <c r="HO63" s="18">
        <v>151.33900773000016</v>
      </c>
      <c r="HP63" s="18">
        <v>163.13134517099931</v>
      </c>
      <c r="HQ63" s="18">
        <v>170.65319558180451</v>
      </c>
      <c r="HR63" s="18">
        <v>148.03173070446246</v>
      </c>
      <c r="HS63" s="18">
        <v>134.56287764742532</v>
      </c>
      <c r="HT63" s="18">
        <v>177.99923135726019</v>
      </c>
      <c r="HU63" s="18">
        <v>134.49747235729595</v>
      </c>
      <c r="HV63" s="18">
        <v>144.49782014302741</v>
      </c>
      <c r="HW63" s="18"/>
      <c r="HX63" s="18"/>
      <c r="HY63" s="20">
        <f t="shared" si="15"/>
        <v>-369.97971104344424</v>
      </c>
      <c r="HZ63" s="20">
        <f t="shared" si="16"/>
        <v>-369.97971104344424</v>
      </c>
      <c r="IA63" s="20">
        <f t="shared" si="17"/>
        <v>0</v>
      </c>
      <c r="IB63" s="119">
        <f t="shared" si="126"/>
        <v>0</v>
      </c>
      <c r="IC63" s="119">
        <v>0</v>
      </c>
      <c r="ID63" s="228">
        <v>0</v>
      </c>
      <c r="IE63" s="228">
        <v>0</v>
      </c>
      <c r="IF63" s="119">
        <v>0</v>
      </c>
      <c r="IG63" s="119">
        <v>0</v>
      </c>
      <c r="IH63" s="119">
        <v>0</v>
      </c>
      <c r="II63" s="119">
        <v>0</v>
      </c>
      <c r="IJ63" s="119">
        <v>0</v>
      </c>
      <c r="IK63" s="119">
        <v>0</v>
      </c>
      <c r="IL63" s="119">
        <v>0</v>
      </c>
      <c r="IM63" s="119"/>
      <c r="IN63" s="119"/>
      <c r="IO63" s="120">
        <f t="shared" si="127"/>
        <v>0</v>
      </c>
      <c r="IP63" s="18">
        <v>0</v>
      </c>
      <c r="IQ63" s="18">
        <v>0</v>
      </c>
      <c r="IR63" s="18">
        <v>0</v>
      </c>
      <c r="IS63" s="18">
        <v>0</v>
      </c>
      <c r="IT63" s="18">
        <v>0</v>
      </c>
      <c r="IU63" s="18">
        <v>0</v>
      </c>
      <c r="IV63" s="18">
        <v>0</v>
      </c>
      <c r="IW63" s="18">
        <v>0</v>
      </c>
      <c r="IX63" s="18">
        <v>0</v>
      </c>
      <c r="IY63" s="18">
        <v>0</v>
      </c>
      <c r="IZ63" s="18"/>
      <c r="JA63" s="18"/>
      <c r="JB63" s="228">
        <f t="shared" si="18"/>
        <v>0</v>
      </c>
      <c r="JC63" s="120">
        <f t="shared" si="19"/>
        <v>0</v>
      </c>
      <c r="JD63" s="120">
        <f t="shared" si="20"/>
        <v>0</v>
      </c>
      <c r="JE63" s="119">
        <f t="shared" si="128"/>
        <v>0</v>
      </c>
      <c r="JF63" s="119">
        <v>0</v>
      </c>
      <c r="JG63" s="228">
        <v>0</v>
      </c>
      <c r="JH63" s="228">
        <v>0</v>
      </c>
      <c r="JI63" s="228">
        <v>0</v>
      </c>
      <c r="JJ63" s="228">
        <v>0</v>
      </c>
      <c r="JK63" s="228">
        <v>0</v>
      </c>
      <c r="JL63" s="228">
        <v>0</v>
      </c>
      <c r="JM63" s="228">
        <v>0</v>
      </c>
      <c r="JN63" s="228">
        <v>0</v>
      </c>
      <c r="JO63" s="228">
        <v>0</v>
      </c>
      <c r="JP63" s="228"/>
      <c r="JQ63" s="228"/>
      <c r="JR63" s="119">
        <f t="shared" si="129"/>
        <v>0</v>
      </c>
      <c r="JS63" s="18">
        <v>0</v>
      </c>
      <c r="JT63" s="18">
        <v>0</v>
      </c>
      <c r="JU63" s="18">
        <v>0</v>
      </c>
      <c r="JV63" s="18">
        <v>0</v>
      </c>
      <c r="JW63" s="18">
        <v>0</v>
      </c>
      <c r="JX63" s="18">
        <v>0</v>
      </c>
      <c r="JY63" s="18">
        <v>0</v>
      </c>
      <c r="JZ63" s="18">
        <v>0</v>
      </c>
      <c r="KA63" s="18">
        <v>0</v>
      </c>
      <c r="KB63" s="18">
        <v>0</v>
      </c>
      <c r="KC63" s="18"/>
      <c r="KD63" s="18"/>
      <c r="KE63" s="228">
        <f t="shared" si="21"/>
        <v>0</v>
      </c>
      <c r="KF63" s="120">
        <f t="shared" si="22"/>
        <v>0</v>
      </c>
      <c r="KG63" s="120">
        <f t="shared" si="23"/>
        <v>0</v>
      </c>
      <c r="KH63" s="119">
        <f t="shared" si="130"/>
        <v>1580.0119999999997</v>
      </c>
      <c r="KI63" s="119">
        <v>155.13200000000001</v>
      </c>
      <c r="KJ63" s="228">
        <v>158.32</v>
      </c>
      <c r="KK63" s="228">
        <v>158.32</v>
      </c>
      <c r="KL63" s="228">
        <v>158.32</v>
      </c>
      <c r="KM63" s="228">
        <v>158.32</v>
      </c>
      <c r="KN63" s="228">
        <v>158.32</v>
      </c>
      <c r="KO63" s="228">
        <v>158.32</v>
      </c>
      <c r="KP63" s="228">
        <v>158.32</v>
      </c>
      <c r="KQ63" s="228">
        <v>158.32</v>
      </c>
      <c r="KR63" s="228">
        <v>158.32</v>
      </c>
      <c r="KS63" s="228"/>
      <c r="KT63" s="228"/>
      <c r="KU63" s="120">
        <f t="shared" si="131"/>
        <v>1319.9591611277765</v>
      </c>
      <c r="KV63" s="18">
        <v>183.76716669271272</v>
      </c>
      <c r="KW63" s="18">
        <v>139.278137246207</v>
      </c>
      <c r="KX63" s="18">
        <v>205.32545076896017</v>
      </c>
      <c r="KY63" s="18">
        <v>182.09550495213898</v>
      </c>
      <c r="KZ63" s="18">
        <v>196.11723559680991</v>
      </c>
      <c r="LA63" s="18">
        <v>38.857275803231779</v>
      </c>
      <c r="LB63" s="18">
        <v>2.1530688898504837</v>
      </c>
      <c r="LC63" s="18"/>
      <c r="LD63" s="18">
        <v>216.93436459677037</v>
      </c>
      <c r="LE63" s="18">
        <v>155.43095658109499</v>
      </c>
      <c r="LF63" s="18"/>
      <c r="LG63" s="18"/>
      <c r="LH63" s="228">
        <f t="shared" si="132"/>
        <v>-260.05283887222322</v>
      </c>
      <c r="LI63" s="120">
        <f t="shared" si="24"/>
        <v>-260.05283887222322</v>
      </c>
      <c r="LJ63" s="120">
        <f t="shared" si="25"/>
        <v>0</v>
      </c>
      <c r="LK63" s="120">
        <f t="shared" si="133"/>
        <v>0</v>
      </c>
      <c r="LL63" s="228"/>
      <c r="LM63" s="228"/>
      <c r="LN63" s="228"/>
      <c r="LO63" s="228"/>
      <c r="LP63" s="228"/>
      <c r="LQ63" s="228"/>
      <c r="LR63" s="228"/>
      <c r="LS63" s="228"/>
      <c r="LT63" s="228"/>
      <c r="LU63" s="228"/>
      <c r="LV63" s="228"/>
      <c r="LW63" s="228"/>
      <c r="LX63" s="120">
        <f t="shared" si="26"/>
        <v>0</v>
      </c>
      <c r="LY63" s="228"/>
      <c r="LZ63" s="228"/>
      <c r="MA63" s="228"/>
      <c r="MB63" s="228"/>
      <c r="MC63" s="228"/>
      <c r="MD63" s="228"/>
      <c r="ME63" s="228"/>
      <c r="MF63" s="228"/>
      <c r="MG63" s="228"/>
      <c r="MH63" s="228"/>
      <c r="MI63" s="228"/>
      <c r="MJ63" s="119">
        <v>0</v>
      </c>
      <c r="MK63" s="228"/>
      <c r="ML63" s="120">
        <f t="shared" si="27"/>
        <v>0</v>
      </c>
      <c r="MM63" s="120">
        <f t="shared" si="28"/>
        <v>0</v>
      </c>
      <c r="MN63" s="120">
        <f t="shared" si="134"/>
        <v>1474.3070000000002</v>
      </c>
      <c r="MO63" s="120">
        <v>151.75699999999998</v>
      </c>
      <c r="MP63" s="228">
        <v>146.94999999999999</v>
      </c>
      <c r="MQ63" s="228">
        <v>146.94999999999999</v>
      </c>
      <c r="MR63" s="228">
        <v>146.94999999999999</v>
      </c>
      <c r="MS63" s="228">
        <v>146.94999999999999</v>
      </c>
      <c r="MT63" s="228">
        <v>146.94999999999999</v>
      </c>
      <c r="MU63" s="228">
        <v>146.94999999999999</v>
      </c>
      <c r="MV63" s="228">
        <v>146.94999999999999</v>
      </c>
      <c r="MW63" s="228">
        <v>146.94999999999999</v>
      </c>
      <c r="MX63" s="228">
        <v>146.94999999999999</v>
      </c>
      <c r="MY63" s="228"/>
      <c r="MZ63" s="228"/>
      <c r="NA63" s="120">
        <f t="shared" si="135"/>
        <v>1677.8605772545791</v>
      </c>
      <c r="NB63" s="20">
        <v>0</v>
      </c>
      <c r="NC63" s="20">
        <v>132.08286657011104</v>
      </c>
      <c r="ND63" s="20">
        <v>46.604939524801601</v>
      </c>
      <c r="NE63" s="20">
        <v>107.74941393863342</v>
      </c>
      <c r="NF63" s="20">
        <v>0</v>
      </c>
      <c r="NG63" s="20">
        <v>0</v>
      </c>
      <c r="NH63" s="20">
        <v>0</v>
      </c>
      <c r="NI63" s="20">
        <v>0</v>
      </c>
      <c r="NJ63" s="20">
        <v>1244.4656790843412</v>
      </c>
      <c r="NK63" s="20">
        <v>146.9576781366919</v>
      </c>
      <c r="NL63" s="20"/>
      <c r="NM63" s="20"/>
      <c r="NN63" s="228">
        <f t="shared" si="136"/>
        <v>203.55357725457884</v>
      </c>
      <c r="NO63" s="120">
        <f t="shared" si="29"/>
        <v>0</v>
      </c>
      <c r="NP63" s="120">
        <f t="shared" si="30"/>
        <v>203.55357725457884</v>
      </c>
      <c r="NQ63" s="114">
        <f t="shared" si="31"/>
        <v>1945.2439999999997</v>
      </c>
      <c r="NR63" s="113">
        <f t="shared" si="32"/>
        <v>0</v>
      </c>
      <c r="NS63" s="131">
        <f t="shared" si="33"/>
        <v>-1945.2439999999997</v>
      </c>
      <c r="NT63" s="120">
        <f t="shared" si="34"/>
        <v>-1945.2439999999997</v>
      </c>
      <c r="NU63" s="120">
        <f t="shared" si="35"/>
        <v>0</v>
      </c>
      <c r="NV63" s="18">
        <f t="shared" si="137"/>
        <v>622.84899999999993</v>
      </c>
      <c r="NW63" s="18">
        <v>59.899000000000001</v>
      </c>
      <c r="NX63" s="218">
        <v>62.55</v>
      </c>
      <c r="NY63" s="218">
        <v>62.55</v>
      </c>
      <c r="NZ63" s="18">
        <v>62.55</v>
      </c>
      <c r="OA63" s="18">
        <v>62.55</v>
      </c>
      <c r="OB63" s="18">
        <v>62.55</v>
      </c>
      <c r="OC63" s="18">
        <v>62.55</v>
      </c>
      <c r="OD63" s="18">
        <v>62.55</v>
      </c>
      <c r="OE63" s="18">
        <v>62.55</v>
      </c>
      <c r="OF63" s="18">
        <v>62.55</v>
      </c>
      <c r="OG63" s="18"/>
      <c r="OH63" s="18"/>
      <c r="OI63" s="20">
        <f t="shared" si="138"/>
        <v>0</v>
      </c>
      <c r="OJ63" s="20">
        <v>0</v>
      </c>
      <c r="OK63" s="20">
        <v>0</v>
      </c>
      <c r="OL63" s="20">
        <v>0</v>
      </c>
      <c r="OM63" s="20">
        <v>0</v>
      </c>
      <c r="ON63" s="20">
        <v>0</v>
      </c>
      <c r="OO63" s="20">
        <v>0</v>
      </c>
      <c r="OP63" s="20">
        <v>0</v>
      </c>
      <c r="OQ63" s="20">
        <v>0</v>
      </c>
      <c r="OR63" s="20">
        <v>0</v>
      </c>
      <c r="OS63" s="20">
        <f>VLOOKUP(C63,'[3]Фін.рез.(витрати)'!$C$8:$AD$94,28,0)</f>
        <v>0</v>
      </c>
      <c r="OT63" s="20"/>
      <c r="OU63" s="20"/>
      <c r="OV63" s="218">
        <f t="shared" si="139"/>
        <v>-622.84899999999993</v>
      </c>
      <c r="OW63" s="20">
        <f t="shared" si="36"/>
        <v>-622.84899999999993</v>
      </c>
      <c r="OX63" s="20">
        <f t="shared" si="37"/>
        <v>0</v>
      </c>
      <c r="OY63" s="18">
        <f t="shared" si="140"/>
        <v>1120.3519999999999</v>
      </c>
      <c r="OZ63" s="18">
        <v>104.52199999999999</v>
      </c>
      <c r="PA63" s="218">
        <v>112.87</v>
      </c>
      <c r="PB63" s="218">
        <v>112.87</v>
      </c>
      <c r="PC63" s="218">
        <v>112.87</v>
      </c>
      <c r="PD63" s="218">
        <v>112.87</v>
      </c>
      <c r="PE63" s="218">
        <v>112.87</v>
      </c>
      <c r="PF63" s="218">
        <v>112.87</v>
      </c>
      <c r="PG63" s="218">
        <v>112.87</v>
      </c>
      <c r="PH63" s="218">
        <v>112.87</v>
      </c>
      <c r="PI63" s="218">
        <v>112.87</v>
      </c>
      <c r="PJ63" s="218"/>
      <c r="PK63" s="218"/>
      <c r="PL63" s="20">
        <f t="shared" si="141"/>
        <v>0</v>
      </c>
      <c r="PM63" s="18">
        <v>0</v>
      </c>
      <c r="PN63" s="18">
        <v>0</v>
      </c>
      <c r="PO63" s="18">
        <v>0</v>
      </c>
      <c r="PP63" s="18">
        <v>0</v>
      </c>
      <c r="PQ63" s="18">
        <v>0</v>
      </c>
      <c r="PR63" s="18">
        <v>0</v>
      </c>
      <c r="PS63" s="18">
        <v>0</v>
      </c>
      <c r="PT63" s="18">
        <v>0</v>
      </c>
      <c r="PU63" s="18">
        <v>0</v>
      </c>
      <c r="PV63" s="18">
        <f>VLOOKUP(C63,'[3]Фін.рез.(витрати)'!$C$8:$AE$94,29,0)</f>
        <v>0</v>
      </c>
      <c r="PW63" s="18"/>
      <c r="PX63" s="18"/>
      <c r="PY63" s="218">
        <f t="shared" si="142"/>
        <v>-1120.3519999999999</v>
      </c>
      <c r="PZ63" s="20">
        <f t="shared" si="38"/>
        <v>-1120.3519999999999</v>
      </c>
      <c r="QA63" s="20">
        <f t="shared" si="39"/>
        <v>0</v>
      </c>
      <c r="QB63" s="18">
        <f t="shared" si="143"/>
        <v>163.32000000000002</v>
      </c>
      <c r="QC63" s="18">
        <v>15.990000000000002</v>
      </c>
      <c r="QD63" s="218">
        <v>16.37</v>
      </c>
      <c r="QE63" s="218">
        <v>16.37</v>
      </c>
      <c r="QF63" s="218">
        <v>16.37</v>
      </c>
      <c r="QG63" s="218">
        <v>16.37</v>
      </c>
      <c r="QH63" s="218">
        <v>16.37</v>
      </c>
      <c r="QI63" s="218">
        <v>16.37</v>
      </c>
      <c r="QJ63" s="218">
        <v>16.37</v>
      </c>
      <c r="QK63" s="218">
        <v>16.37</v>
      </c>
      <c r="QL63" s="218">
        <v>16.37</v>
      </c>
      <c r="QM63" s="218"/>
      <c r="QN63" s="218"/>
      <c r="QO63" s="20">
        <f t="shared" si="144"/>
        <v>0</v>
      </c>
      <c r="QP63" s="18">
        <v>0</v>
      </c>
      <c r="QQ63" s="18">
        <v>0</v>
      </c>
      <c r="QR63" s="18"/>
      <c r="QS63" s="18">
        <v>0</v>
      </c>
      <c r="QT63" s="18">
        <v>0</v>
      </c>
      <c r="QU63" s="18">
        <v>0</v>
      </c>
      <c r="QV63" s="18"/>
      <c r="QW63" s="18">
        <v>0</v>
      </c>
      <c r="QX63" s="18"/>
      <c r="QY63" s="18"/>
      <c r="QZ63" s="18"/>
      <c r="RA63" s="18"/>
      <c r="RB63" s="218">
        <f t="shared" si="145"/>
        <v>-163.32000000000002</v>
      </c>
      <c r="RC63" s="20">
        <f t="shared" si="40"/>
        <v>-163.32000000000002</v>
      </c>
      <c r="RD63" s="20">
        <f t="shared" si="41"/>
        <v>0</v>
      </c>
      <c r="RE63" s="18">
        <f t="shared" si="146"/>
        <v>0</v>
      </c>
      <c r="RF63" s="20">
        <v>0</v>
      </c>
      <c r="RG63" s="218">
        <v>0</v>
      </c>
      <c r="RH63" s="218">
        <v>0</v>
      </c>
      <c r="RI63" s="218">
        <v>0</v>
      </c>
      <c r="RJ63" s="218">
        <v>0</v>
      </c>
      <c r="RK63" s="218">
        <v>0</v>
      </c>
      <c r="RL63" s="218">
        <v>0</v>
      </c>
      <c r="RM63" s="218">
        <v>0</v>
      </c>
      <c r="RN63" s="218">
        <v>0</v>
      </c>
      <c r="RO63" s="218">
        <v>0</v>
      </c>
      <c r="RP63" s="218"/>
      <c r="RQ63" s="218"/>
      <c r="RR63" s="20">
        <f t="shared" si="147"/>
        <v>0</v>
      </c>
      <c r="RS63" s="18">
        <v>0</v>
      </c>
      <c r="RT63" s="18">
        <v>0</v>
      </c>
      <c r="RU63" s="18"/>
      <c r="RV63" s="18">
        <v>0</v>
      </c>
      <c r="RW63" s="18"/>
      <c r="RX63" s="18"/>
      <c r="RY63" s="18">
        <v>0</v>
      </c>
      <c r="RZ63" s="18">
        <v>0</v>
      </c>
      <c r="SA63" s="18"/>
      <c r="SB63" s="18"/>
      <c r="SC63" s="18"/>
      <c r="SD63" s="18"/>
      <c r="SE63" s="20">
        <f t="shared" si="42"/>
        <v>0</v>
      </c>
      <c r="SF63" s="20">
        <f t="shared" si="43"/>
        <v>0</v>
      </c>
      <c r="SG63" s="20">
        <f t="shared" si="44"/>
        <v>0</v>
      </c>
      <c r="SH63" s="18">
        <f t="shared" si="148"/>
        <v>0</v>
      </c>
      <c r="SI63" s="18">
        <v>0</v>
      </c>
      <c r="SJ63" s="218">
        <v>0</v>
      </c>
      <c r="SK63" s="218">
        <v>0</v>
      </c>
      <c r="SL63" s="218">
        <v>0</v>
      </c>
      <c r="SM63" s="218">
        <v>0</v>
      </c>
      <c r="SN63" s="218">
        <v>0</v>
      </c>
      <c r="SO63" s="218">
        <v>0</v>
      </c>
      <c r="SP63" s="218">
        <v>0</v>
      </c>
      <c r="SQ63" s="218">
        <v>0</v>
      </c>
      <c r="SR63" s="218">
        <v>0</v>
      </c>
      <c r="SS63" s="218"/>
      <c r="ST63" s="218"/>
      <c r="SU63" s="20">
        <f t="shared" si="149"/>
        <v>0</v>
      </c>
      <c r="SV63" s="18">
        <v>0</v>
      </c>
      <c r="SW63" s="18">
        <v>0</v>
      </c>
      <c r="SX63" s="18">
        <v>0</v>
      </c>
      <c r="SY63" s="18">
        <v>0</v>
      </c>
      <c r="SZ63" s="18">
        <v>0</v>
      </c>
      <c r="TA63" s="18">
        <v>0</v>
      </c>
      <c r="TB63" s="18">
        <v>0</v>
      </c>
      <c r="TC63" s="18">
        <v>0</v>
      </c>
      <c r="TD63" s="18">
        <v>0</v>
      </c>
      <c r="TE63" s="18"/>
      <c r="TF63" s="18"/>
      <c r="TG63" s="18"/>
      <c r="TH63" s="20">
        <f t="shared" si="45"/>
        <v>0</v>
      </c>
      <c r="TI63" s="20">
        <f t="shared" si="46"/>
        <v>0</v>
      </c>
      <c r="TJ63" s="20">
        <f t="shared" si="47"/>
        <v>0</v>
      </c>
      <c r="TK63" s="18">
        <f t="shared" si="150"/>
        <v>25.349999999999994</v>
      </c>
      <c r="TL63" s="18">
        <v>2.4900000000000002</v>
      </c>
      <c r="TM63" s="218">
        <v>2.54</v>
      </c>
      <c r="TN63" s="218">
        <v>2.54</v>
      </c>
      <c r="TO63" s="218">
        <v>2.54</v>
      </c>
      <c r="TP63" s="218">
        <v>2.54</v>
      </c>
      <c r="TQ63" s="218">
        <v>2.54</v>
      </c>
      <c r="TR63" s="218">
        <v>2.54</v>
      </c>
      <c r="TS63" s="218">
        <v>2.54</v>
      </c>
      <c r="TT63" s="218">
        <v>2.54</v>
      </c>
      <c r="TU63" s="218">
        <v>2.54</v>
      </c>
      <c r="TV63" s="218"/>
      <c r="TW63" s="218"/>
      <c r="TX63" s="20">
        <f t="shared" si="151"/>
        <v>0</v>
      </c>
      <c r="TY63" s="18">
        <v>0</v>
      </c>
      <c r="TZ63" s="18">
        <v>0</v>
      </c>
      <c r="UA63" s="18">
        <v>0</v>
      </c>
      <c r="UB63" s="18">
        <v>0</v>
      </c>
      <c r="UC63" s="18">
        <v>0</v>
      </c>
      <c r="UD63" s="18">
        <v>0</v>
      </c>
      <c r="UE63" s="18">
        <v>0</v>
      </c>
      <c r="UF63" s="18">
        <v>0</v>
      </c>
      <c r="UG63" s="18">
        <v>0</v>
      </c>
      <c r="UH63" s="18">
        <f>VLOOKUP(C63,'[3]Фін.рез.(витрати)'!$C$8:$AI$94,33,0)</f>
        <v>0</v>
      </c>
      <c r="UI63" s="18"/>
      <c r="UJ63" s="18"/>
      <c r="UK63" s="20">
        <f t="shared" si="48"/>
        <v>-25.349999999999994</v>
      </c>
      <c r="UL63" s="20">
        <f t="shared" si="49"/>
        <v>-25.349999999999994</v>
      </c>
      <c r="UM63" s="20">
        <f t="shared" si="50"/>
        <v>0</v>
      </c>
      <c r="UN63" s="18">
        <f t="shared" si="152"/>
        <v>13.372999999999999</v>
      </c>
      <c r="UO63" s="18">
        <v>1.3129999999999999</v>
      </c>
      <c r="UP63" s="218">
        <v>1.34</v>
      </c>
      <c r="UQ63" s="218">
        <v>1.34</v>
      </c>
      <c r="UR63" s="218">
        <v>1.34</v>
      </c>
      <c r="US63" s="218">
        <v>1.34</v>
      </c>
      <c r="UT63" s="218">
        <v>1.34</v>
      </c>
      <c r="UU63" s="218">
        <v>1.34</v>
      </c>
      <c r="UV63" s="218">
        <v>1.34</v>
      </c>
      <c r="UW63" s="218">
        <v>1.34</v>
      </c>
      <c r="UX63" s="218">
        <v>1.34</v>
      </c>
      <c r="UY63" s="218"/>
      <c r="UZ63" s="218"/>
      <c r="VA63" s="20">
        <f t="shared" si="51"/>
        <v>0</v>
      </c>
      <c r="VB63" s="218"/>
      <c r="VC63" s="218"/>
      <c r="VD63" s="218"/>
      <c r="VE63" s="218"/>
      <c r="VF63" s="218"/>
      <c r="VG63" s="218"/>
      <c r="VH63" s="218"/>
      <c r="VI63" s="218"/>
      <c r="VJ63" s="218"/>
      <c r="VK63" s="218"/>
      <c r="VL63" s="218"/>
      <c r="VM63" s="218"/>
      <c r="VN63" s="20">
        <f t="shared" si="52"/>
        <v>-13.372999999999999</v>
      </c>
      <c r="VO63" s="20">
        <f t="shared" si="53"/>
        <v>-13.372999999999999</v>
      </c>
      <c r="VP63" s="20">
        <f t="shared" si="54"/>
        <v>0</v>
      </c>
      <c r="VQ63" s="120">
        <f t="shared" si="55"/>
        <v>0</v>
      </c>
      <c r="VR63" s="228"/>
      <c r="VS63" s="228"/>
      <c r="VT63" s="228"/>
      <c r="VU63" s="228"/>
      <c r="VV63" s="228"/>
      <c r="VW63" s="228"/>
      <c r="VX63" s="228"/>
      <c r="VY63" s="228"/>
      <c r="VZ63" s="228"/>
      <c r="WA63" s="228"/>
      <c r="WB63" s="228"/>
      <c r="WC63" s="228"/>
      <c r="WD63" s="120">
        <f t="shared" si="56"/>
        <v>0</v>
      </c>
      <c r="WE63" s="218"/>
      <c r="WF63" s="218"/>
      <c r="WG63" s="218"/>
      <c r="WH63" s="218"/>
      <c r="WI63" s="218"/>
      <c r="WJ63" s="218"/>
      <c r="WK63" s="218"/>
      <c r="WL63" s="218"/>
      <c r="WM63" s="218"/>
      <c r="WN63" s="218"/>
      <c r="WO63" s="218"/>
      <c r="WP63" s="218"/>
      <c r="WQ63" s="120">
        <f t="shared" si="57"/>
        <v>0</v>
      </c>
      <c r="WR63" s="120">
        <f t="shared" si="58"/>
        <v>0</v>
      </c>
      <c r="WS63" s="120">
        <f t="shared" si="59"/>
        <v>0</v>
      </c>
      <c r="WT63" s="119">
        <f t="shared" si="153"/>
        <v>11108.236000000001</v>
      </c>
      <c r="WU63" s="119">
        <v>1087.1859999999999</v>
      </c>
      <c r="WV63" s="228">
        <v>1113.45</v>
      </c>
      <c r="WW63" s="228">
        <v>1113.45</v>
      </c>
      <c r="WX63" s="228">
        <v>1113.45</v>
      </c>
      <c r="WY63" s="228">
        <v>1113.45</v>
      </c>
      <c r="WZ63" s="228">
        <v>1113.45</v>
      </c>
      <c r="XA63" s="228">
        <v>1113.45</v>
      </c>
      <c r="XB63" s="228">
        <v>1113.45</v>
      </c>
      <c r="XC63" s="228">
        <v>1113.45</v>
      </c>
      <c r="XD63" s="228">
        <v>1113.45</v>
      </c>
      <c r="XE63" s="228"/>
      <c r="XF63" s="228"/>
      <c r="XG63" s="119">
        <f t="shared" si="154"/>
        <v>14160.633598964056</v>
      </c>
      <c r="XH63" s="18">
        <v>1140.4907214459668</v>
      </c>
      <c r="XI63" s="18">
        <v>918.38298160189447</v>
      </c>
      <c r="XJ63" s="18">
        <v>550.23625430884636</v>
      </c>
      <c r="XK63" s="18">
        <v>502.03743196912728</v>
      </c>
      <c r="XL63" s="18">
        <v>1234.9703092241616</v>
      </c>
      <c r="XM63" s="18">
        <v>1198.8101577809443</v>
      </c>
      <c r="XN63" s="18">
        <v>1020.0358728755909</v>
      </c>
      <c r="XO63" s="18">
        <v>3303.2271143084267</v>
      </c>
      <c r="XP63" s="18">
        <v>3130.1094113419772</v>
      </c>
      <c r="XQ63" s="18">
        <v>1162.3333441071188</v>
      </c>
      <c r="XR63" s="18"/>
      <c r="XS63" s="18"/>
      <c r="XT63" s="120">
        <f t="shared" si="60"/>
        <v>3052.3975989640549</v>
      </c>
      <c r="XU63" s="120">
        <f t="shared" si="61"/>
        <v>0</v>
      </c>
      <c r="XV63" s="120">
        <f t="shared" si="62"/>
        <v>3052.3975989640549</v>
      </c>
      <c r="XW63" s="119">
        <f t="shared" si="155"/>
        <v>2581.7170000000001</v>
      </c>
      <c r="XX63" s="119">
        <v>237.21700000000001</v>
      </c>
      <c r="XY63" s="228">
        <v>260.5</v>
      </c>
      <c r="XZ63" s="228">
        <v>260.5</v>
      </c>
      <c r="YA63" s="228">
        <v>260.5</v>
      </c>
      <c r="YB63" s="228">
        <v>260.5</v>
      </c>
      <c r="YC63" s="228">
        <v>260.5</v>
      </c>
      <c r="YD63" s="228">
        <v>260.5</v>
      </c>
      <c r="YE63" s="228">
        <v>260.5</v>
      </c>
      <c r="YF63" s="228">
        <v>260.5</v>
      </c>
      <c r="YG63" s="228">
        <v>260.5</v>
      </c>
      <c r="YH63" s="228"/>
      <c r="YI63" s="228"/>
      <c r="YJ63" s="120">
        <f t="shared" si="156"/>
        <v>2040.7359560089465</v>
      </c>
      <c r="YK63" s="18">
        <v>188.43524973123908</v>
      </c>
      <c r="YL63" s="18">
        <v>134.69863035784687</v>
      </c>
      <c r="YM63" s="18">
        <v>189.27850632093563</v>
      </c>
      <c r="YN63" s="18">
        <v>202.20945659109992</v>
      </c>
      <c r="YO63" s="18">
        <v>277.10312144341822</v>
      </c>
      <c r="YP63" s="18">
        <v>192.96486124301774</v>
      </c>
      <c r="YQ63" s="18">
        <v>184.25908646092321</v>
      </c>
      <c r="YR63" s="18">
        <v>204.82940212203235</v>
      </c>
      <c r="YS63" s="18">
        <v>265.17154919700056</v>
      </c>
      <c r="YT63" s="18">
        <v>201.78609254143274</v>
      </c>
      <c r="YU63" s="18"/>
      <c r="YV63" s="18"/>
      <c r="YW63" s="218">
        <f t="shared" si="157"/>
        <v>-540.98104399105364</v>
      </c>
      <c r="YX63" s="120">
        <f t="shared" si="63"/>
        <v>-540.98104399105364</v>
      </c>
      <c r="YY63" s="120">
        <f t="shared" si="64"/>
        <v>0</v>
      </c>
      <c r="YZ63" s="119">
        <f t="shared" si="158"/>
        <v>1769.3580000000006</v>
      </c>
      <c r="ZA63" s="119">
        <v>173.11800000000002</v>
      </c>
      <c r="ZB63" s="228">
        <v>177.36</v>
      </c>
      <c r="ZC63" s="228">
        <v>177.36</v>
      </c>
      <c r="ZD63" s="228">
        <v>177.36</v>
      </c>
      <c r="ZE63" s="228">
        <v>177.36</v>
      </c>
      <c r="ZF63" s="228">
        <v>177.36</v>
      </c>
      <c r="ZG63" s="228">
        <v>177.36</v>
      </c>
      <c r="ZH63" s="228">
        <v>177.36</v>
      </c>
      <c r="ZI63" s="228">
        <v>177.36</v>
      </c>
      <c r="ZJ63" s="228">
        <v>177.36</v>
      </c>
      <c r="ZK63" s="228"/>
      <c r="ZL63" s="228"/>
      <c r="ZM63" s="120">
        <f t="shared" si="159"/>
        <v>1448.3070193663668</v>
      </c>
      <c r="ZN63" s="119"/>
      <c r="ZO63" s="18"/>
      <c r="ZP63" s="18">
        <v>713.25223327905996</v>
      </c>
      <c r="ZQ63" s="18">
        <v>735.05478608730687</v>
      </c>
      <c r="ZR63" s="18"/>
      <c r="ZS63" s="18"/>
      <c r="ZT63" s="18"/>
      <c r="ZU63" s="18"/>
      <c r="ZV63" s="18"/>
      <c r="ZW63" s="18"/>
      <c r="ZX63" s="18"/>
      <c r="ZY63" s="18"/>
      <c r="ZZ63" s="120">
        <f t="shared" si="65"/>
        <v>-321.0509806336338</v>
      </c>
      <c r="AAA63" s="120">
        <f t="shared" si="66"/>
        <v>-321.0509806336338</v>
      </c>
      <c r="AAB63" s="120">
        <f t="shared" si="67"/>
        <v>0</v>
      </c>
      <c r="AAC63" s="119">
        <f t="shared" si="160"/>
        <v>0</v>
      </c>
      <c r="AAD63" s="119">
        <v>0</v>
      </c>
      <c r="AAE63" s="228">
        <v>0</v>
      </c>
      <c r="AAF63" s="228">
        <v>0</v>
      </c>
      <c r="AAG63" s="228">
        <v>0</v>
      </c>
      <c r="AAH63" s="228">
        <v>0</v>
      </c>
      <c r="AAI63" s="228">
        <v>0</v>
      </c>
      <c r="AAJ63" s="228">
        <v>0</v>
      </c>
      <c r="AAK63" s="228">
        <v>0</v>
      </c>
      <c r="AAL63" s="228">
        <v>0</v>
      </c>
      <c r="AAM63" s="228">
        <v>0</v>
      </c>
      <c r="AAN63" s="228"/>
      <c r="AAO63" s="228"/>
      <c r="AAP63" s="120">
        <f t="shared" si="161"/>
        <v>0</v>
      </c>
      <c r="AAQ63" s="18">
        <v>0</v>
      </c>
      <c r="AAR63" s="18">
        <v>0</v>
      </c>
      <c r="AAS63" s="18">
        <v>0</v>
      </c>
      <c r="AAT63" s="18">
        <v>0</v>
      </c>
      <c r="AAU63" s="18">
        <v>0</v>
      </c>
      <c r="AAV63" s="18">
        <v>0</v>
      </c>
      <c r="AAW63" s="18">
        <v>0</v>
      </c>
      <c r="AAX63" s="18">
        <v>0</v>
      </c>
      <c r="AAY63" s="18">
        <v>0</v>
      </c>
      <c r="AAZ63" s="18">
        <v>0</v>
      </c>
      <c r="ABA63" s="18"/>
      <c r="ABB63" s="18"/>
      <c r="ABC63" s="120">
        <f t="shared" si="68"/>
        <v>0</v>
      </c>
      <c r="ABD63" s="120">
        <f t="shared" si="69"/>
        <v>0</v>
      </c>
      <c r="ABE63" s="120">
        <f t="shared" si="70"/>
        <v>0</v>
      </c>
      <c r="ABF63" s="119">
        <f t="shared" si="162"/>
        <v>0</v>
      </c>
      <c r="ABG63" s="119">
        <v>0</v>
      </c>
      <c r="ABH63" s="228">
        <v>0</v>
      </c>
      <c r="ABI63" s="228">
        <v>0</v>
      </c>
      <c r="ABJ63" s="228">
        <v>0</v>
      </c>
      <c r="ABK63" s="228">
        <v>0</v>
      </c>
      <c r="ABL63" s="228">
        <v>0</v>
      </c>
      <c r="ABM63" s="228">
        <v>0</v>
      </c>
      <c r="ABN63" s="228">
        <v>0</v>
      </c>
      <c r="ABO63" s="228">
        <v>0</v>
      </c>
      <c r="ABP63" s="228">
        <v>0</v>
      </c>
      <c r="ABQ63" s="228"/>
      <c r="ABR63" s="228"/>
      <c r="ABS63" s="120">
        <f t="shared" si="163"/>
        <v>0</v>
      </c>
      <c r="ABT63" s="18">
        <v>0</v>
      </c>
      <c r="ABU63" s="18"/>
      <c r="ABV63" s="18"/>
      <c r="ABW63" s="18"/>
      <c r="ABX63" s="18"/>
      <c r="ABY63" s="18"/>
      <c r="ABZ63" s="18"/>
      <c r="ACA63" s="18">
        <v>0</v>
      </c>
      <c r="ACB63" s="18">
        <v>0</v>
      </c>
      <c r="ACC63" s="18">
        <v>0</v>
      </c>
      <c r="ACD63" s="18"/>
      <c r="ACE63" s="18"/>
      <c r="ACF63" s="120">
        <f t="shared" si="71"/>
        <v>0</v>
      </c>
      <c r="ACG63" s="120">
        <f t="shared" si="72"/>
        <v>0</v>
      </c>
      <c r="ACH63" s="120">
        <f t="shared" si="73"/>
        <v>0</v>
      </c>
      <c r="ACI63" s="114">
        <f t="shared" si="74"/>
        <v>200.72200000000001</v>
      </c>
      <c r="ACJ63" s="120">
        <f t="shared" si="75"/>
        <v>908.19535327200003</v>
      </c>
      <c r="ACK63" s="131">
        <f t="shared" si="76"/>
        <v>707.47335327200005</v>
      </c>
      <c r="ACL63" s="120">
        <f t="shared" si="77"/>
        <v>0</v>
      </c>
      <c r="ACM63" s="120">
        <f t="shared" si="78"/>
        <v>707.47335327200005</v>
      </c>
      <c r="ACN63" s="18">
        <f t="shared" si="164"/>
        <v>200.72200000000001</v>
      </c>
      <c r="ACO63" s="18">
        <v>22.792000000000002</v>
      </c>
      <c r="ACP63" s="218">
        <v>19.77</v>
      </c>
      <c r="ACQ63" s="218">
        <v>19.77</v>
      </c>
      <c r="ACR63" s="218">
        <v>19.77</v>
      </c>
      <c r="ACS63" s="218">
        <v>19.77</v>
      </c>
      <c r="ACT63" s="218">
        <v>19.77</v>
      </c>
      <c r="ACU63" s="218">
        <v>19.77</v>
      </c>
      <c r="ACV63" s="218">
        <v>19.77</v>
      </c>
      <c r="ACW63" s="218">
        <v>19.77</v>
      </c>
      <c r="ACX63" s="218">
        <v>19.77</v>
      </c>
      <c r="ACY63" s="218"/>
      <c r="ACZ63" s="218"/>
      <c r="ADA63" s="20">
        <f t="shared" si="165"/>
        <v>908.19535327200003</v>
      </c>
      <c r="ADB63" s="18">
        <v>11.914159320000001</v>
      </c>
      <c r="ADC63" s="18">
        <v>23.767106400000003</v>
      </c>
      <c r="ADD63" s="18">
        <v>23.855079312000001</v>
      </c>
      <c r="ADE63" s="18">
        <v>73.05104879999999</v>
      </c>
      <c r="ADF63" s="18">
        <v>31.757883840000002</v>
      </c>
      <c r="ADG63" s="18">
        <v>48.526603200000004</v>
      </c>
      <c r="ADH63" s="18">
        <v>695.32347240000001</v>
      </c>
      <c r="ADI63" s="18">
        <v>0</v>
      </c>
      <c r="ADJ63" s="18">
        <v>0</v>
      </c>
      <c r="ADK63" s="18">
        <v>0</v>
      </c>
      <c r="ADL63" s="18"/>
      <c r="ADM63" s="18"/>
      <c r="ADN63" s="20">
        <f t="shared" si="79"/>
        <v>707.47335327200005</v>
      </c>
      <c r="ADO63" s="20">
        <f t="shared" si="80"/>
        <v>0</v>
      </c>
      <c r="ADP63" s="20">
        <f t="shared" si="81"/>
        <v>707.47335327200005</v>
      </c>
      <c r="ADQ63" s="18">
        <f t="shared" si="166"/>
        <v>0</v>
      </c>
      <c r="ADR63" s="18">
        <v>0</v>
      </c>
      <c r="ADS63" s="218">
        <v>0</v>
      </c>
      <c r="ADT63" s="218">
        <v>0</v>
      </c>
      <c r="ADU63" s="218">
        <v>0</v>
      </c>
      <c r="ADV63" s="218">
        <v>0</v>
      </c>
      <c r="ADW63" s="218">
        <v>0</v>
      </c>
      <c r="ADX63" s="218">
        <v>0</v>
      </c>
      <c r="ADY63" s="218">
        <v>0</v>
      </c>
      <c r="ADZ63" s="218">
        <v>0</v>
      </c>
      <c r="AEA63" s="218">
        <v>0</v>
      </c>
      <c r="AEB63" s="218"/>
      <c r="AEC63" s="218"/>
      <c r="AED63" s="20">
        <f t="shared" si="167"/>
        <v>0</v>
      </c>
      <c r="AEE63" s="18">
        <v>0</v>
      </c>
      <c r="AEF63" s="18">
        <v>0</v>
      </c>
      <c r="AEG63" s="18">
        <v>0</v>
      </c>
      <c r="AEH63" s="18">
        <v>0</v>
      </c>
      <c r="AEI63" s="18">
        <v>0</v>
      </c>
      <c r="AEJ63" s="18">
        <v>0</v>
      </c>
      <c r="AEK63" s="18">
        <v>0</v>
      </c>
      <c r="AEL63" s="18">
        <v>0</v>
      </c>
      <c r="AEM63" s="18">
        <v>0</v>
      </c>
      <c r="AEN63" s="18">
        <v>0</v>
      </c>
      <c r="AEO63" s="18"/>
      <c r="AEP63" s="18"/>
      <c r="AEQ63" s="20">
        <f t="shared" si="82"/>
        <v>0</v>
      </c>
      <c r="AER63" s="20">
        <f t="shared" si="83"/>
        <v>0</v>
      </c>
      <c r="AES63" s="20">
        <f t="shared" si="84"/>
        <v>0</v>
      </c>
      <c r="AET63" s="18">
        <f t="shared" si="168"/>
        <v>0</v>
      </c>
      <c r="AEU63" s="18">
        <v>0</v>
      </c>
      <c r="AEV63" s="218">
        <v>0</v>
      </c>
      <c r="AEW63" s="218">
        <v>0</v>
      </c>
      <c r="AEX63" s="218">
        <v>0</v>
      </c>
      <c r="AEY63" s="218">
        <v>0</v>
      </c>
      <c r="AEZ63" s="218"/>
      <c r="AFA63" s="218"/>
      <c r="AFB63" s="218"/>
      <c r="AFC63" s="218"/>
      <c r="AFD63" s="218"/>
      <c r="AFE63" s="218"/>
      <c r="AFF63" s="218"/>
      <c r="AFG63" s="20">
        <f t="shared" si="169"/>
        <v>0</v>
      </c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20">
        <f t="shared" si="85"/>
        <v>0</v>
      </c>
      <c r="AFU63" s="20">
        <f t="shared" si="86"/>
        <v>0</v>
      </c>
      <c r="AFV63" s="135">
        <f t="shared" si="87"/>
        <v>0</v>
      </c>
      <c r="AFW63" s="140">
        <f t="shared" si="88"/>
        <v>25952.869000000002</v>
      </c>
      <c r="AFX63" s="110">
        <f t="shared" si="89"/>
        <v>25771.928126932879</v>
      </c>
      <c r="AFY63" s="125">
        <f t="shared" si="90"/>
        <v>-180.9408730671239</v>
      </c>
      <c r="AFZ63" s="20">
        <f t="shared" si="170"/>
        <v>-180.9408730671239</v>
      </c>
      <c r="AGA63" s="139">
        <f t="shared" si="171"/>
        <v>0</v>
      </c>
      <c r="AGB63" s="200">
        <f t="shared" si="91"/>
        <v>31143.442800000001</v>
      </c>
      <c r="AGC63" s="125">
        <f t="shared" si="91"/>
        <v>30926.313752319453</v>
      </c>
      <c r="AGD63" s="125">
        <f t="shared" si="92"/>
        <v>-217.12904768054796</v>
      </c>
      <c r="AGE63" s="20">
        <f t="shared" si="93"/>
        <v>-217.12904768054796</v>
      </c>
      <c r="AGF63" s="135">
        <f t="shared" si="94"/>
        <v>0</v>
      </c>
      <c r="AGG63" s="164">
        <f t="shared" si="172"/>
        <v>1557.1721400000001</v>
      </c>
      <c r="AGH63" s="205">
        <f t="shared" si="173"/>
        <v>1546.3156876159728</v>
      </c>
      <c r="AGI63" s="125">
        <f t="shared" si="95"/>
        <v>-10.856452384027307</v>
      </c>
      <c r="AGJ63" s="20">
        <f t="shared" si="96"/>
        <v>-10.856452384027307</v>
      </c>
      <c r="AGK63" s="139">
        <f t="shared" si="97"/>
        <v>0</v>
      </c>
      <c r="AGL63" s="165">
        <f t="shared" si="174"/>
        <v>32700.614939999999</v>
      </c>
      <c r="AGM63" s="165">
        <f t="shared" si="174"/>
        <v>32472.629439935426</v>
      </c>
      <c r="AGN63" s="166">
        <f t="shared" si="99"/>
        <v>-227.98550006457299</v>
      </c>
      <c r="AGO63" s="165">
        <f t="shared" si="100"/>
        <v>-227.98550006457299</v>
      </c>
      <c r="AGP63" s="167">
        <f t="shared" si="101"/>
        <v>0</v>
      </c>
      <c r="AGQ63" s="202">
        <f t="shared" si="175"/>
        <v>4.7619047619047623E-2</v>
      </c>
      <c r="AGR63" s="263"/>
      <c r="AGS63" s="263">
        <v>0.05</v>
      </c>
      <c r="AGT63" s="229"/>
      <c r="AGU63" s="264"/>
      <c r="AGV63" s="22"/>
      <c r="AGW63" s="22"/>
      <c r="AGX63" s="22"/>
      <c r="AGY63" s="22"/>
      <c r="AGZ63" s="22"/>
      <c r="AHA63" s="22"/>
      <c r="AHB63" s="22"/>
      <c r="AHC63" s="22"/>
      <c r="AHD63" s="22"/>
      <c r="AHE63" s="22"/>
      <c r="AHF63" s="22"/>
      <c r="AHG63" s="22"/>
      <c r="AHH63" s="22"/>
    </row>
    <row r="64" spans="1:892" s="210" customFormat="1" ht="12.75" outlineLevel="1" x14ac:dyDescent="0.25">
      <c r="A64" s="22">
        <v>494</v>
      </c>
      <c r="B64" s="21">
        <v>3</v>
      </c>
      <c r="C64" s="230" t="s">
        <v>785</v>
      </c>
      <c r="D64" s="231">
        <v>4</v>
      </c>
      <c r="E64" s="227">
        <v>1663.31</v>
      </c>
      <c r="F64" s="131">
        <f t="shared" si="0"/>
        <v>21386.397000000004</v>
      </c>
      <c r="G64" s="113">
        <f t="shared" si="1"/>
        <v>20253.606241443304</v>
      </c>
      <c r="H64" s="131">
        <f t="shared" si="2"/>
        <v>-1132.7907585567009</v>
      </c>
      <c r="I64" s="120">
        <f t="shared" si="3"/>
        <v>-1132.7907585567009</v>
      </c>
      <c r="J64" s="120">
        <f t="shared" si="4"/>
        <v>0</v>
      </c>
      <c r="K64" s="18">
        <f t="shared" si="102"/>
        <v>7593.5300000000007</v>
      </c>
      <c r="L64" s="218">
        <v>744.89</v>
      </c>
      <c r="M64" s="218">
        <v>760.96</v>
      </c>
      <c r="N64" s="218">
        <v>760.96</v>
      </c>
      <c r="O64" s="218">
        <v>760.96</v>
      </c>
      <c r="P64" s="218">
        <v>760.96</v>
      </c>
      <c r="Q64" s="218">
        <v>760.96</v>
      </c>
      <c r="R64" s="218">
        <v>760.96</v>
      </c>
      <c r="S64" s="218">
        <v>760.96</v>
      </c>
      <c r="T64" s="218">
        <v>760.96</v>
      </c>
      <c r="U64" s="218">
        <v>760.96</v>
      </c>
      <c r="V64" s="218"/>
      <c r="W64" s="218"/>
      <c r="X64" s="218">
        <f t="shared" si="103"/>
        <v>7553.5342196677739</v>
      </c>
      <c r="Y64" s="18">
        <v>0</v>
      </c>
      <c r="Z64" s="18">
        <v>2998.8845363790692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4554.6496832887051</v>
      </c>
      <c r="AG64" s="18">
        <v>0</v>
      </c>
      <c r="AH64" s="18">
        <v>0</v>
      </c>
      <c r="AI64" s="18"/>
      <c r="AJ64" s="18"/>
      <c r="AK64" s="218"/>
      <c r="AL64" s="218">
        <f t="shared" si="104"/>
        <v>0</v>
      </c>
      <c r="AM64" s="218">
        <f t="shared" si="5"/>
        <v>0</v>
      </c>
      <c r="AN64" s="18">
        <f t="shared" si="105"/>
        <v>1319.646</v>
      </c>
      <c r="AO64" s="218">
        <v>129.57599999999999</v>
      </c>
      <c r="AP64" s="218">
        <v>132.22999999999999</v>
      </c>
      <c r="AQ64" s="218">
        <v>132.22999999999999</v>
      </c>
      <c r="AR64" s="218">
        <v>132.22999999999999</v>
      </c>
      <c r="AS64" s="218">
        <v>132.22999999999999</v>
      </c>
      <c r="AT64" s="218">
        <v>132.22999999999999</v>
      </c>
      <c r="AU64" s="218">
        <v>132.22999999999999</v>
      </c>
      <c r="AV64" s="218">
        <v>132.22999999999999</v>
      </c>
      <c r="AW64" s="218">
        <v>132.22999999999999</v>
      </c>
      <c r="AX64" s="218">
        <v>132.22999999999999</v>
      </c>
      <c r="AY64" s="218"/>
      <c r="AZ64" s="218"/>
      <c r="BA64" s="20">
        <f t="shared" si="106"/>
        <v>1357.0825755370179</v>
      </c>
      <c r="BB64" s="18">
        <v>0</v>
      </c>
      <c r="BC64" s="18">
        <v>538.78539925995619</v>
      </c>
      <c r="BD64" s="18">
        <v>0</v>
      </c>
      <c r="BE64" s="18">
        <v>0</v>
      </c>
      <c r="BF64" s="18">
        <v>0</v>
      </c>
      <c r="BG64" s="18">
        <v>0</v>
      </c>
      <c r="BH64" s="18">
        <v>0</v>
      </c>
      <c r="BI64" s="18">
        <v>818.29717627706168</v>
      </c>
      <c r="BJ64" s="18">
        <v>0</v>
      </c>
      <c r="BK64" s="18">
        <v>0</v>
      </c>
      <c r="BL64" s="18"/>
      <c r="BM64" s="18"/>
      <c r="BN64" s="218"/>
      <c r="BO64" s="20">
        <f t="shared" si="6"/>
        <v>0</v>
      </c>
      <c r="BP64" s="20">
        <f t="shared" si="7"/>
        <v>0</v>
      </c>
      <c r="BQ64" s="18">
        <f t="shared" si="107"/>
        <v>890.20599999999979</v>
      </c>
      <c r="BR64" s="218">
        <v>88.935999999999993</v>
      </c>
      <c r="BS64" s="3">
        <v>89.03</v>
      </c>
      <c r="BT64" s="218">
        <v>89.03</v>
      </c>
      <c r="BU64" s="218">
        <v>89.03</v>
      </c>
      <c r="BV64" s="218">
        <v>89.03</v>
      </c>
      <c r="BW64" s="218">
        <v>89.03</v>
      </c>
      <c r="BX64" s="218">
        <v>89.03</v>
      </c>
      <c r="BY64" s="218">
        <v>89.03</v>
      </c>
      <c r="BZ64" s="218">
        <v>89.03</v>
      </c>
      <c r="CA64" s="218">
        <v>89.03</v>
      </c>
      <c r="CB64" s="218"/>
      <c r="CC64" s="218"/>
      <c r="CD64" s="18">
        <f t="shared" si="108"/>
        <v>1067.6117771158063</v>
      </c>
      <c r="CE64" s="18">
        <v>0</v>
      </c>
      <c r="CF64" s="18">
        <v>619.50085259580624</v>
      </c>
      <c r="CG64" s="18">
        <v>0</v>
      </c>
      <c r="CH64" s="18">
        <v>0</v>
      </c>
      <c r="CI64" s="18">
        <v>0</v>
      </c>
      <c r="CJ64" s="18">
        <v>91.447934409999988</v>
      </c>
      <c r="CK64" s="18">
        <v>88.835975969999993</v>
      </c>
      <c r="CL64" s="18">
        <v>89.227720890000001</v>
      </c>
      <c r="CM64" s="18">
        <v>88.48102836999999</v>
      </c>
      <c r="CN64" s="18">
        <v>90.118264879999998</v>
      </c>
      <c r="CO64" s="18"/>
      <c r="CP64" s="18"/>
      <c r="CQ64" s="218"/>
      <c r="CR64" s="20">
        <f t="shared" si="8"/>
        <v>0</v>
      </c>
      <c r="CS64" s="20">
        <f t="shared" si="9"/>
        <v>0</v>
      </c>
      <c r="CT64" s="18">
        <f t="shared" si="109"/>
        <v>216.887</v>
      </c>
      <c r="CU64" s="18">
        <v>21.677</v>
      </c>
      <c r="CV64" s="218">
        <v>21.69</v>
      </c>
      <c r="CW64" s="218">
        <v>21.69</v>
      </c>
      <c r="CX64" s="218">
        <v>21.69</v>
      </c>
      <c r="CY64" s="218">
        <v>21.69</v>
      </c>
      <c r="CZ64" s="218">
        <v>21.69</v>
      </c>
      <c r="DA64" s="218">
        <v>21.69</v>
      </c>
      <c r="DB64" s="218">
        <v>21.69</v>
      </c>
      <c r="DC64" s="218">
        <v>21.69</v>
      </c>
      <c r="DD64" s="218">
        <v>21.69</v>
      </c>
      <c r="DE64" s="218"/>
      <c r="DF64" s="218"/>
      <c r="DG64" s="18">
        <f t="shared" si="110"/>
        <v>261.38471775519662</v>
      </c>
      <c r="DH64" s="18">
        <v>0</v>
      </c>
      <c r="DI64" s="18">
        <v>151.68266351519662</v>
      </c>
      <c r="DJ64" s="18">
        <v>0</v>
      </c>
      <c r="DK64" s="18">
        <v>0</v>
      </c>
      <c r="DL64" s="18">
        <v>0</v>
      </c>
      <c r="DM64" s="18">
        <v>22.387309209999998</v>
      </c>
      <c r="DN64" s="18">
        <v>21.74795481</v>
      </c>
      <c r="DO64" s="18">
        <v>21.843857969999998</v>
      </c>
      <c r="DP64" s="18">
        <v>21.66106001</v>
      </c>
      <c r="DQ64" s="18">
        <v>22.06187224</v>
      </c>
      <c r="DR64" s="18"/>
      <c r="DS64" s="18"/>
      <c r="DT64" s="218">
        <f t="shared" si="111"/>
        <v>44.497717755196618</v>
      </c>
      <c r="DU64" s="20">
        <f t="shared" si="10"/>
        <v>0</v>
      </c>
      <c r="DV64" s="20">
        <f t="shared" si="112"/>
        <v>44.497717755196618</v>
      </c>
      <c r="DW64" s="18">
        <f t="shared" si="176"/>
        <v>0</v>
      </c>
      <c r="DX64" s="18">
        <v>0</v>
      </c>
      <c r="DY64" s="218">
        <v>0</v>
      </c>
      <c r="DZ64" s="218">
        <v>0</v>
      </c>
      <c r="EA64" s="218">
        <v>0</v>
      </c>
      <c r="EB64" s="218">
        <v>0</v>
      </c>
      <c r="EC64" s="218">
        <v>0</v>
      </c>
      <c r="ED64" s="218">
        <v>0</v>
      </c>
      <c r="EE64" s="218">
        <v>0</v>
      </c>
      <c r="EF64" s="218">
        <v>0</v>
      </c>
      <c r="EG64" s="218">
        <v>0</v>
      </c>
      <c r="EH64" s="218"/>
      <c r="EI64" s="218"/>
      <c r="EJ64" s="218"/>
      <c r="EK64" s="18">
        <f t="shared" si="113"/>
        <v>0</v>
      </c>
      <c r="EL64" s="18">
        <v>0</v>
      </c>
      <c r="EM64" s="18">
        <v>0</v>
      </c>
      <c r="EN64" s="18">
        <v>0</v>
      </c>
      <c r="EO64" s="18">
        <v>0</v>
      </c>
      <c r="EP64" s="18">
        <v>0</v>
      </c>
      <c r="EQ64" s="18">
        <v>0</v>
      </c>
      <c r="ER64" s="18">
        <v>0</v>
      </c>
      <c r="ES64" s="18">
        <v>0</v>
      </c>
      <c r="ET64" s="18">
        <v>0</v>
      </c>
      <c r="EU64" s="18">
        <v>0</v>
      </c>
      <c r="EV64" s="18"/>
      <c r="EW64" s="18"/>
      <c r="EX64" s="20">
        <f t="shared" si="12"/>
        <v>0</v>
      </c>
      <c r="EY64" s="20">
        <f t="shared" si="114"/>
        <v>0</v>
      </c>
      <c r="EZ64" s="20">
        <f t="shared" si="115"/>
        <v>0</v>
      </c>
      <c r="FA64" s="18">
        <f t="shared" si="116"/>
        <v>4252.2209999999995</v>
      </c>
      <c r="FB64" s="18">
        <v>417.50099999999998</v>
      </c>
      <c r="FC64" s="218">
        <v>426.08</v>
      </c>
      <c r="FD64" s="218">
        <v>426.08</v>
      </c>
      <c r="FE64" s="218">
        <v>426.08</v>
      </c>
      <c r="FF64" s="218">
        <v>426.08</v>
      </c>
      <c r="FG64" s="218">
        <v>426.08</v>
      </c>
      <c r="FH64" s="218">
        <v>426.08</v>
      </c>
      <c r="FI64" s="218">
        <v>426.08</v>
      </c>
      <c r="FJ64" s="218">
        <v>426.08</v>
      </c>
      <c r="FK64" s="218">
        <v>426.08</v>
      </c>
      <c r="FL64" s="218"/>
      <c r="FM64" s="218"/>
      <c r="FN64" s="20">
        <f t="shared" si="117"/>
        <v>4231.5974294610733</v>
      </c>
      <c r="FO64" s="18">
        <v>0</v>
      </c>
      <c r="FP64" s="18">
        <v>1684.0047217055767</v>
      </c>
      <c r="FQ64" s="18">
        <v>0</v>
      </c>
      <c r="FR64" s="18">
        <v>0</v>
      </c>
      <c r="FS64" s="18">
        <v>0</v>
      </c>
      <c r="FT64" s="18">
        <v>0</v>
      </c>
      <c r="FU64" s="18">
        <v>0</v>
      </c>
      <c r="FV64" s="18">
        <v>2547.5927077554961</v>
      </c>
      <c r="FW64" s="18">
        <v>0</v>
      </c>
      <c r="FX64" s="18">
        <v>0</v>
      </c>
      <c r="FY64" s="18"/>
      <c r="FZ64" s="18"/>
      <c r="GA64" s="218">
        <f t="shared" si="118"/>
        <v>-20.623570538926288</v>
      </c>
      <c r="GB64" s="20">
        <f t="shared" si="119"/>
        <v>-20.623570538926288</v>
      </c>
      <c r="GC64" s="20">
        <f t="shared" si="120"/>
        <v>0</v>
      </c>
      <c r="GD64" s="18">
        <f t="shared" si="121"/>
        <v>3.5829999999999997</v>
      </c>
      <c r="GE64" s="218">
        <v>3.5829999999999997</v>
      </c>
      <c r="GF64" s="218">
        <v>0</v>
      </c>
      <c r="GG64" s="218">
        <v>0</v>
      </c>
      <c r="GH64" s="218">
        <v>0</v>
      </c>
      <c r="GI64" s="218">
        <v>0</v>
      </c>
      <c r="GJ64" s="218">
        <v>0</v>
      </c>
      <c r="GK64" s="218"/>
      <c r="GL64" s="218"/>
      <c r="GM64" s="218"/>
      <c r="GN64" s="218"/>
      <c r="GO64" s="218"/>
      <c r="GP64" s="218"/>
      <c r="GQ64" s="20">
        <f t="shared" si="122"/>
        <v>0</v>
      </c>
      <c r="GR64" s="18">
        <v>0</v>
      </c>
      <c r="GS64" s="18">
        <v>0</v>
      </c>
      <c r="GT64" s="18">
        <v>0</v>
      </c>
      <c r="GU64" s="18">
        <v>0</v>
      </c>
      <c r="GV64" s="218">
        <f t="shared" si="123"/>
        <v>-3.5829999999999997</v>
      </c>
      <c r="GW64" s="20">
        <f t="shared" si="13"/>
        <v>-3.5829999999999997</v>
      </c>
      <c r="GX64" s="20">
        <f t="shared" si="14"/>
        <v>0</v>
      </c>
      <c r="GY64" s="18">
        <f t="shared" si="124"/>
        <v>7110.3240000000014</v>
      </c>
      <c r="GZ64" s="18">
        <v>695.12400000000002</v>
      </c>
      <c r="HA64" s="218">
        <v>712.8</v>
      </c>
      <c r="HB64" s="218">
        <v>712.8</v>
      </c>
      <c r="HC64" s="218">
        <v>712.8</v>
      </c>
      <c r="HD64" s="218">
        <v>712.8</v>
      </c>
      <c r="HE64" s="218">
        <v>712.8</v>
      </c>
      <c r="HF64" s="218">
        <v>712.8</v>
      </c>
      <c r="HG64" s="218">
        <v>712.8</v>
      </c>
      <c r="HH64" s="218">
        <v>712.8</v>
      </c>
      <c r="HI64" s="218">
        <v>712.8</v>
      </c>
      <c r="HJ64" s="218"/>
      <c r="HK64" s="218"/>
      <c r="HL64" s="20">
        <f t="shared" si="125"/>
        <v>5782.3955219064374</v>
      </c>
      <c r="HM64" s="18">
        <v>552.25045621854656</v>
      </c>
      <c r="HN64" s="18">
        <v>507.72347236113643</v>
      </c>
      <c r="HO64" s="18">
        <v>583.55450162630564</v>
      </c>
      <c r="HP64" s="18">
        <v>629.02507594557517</v>
      </c>
      <c r="HQ64" s="18">
        <v>658.02889811689568</v>
      </c>
      <c r="HR64" s="18">
        <v>570.80183180689585</v>
      </c>
      <c r="HS64" s="18">
        <v>518.86670978468919</v>
      </c>
      <c r="HT64" s="18">
        <v>686.35478917548539</v>
      </c>
      <c r="HU64" s="18">
        <v>518.61451075115724</v>
      </c>
      <c r="HV64" s="18">
        <v>557.17527611975049</v>
      </c>
      <c r="HW64" s="18"/>
      <c r="HX64" s="18"/>
      <c r="HY64" s="20">
        <f t="shared" si="15"/>
        <v>-1327.9284780935641</v>
      </c>
      <c r="HZ64" s="20">
        <f t="shared" si="16"/>
        <v>-1327.9284780935641</v>
      </c>
      <c r="IA64" s="20">
        <f t="shared" si="17"/>
        <v>0</v>
      </c>
      <c r="IB64" s="119">
        <f t="shared" si="126"/>
        <v>0</v>
      </c>
      <c r="IC64" s="119">
        <v>0</v>
      </c>
      <c r="ID64" s="228">
        <v>0</v>
      </c>
      <c r="IE64" s="228">
        <v>0</v>
      </c>
      <c r="IF64" s="119">
        <v>0</v>
      </c>
      <c r="IG64" s="119">
        <v>0</v>
      </c>
      <c r="IH64" s="119">
        <v>0</v>
      </c>
      <c r="II64" s="119">
        <v>0</v>
      </c>
      <c r="IJ64" s="119">
        <v>0</v>
      </c>
      <c r="IK64" s="119">
        <v>0</v>
      </c>
      <c r="IL64" s="119">
        <v>0</v>
      </c>
      <c r="IM64" s="119"/>
      <c r="IN64" s="119"/>
      <c r="IO64" s="120">
        <f t="shared" si="127"/>
        <v>0</v>
      </c>
      <c r="IP64" s="18">
        <v>0</v>
      </c>
      <c r="IQ64" s="18">
        <v>0</v>
      </c>
      <c r="IR64" s="18">
        <v>0</v>
      </c>
      <c r="IS64" s="18">
        <v>0</v>
      </c>
      <c r="IT64" s="18">
        <v>0</v>
      </c>
      <c r="IU64" s="18">
        <v>0</v>
      </c>
      <c r="IV64" s="18">
        <v>0</v>
      </c>
      <c r="IW64" s="18">
        <v>0</v>
      </c>
      <c r="IX64" s="18">
        <v>0</v>
      </c>
      <c r="IY64" s="18">
        <v>0</v>
      </c>
      <c r="IZ64" s="18"/>
      <c r="JA64" s="18"/>
      <c r="JB64" s="228">
        <f t="shared" si="18"/>
        <v>0</v>
      </c>
      <c r="JC64" s="120">
        <f t="shared" si="19"/>
        <v>0</v>
      </c>
      <c r="JD64" s="120">
        <f t="shared" si="20"/>
        <v>0</v>
      </c>
      <c r="JE64" s="119">
        <f t="shared" si="128"/>
        <v>0</v>
      </c>
      <c r="JF64" s="119">
        <v>0</v>
      </c>
      <c r="JG64" s="228">
        <v>0</v>
      </c>
      <c r="JH64" s="228">
        <v>0</v>
      </c>
      <c r="JI64" s="228">
        <v>0</v>
      </c>
      <c r="JJ64" s="228">
        <v>0</v>
      </c>
      <c r="JK64" s="228">
        <v>0</v>
      </c>
      <c r="JL64" s="228">
        <v>0</v>
      </c>
      <c r="JM64" s="228">
        <v>0</v>
      </c>
      <c r="JN64" s="228">
        <v>0</v>
      </c>
      <c r="JO64" s="228">
        <v>0</v>
      </c>
      <c r="JP64" s="228"/>
      <c r="JQ64" s="228"/>
      <c r="JR64" s="119">
        <f t="shared" si="129"/>
        <v>0</v>
      </c>
      <c r="JS64" s="18">
        <v>0</v>
      </c>
      <c r="JT64" s="18">
        <v>0</v>
      </c>
      <c r="JU64" s="18">
        <v>0</v>
      </c>
      <c r="JV64" s="18">
        <v>0</v>
      </c>
      <c r="JW64" s="18">
        <v>0</v>
      </c>
      <c r="JX64" s="18">
        <v>0</v>
      </c>
      <c r="JY64" s="18">
        <v>0</v>
      </c>
      <c r="JZ64" s="18">
        <v>0</v>
      </c>
      <c r="KA64" s="18">
        <v>0</v>
      </c>
      <c r="KB64" s="18">
        <v>0</v>
      </c>
      <c r="KC64" s="18"/>
      <c r="KD64" s="18"/>
      <c r="KE64" s="228">
        <f t="shared" si="21"/>
        <v>0</v>
      </c>
      <c r="KF64" s="120">
        <f t="shared" si="22"/>
        <v>0</v>
      </c>
      <c r="KG64" s="120">
        <f t="shared" si="23"/>
        <v>0</v>
      </c>
      <c r="KH64" s="119">
        <f t="shared" si="130"/>
        <v>1377.6259999999997</v>
      </c>
      <c r="KI64" s="119">
        <v>135.26599999999999</v>
      </c>
      <c r="KJ64" s="228">
        <v>138.04</v>
      </c>
      <c r="KK64" s="228">
        <v>138.04</v>
      </c>
      <c r="KL64" s="228">
        <v>138.04</v>
      </c>
      <c r="KM64" s="228">
        <v>138.04</v>
      </c>
      <c r="KN64" s="228">
        <v>138.04</v>
      </c>
      <c r="KO64" s="228">
        <v>138.04</v>
      </c>
      <c r="KP64" s="228">
        <v>138.04</v>
      </c>
      <c r="KQ64" s="228">
        <v>138.04</v>
      </c>
      <c r="KR64" s="228">
        <v>138.04</v>
      </c>
      <c r="KS64" s="228"/>
      <c r="KT64" s="228"/>
      <c r="KU64" s="120">
        <f t="shared" si="131"/>
        <v>1151.0191735422418</v>
      </c>
      <c r="KV64" s="18">
        <v>160.22621367178326</v>
      </c>
      <c r="KW64" s="18">
        <v>121.4546472104193</v>
      </c>
      <c r="KX64" s="18">
        <v>179.0498543384526</v>
      </c>
      <c r="KY64" s="18">
        <v>158.79265583132653</v>
      </c>
      <c r="KZ64" s="18">
        <v>171.02001887910745</v>
      </c>
      <c r="LA64" s="18">
        <v>33.884691578670605</v>
      </c>
      <c r="LB64" s="18">
        <v>1.8775396311788424</v>
      </c>
      <c r="LC64" s="18"/>
      <c r="LD64" s="18">
        <v>189.17316989486631</v>
      </c>
      <c r="LE64" s="18">
        <v>135.54038250643677</v>
      </c>
      <c r="LF64" s="18"/>
      <c r="LG64" s="18"/>
      <c r="LH64" s="228">
        <f t="shared" si="132"/>
        <v>-226.60682645775796</v>
      </c>
      <c r="LI64" s="120">
        <f t="shared" si="24"/>
        <v>-226.60682645775796</v>
      </c>
      <c r="LJ64" s="120">
        <f t="shared" si="25"/>
        <v>0</v>
      </c>
      <c r="LK64" s="120">
        <f t="shared" si="133"/>
        <v>0</v>
      </c>
      <c r="LL64" s="228"/>
      <c r="LM64" s="228"/>
      <c r="LN64" s="228"/>
      <c r="LO64" s="228"/>
      <c r="LP64" s="228"/>
      <c r="LQ64" s="228"/>
      <c r="LR64" s="228"/>
      <c r="LS64" s="228"/>
      <c r="LT64" s="228"/>
      <c r="LU64" s="228"/>
      <c r="LV64" s="228"/>
      <c r="LW64" s="228"/>
      <c r="LX64" s="120">
        <f t="shared" si="26"/>
        <v>0</v>
      </c>
      <c r="LY64" s="228"/>
      <c r="LZ64" s="228"/>
      <c r="MA64" s="228"/>
      <c r="MB64" s="228"/>
      <c r="MC64" s="228"/>
      <c r="MD64" s="228"/>
      <c r="ME64" s="228"/>
      <c r="MF64" s="228"/>
      <c r="MG64" s="228"/>
      <c r="MH64" s="228"/>
      <c r="MI64" s="228"/>
      <c r="MJ64" s="119">
        <v>0</v>
      </c>
      <c r="MK64" s="228"/>
      <c r="ML64" s="120">
        <f t="shared" si="27"/>
        <v>0</v>
      </c>
      <c r="MM64" s="120">
        <f t="shared" si="28"/>
        <v>0</v>
      </c>
      <c r="MN64" s="120">
        <f t="shared" si="134"/>
        <v>19901.689880000002</v>
      </c>
      <c r="MO64" s="120">
        <v>1947.9498800000001</v>
      </c>
      <c r="MP64" s="228">
        <v>1994.86</v>
      </c>
      <c r="MQ64" s="228">
        <v>1994.86</v>
      </c>
      <c r="MR64" s="228">
        <v>1994.86</v>
      </c>
      <c r="MS64" s="228">
        <v>1994.86</v>
      </c>
      <c r="MT64" s="228">
        <v>1994.86</v>
      </c>
      <c r="MU64" s="228">
        <v>1994.86</v>
      </c>
      <c r="MV64" s="228">
        <v>1994.86</v>
      </c>
      <c r="MW64" s="228">
        <v>1994.86</v>
      </c>
      <c r="MX64" s="228">
        <v>1994.86</v>
      </c>
      <c r="MY64" s="228"/>
      <c r="MZ64" s="228"/>
      <c r="NA64" s="120">
        <f t="shared" si="135"/>
        <v>44862.525372698627</v>
      </c>
      <c r="NB64" s="20">
        <v>17941.337306605805</v>
      </c>
      <c r="NC64" s="20">
        <v>24780.498666775416</v>
      </c>
      <c r="ND64" s="20">
        <v>170.84756807902863</v>
      </c>
      <c r="NE64" s="20">
        <v>401.63498890829402</v>
      </c>
      <c r="NF64" s="20">
        <v>0</v>
      </c>
      <c r="NG64" s="20">
        <v>0</v>
      </c>
      <c r="NH64" s="20">
        <v>0</v>
      </c>
      <c r="NI64" s="20">
        <v>0</v>
      </c>
      <c r="NJ64" s="20">
        <v>1125.0715099210913</v>
      </c>
      <c r="NK64" s="20">
        <v>443.13533240898664</v>
      </c>
      <c r="NL64" s="20"/>
      <c r="NM64" s="20"/>
      <c r="NN64" s="228">
        <f t="shared" si="136"/>
        <v>24960.835492698625</v>
      </c>
      <c r="NO64" s="120">
        <f t="shared" si="29"/>
        <v>0</v>
      </c>
      <c r="NP64" s="120">
        <f t="shared" si="30"/>
        <v>24960.835492698625</v>
      </c>
      <c r="NQ64" s="114">
        <f t="shared" si="31"/>
        <v>9070.3529999999992</v>
      </c>
      <c r="NR64" s="113">
        <f t="shared" si="32"/>
        <v>0</v>
      </c>
      <c r="NS64" s="131">
        <f t="shared" si="33"/>
        <v>-9070.3529999999992</v>
      </c>
      <c r="NT64" s="120">
        <f t="shared" si="34"/>
        <v>-9070.3529999999992</v>
      </c>
      <c r="NU64" s="120">
        <f t="shared" si="35"/>
        <v>0</v>
      </c>
      <c r="NV64" s="18">
        <f t="shared" si="137"/>
        <v>2272.7680000000005</v>
      </c>
      <c r="NW64" s="18">
        <v>221.578</v>
      </c>
      <c r="NX64" s="218">
        <v>227.91</v>
      </c>
      <c r="NY64" s="218">
        <v>227.91</v>
      </c>
      <c r="NZ64" s="18">
        <v>227.91</v>
      </c>
      <c r="OA64" s="18">
        <v>227.91</v>
      </c>
      <c r="OB64" s="18">
        <v>227.91</v>
      </c>
      <c r="OC64" s="18">
        <v>227.91</v>
      </c>
      <c r="OD64" s="18">
        <v>227.91</v>
      </c>
      <c r="OE64" s="18">
        <v>227.91</v>
      </c>
      <c r="OF64" s="18">
        <v>227.91</v>
      </c>
      <c r="OG64" s="18"/>
      <c r="OH64" s="18"/>
      <c r="OI64" s="20">
        <f t="shared" si="138"/>
        <v>0</v>
      </c>
      <c r="OJ64" s="20">
        <v>0</v>
      </c>
      <c r="OK64" s="20">
        <v>0</v>
      </c>
      <c r="OL64" s="20">
        <v>0</v>
      </c>
      <c r="OM64" s="20">
        <v>0</v>
      </c>
      <c r="ON64" s="20">
        <v>0</v>
      </c>
      <c r="OO64" s="20">
        <v>0</v>
      </c>
      <c r="OP64" s="20">
        <v>0</v>
      </c>
      <c r="OQ64" s="20">
        <v>0</v>
      </c>
      <c r="OR64" s="20">
        <v>0</v>
      </c>
      <c r="OS64" s="20">
        <f>VLOOKUP(C64,'[3]Фін.рез.(витрати)'!$C$8:$AD$94,28,0)</f>
        <v>0</v>
      </c>
      <c r="OT64" s="20"/>
      <c r="OU64" s="20"/>
      <c r="OV64" s="218">
        <f t="shared" si="139"/>
        <v>-2272.7680000000005</v>
      </c>
      <c r="OW64" s="20">
        <f t="shared" si="36"/>
        <v>-2272.7680000000005</v>
      </c>
      <c r="OX64" s="20">
        <f t="shared" si="37"/>
        <v>0</v>
      </c>
      <c r="OY64" s="18">
        <f t="shared" si="140"/>
        <v>3399.1029999999992</v>
      </c>
      <c r="OZ64" s="18">
        <v>320.83299999999997</v>
      </c>
      <c r="PA64" s="218">
        <v>342.03</v>
      </c>
      <c r="PB64" s="218">
        <v>342.03</v>
      </c>
      <c r="PC64" s="218">
        <v>342.03</v>
      </c>
      <c r="PD64" s="218">
        <v>342.03</v>
      </c>
      <c r="PE64" s="218">
        <v>342.03</v>
      </c>
      <c r="PF64" s="218">
        <v>342.03</v>
      </c>
      <c r="PG64" s="218">
        <v>342.03</v>
      </c>
      <c r="PH64" s="218">
        <v>342.03</v>
      </c>
      <c r="PI64" s="218">
        <v>342.03</v>
      </c>
      <c r="PJ64" s="218"/>
      <c r="PK64" s="218"/>
      <c r="PL64" s="20">
        <f t="shared" si="141"/>
        <v>0</v>
      </c>
      <c r="PM64" s="18">
        <v>0</v>
      </c>
      <c r="PN64" s="18">
        <v>0</v>
      </c>
      <c r="PO64" s="18">
        <v>0</v>
      </c>
      <c r="PP64" s="18">
        <v>0</v>
      </c>
      <c r="PQ64" s="18">
        <v>0</v>
      </c>
      <c r="PR64" s="18">
        <v>0</v>
      </c>
      <c r="PS64" s="18">
        <v>0</v>
      </c>
      <c r="PT64" s="18">
        <v>0</v>
      </c>
      <c r="PU64" s="18">
        <v>0</v>
      </c>
      <c r="PV64" s="18">
        <f>VLOOKUP(C64,'[3]Фін.рез.(витрати)'!$C$8:$AE$94,29,0)</f>
        <v>0</v>
      </c>
      <c r="PW64" s="18"/>
      <c r="PX64" s="18"/>
      <c r="PY64" s="218">
        <f t="shared" si="142"/>
        <v>-3399.1029999999992</v>
      </c>
      <c r="PZ64" s="20">
        <f t="shared" si="38"/>
        <v>-3399.1029999999992</v>
      </c>
      <c r="QA64" s="20">
        <f t="shared" si="39"/>
        <v>0</v>
      </c>
      <c r="QB64" s="18">
        <f t="shared" si="143"/>
        <v>550.21699999999987</v>
      </c>
      <c r="QC64" s="18">
        <v>53.866999999999997</v>
      </c>
      <c r="QD64" s="218">
        <v>55.15</v>
      </c>
      <c r="QE64" s="218">
        <v>55.15</v>
      </c>
      <c r="QF64" s="218">
        <v>55.15</v>
      </c>
      <c r="QG64" s="218">
        <v>55.15</v>
      </c>
      <c r="QH64" s="218">
        <v>55.15</v>
      </c>
      <c r="QI64" s="218">
        <v>55.15</v>
      </c>
      <c r="QJ64" s="218">
        <v>55.15</v>
      </c>
      <c r="QK64" s="218">
        <v>55.15</v>
      </c>
      <c r="QL64" s="218">
        <v>55.15</v>
      </c>
      <c r="QM64" s="218"/>
      <c r="QN64" s="218"/>
      <c r="QO64" s="20">
        <f t="shared" si="144"/>
        <v>0</v>
      </c>
      <c r="QP64" s="18">
        <v>0</v>
      </c>
      <c r="QQ64" s="18">
        <v>0</v>
      </c>
      <c r="QR64" s="18"/>
      <c r="QS64" s="18">
        <v>0</v>
      </c>
      <c r="QT64" s="18">
        <v>0</v>
      </c>
      <c r="QU64" s="18">
        <v>0</v>
      </c>
      <c r="QV64" s="18"/>
      <c r="QW64" s="18">
        <v>0</v>
      </c>
      <c r="QX64" s="18"/>
      <c r="QY64" s="18"/>
      <c r="QZ64" s="18"/>
      <c r="RA64" s="18"/>
      <c r="RB64" s="218">
        <f t="shared" si="145"/>
        <v>-550.21699999999987</v>
      </c>
      <c r="RC64" s="20">
        <f t="shared" si="40"/>
        <v>-550.21699999999987</v>
      </c>
      <c r="RD64" s="20">
        <f t="shared" si="41"/>
        <v>0</v>
      </c>
      <c r="RE64" s="18">
        <f t="shared" si="146"/>
        <v>1900.1309999999999</v>
      </c>
      <c r="RF64" s="20">
        <v>185.36099999999999</v>
      </c>
      <c r="RG64" s="218">
        <v>190.53</v>
      </c>
      <c r="RH64" s="218">
        <v>190.53</v>
      </c>
      <c r="RI64" s="218">
        <v>190.53</v>
      </c>
      <c r="RJ64" s="218">
        <v>190.53</v>
      </c>
      <c r="RK64" s="218">
        <v>190.53</v>
      </c>
      <c r="RL64" s="218">
        <v>190.53</v>
      </c>
      <c r="RM64" s="218">
        <v>190.53</v>
      </c>
      <c r="RN64" s="218">
        <v>190.53</v>
      </c>
      <c r="RO64" s="218">
        <v>190.53</v>
      </c>
      <c r="RP64" s="218"/>
      <c r="RQ64" s="218"/>
      <c r="RR64" s="20">
        <f t="shared" si="147"/>
        <v>0</v>
      </c>
      <c r="RS64" s="18">
        <v>0</v>
      </c>
      <c r="RT64" s="18">
        <v>0</v>
      </c>
      <c r="RU64" s="18"/>
      <c r="RV64" s="18">
        <v>0</v>
      </c>
      <c r="RW64" s="18"/>
      <c r="RX64" s="18"/>
      <c r="RY64" s="18">
        <v>0</v>
      </c>
      <c r="RZ64" s="18">
        <v>0</v>
      </c>
      <c r="SA64" s="18"/>
      <c r="SB64" s="18"/>
      <c r="SC64" s="18"/>
      <c r="SD64" s="18"/>
      <c r="SE64" s="20">
        <f t="shared" si="42"/>
        <v>-1900.1309999999999</v>
      </c>
      <c r="SF64" s="20">
        <f t="shared" si="43"/>
        <v>-1900.1309999999999</v>
      </c>
      <c r="SG64" s="20">
        <f t="shared" si="44"/>
        <v>0</v>
      </c>
      <c r="SH64" s="18">
        <f t="shared" si="148"/>
        <v>0</v>
      </c>
      <c r="SI64" s="18">
        <v>0</v>
      </c>
      <c r="SJ64" s="218">
        <v>0</v>
      </c>
      <c r="SK64" s="218">
        <v>0</v>
      </c>
      <c r="SL64" s="218">
        <v>0</v>
      </c>
      <c r="SM64" s="218">
        <v>0</v>
      </c>
      <c r="SN64" s="218">
        <v>0</v>
      </c>
      <c r="SO64" s="218">
        <v>0</v>
      </c>
      <c r="SP64" s="218">
        <v>0</v>
      </c>
      <c r="SQ64" s="218">
        <v>0</v>
      </c>
      <c r="SR64" s="218">
        <v>0</v>
      </c>
      <c r="SS64" s="218"/>
      <c r="ST64" s="218"/>
      <c r="SU64" s="20">
        <f t="shared" si="149"/>
        <v>0</v>
      </c>
      <c r="SV64" s="18">
        <v>0</v>
      </c>
      <c r="SW64" s="18">
        <v>0</v>
      </c>
      <c r="SX64" s="18">
        <v>0</v>
      </c>
      <c r="SY64" s="18">
        <v>0</v>
      </c>
      <c r="SZ64" s="18">
        <v>0</v>
      </c>
      <c r="TA64" s="18">
        <v>0</v>
      </c>
      <c r="TB64" s="18">
        <v>0</v>
      </c>
      <c r="TC64" s="18">
        <v>0</v>
      </c>
      <c r="TD64" s="18">
        <v>0</v>
      </c>
      <c r="TE64" s="18"/>
      <c r="TF64" s="18"/>
      <c r="TG64" s="18"/>
      <c r="TH64" s="20">
        <f t="shared" si="45"/>
        <v>0</v>
      </c>
      <c r="TI64" s="20">
        <f t="shared" si="46"/>
        <v>0</v>
      </c>
      <c r="TJ64" s="20">
        <f t="shared" si="47"/>
        <v>0</v>
      </c>
      <c r="TK64" s="18">
        <f t="shared" si="150"/>
        <v>911.70500000000004</v>
      </c>
      <c r="TL64" s="18">
        <v>89.465000000000003</v>
      </c>
      <c r="TM64" s="218">
        <v>91.36</v>
      </c>
      <c r="TN64" s="218">
        <v>91.36</v>
      </c>
      <c r="TO64" s="218">
        <v>91.36</v>
      </c>
      <c r="TP64" s="218">
        <v>91.36</v>
      </c>
      <c r="TQ64" s="218">
        <v>91.36</v>
      </c>
      <c r="TR64" s="218">
        <v>91.36</v>
      </c>
      <c r="TS64" s="218">
        <v>91.36</v>
      </c>
      <c r="TT64" s="218">
        <v>91.36</v>
      </c>
      <c r="TU64" s="218">
        <v>91.36</v>
      </c>
      <c r="TV64" s="218"/>
      <c r="TW64" s="218"/>
      <c r="TX64" s="20">
        <f t="shared" si="151"/>
        <v>0</v>
      </c>
      <c r="TY64" s="18">
        <v>0</v>
      </c>
      <c r="TZ64" s="18">
        <v>0</v>
      </c>
      <c r="UA64" s="18">
        <v>0</v>
      </c>
      <c r="UB64" s="18">
        <v>0</v>
      </c>
      <c r="UC64" s="18">
        <v>0</v>
      </c>
      <c r="UD64" s="18">
        <v>0</v>
      </c>
      <c r="UE64" s="18">
        <v>0</v>
      </c>
      <c r="UF64" s="18">
        <v>0</v>
      </c>
      <c r="UG64" s="18">
        <v>0</v>
      </c>
      <c r="UH64" s="18">
        <f>VLOOKUP(C64,'[3]Фін.рез.(витрати)'!$C$8:$AI$94,33,0)</f>
        <v>0</v>
      </c>
      <c r="UI64" s="18"/>
      <c r="UJ64" s="18"/>
      <c r="UK64" s="20">
        <f t="shared" si="48"/>
        <v>-911.70500000000004</v>
      </c>
      <c r="UL64" s="20">
        <f t="shared" si="49"/>
        <v>-911.70500000000004</v>
      </c>
      <c r="UM64" s="20">
        <f t="shared" si="50"/>
        <v>0</v>
      </c>
      <c r="UN64" s="18">
        <f t="shared" si="152"/>
        <v>36.428999999999995</v>
      </c>
      <c r="UO64" s="18">
        <v>3.5789999999999997</v>
      </c>
      <c r="UP64" s="218">
        <v>3.65</v>
      </c>
      <c r="UQ64" s="218">
        <v>3.65</v>
      </c>
      <c r="UR64" s="218">
        <v>3.65</v>
      </c>
      <c r="US64" s="218">
        <v>3.65</v>
      </c>
      <c r="UT64" s="218">
        <v>3.65</v>
      </c>
      <c r="UU64" s="218">
        <v>3.65</v>
      </c>
      <c r="UV64" s="218">
        <v>3.65</v>
      </c>
      <c r="UW64" s="218">
        <v>3.65</v>
      </c>
      <c r="UX64" s="218">
        <v>3.65</v>
      </c>
      <c r="UY64" s="218"/>
      <c r="UZ64" s="218"/>
      <c r="VA64" s="20">
        <f t="shared" si="51"/>
        <v>0</v>
      </c>
      <c r="VB64" s="218"/>
      <c r="VC64" s="218"/>
      <c r="VD64" s="218"/>
      <c r="VE64" s="218"/>
      <c r="VF64" s="218"/>
      <c r="VG64" s="218"/>
      <c r="VH64" s="218"/>
      <c r="VI64" s="218"/>
      <c r="VJ64" s="218"/>
      <c r="VK64" s="218"/>
      <c r="VL64" s="218"/>
      <c r="VM64" s="218"/>
      <c r="VN64" s="20">
        <f t="shared" si="52"/>
        <v>-36.428999999999995</v>
      </c>
      <c r="VO64" s="20">
        <f t="shared" si="53"/>
        <v>-36.428999999999995</v>
      </c>
      <c r="VP64" s="20">
        <f t="shared" si="54"/>
        <v>0</v>
      </c>
      <c r="VQ64" s="120">
        <f t="shared" si="55"/>
        <v>0</v>
      </c>
      <c r="VR64" s="228"/>
      <c r="VS64" s="228"/>
      <c r="VT64" s="228"/>
      <c r="VU64" s="228"/>
      <c r="VV64" s="228"/>
      <c r="VW64" s="228"/>
      <c r="VX64" s="228"/>
      <c r="VY64" s="228"/>
      <c r="VZ64" s="228"/>
      <c r="WA64" s="228"/>
      <c r="WB64" s="228"/>
      <c r="WC64" s="228"/>
      <c r="WD64" s="120">
        <f t="shared" si="56"/>
        <v>0</v>
      </c>
      <c r="WE64" s="218"/>
      <c r="WF64" s="218"/>
      <c r="WG64" s="218"/>
      <c r="WH64" s="218"/>
      <c r="WI64" s="218"/>
      <c r="WJ64" s="218"/>
      <c r="WK64" s="218"/>
      <c r="WL64" s="218"/>
      <c r="WM64" s="218"/>
      <c r="WN64" s="218"/>
      <c r="WO64" s="218"/>
      <c r="WP64" s="218"/>
      <c r="WQ64" s="120">
        <f t="shared" si="57"/>
        <v>0</v>
      </c>
      <c r="WR64" s="120">
        <f t="shared" si="58"/>
        <v>0</v>
      </c>
      <c r="WS64" s="120">
        <f t="shared" si="59"/>
        <v>0</v>
      </c>
      <c r="WT64" s="119">
        <f t="shared" si="153"/>
        <v>24781.612999999998</v>
      </c>
      <c r="WU64" s="119">
        <v>2424.9830000000002</v>
      </c>
      <c r="WV64" s="228">
        <v>2484.0700000000002</v>
      </c>
      <c r="WW64" s="228">
        <v>2484.0700000000002</v>
      </c>
      <c r="WX64" s="228">
        <v>2484.0700000000002</v>
      </c>
      <c r="WY64" s="228">
        <v>2484.0700000000002</v>
      </c>
      <c r="WZ64" s="228">
        <v>2484.0700000000002</v>
      </c>
      <c r="XA64" s="228">
        <v>2484.0700000000002</v>
      </c>
      <c r="XB64" s="228">
        <v>2484.0700000000002</v>
      </c>
      <c r="XC64" s="228">
        <v>2484.0700000000002</v>
      </c>
      <c r="XD64" s="228">
        <v>2484.0700000000002</v>
      </c>
      <c r="XE64" s="228"/>
      <c r="XF64" s="228"/>
      <c r="XG64" s="119">
        <f t="shared" si="154"/>
        <v>33217.931679187765</v>
      </c>
      <c r="XH64" s="18">
        <v>3204.6427730289361</v>
      </c>
      <c r="XI64" s="18">
        <v>2890.5274865885035</v>
      </c>
      <c r="XJ64" s="18">
        <v>1510.809332092512</v>
      </c>
      <c r="XK64" s="18">
        <v>1536.013148681136</v>
      </c>
      <c r="XL64" s="18">
        <v>3515.9495612247897</v>
      </c>
      <c r="XM64" s="18">
        <v>3418.5561907854722</v>
      </c>
      <c r="XN64" s="18">
        <v>3030.9824674865536</v>
      </c>
      <c r="XO64" s="18">
        <v>5623.4909983912912</v>
      </c>
      <c r="XP64" s="18">
        <v>5210.9078605537352</v>
      </c>
      <c r="XQ64" s="18">
        <v>3276.0518603548371</v>
      </c>
      <c r="XR64" s="18"/>
      <c r="XS64" s="18"/>
      <c r="XT64" s="120">
        <f t="shared" si="60"/>
        <v>8436.318679187767</v>
      </c>
      <c r="XU64" s="120">
        <f t="shared" si="61"/>
        <v>0</v>
      </c>
      <c r="XV64" s="120">
        <f t="shared" si="62"/>
        <v>8436.318679187767</v>
      </c>
      <c r="XW64" s="119">
        <f t="shared" si="155"/>
        <v>11759.092999999999</v>
      </c>
      <c r="XX64" s="119">
        <v>1151.8729999999998</v>
      </c>
      <c r="XY64" s="228">
        <v>1178.58</v>
      </c>
      <c r="XZ64" s="228">
        <v>1178.58</v>
      </c>
      <c r="YA64" s="228">
        <v>1178.58</v>
      </c>
      <c r="YB64" s="228">
        <v>1178.58</v>
      </c>
      <c r="YC64" s="228">
        <v>1178.58</v>
      </c>
      <c r="YD64" s="228">
        <v>1178.58</v>
      </c>
      <c r="YE64" s="228">
        <v>1178.58</v>
      </c>
      <c r="YF64" s="228">
        <v>1178.58</v>
      </c>
      <c r="YG64" s="228">
        <v>1178.58</v>
      </c>
      <c r="YH64" s="228"/>
      <c r="YI64" s="228"/>
      <c r="YJ64" s="120">
        <f t="shared" si="156"/>
        <v>10580.839223212815</v>
      </c>
      <c r="YK64" s="18">
        <v>962.27849038576574</v>
      </c>
      <c r="YL64" s="18">
        <v>687.86277972221137</v>
      </c>
      <c r="YM64" s="18">
        <v>1294.7079851430442</v>
      </c>
      <c r="YN64" s="18">
        <v>1032.6189548279172</v>
      </c>
      <c r="YO64" s="18">
        <v>1415.1920120151353</v>
      </c>
      <c r="YP64" s="18">
        <v>985.43521487054272</v>
      </c>
      <c r="YQ64" s="18">
        <v>940.95216161715325</v>
      </c>
      <c r="YR64" s="18">
        <v>1045.9981778448123</v>
      </c>
      <c r="YS64" s="18">
        <v>1185.243045592485</v>
      </c>
      <c r="YT64" s="18">
        <v>1030.550401193746</v>
      </c>
      <c r="YU64" s="18"/>
      <c r="YV64" s="18"/>
      <c r="YW64" s="218">
        <f t="shared" si="157"/>
        <v>-1178.2537767871836</v>
      </c>
      <c r="YX64" s="120">
        <f t="shared" si="63"/>
        <v>-1178.2537767871836</v>
      </c>
      <c r="YY64" s="120">
        <f t="shared" si="64"/>
        <v>0</v>
      </c>
      <c r="YZ64" s="119">
        <f t="shared" si="158"/>
        <v>4542.7520000000004</v>
      </c>
      <c r="ZA64" s="119">
        <v>444.87200000000001</v>
      </c>
      <c r="ZB64" s="228">
        <v>455.32</v>
      </c>
      <c r="ZC64" s="228">
        <v>455.32</v>
      </c>
      <c r="ZD64" s="228">
        <v>455.32</v>
      </c>
      <c r="ZE64" s="228">
        <v>455.32</v>
      </c>
      <c r="ZF64" s="228">
        <v>455.32</v>
      </c>
      <c r="ZG64" s="228">
        <v>455.32</v>
      </c>
      <c r="ZH64" s="228">
        <v>455.32</v>
      </c>
      <c r="ZI64" s="228">
        <v>455.32</v>
      </c>
      <c r="ZJ64" s="228">
        <v>455.32</v>
      </c>
      <c r="ZK64" s="228"/>
      <c r="ZL64" s="228"/>
      <c r="ZM64" s="120">
        <f t="shared" si="159"/>
        <v>4664.4000161742042</v>
      </c>
      <c r="ZN64" s="119"/>
      <c r="ZO64" s="18"/>
      <c r="ZP64" s="18">
        <v>2181.8086281874021</v>
      </c>
      <c r="ZQ64" s="18">
        <v>2482.5913879868026</v>
      </c>
      <c r="ZR64" s="18"/>
      <c r="ZS64" s="18"/>
      <c r="ZT64" s="18"/>
      <c r="ZU64" s="18"/>
      <c r="ZV64" s="18"/>
      <c r="ZW64" s="18"/>
      <c r="ZX64" s="18"/>
      <c r="ZY64" s="18"/>
      <c r="ZZ64" s="120">
        <f t="shared" si="65"/>
        <v>121.6480161742038</v>
      </c>
      <c r="AAA64" s="120">
        <f t="shared" si="66"/>
        <v>0</v>
      </c>
      <c r="AAB64" s="120">
        <f t="shared" si="67"/>
        <v>121.6480161742038</v>
      </c>
      <c r="AAC64" s="119">
        <f t="shared" si="160"/>
        <v>518.21699999999987</v>
      </c>
      <c r="AAD64" s="119">
        <v>51.747</v>
      </c>
      <c r="AAE64" s="228">
        <v>51.83</v>
      </c>
      <c r="AAF64" s="228">
        <v>51.83</v>
      </c>
      <c r="AAG64" s="228">
        <v>51.83</v>
      </c>
      <c r="AAH64" s="228">
        <v>51.83</v>
      </c>
      <c r="AAI64" s="228">
        <v>51.83</v>
      </c>
      <c r="AAJ64" s="228">
        <v>51.83</v>
      </c>
      <c r="AAK64" s="228">
        <v>51.83</v>
      </c>
      <c r="AAL64" s="228">
        <v>51.83</v>
      </c>
      <c r="AAM64" s="228">
        <v>51.83</v>
      </c>
      <c r="AAN64" s="228"/>
      <c r="AAO64" s="228"/>
      <c r="AAP64" s="120">
        <f t="shared" si="161"/>
        <v>1472.5937838520001</v>
      </c>
      <c r="AAQ64" s="18">
        <v>124.900103538</v>
      </c>
      <c r="AAR64" s="18">
        <v>124.57924937999999</v>
      </c>
      <c r="AAS64" s="18">
        <v>152.82714876</v>
      </c>
      <c r="AAT64" s="18">
        <v>156.00006378</v>
      </c>
      <c r="AAU64" s="18">
        <v>152.592221034</v>
      </c>
      <c r="AAV64" s="18">
        <v>155.44239238</v>
      </c>
      <c r="AAW64" s="18">
        <v>151.00260846</v>
      </c>
      <c r="AAX64" s="18">
        <v>151.66849302</v>
      </c>
      <c r="AAY64" s="18">
        <v>150.39927165999998</v>
      </c>
      <c r="AAZ64" s="18">
        <v>153.18223183999999</v>
      </c>
      <c r="ABA64" s="18"/>
      <c r="ABB64" s="18"/>
      <c r="ABC64" s="120">
        <f t="shared" si="68"/>
        <v>954.37678385200024</v>
      </c>
      <c r="ABD64" s="120">
        <f t="shared" si="69"/>
        <v>0</v>
      </c>
      <c r="ABE64" s="120">
        <f t="shared" si="70"/>
        <v>954.37678385200024</v>
      </c>
      <c r="ABF64" s="119">
        <f t="shared" si="162"/>
        <v>114.68299999999999</v>
      </c>
      <c r="ABG64" s="119">
        <v>11.453000000000001</v>
      </c>
      <c r="ABH64" s="228">
        <v>11.47</v>
      </c>
      <c r="ABI64" s="228">
        <v>11.47</v>
      </c>
      <c r="ABJ64" s="228">
        <v>11.47</v>
      </c>
      <c r="ABK64" s="228">
        <v>11.47</v>
      </c>
      <c r="ABL64" s="228">
        <v>11.47</v>
      </c>
      <c r="ABM64" s="228">
        <v>11.47</v>
      </c>
      <c r="ABN64" s="228">
        <v>11.47</v>
      </c>
      <c r="ABO64" s="228">
        <v>11.47</v>
      </c>
      <c r="ABP64" s="228">
        <v>11.47</v>
      </c>
      <c r="ABQ64" s="228"/>
      <c r="ABR64" s="228"/>
      <c r="ABS64" s="120">
        <f t="shared" si="163"/>
        <v>0</v>
      </c>
      <c r="ABT64" s="18">
        <v>0</v>
      </c>
      <c r="ABU64" s="18"/>
      <c r="ABV64" s="18"/>
      <c r="ABW64" s="18"/>
      <c r="ABX64" s="18"/>
      <c r="ABY64" s="18"/>
      <c r="ABZ64" s="18"/>
      <c r="ACA64" s="18">
        <v>0</v>
      </c>
      <c r="ACB64" s="18">
        <v>0</v>
      </c>
      <c r="ACC64" s="18">
        <v>0</v>
      </c>
      <c r="ACD64" s="18"/>
      <c r="ACE64" s="18"/>
      <c r="ACF64" s="120">
        <f t="shared" si="71"/>
        <v>-114.68299999999999</v>
      </c>
      <c r="ACG64" s="120">
        <f t="shared" si="72"/>
        <v>-114.68299999999999</v>
      </c>
      <c r="ACH64" s="120">
        <f t="shared" si="73"/>
        <v>0</v>
      </c>
      <c r="ACI64" s="114">
        <f t="shared" si="74"/>
        <v>6880.7169999999987</v>
      </c>
      <c r="ACJ64" s="120">
        <f t="shared" si="75"/>
        <v>5108.3024304240007</v>
      </c>
      <c r="ACK64" s="131">
        <f t="shared" si="76"/>
        <v>-1772.414569575998</v>
      </c>
      <c r="ACL64" s="120">
        <f t="shared" si="77"/>
        <v>-1772.414569575998</v>
      </c>
      <c r="ACM64" s="120">
        <f t="shared" si="78"/>
        <v>0</v>
      </c>
      <c r="ACN64" s="18">
        <f t="shared" si="164"/>
        <v>6880.7169999999987</v>
      </c>
      <c r="ACO64" s="18">
        <v>646.86699999999996</v>
      </c>
      <c r="ACP64" s="218">
        <v>692.65</v>
      </c>
      <c r="ACQ64" s="218">
        <v>692.65</v>
      </c>
      <c r="ACR64" s="218">
        <v>692.65</v>
      </c>
      <c r="ACS64" s="218">
        <v>692.65</v>
      </c>
      <c r="ACT64" s="218">
        <v>692.65</v>
      </c>
      <c r="ACU64" s="218">
        <v>692.65</v>
      </c>
      <c r="ACV64" s="218">
        <v>692.65</v>
      </c>
      <c r="ACW64" s="218">
        <v>692.65</v>
      </c>
      <c r="ACX64" s="218">
        <v>692.65</v>
      </c>
      <c r="ACY64" s="218"/>
      <c r="ACZ64" s="218"/>
      <c r="ADA64" s="20">
        <f t="shared" si="165"/>
        <v>5108.3024304240007</v>
      </c>
      <c r="ADB64" s="18">
        <v>484.50914567999996</v>
      </c>
      <c r="ADC64" s="18">
        <v>598.13884440000004</v>
      </c>
      <c r="ADD64" s="18">
        <v>544.69097762399997</v>
      </c>
      <c r="ADE64" s="18">
        <v>641.22587280000005</v>
      </c>
      <c r="ADF64" s="18">
        <v>412.85248992000004</v>
      </c>
      <c r="ADG64" s="18">
        <v>537.83651880000002</v>
      </c>
      <c r="ADH64" s="18">
        <v>455.69221920000001</v>
      </c>
      <c r="ADI64" s="18">
        <v>469.53882360000006</v>
      </c>
      <c r="ADJ64" s="18">
        <v>461.6968536</v>
      </c>
      <c r="ADK64" s="18">
        <v>502.12068480000005</v>
      </c>
      <c r="ADL64" s="18"/>
      <c r="ADM64" s="18"/>
      <c r="ADN64" s="20">
        <f t="shared" si="79"/>
        <v>-1772.414569575998</v>
      </c>
      <c r="ADO64" s="20">
        <f t="shared" si="80"/>
        <v>-1772.414569575998</v>
      </c>
      <c r="ADP64" s="20">
        <f t="shared" si="81"/>
        <v>0</v>
      </c>
      <c r="ADQ64" s="18">
        <f t="shared" si="166"/>
        <v>0</v>
      </c>
      <c r="ADR64" s="18">
        <v>0</v>
      </c>
      <c r="ADS64" s="218">
        <v>0</v>
      </c>
      <c r="ADT64" s="218">
        <v>0</v>
      </c>
      <c r="ADU64" s="218">
        <v>0</v>
      </c>
      <c r="ADV64" s="218">
        <v>0</v>
      </c>
      <c r="ADW64" s="218">
        <v>0</v>
      </c>
      <c r="ADX64" s="218">
        <v>0</v>
      </c>
      <c r="ADY64" s="218">
        <v>0</v>
      </c>
      <c r="ADZ64" s="218">
        <v>0</v>
      </c>
      <c r="AEA64" s="218">
        <v>0</v>
      </c>
      <c r="AEB64" s="218"/>
      <c r="AEC64" s="218"/>
      <c r="AED64" s="20">
        <f t="shared" si="167"/>
        <v>0</v>
      </c>
      <c r="AEE64" s="18">
        <v>0</v>
      </c>
      <c r="AEF64" s="18">
        <v>0</v>
      </c>
      <c r="AEG64" s="18">
        <v>0</v>
      </c>
      <c r="AEH64" s="18">
        <v>0</v>
      </c>
      <c r="AEI64" s="18">
        <v>0</v>
      </c>
      <c r="AEJ64" s="18">
        <v>0</v>
      </c>
      <c r="AEK64" s="18">
        <v>0</v>
      </c>
      <c r="AEL64" s="18">
        <v>0</v>
      </c>
      <c r="AEM64" s="18">
        <v>0</v>
      </c>
      <c r="AEN64" s="18">
        <v>0</v>
      </c>
      <c r="AEO64" s="18"/>
      <c r="AEP64" s="18"/>
      <c r="AEQ64" s="20">
        <f t="shared" si="82"/>
        <v>0</v>
      </c>
      <c r="AER64" s="20">
        <f t="shared" si="83"/>
        <v>0</v>
      </c>
      <c r="AES64" s="20">
        <f t="shared" si="84"/>
        <v>0</v>
      </c>
      <c r="AET64" s="18">
        <f t="shared" si="168"/>
        <v>0</v>
      </c>
      <c r="AEU64" s="18">
        <v>0</v>
      </c>
      <c r="AEV64" s="218">
        <v>0</v>
      </c>
      <c r="AEW64" s="218">
        <v>0</v>
      </c>
      <c r="AEX64" s="218">
        <v>0</v>
      </c>
      <c r="AEY64" s="218">
        <v>0</v>
      </c>
      <c r="AEZ64" s="218"/>
      <c r="AFA64" s="218"/>
      <c r="AFB64" s="218"/>
      <c r="AFC64" s="218"/>
      <c r="AFD64" s="218"/>
      <c r="AFE64" s="218"/>
      <c r="AFF64" s="218"/>
      <c r="AFG64" s="20">
        <f t="shared" si="169"/>
        <v>0</v>
      </c>
      <c r="AFH64" s="18"/>
      <c r="AFI64" s="18"/>
      <c r="AFJ64" s="18"/>
      <c r="AFK64" s="18"/>
      <c r="AFL64" s="18"/>
      <c r="AFM64" s="18"/>
      <c r="AFN64" s="18"/>
      <c r="AFO64" s="18"/>
      <c r="AFP64" s="18"/>
      <c r="AFQ64" s="18"/>
      <c r="AFR64" s="18"/>
      <c r="AFS64" s="18"/>
      <c r="AFT64" s="20">
        <f t="shared" si="85"/>
        <v>0</v>
      </c>
      <c r="AFU64" s="20">
        <f t="shared" si="86"/>
        <v>0</v>
      </c>
      <c r="AFV64" s="135">
        <f t="shared" si="87"/>
        <v>0</v>
      </c>
      <c r="AFW64" s="140">
        <f t="shared" si="88"/>
        <v>100333.14088000001</v>
      </c>
      <c r="AFX64" s="110">
        <f t="shared" si="89"/>
        <v>121311.21792053494</v>
      </c>
      <c r="AFY64" s="125">
        <f t="shared" si="90"/>
        <v>20978.077040534932</v>
      </c>
      <c r="AFZ64" s="20">
        <f t="shared" si="170"/>
        <v>0</v>
      </c>
      <c r="AGA64" s="139">
        <f t="shared" si="171"/>
        <v>20978.077040534932</v>
      </c>
      <c r="AGB64" s="200">
        <f t="shared" si="91"/>
        <v>120399.769056</v>
      </c>
      <c r="AGC64" s="125">
        <f t="shared" si="91"/>
        <v>145573.46150464192</v>
      </c>
      <c r="AGD64" s="125">
        <f t="shared" si="92"/>
        <v>25173.692448641916</v>
      </c>
      <c r="AGE64" s="20">
        <f t="shared" si="93"/>
        <v>0</v>
      </c>
      <c r="AGF64" s="135">
        <f t="shared" si="94"/>
        <v>25173.692448641916</v>
      </c>
      <c r="AGG64" s="164">
        <f t="shared" si="172"/>
        <v>6019.9884528000002</v>
      </c>
      <c r="AGH64" s="205">
        <f t="shared" si="173"/>
        <v>7278.6730752320964</v>
      </c>
      <c r="AGI64" s="125">
        <f t="shared" si="95"/>
        <v>1258.6846224320961</v>
      </c>
      <c r="AGJ64" s="20">
        <f t="shared" si="96"/>
        <v>0</v>
      </c>
      <c r="AGK64" s="139">
        <f t="shared" si="97"/>
        <v>1258.6846224320961</v>
      </c>
      <c r="AGL64" s="165">
        <f t="shared" si="174"/>
        <v>126419.7575088</v>
      </c>
      <c r="AGM64" s="165">
        <f t="shared" si="174"/>
        <v>152852.13457987402</v>
      </c>
      <c r="AGN64" s="166">
        <f t="shared" si="99"/>
        <v>26432.377071074021</v>
      </c>
      <c r="AGO64" s="165">
        <f t="shared" si="100"/>
        <v>0</v>
      </c>
      <c r="AGP64" s="167">
        <f t="shared" si="101"/>
        <v>26432.377071074021</v>
      </c>
      <c r="AGQ64" s="202">
        <f t="shared" si="175"/>
        <v>4.7619047619047623E-2</v>
      </c>
      <c r="AGR64" s="263"/>
      <c r="AGS64" s="263">
        <v>0.05</v>
      </c>
      <c r="AGT64" s="229"/>
      <c r="AGU64" s="264"/>
      <c r="AGV64" s="22"/>
      <c r="AGW64" s="22"/>
      <c r="AGX64" s="22"/>
      <c r="AGY64" s="22"/>
      <c r="AGZ64" s="22"/>
      <c r="AHA64" s="22"/>
      <c r="AHB64" s="22"/>
      <c r="AHC64" s="22"/>
      <c r="AHD64" s="22"/>
      <c r="AHE64" s="22"/>
      <c r="AHF64" s="22"/>
      <c r="AHG64" s="22"/>
      <c r="AHH64" s="22"/>
    </row>
    <row r="65" spans="1:892" s="210" customFormat="1" ht="12.75" outlineLevel="1" x14ac:dyDescent="0.25">
      <c r="A65" s="1">
        <v>495</v>
      </c>
      <c r="B65" s="21">
        <v>3</v>
      </c>
      <c r="C65" s="230" t="s">
        <v>786</v>
      </c>
      <c r="D65" s="231">
        <v>2</v>
      </c>
      <c r="E65" s="227">
        <v>888.76</v>
      </c>
      <c r="F65" s="131">
        <f t="shared" si="0"/>
        <v>10512.932999999999</v>
      </c>
      <c r="G65" s="113">
        <f t="shared" si="1"/>
        <v>10455.601162358729</v>
      </c>
      <c r="H65" s="131">
        <f t="shared" si="2"/>
        <v>-57.331837641269885</v>
      </c>
      <c r="I65" s="120">
        <f t="shared" si="3"/>
        <v>-57.331837641269885</v>
      </c>
      <c r="J65" s="120">
        <f t="shared" si="4"/>
        <v>0</v>
      </c>
      <c r="K65" s="18">
        <f t="shared" si="102"/>
        <v>3125.3259999999996</v>
      </c>
      <c r="L65" s="218">
        <v>306.52600000000001</v>
      </c>
      <c r="M65" s="218">
        <v>313.2</v>
      </c>
      <c r="N65" s="218">
        <v>313.2</v>
      </c>
      <c r="O65" s="218">
        <v>313.2</v>
      </c>
      <c r="P65" s="218">
        <v>313.2</v>
      </c>
      <c r="Q65" s="218">
        <v>313.2</v>
      </c>
      <c r="R65" s="218">
        <v>313.2</v>
      </c>
      <c r="S65" s="218">
        <v>313.2</v>
      </c>
      <c r="T65" s="218">
        <v>313.2</v>
      </c>
      <c r="U65" s="218">
        <v>313.2</v>
      </c>
      <c r="V65" s="218"/>
      <c r="W65" s="218"/>
      <c r="X65" s="218">
        <f t="shared" si="103"/>
        <v>3420.8306635500876</v>
      </c>
      <c r="Y65" s="18">
        <v>0</v>
      </c>
      <c r="Z65" s="18">
        <v>0</v>
      </c>
      <c r="AA65" s="18">
        <v>1711.1318556567926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1709.6988078932948</v>
      </c>
      <c r="AH65" s="18">
        <v>0</v>
      </c>
      <c r="AI65" s="18"/>
      <c r="AJ65" s="18"/>
      <c r="AK65" s="218"/>
      <c r="AL65" s="218">
        <f t="shared" si="104"/>
        <v>0</v>
      </c>
      <c r="AM65" s="218">
        <f t="shared" si="5"/>
        <v>0</v>
      </c>
      <c r="AN65" s="18">
        <f t="shared" si="105"/>
        <v>739.70600000000002</v>
      </c>
      <c r="AO65" s="218">
        <v>72.626000000000005</v>
      </c>
      <c r="AP65" s="218">
        <v>74.12</v>
      </c>
      <c r="AQ65" s="218">
        <v>74.12</v>
      </c>
      <c r="AR65" s="218">
        <v>74.12</v>
      </c>
      <c r="AS65" s="218">
        <v>74.12</v>
      </c>
      <c r="AT65" s="218">
        <v>74.12</v>
      </c>
      <c r="AU65" s="218">
        <v>74.12</v>
      </c>
      <c r="AV65" s="218">
        <v>74.12</v>
      </c>
      <c r="AW65" s="218">
        <v>74.12</v>
      </c>
      <c r="AX65" s="218">
        <v>74.12</v>
      </c>
      <c r="AY65" s="218"/>
      <c r="AZ65" s="218"/>
      <c r="BA65" s="20">
        <f t="shared" si="106"/>
        <v>820.95296070126165</v>
      </c>
      <c r="BB65" s="18">
        <v>0</v>
      </c>
      <c r="BC65" s="18">
        <v>0</v>
      </c>
      <c r="BD65" s="18">
        <v>419.71986367284819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401.2330970284134</v>
      </c>
      <c r="BK65" s="18">
        <v>0</v>
      </c>
      <c r="BL65" s="18"/>
      <c r="BM65" s="18"/>
      <c r="BN65" s="218"/>
      <c r="BO65" s="20">
        <f t="shared" si="6"/>
        <v>0</v>
      </c>
      <c r="BP65" s="20">
        <f t="shared" si="7"/>
        <v>0</v>
      </c>
      <c r="BQ65" s="18">
        <f t="shared" si="107"/>
        <v>486.14300000000003</v>
      </c>
      <c r="BR65" s="218">
        <v>48.562999999999995</v>
      </c>
      <c r="BS65" s="3">
        <v>48.62</v>
      </c>
      <c r="BT65" s="218">
        <v>48.62</v>
      </c>
      <c r="BU65" s="218">
        <v>48.62</v>
      </c>
      <c r="BV65" s="218">
        <v>48.62</v>
      </c>
      <c r="BW65" s="218">
        <v>48.62</v>
      </c>
      <c r="BX65" s="218">
        <v>48.62</v>
      </c>
      <c r="BY65" s="218">
        <v>48.62</v>
      </c>
      <c r="BZ65" s="218">
        <v>48.62</v>
      </c>
      <c r="CA65" s="218">
        <v>48.62</v>
      </c>
      <c r="CB65" s="218"/>
      <c r="CC65" s="218"/>
      <c r="CD65" s="18">
        <f t="shared" si="108"/>
        <v>527.51158699108009</v>
      </c>
      <c r="CE65" s="18">
        <v>48.991464388999994</v>
      </c>
      <c r="CF65" s="18">
        <v>48.865610889999999</v>
      </c>
      <c r="CG65" s="18">
        <v>53.684972859079998</v>
      </c>
      <c r="CH65" s="18">
        <v>54.799559909999999</v>
      </c>
      <c r="CI65" s="18">
        <v>53.602456023000002</v>
      </c>
      <c r="CJ65" s="18">
        <v>54.603661609999996</v>
      </c>
      <c r="CK65" s="18">
        <v>53.044058370000002</v>
      </c>
      <c r="CL65" s="18">
        <v>53.277969689999999</v>
      </c>
      <c r="CM65" s="18">
        <v>52.832118770000001</v>
      </c>
      <c r="CN65" s="18">
        <v>53.809714479999997</v>
      </c>
      <c r="CO65" s="18"/>
      <c r="CP65" s="18"/>
      <c r="CQ65" s="218"/>
      <c r="CR65" s="20">
        <f t="shared" si="8"/>
        <v>0</v>
      </c>
      <c r="CS65" s="20">
        <f t="shared" si="9"/>
        <v>0</v>
      </c>
      <c r="CT65" s="18">
        <f t="shared" si="109"/>
        <v>0</v>
      </c>
      <c r="CU65" s="18">
        <v>0</v>
      </c>
      <c r="CV65" s="218">
        <v>0</v>
      </c>
      <c r="CW65" s="218">
        <v>0</v>
      </c>
      <c r="CX65" s="218">
        <v>0</v>
      </c>
      <c r="CY65" s="218">
        <v>0</v>
      </c>
      <c r="CZ65" s="218">
        <v>0</v>
      </c>
      <c r="DA65" s="218">
        <v>0</v>
      </c>
      <c r="DB65" s="218">
        <v>0</v>
      </c>
      <c r="DC65" s="218">
        <v>0</v>
      </c>
      <c r="DD65" s="218">
        <v>0</v>
      </c>
      <c r="DE65" s="218"/>
      <c r="DF65" s="218"/>
      <c r="DG65" s="18">
        <f t="shared" si="110"/>
        <v>0</v>
      </c>
      <c r="DH65" s="18">
        <v>0</v>
      </c>
      <c r="DI65" s="18">
        <v>0</v>
      </c>
      <c r="DJ65" s="18">
        <v>0</v>
      </c>
      <c r="DK65" s="18">
        <v>0</v>
      </c>
      <c r="DL65" s="18">
        <v>0</v>
      </c>
      <c r="DM65" s="18">
        <v>0</v>
      </c>
      <c r="DN65" s="18">
        <v>0</v>
      </c>
      <c r="DO65" s="18">
        <v>0</v>
      </c>
      <c r="DP65" s="18">
        <v>0</v>
      </c>
      <c r="DQ65" s="18">
        <v>0</v>
      </c>
      <c r="DR65" s="18"/>
      <c r="DS65" s="18"/>
      <c r="DT65" s="218">
        <f t="shared" si="111"/>
        <v>0</v>
      </c>
      <c r="DU65" s="20">
        <f t="shared" si="10"/>
        <v>0</v>
      </c>
      <c r="DV65" s="20">
        <f t="shared" si="112"/>
        <v>0</v>
      </c>
      <c r="DW65" s="18">
        <f t="shared" si="176"/>
        <v>0</v>
      </c>
      <c r="DX65" s="18">
        <v>0</v>
      </c>
      <c r="DY65" s="218">
        <v>0</v>
      </c>
      <c r="DZ65" s="218">
        <v>0</v>
      </c>
      <c r="EA65" s="218">
        <v>0</v>
      </c>
      <c r="EB65" s="218">
        <v>0</v>
      </c>
      <c r="EC65" s="218">
        <v>0</v>
      </c>
      <c r="ED65" s="218">
        <v>0</v>
      </c>
      <c r="EE65" s="218">
        <v>0</v>
      </c>
      <c r="EF65" s="218">
        <v>0</v>
      </c>
      <c r="EG65" s="218">
        <v>0</v>
      </c>
      <c r="EH65" s="218"/>
      <c r="EI65" s="218"/>
      <c r="EJ65" s="218"/>
      <c r="EK65" s="18">
        <f t="shared" si="113"/>
        <v>0</v>
      </c>
      <c r="EL65" s="18">
        <v>0</v>
      </c>
      <c r="EM65" s="18">
        <v>0</v>
      </c>
      <c r="EN65" s="18">
        <v>0</v>
      </c>
      <c r="EO65" s="18">
        <v>0</v>
      </c>
      <c r="EP65" s="18">
        <v>0</v>
      </c>
      <c r="EQ65" s="18">
        <v>0</v>
      </c>
      <c r="ER65" s="18">
        <v>0</v>
      </c>
      <c r="ES65" s="18">
        <v>0</v>
      </c>
      <c r="ET65" s="18">
        <v>0</v>
      </c>
      <c r="EU65" s="18">
        <v>0</v>
      </c>
      <c r="EV65" s="18"/>
      <c r="EW65" s="18"/>
      <c r="EX65" s="20">
        <f t="shared" si="12"/>
        <v>0</v>
      </c>
      <c r="EY65" s="20">
        <f t="shared" si="114"/>
        <v>0</v>
      </c>
      <c r="EZ65" s="20">
        <f t="shared" si="115"/>
        <v>0</v>
      </c>
      <c r="FA65" s="18">
        <f t="shared" si="116"/>
        <v>2323.9080000000008</v>
      </c>
      <c r="FB65" s="18">
        <v>228.16800000000001</v>
      </c>
      <c r="FC65" s="218">
        <v>232.86</v>
      </c>
      <c r="FD65" s="218">
        <v>232.86</v>
      </c>
      <c r="FE65" s="218">
        <v>232.86</v>
      </c>
      <c r="FF65" s="218">
        <v>232.86</v>
      </c>
      <c r="FG65" s="218">
        <v>232.86</v>
      </c>
      <c r="FH65" s="218">
        <v>232.86</v>
      </c>
      <c r="FI65" s="218">
        <v>232.86</v>
      </c>
      <c r="FJ65" s="218">
        <v>232.86</v>
      </c>
      <c r="FK65" s="218">
        <v>232.86</v>
      </c>
      <c r="FL65" s="218"/>
      <c r="FM65" s="218"/>
      <c r="FN65" s="20">
        <f t="shared" si="117"/>
        <v>2592.5499497861492</v>
      </c>
      <c r="FO65" s="18">
        <v>0</v>
      </c>
      <c r="FP65" s="18">
        <v>0</v>
      </c>
      <c r="FQ65" s="18">
        <v>1308.2187921778352</v>
      </c>
      <c r="FR65" s="18">
        <v>0</v>
      </c>
      <c r="FS65" s="18">
        <v>0</v>
      </c>
      <c r="FT65" s="18">
        <v>0</v>
      </c>
      <c r="FU65" s="18">
        <v>0</v>
      </c>
      <c r="FV65" s="18">
        <v>0</v>
      </c>
      <c r="FW65" s="18">
        <v>1284.331157608314</v>
      </c>
      <c r="FX65" s="18">
        <v>0</v>
      </c>
      <c r="FY65" s="18"/>
      <c r="FZ65" s="18"/>
      <c r="GA65" s="218">
        <f t="shared" si="118"/>
        <v>268.64194978614842</v>
      </c>
      <c r="GB65" s="20">
        <f t="shared" si="119"/>
        <v>0</v>
      </c>
      <c r="GC65" s="20">
        <f t="shared" si="120"/>
        <v>268.64194978614842</v>
      </c>
      <c r="GD65" s="18">
        <f t="shared" si="121"/>
        <v>3.6520000000000001</v>
      </c>
      <c r="GE65" s="218">
        <v>3.6520000000000001</v>
      </c>
      <c r="GF65" s="218">
        <v>0</v>
      </c>
      <c r="GG65" s="218">
        <v>0</v>
      </c>
      <c r="GH65" s="218">
        <v>0</v>
      </c>
      <c r="GI65" s="218">
        <v>0</v>
      </c>
      <c r="GJ65" s="218">
        <v>0</v>
      </c>
      <c r="GK65" s="218"/>
      <c r="GL65" s="218"/>
      <c r="GM65" s="218"/>
      <c r="GN65" s="218"/>
      <c r="GO65" s="218"/>
      <c r="GP65" s="218"/>
      <c r="GQ65" s="20">
        <f t="shared" si="122"/>
        <v>0</v>
      </c>
      <c r="GR65" s="18">
        <v>0</v>
      </c>
      <c r="GS65" s="18">
        <v>0</v>
      </c>
      <c r="GT65" s="18">
        <v>0</v>
      </c>
      <c r="GU65" s="18">
        <v>0</v>
      </c>
      <c r="GV65" s="218">
        <f t="shared" si="123"/>
        <v>-3.6520000000000001</v>
      </c>
      <c r="GW65" s="20">
        <f t="shared" si="13"/>
        <v>-3.6520000000000001</v>
      </c>
      <c r="GX65" s="20">
        <f t="shared" si="14"/>
        <v>0</v>
      </c>
      <c r="GY65" s="18">
        <f t="shared" si="124"/>
        <v>3834.197999999999</v>
      </c>
      <c r="GZ65" s="18">
        <v>374.68799999999999</v>
      </c>
      <c r="HA65" s="218">
        <v>384.39</v>
      </c>
      <c r="HB65" s="218">
        <v>384.39</v>
      </c>
      <c r="HC65" s="218">
        <v>384.39</v>
      </c>
      <c r="HD65" s="218">
        <v>384.39</v>
      </c>
      <c r="HE65" s="218">
        <v>384.39</v>
      </c>
      <c r="HF65" s="218">
        <v>384.39</v>
      </c>
      <c r="HG65" s="218">
        <v>384.39</v>
      </c>
      <c r="HH65" s="218">
        <v>384.39</v>
      </c>
      <c r="HI65" s="218">
        <v>384.39</v>
      </c>
      <c r="HJ65" s="218"/>
      <c r="HK65" s="218"/>
      <c r="HL65" s="20">
        <f t="shared" si="125"/>
        <v>3093.7560013301504</v>
      </c>
      <c r="HM65" s="18">
        <v>295.47064995653318</v>
      </c>
      <c r="HN65" s="18">
        <v>271.64737065851381</v>
      </c>
      <c r="HO65" s="18">
        <v>312.21925838002539</v>
      </c>
      <c r="HP65" s="18">
        <v>336.54738703383788</v>
      </c>
      <c r="HQ65" s="18">
        <v>352.0653066510784</v>
      </c>
      <c r="HR65" s="18">
        <v>305.39619540598432</v>
      </c>
      <c r="HS65" s="18">
        <v>277.60933876027326</v>
      </c>
      <c r="HT65" s="18">
        <v>367.22051267659828</v>
      </c>
      <c r="HU65" s="18">
        <v>277.47440467100819</v>
      </c>
      <c r="HV65" s="18">
        <v>298.10557713629765</v>
      </c>
      <c r="HW65" s="18"/>
      <c r="HX65" s="18"/>
      <c r="HY65" s="20">
        <f t="shared" si="15"/>
        <v>-740.44199866984854</v>
      </c>
      <c r="HZ65" s="20">
        <f t="shared" si="16"/>
        <v>-740.44199866984854</v>
      </c>
      <c r="IA65" s="20">
        <f t="shared" si="17"/>
        <v>0</v>
      </c>
      <c r="IB65" s="119">
        <f t="shared" si="126"/>
        <v>0</v>
      </c>
      <c r="IC65" s="119">
        <v>0</v>
      </c>
      <c r="ID65" s="228">
        <v>0</v>
      </c>
      <c r="IE65" s="228">
        <v>0</v>
      </c>
      <c r="IF65" s="119">
        <v>0</v>
      </c>
      <c r="IG65" s="119">
        <v>0</v>
      </c>
      <c r="IH65" s="119">
        <v>0</v>
      </c>
      <c r="II65" s="119">
        <v>0</v>
      </c>
      <c r="IJ65" s="119">
        <v>0</v>
      </c>
      <c r="IK65" s="119">
        <v>0</v>
      </c>
      <c r="IL65" s="119">
        <v>0</v>
      </c>
      <c r="IM65" s="119"/>
      <c r="IN65" s="119"/>
      <c r="IO65" s="120">
        <f t="shared" si="127"/>
        <v>0</v>
      </c>
      <c r="IP65" s="18">
        <v>0</v>
      </c>
      <c r="IQ65" s="18">
        <v>0</v>
      </c>
      <c r="IR65" s="18">
        <v>0</v>
      </c>
      <c r="IS65" s="18">
        <v>0</v>
      </c>
      <c r="IT65" s="18">
        <v>0</v>
      </c>
      <c r="IU65" s="18">
        <v>0</v>
      </c>
      <c r="IV65" s="18">
        <v>0</v>
      </c>
      <c r="IW65" s="18">
        <v>0</v>
      </c>
      <c r="IX65" s="18">
        <v>0</v>
      </c>
      <c r="IY65" s="18">
        <v>0</v>
      </c>
      <c r="IZ65" s="18"/>
      <c r="JA65" s="18"/>
      <c r="JB65" s="228">
        <f t="shared" si="18"/>
        <v>0</v>
      </c>
      <c r="JC65" s="120">
        <f t="shared" si="19"/>
        <v>0</v>
      </c>
      <c r="JD65" s="120">
        <f t="shared" si="20"/>
        <v>0</v>
      </c>
      <c r="JE65" s="119">
        <f t="shared" si="128"/>
        <v>0</v>
      </c>
      <c r="JF65" s="119">
        <v>0</v>
      </c>
      <c r="JG65" s="228">
        <v>0</v>
      </c>
      <c r="JH65" s="228">
        <v>0</v>
      </c>
      <c r="JI65" s="228">
        <v>0</v>
      </c>
      <c r="JJ65" s="228">
        <v>0</v>
      </c>
      <c r="JK65" s="228">
        <v>0</v>
      </c>
      <c r="JL65" s="228">
        <v>0</v>
      </c>
      <c r="JM65" s="228">
        <v>0</v>
      </c>
      <c r="JN65" s="228">
        <v>0</v>
      </c>
      <c r="JO65" s="228">
        <v>0</v>
      </c>
      <c r="JP65" s="228"/>
      <c r="JQ65" s="228"/>
      <c r="JR65" s="119">
        <f t="shared" si="129"/>
        <v>0</v>
      </c>
      <c r="JS65" s="18">
        <v>0</v>
      </c>
      <c r="JT65" s="18">
        <v>0</v>
      </c>
      <c r="JU65" s="18">
        <v>0</v>
      </c>
      <c r="JV65" s="18">
        <v>0</v>
      </c>
      <c r="JW65" s="18">
        <v>0</v>
      </c>
      <c r="JX65" s="18">
        <v>0</v>
      </c>
      <c r="JY65" s="18">
        <v>0</v>
      </c>
      <c r="JZ65" s="18">
        <v>0</v>
      </c>
      <c r="KA65" s="18">
        <v>0</v>
      </c>
      <c r="KB65" s="18">
        <v>0</v>
      </c>
      <c r="KC65" s="18"/>
      <c r="KD65" s="18"/>
      <c r="KE65" s="228">
        <f t="shared" si="21"/>
        <v>0</v>
      </c>
      <c r="KF65" s="120">
        <f t="shared" si="22"/>
        <v>0</v>
      </c>
      <c r="KG65" s="120">
        <f t="shared" si="23"/>
        <v>0</v>
      </c>
      <c r="KH65" s="119">
        <f t="shared" si="130"/>
        <v>234.12800000000004</v>
      </c>
      <c r="KI65" s="119">
        <v>22.988</v>
      </c>
      <c r="KJ65" s="228">
        <v>23.46</v>
      </c>
      <c r="KK65" s="228">
        <v>23.46</v>
      </c>
      <c r="KL65" s="228">
        <v>23.46</v>
      </c>
      <c r="KM65" s="228">
        <v>23.46</v>
      </c>
      <c r="KN65" s="228">
        <v>23.46</v>
      </c>
      <c r="KO65" s="228">
        <v>23.46</v>
      </c>
      <c r="KP65" s="228">
        <v>23.46</v>
      </c>
      <c r="KQ65" s="228">
        <v>23.46</v>
      </c>
      <c r="KR65" s="228">
        <v>23.46</v>
      </c>
      <c r="KS65" s="228"/>
      <c r="KT65" s="228"/>
      <c r="KU65" s="120">
        <f t="shared" si="131"/>
        <v>195.60871113392957</v>
      </c>
      <c r="KV65" s="18">
        <v>27.234281257500943</v>
      </c>
      <c r="KW65" s="18">
        <v>20.639889268662994</v>
      </c>
      <c r="KX65" s="18">
        <v>30.427564955282062</v>
      </c>
      <c r="KY65" s="18">
        <v>26.985075567815134</v>
      </c>
      <c r="KZ65" s="18">
        <v>29.062982219807697</v>
      </c>
      <c r="LA65" s="18">
        <v>5.7583328275195118</v>
      </c>
      <c r="LB65" s="18">
        <v>0.31906733068780596</v>
      </c>
      <c r="LC65" s="18"/>
      <c r="LD65" s="18">
        <v>32.14791174245866</v>
      </c>
      <c r="LE65" s="18">
        <v>23.033605964194738</v>
      </c>
      <c r="LF65" s="18"/>
      <c r="LG65" s="18"/>
      <c r="LH65" s="228">
        <f t="shared" si="132"/>
        <v>-38.519288866070468</v>
      </c>
      <c r="LI65" s="120">
        <f t="shared" si="24"/>
        <v>-38.519288866070468</v>
      </c>
      <c r="LJ65" s="120">
        <f t="shared" si="25"/>
        <v>0</v>
      </c>
      <c r="LK65" s="120">
        <f t="shared" si="133"/>
        <v>0</v>
      </c>
      <c r="LL65" s="228"/>
      <c r="LM65" s="228"/>
      <c r="LN65" s="228"/>
      <c r="LO65" s="228"/>
      <c r="LP65" s="228"/>
      <c r="LQ65" s="228"/>
      <c r="LR65" s="228"/>
      <c r="LS65" s="228"/>
      <c r="LT65" s="228"/>
      <c r="LU65" s="228"/>
      <c r="LV65" s="228"/>
      <c r="LW65" s="228"/>
      <c r="LX65" s="120">
        <f t="shared" si="26"/>
        <v>0</v>
      </c>
      <c r="LY65" s="228"/>
      <c r="LZ65" s="228"/>
      <c r="MA65" s="228"/>
      <c r="MB65" s="228"/>
      <c r="MC65" s="228"/>
      <c r="MD65" s="228"/>
      <c r="ME65" s="228"/>
      <c r="MF65" s="228"/>
      <c r="MG65" s="228"/>
      <c r="MH65" s="228"/>
      <c r="MI65" s="228"/>
      <c r="MJ65" s="119">
        <v>0</v>
      </c>
      <c r="MK65" s="228"/>
      <c r="ML65" s="120">
        <f t="shared" si="27"/>
        <v>0</v>
      </c>
      <c r="MM65" s="120">
        <f t="shared" si="28"/>
        <v>0</v>
      </c>
      <c r="MN65" s="120">
        <f t="shared" si="134"/>
        <v>3996.4339999999997</v>
      </c>
      <c r="MO65" s="120">
        <v>409.75399999999996</v>
      </c>
      <c r="MP65" s="228">
        <v>398.52</v>
      </c>
      <c r="MQ65" s="228">
        <v>398.52</v>
      </c>
      <c r="MR65" s="228">
        <v>398.52</v>
      </c>
      <c r="MS65" s="228">
        <v>398.52</v>
      </c>
      <c r="MT65" s="228">
        <v>398.52</v>
      </c>
      <c r="MU65" s="228">
        <v>398.52</v>
      </c>
      <c r="MV65" s="228">
        <v>398.52</v>
      </c>
      <c r="MW65" s="228">
        <v>398.52</v>
      </c>
      <c r="MX65" s="228">
        <v>398.52</v>
      </c>
      <c r="MY65" s="228"/>
      <c r="MZ65" s="228"/>
      <c r="NA65" s="120">
        <f t="shared" si="135"/>
        <v>1846.43768481851</v>
      </c>
      <c r="NB65" s="20">
        <v>551.27224725934548</v>
      </c>
      <c r="NC65" s="20">
        <v>0</v>
      </c>
      <c r="ND65" s="20">
        <v>0</v>
      </c>
      <c r="NE65" s="20">
        <v>223.34124783995819</v>
      </c>
      <c r="NF65" s="20">
        <v>0</v>
      </c>
      <c r="NG65" s="20">
        <v>924.86651158251448</v>
      </c>
      <c r="NH65" s="20">
        <v>0</v>
      </c>
      <c r="NI65" s="20">
        <v>0</v>
      </c>
      <c r="NJ65" s="20">
        <v>0</v>
      </c>
      <c r="NK65" s="20">
        <v>146.9576781366919</v>
      </c>
      <c r="NL65" s="20"/>
      <c r="NM65" s="20"/>
      <c r="NN65" s="228">
        <f t="shared" si="136"/>
        <v>-2149.99631518149</v>
      </c>
      <c r="NO65" s="120">
        <f t="shared" si="29"/>
        <v>-2149.99631518149</v>
      </c>
      <c r="NP65" s="120">
        <f t="shared" si="30"/>
        <v>0</v>
      </c>
      <c r="NQ65" s="114">
        <f t="shared" si="31"/>
        <v>3681.5409999999997</v>
      </c>
      <c r="NR65" s="113">
        <f t="shared" si="32"/>
        <v>0</v>
      </c>
      <c r="NS65" s="131">
        <f t="shared" si="33"/>
        <v>-3681.5409999999997</v>
      </c>
      <c r="NT65" s="120">
        <f t="shared" si="34"/>
        <v>-3681.5409999999997</v>
      </c>
      <c r="NU65" s="120">
        <f t="shared" si="35"/>
        <v>0</v>
      </c>
      <c r="NV65" s="18">
        <f t="shared" si="137"/>
        <v>875.84199999999987</v>
      </c>
      <c r="NW65" s="18">
        <v>85.551999999999992</v>
      </c>
      <c r="NX65" s="218">
        <v>87.81</v>
      </c>
      <c r="NY65" s="218">
        <v>87.81</v>
      </c>
      <c r="NZ65" s="18">
        <v>87.81</v>
      </c>
      <c r="OA65" s="18">
        <v>87.81</v>
      </c>
      <c r="OB65" s="18">
        <v>87.81</v>
      </c>
      <c r="OC65" s="18">
        <v>87.81</v>
      </c>
      <c r="OD65" s="18">
        <v>87.81</v>
      </c>
      <c r="OE65" s="18">
        <v>87.81</v>
      </c>
      <c r="OF65" s="18">
        <v>87.81</v>
      </c>
      <c r="OG65" s="18"/>
      <c r="OH65" s="18"/>
      <c r="OI65" s="20">
        <f t="shared" si="138"/>
        <v>0</v>
      </c>
      <c r="OJ65" s="20">
        <v>0</v>
      </c>
      <c r="OK65" s="20">
        <v>0</v>
      </c>
      <c r="OL65" s="20">
        <v>0</v>
      </c>
      <c r="OM65" s="20">
        <v>0</v>
      </c>
      <c r="ON65" s="20">
        <v>0</v>
      </c>
      <c r="OO65" s="20">
        <v>0</v>
      </c>
      <c r="OP65" s="20">
        <v>0</v>
      </c>
      <c r="OQ65" s="20">
        <v>0</v>
      </c>
      <c r="OR65" s="20">
        <v>0</v>
      </c>
      <c r="OS65" s="20">
        <f>VLOOKUP(C65,'[3]Фін.рез.(витрати)'!$C$8:$AD$94,28,0)</f>
        <v>0</v>
      </c>
      <c r="OT65" s="20"/>
      <c r="OU65" s="20"/>
      <c r="OV65" s="218">
        <f t="shared" si="139"/>
        <v>-875.84199999999987</v>
      </c>
      <c r="OW65" s="20">
        <f t="shared" si="36"/>
        <v>-875.84199999999987</v>
      </c>
      <c r="OX65" s="20">
        <f t="shared" si="37"/>
        <v>0</v>
      </c>
      <c r="OY65" s="18">
        <f t="shared" si="140"/>
        <v>1901.1579999999999</v>
      </c>
      <c r="OZ65" s="18">
        <v>177.38800000000001</v>
      </c>
      <c r="PA65" s="218">
        <v>191.53</v>
      </c>
      <c r="PB65" s="218">
        <v>191.53</v>
      </c>
      <c r="PC65" s="218">
        <v>191.53</v>
      </c>
      <c r="PD65" s="218">
        <v>191.53</v>
      </c>
      <c r="PE65" s="218">
        <v>191.53</v>
      </c>
      <c r="PF65" s="218">
        <v>191.53</v>
      </c>
      <c r="PG65" s="218">
        <v>191.53</v>
      </c>
      <c r="PH65" s="218">
        <v>191.53</v>
      </c>
      <c r="PI65" s="218">
        <v>191.53</v>
      </c>
      <c r="PJ65" s="218"/>
      <c r="PK65" s="218"/>
      <c r="PL65" s="20">
        <f t="shared" si="141"/>
        <v>0</v>
      </c>
      <c r="PM65" s="18">
        <v>0</v>
      </c>
      <c r="PN65" s="18">
        <v>0</v>
      </c>
      <c r="PO65" s="18">
        <v>0</v>
      </c>
      <c r="PP65" s="18">
        <v>0</v>
      </c>
      <c r="PQ65" s="18">
        <v>0</v>
      </c>
      <c r="PR65" s="18">
        <v>0</v>
      </c>
      <c r="PS65" s="18">
        <v>0</v>
      </c>
      <c r="PT65" s="18">
        <v>0</v>
      </c>
      <c r="PU65" s="18">
        <v>0</v>
      </c>
      <c r="PV65" s="18">
        <f>VLOOKUP(C65,'[3]Фін.рез.(витрати)'!$C$8:$AE$94,29,0)</f>
        <v>0</v>
      </c>
      <c r="PW65" s="18"/>
      <c r="PX65" s="18"/>
      <c r="PY65" s="218">
        <f t="shared" si="142"/>
        <v>-1901.1579999999999</v>
      </c>
      <c r="PZ65" s="20">
        <f t="shared" si="38"/>
        <v>-1901.1579999999999</v>
      </c>
      <c r="QA65" s="20">
        <f t="shared" si="39"/>
        <v>0</v>
      </c>
      <c r="QB65" s="18">
        <f t="shared" si="143"/>
        <v>259.78499999999997</v>
      </c>
      <c r="QC65" s="18">
        <v>25.425000000000001</v>
      </c>
      <c r="QD65" s="218">
        <v>26.04</v>
      </c>
      <c r="QE65" s="218">
        <v>26.04</v>
      </c>
      <c r="QF65" s="218">
        <v>26.04</v>
      </c>
      <c r="QG65" s="218">
        <v>26.04</v>
      </c>
      <c r="QH65" s="218">
        <v>26.04</v>
      </c>
      <c r="QI65" s="218">
        <v>26.04</v>
      </c>
      <c r="QJ65" s="218">
        <v>26.04</v>
      </c>
      <c r="QK65" s="218">
        <v>26.04</v>
      </c>
      <c r="QL65" s="218">
        <v>26.04</v>
      </c>
      <c r="QM65" s="218"/>
      <c r="QN65" s="218"/>
      <c r="QO65" s="20">
        <f t="shared" si="144"/>
        <v>0</v>
      </c>
      <c r="QP65" s="18">
        <v>0</v>
      </c>
      <c r="QQ65" s="18">
        <v>0</v>
      </c>
      <c r="QR65" s="18"/>
      <c r="QS65" s="18">
        <v>0</v>
      </c>
      <c r="QT65" s="18">
        <v>0</v>
      </c>
      <c r="QU65" s="18">
        <v>0</v>
      </c>
      <c r="QV65" s="18"/>
      <c r="QW65" s="18">
        <v>0</v>
      </c>
      <c r="QX65" s="18"/>
      <c r="QY65" s="18"/>
      <c r="QZ65" s="18"/>
      <c r="RA65" s="18"/>
      <c r="RB65" s="218">
        <f t="shared" si="145"/>
        <v>-259.78499999999997</v>
      </c>
      <c r="RC65" s="20">
        <f t="shared" si="40"/>
        <v>-259.78499999999997</v>
      </c>
      <c r="RD65" s="20">
        <f t="shared" si="41"/>
        <v>0</v>
      </c>
      <c r="RE65" s="18">
        <f t="shared" si="146"/>
        <v>0</v>
      </c>
      <c r="RF65" s="20">
        <v>0</v>
      </c>
      <c r="RG65" s="218">
        <v>0</v>
      </c>
      <c r="RH65" s="218">
        <v>0</v>
      </c>
      <c r="RI65" s="218">
        <v>0</v>
      </c>
      <c r="RJ65" s="218">
        <v>0</v>
      </c>
      <c r="RK65" s="218">
        <v>0</v>
      </c>
      <c r="RL65" s="218">
        <v>0</v>
      </c>
      <c r="RM65" s="218">
        <v>0</v>
      </c>
      <c r="RN65" s="218">
        <v>0</v>
      </c>
      <c r="RO65" s="218">
        <v>0</v>
      </c>
      <c r="RP65" s="218"/>
      <c r="RQ65" s="218"/>
      <c r="RR65" s="20">
        <f t="shared" si="147"/>
        <v>0</v>
      </c>
      <c r="RS65" s="18">
        <v>0</v>
      </c>
      <c r="RT65" s="18">
        <v>0</v>
      </c>
      <c r="RU65" s="18"/>
      <c r="RV65" s="18">
        <v>0</v>
      </c>
      <c r="RW65" s="18"/>
      <c r="RX65" s="18"/>
      <c r="RY65" s="18">
        <v>0</v>
      </c>
      <c r="RZ65" s="18">
        <v>0</v>
      </c>
      <c r="SA65" s="18"/>
      <c r="SB65" s="18"/>
      <c r="SC65" s="18"/>
      <c r="SD65" s="18"/>
      <c r="SE65" s="20">
        <f t="shared" si="42"/>
        <v>0</v>
      </c>
      <c r="SF65" s="20">
        <f t="shared" si="43"/>
        <v>0</v>
      </c>
      <c r="SG65" s="20">
        <f t="shared" si="44"/>
        <v>0</v>
      </c>
      <c r="SH65" s="18">
        <f t="shared" si="148"/>
        <v>0</v>
      </c>
      <c r="SI65" s="18">
        <v>0</v>
      </c>
      <c r="SJ65" s="218">
        <v>0</v>
      </c>
      <c r="SK65" s="218">
        <v>0</v>
      </c>
      <c r="SL65" s="218">
        <v>0</v>
      </c>
      <c r="SM65" s="218">
        <v>0</v>
      </c>
      <c r="SN65" s="218">
        <v>0</v>
      </c>
      <c r="SO65" s="218">
        <v>0</v>
      </c>
      <c r="SP65" s="218">
        <v>0</v>
      </c>
      <c r="SQ65" s="218">
        <v>0</v>
      </c>
      <c r="SR65" s="218">
        <v>0</v>
      </c>
      <c r="SS65" s="218"/>
      <c r="ST65" s="218"/>
      <c r="SU65" s="20">
        <f t="shared" si="149"/>
        <v>0</v>
      </c>
      <c r="SV65" s="18">
        <v>0</v>
      </c>
      <c r="SW65" s="18">
        <v>0</v>
      </c>
      <c r="SX65" s="18">
        <v>0</v>
      </c>
      <c r="SY65" s="18">
        <v>0</v>
      </c>
      <c r="SZ65" s="18">
        <v>0</v>
      </c>
      <c r="TA65" s="18">
        <v>0</v>
      </c>
      <c r="TB65" s="18">
        <v>0</v>
      </c>
      <c r="TC65" s="18">
        <v>0</v>
      </c>
      <c r="TD65" s="18">
        <v>0</v>
      </c>
      <c r="TE65" s="18"/>
      <c r="TF65" s="18"/>
      <c r="TG65" s="18"/>
      <c r="TH65" s="20">
        <f t="shared" si="45"/>
        <v>0</v>
      </c>
      <c r="TI65" s="20">
        <f t="shared" si="46"/>
        <v>0</v>
      </c>
      <c r="TJ65" s="20">
        <f t="shared" si="47"/>
        <v>0</v>
      </c>
      <c r="TK65" s="18">
        <f t="shared" si="150"/>
        <v>614.6160000000001</v>
      </c>
      <c r="TL65" s="18">
        <v>60.305999999999997</v>
      </c>
      <c r="TM65" s="218">
        <v>61.59</v>
      </c>
      <c r="TN65" s="218">
        <v>61.59</v>
      </c>
      <c r="TO65" s="218">
        <v>61.59</v>
      </c>
      <c r="TP65" s="218">
        <v>61.59</v>
      </c>
      <c r="TQ65" s="218">
        <v>61.59</v>
      </c>
      <c r="TR65" s="218">
        <v>61.59</v>
      </c>
      <c r="TS65" s="218">
        <v>61.59</v>
      </c>
      <c r="TT65" s="218">
        <v>61.59</v>
      </c>
      <c r="TU65" s="218">
        <v>61.59</v>
      </c>
      <c r="TV65" s="218"/>
      <c r="TW65" s="218"/>
      <c r="TX65" s="20">
        <f t="shared" si="151"/>
        <v>0</v>
      </c>
      <c r="TY65" s="18">
        <v>0</v>
      </c>
      <c r="TZ65" s="18">
        <v>0</v>
      </c>
      <c r="UA65" s="18">
        <v>0</v>
      </c>
      <c r="UB65" s="18">
        <v>0</v>
      </c>
      <c r="UC65" s="18">
        <v>0</v>
      </c>
      <c r="UD65" s="18">
        <v>0</v>
      </c>
      <c r="UE65" s="18">
        <v>0</v>
      </c>
      <c r="UF65" s="18">
        <v>0</v>
      </c>
      <c r="UG65" s="18">
        <v>0</v>
      </c>
      <c r="UH65" s="18">
        <f>VLOOKUP(C65,'[3]Фін.рез.(витрати)'!$C$8:$AI$94,33,0)</f>
        <v>0</v>
      </c>
      <c r="UI65" s="18"/>
      <c r="UJ65" s="18"/>
      <c r="UK65" s="20">
        <f t="shared" si="48"/>
        <v>-614.6160000000001</v>
      </c>
      <c r="UL65" s="20">
        <f t="shared" si="49"/>
        <v>-614.6160000000001</v>
      </c>
      <c r="UM65" s="20">
        <f t="shared" si="50"/>
        <v>0</v>
      </c>
      <c r="UN65" s="18">
        <f t="shared" si="152"/>
        <v>30.139999999999997</v>
      </c>
      <c r="UO65" s="18">
        <v>2.96</v>
      </c>
      <c r="UP65" s="218">
        <v>3.02</v>
      </c>
      <c r="UQ65" s="218">
        <v>3.02</v>
      </c>
      <c r="UR65" s="218">
        <v>3.02</v>
      </c>
      <c r="US65" s="218">
        <v>3.02</v>
      </c>
      <c r="UT65" s="218">
        <v>3.02</v>
      </c>
      <c r="UU65" s="218">
        <v>3.02</v>
      </c>
      <c r="UV65" s="218">
        <v>3.02</v>
      </c>
      <c r="UW65" s="218">
        <v>3.02</v>
      </c>
      <c r="UX65" s="218">
        <v>3.02</v>
      </c>
      <c r="UY65" s="218"/>
      <c r="UZ65" s="218"/>
      <c r="VA65" s="20">
        <f t="shared" si="51"/>
        <v>0</v>
      </c>
      <c r="VB65" s="218"/>
      <c r="VC65" s="218"/>
      <c r="VD65" s="218"/>
      <c r="VE65" s="218"/>
      <c r="VF65" s="218"/>
      <c r="VG65" s="218"/>
      <c r="VH65" s="218"/>
      <c r="VI65" s="218"/>
      <c r="VJ65" s="218"/>
      <c r="VK65" s="218"/>
      <c r="VL65" s="218"/>
      <c r="VM65" s="218"/>
      <c r="VN65" s="20">
        <f t="shared" si="52"/>
        <v>-30.139999999999997</v>
      </c>
      <c r="VO65" s="20">
        <f t="shared" si="53"/>
        <v>-30.139999999999997</v>
      </c>
      <c r="VP65" s="20">
        <f t="shared" si="54"/>
        <v>0</v>
      </c>
      <c r="VQ65" s="120">
        <f t="shared" si="55"/>
        <v>0</v>
      </c>
      <c r="VR65" s="228"/>
      <c r="VS65" s="228"/>
      <c r="VT65" s="228"/>
      <c r="VU65" s="228"/>
      <c r="VV65" s="228"/>
      <c r="VW65" s="228"/>
      <c r="VX65" s="228"/>
      <c r="VY65" s="228"/>
      <c r="VZ65" s="228"/>
      <c r="WA65" s="228"/>
      <c r="WB65" s="228"/>
      <c r="WC65" s="228"/>
      <c r="WD65" s="120">
        <f t="shared" si="56"/>
        <v>0</v>
      </c>
      <c r="WE65" s="218"/>
      <c r="WF65" s="218"/>
      <c r="WG65" s="218"/>
      <c r="WH65" s="218"/>
      <c r="WI65" s="218"/>
      <c r="WJ65" s="218"/>
      <c r="WK65" s="218"/>
      <c r="WL65" s="218"/>
      <c r="WM65" s="218"/>
      <c r="WN65" s="218"/>
      <c r="WO65" s="218"/>
      <c r="WP65" s="218"/>
      <c r="WQ65" s="120">
        <f t="shared" si="57"/>
        <v>0</v>
      </c>
      <c r="WR65" s="120">
        <f t="shared" si="58"/>
        <v>0</v>
      </c>
      <c r="WS65" s="120">
        <f t="shared" si="59"/>
        <v>0</v>
      </c>
      <c r="WT65" s="119">
        <f t="shared" si="153"/>
        <v>11904.949999999997</v>
      </c>
      <c r="WU65" s="119">
        <v>1241.6599999999999</v>
      </c>
      <c r="WV65" s="228">
        <v>1184.81</v>
      </c>
      <c r="WW65" s="228">
        <v>1184.81</v>
      </c>
      <c r="WX65" s="228">
        <v>1184.81</v>
      </c>
      <c r="WY65" s="228">
        <v>1184.81</v>
      </c>
      <c r="WZ65" s="228">
        <v>1184.81</v>
      </c>
      <c r="XA65" s="228">
        <v>1184.81</v>
      </c>
      <c r="XB65" s="228">
        <v>1184.81</v>
      </c>
      <c r="XC65" s="228">
        <v>1184.81</v>
      </c>
      <c r="XD65" s="228">
        <v>1184.81</v>
      </c>
      <c r="XE65" s="228"/>
      <c r="XF65" s="228"/>
      <c r="XG65" s="119">
        <f t="shared" si="154"/>
        <v>25306.665999058499</v>
      </c>
      <c r="XH65" s="18">
        <v>2362.2562614530357</v>
      </c>
      <c r="XI65" s="18">
        <v>1882.1780918815257</v>
      </c>
      <c r="XJ65" s="18">
        <v>1126.3693474733741</v>
      </c>
      <c r="XK65" s="18">
        <v>1024.8709417451132</v>
      </c>
      <c r="XL65" s="18">
        <v>2546.1715319135392</v>
      </c>
      <c r="XM65" s="18">
        <v>2471.0258375154463</v>
      </c>
      <c r="XN65" s="18">
        <v>2098.8302632596583</v>
      </c>
      <c r="XO65" s="18">
        <v>4870.6749387912778</v>
      </c>
      <c r="XP65" s="18">
        <v>4529.3670964859884</v>
      </c>
      <c r="XQ65" s="18">
        <v>2394.9216885395404</v>
      </c>
      <c r="XR65" s="18"/>
      <c r="XS65" s="18"/>
      <c r="XT65" s="120">
        <f t="shared" si="60"/>
        <v>13401.715999058502</v>
      </c>
      <c r="XU65" s="120">
        <f t="shared" si="61"/>
        <v>0</v>
      </c>
      <c r="XV65" s="120">
        <f t="shared" si="62"/>
        <v>13401.715999058502</v>
      </c>
      <c r="XW65" s="119">
        <f t="shared" si="155"/>
        <v>2998.2570000000005</v>
      </c>
      <c r="XX65" s="119">
        <v>301.04700000000003</v>
      </c>
      <c r="XY65" s="228">
        <v>299.69</v>
      </c>
      <c r="XZ65" s="228">
        <v>299.69</v>
      </c>
      <c r="YA65" s="228">
        <v>299.69</v>
      </c>
      <c r="YB65" s="228">
        <v>299.69</v>
      </c>
      <c r="YC65" s="228">
        <v>299.69</v>
      </c>
      <c r="YD65" s="228">
        <v>299.69</v>
      </c>
      <c r="YE65" s="228">
        <v>299.69</v>
      </c>
      <c r="YF65" s="228">
        <v>299.69</v>
      </c>
      <c r="YG65" s="228">
        <v>299.69</v>
      </c>
      <c r="YH65" s="228"/>
      <c r="YI65" s="228"/>
      <c r="YJ65" s="120">
        <f t="shared" si="156"/>
        <v>6198.7950543573024</v>
      </c>
      <c r="YK65" s="18">
        <v>588.06037004038365</v>
      </c>
      <c r="YL65" s="18">
        <v>420.36151158100756</v>
      </c>
      <c r="YM65" s="18">
        <v>590.69196780610548</v>
      </c>
      <c r="YN65" s="18">
        <v>631.04630390666136</v>
      </c>
      <c r="YO65" s="18">
        <v>864.85874963810204</v>
      </c>
      <c r="YP65" s="18">
        <v>602.22498727654636</v>
      </c>
      <c r="YQ65" s="18">
        <v>575.02758492404439</v>
      </c>
      <c r="YR65" s="18">
        <v>639.22251372198639</v>
      </c>
      <c r="YS65" s="18">
        <v>657.50392313167913</v>
      </c>
      <c r="YT65" s="18">
        <v>629.79714233078619</v>
      </c>
      <c r="YU65" s="18"/>
      <c r="YV65" s="18"/>
      <c r="YW65" s="218">
        <f t="shared" si="157"/>
        <v>3200.5380543573019</v>
      </c>
      <c r="YX65" s="120">
        <f t="shared" si="63"/>
        <v>0</v>
      </c>
      <c r="YY65" s="120">
        <f t="shared" si="64"/>
        <v>3200.5380543573019</v>
      </c>
      <c r="YZ65" s="119">
        <f t="shared" si="158"/>
        <v>3342.5839999999998</v>
      </c>
      <c r="ZA65" s="119">
        <v>327.04399999999998</v>
      </c>
      <c r="ZB65" s="228">
        <v>335.06</v>
      </c>
      <c r="ZC65" s="228">
        <v>335.06</v>
      </c>
      <c r="ZD65" s="228">
        <v>335.06</v>
      </c>
      <c r="ZE65" s="228">
        <v>335.06</v>
      </c>
      <c r="ZF65" s="228">
        <v>335.06</v>
      </c>
      <c r="ZG65" s="228">
        <v>335.06</v>
      </c>
      <c r="ZH65" s="228">
        <v>335.06</v>
      </c>
      <c r="ZI65" s="228">
        <v>335.06</v>
      </c>
      <c r="ZJ65" s="228">
        <v>335.06</v>
      </c>
      <c r="ZK65" s="228"/>
      <c r="ZL65" s="228"/>
      <c r="ZM65" s="120">
        <f t="shared" si="159"/>
        <v>3006.206012032987</v>
      </c>
      <c r="ZN65" s="119"/>
      <c r="ZO65" s="18"/>
      <c r="ZP65" s="18">
        <v>1480.5327008852892</v>
      </c>
      <c r="ZQ65" s="18">
        <v>1525.6733111476979</v>
      </c>
      <c r="ZR65" s="18"/>
      <c r="ZS65" s="18"/>
      <c r="ZT65" s="18"/>
      <c r="ZU65" s="18"/>
      <c r="ZV65" s="18"/>
      <c r="ZW65" s="18"/>
      <c r="ZX65" s="18"/>
      <c r="ZY65" s="18"/>
      <c r="ZZ65" s="120">
        <f t="shared" si="65"/>
        <v>-336.37798796701281</v>
      </c>
      <c r="AAA65" s="120">
        <f t="shared" si="66"/>
        <v>-336.37798796701281</v>
      </c>
      <c r="AAB65" s="120">
        <f t="shared" si="67"/>
        <v>0</v>
      </c>
      <c r="AAC65" s="119">
        <f t="shared" si="160"/>
        <v>479.82800000000009</v>
      </c>
      <c r="AAD65" s="119">
        <v>47.918000000000006</v>
      </c>
      <c r="AAE65" s="228">
        <v>47.99</v>
      </c>
      <c r="AAF65" s="228">
        <v>47.99</v>
      </c>
      <c r="AAG65" s="228">
        <v>47.99</v>
      </c>
      <c r="AAH65" s="228">
        <v>47.99</v>
      </c>
      <c r="AAI65" s="228">
        <v>47.99</v>
      </c>
      <c r="AAJ65" s="228">
        <v>47.99</v>
      </c>
      <c r="AAK65" s="228">
        <v>47.99</v>
      </c>
      <c r="AAL65" s="228">
        <v>47.99</v>
      </c>
      <c r="AAM65" s="228">
        <v>47.99</v>
      </c>
      <c r="AAN65" s="228"/>
      <c r="AAO65" s="228"/>
      <c r="AAP65" s="120">
        <f t="shared" si="161"/>
        <v>543.15064841599997</v>
      </c>
      <c r="AAQ65" s="18">
        <v>46.068082703999998</v>
      </c>
      <c r="AAR65" s="18">
        <v>45.949739039999997</v>
      </c>
      <c r="AAS65" s="18">
        <v>56.368678079999995</v>
      </c>
      <c r="AAT65" s="18">
        <v>57.538974240000002</v>
      </c>
      <c r="AAU65" s="18">
        <v>56.282027471999996</v>
      </c>
      <c r="AAV65" s="18">
        <v>57.333283039999998</v>
      </c>
      <c r="AAW65" s="18">
        <v>55.695715679999999</v>
      </c>
      <c r="AAX65" s="18">
        <v>55.941320159999997</v>
      </c>
      <c r="AAY65" s="18">
        <v>55.473181279999999</v>
      </c>
      <c r="AAZ65" s="18">
        <v>56.499646720000001</v>
      </c>
      <c r="ABA65" s="18"/>
      <c r="ABB65" s="18"/>
      <c r="ABC65" s="120">
        <f t="shared" si="68"/>
        <v>63.322648415999879</v>
      </c>
      <c r="ABD65" s="120">
        <f t="shared" si="69"/>
        <v>0</v>
      </c>
      <c r="ABE65" s="120">
        <f t="shared" si="70"/>
        <v>63.322648415999879</v>
      </c>
      <c r="ABF65" s="119">
        <f t="shared" si="162"/>
        <v>106.38500000000001</v>
      </c>
      <c r="ABG65" s="119">
        <v>10.625</v>
      </c>
      <c r="ABH65" s="228">
        <v>10.64</v>
      </c>
      <c r="ABI65" s="228">
        <v>10.64</v>
      </c>
      <c r="ABJ65" s="228">
        <v>10.64</v>
      </c>
      <c r="ABK65" s="228">
        <v>10.64</v>
      </c>
      <c r="ABL65" s="228">
        <v>10.64</v>
      </c>
      <c r="ABM65" s="228">
        <v>10.64</v>
      </c>
      <c r="ABN65" s="228">
        <v>10.64</v>
      </c>
      <c r="ABO65" s="228">
        <v>10.64</v>
      </c>
      <c r="ABP65" s="228">
        <v>10.64</v>
      </c>
      <c r="ABQ65" s="228"/>
      <c r="ABR65" s="228"/>
      <c r="ABS65" s="120">
        <f t="shared" si="163"/>
        <v>0</v>
      </c>
      <c r="ABT65" s="18">
        <v>0</v>
      </c>
      <c r="ABU65" s="18"/>
      <c r="ABV65" s="18"/>
      <c r="ABW65" s="18"/>
      <c r="ABX65" s="18"/>
      <c r="ABY65" s="18"/>
      <c r="ABZ65" s="18"/>
      <c r="ACA65" s="18">
        <v>0</v>
      </c>
      <c r="ACB65" s="18">
        <v>0</v>
      </c>
      <c r="ACC65" s="18">
        <v>0</v>
      </c>
      <c r="ACD65" s="18"/>
      <c r="ACE65" s="18"/>
      <c r="ACF65" s="120">
        <f t="shared" si="71"/>
        <v>-106.38500000000001</v>
      </c>
      <c r="ACG65" s="120">
        <f t="shared" si="72"/>
        <v>-106.38500000000001</v>
      </c>
      <c r="ACH65" s="120">
        <f t="shared" si="73"/>
        <v>0</v>
      </c>
      <c r="ACI65" s="114">
        <f t="shared" si="74"/>
        <v>19870.522000000001</v>
      </c>
      <c r="ACJ65" s="120">
        <f t="shared" si="75"/>
        <v>17651.046298824003</v>
      </c>
      <c r="ACK65" s="131">
        <f t="shared" si="76"/>
        <v>-2219.4757011759975</v>
      </c>
      <c r="ACL65" s="120">
        <f t="shared" si="77"/>
        <v>-2219.4757011759975</v>
      </c>
      <c r="ACM65" s="120">
        <f t="shared" si="78"/>
        <v>0</v>
      </c>
      <c r="ACN65" s="18">
        <f t="shared" si="164"/>
        <v>19870.522000000001</v>
      </c>
      <c r="ACO65" s="18">
        <v>1817.152</v>
      </c>
      <c r="ACP65" s="218">
        <v>2005.93</v>
      </c>
      <c r="ACQ65" s="218">
        <v>2005.93</v>
      </c>
      <c r="ACR65" s="218">
        <v>2005.93</v>
      </c>
      <c r="ACS65" s="218">
        <v>2005.93</v>
      </c>
      <c r="ACT65" s="218">
        <v>2005.93</v>
      </c>
      <c r="ACU65" s="218">
        <v>2005.93</v>
      </c>
      <c r="ACV65" s="218">
        <v>2005.93</v>
      </c>
      <c r="ACW65" s="218">
        <v>2005.93</v>
      </c>
      <c r="ACX65" s="218">
        <v>2005.93</v>
      </c>
      <c r="ACY65" s="218"/>
      <c r="ACZ65" s="218"/>
      <c r="ADA65" s="20">
        <f t="shared" si="165"/>
        <v>17651.046298824003</v>
      </c>
      <c r="ADB65" s="18">
        <v>1949.9507420400003</v>
      </c>
      <c r="ADC65" s="18">
        <v>1378.4921712</v>
      </c>
      <c r="ADD65" s="18">
        <v>1737.4449432240001</v>
      </c>
      <c r="ADE65" s="18">
        <v>2183.4146808</v>
      </c>
      <c r="ADF65" s="18">
        <v>1456.89292116</v>
      </c>
      <c r="ADG65" s="18">
        <v>2159.4338424000002</v>
      </c>
      <c r="ADH65" s="18">
        <v>1759.9147776</v>
      </c>
      <c r="ADI65" s="18">
        <v>1996.5264264000002</v>
      </c>
      <c r="ADJ65" s="18">
        <v>1490.7330612000001</v>
      </c>
      <c r="ADK65" s="18">
        <v>1538.2427328000001</v>
      </c>
      <c r="ADL65" s="18"/>
      <c r="ADM65" s="18"/>
      <c r="ADN65" s="20">
        <f t="shared" si="79"/>
        <v>-2219.4757011759975</v>
      </c>
      <c r="ADO65" s="20">
        <f t="shared" si="80"/>
        <v>-2219.4757011759975</v>
      </c>
      <c r="ADP65" s="20">
        <f t="shared" si="81"/>
        <v>0</v>
      </c>
      <c r="ADQ65" s="18">
        <f t="shared" si="166"/>
        <v>0</v>
      </c>
      <c r="ADR65" s="18">
        <v>0</v>
      </c>
      <c r="ADS65" s="218">
        <v>0</v>
      </c>
      <c r="ADT65" s="218">
        <v>0</v>
      </c>
      <c r="ADU65" s="218">
        <v>0</v>
      </c>
      <c r="ADV65" s="218">
        <v>0</v>
      </c>
      <c r="ADW65" s="218">
        <v>0</v>
      </c>
      <c r="ADX65" s="218">
        <v>0</v>
      </c>
      <c r="ADY65" s="218">
        <v>0</v>
      </c>
      <c r="ADZ65" s="218">
        <v>0</v>
      </c>
      <c r="AEA65" s="218">
        <v>0</v>
      </c>
      <c r="AEB65" s="218"/>
      <c r="AEC65" s="218"/>
      <c r="AED65" s="20">
        <f t="shared" si="167"/>
        <v>0</v>
      </c>
      <c r="AEE65" s="18">
        <v>0</v>
      </c>
      <c r="AEF65" s="18">
        <v>0</v>
      </c>
      <c r="AEG65" s="18">
        <v>0</v>
      </c>
      <c r="AEH65" s="18">
        <v>0</v>
      </c>
      <c r="AEI65" s="18">
        <v>0</v>
      </c>
      <c r="AEJ65" s="18">
        <v>0</v>
      </c>
      <c r="AEK65" s="18">
        <v>0</v>
      </c>
      <c r="AEL65" s="18">
        <v>0</v>
      </c>
      <c r="AEM65" s="18">
        <v>0</v>
      </c>
      <c r="AEN65" s="18">
        <v>0</v>
      </c>
      <c r="AEO65" s="18"/>
      <c r="AEP65" s="18"/>
      <c r="AEQ65" s="20">
        <f t="shared" si="82"/>
        <v>0</v>
      </c>
      <c r="AER65" s="20">
        <f t="shared" si="83"/>
        <v>0</v>
      </c>
      <c r="AES65" s="20">
        <f t="shared" si="84"/>
        <v>0</v>
      </c>
      <c r="AET65" s="18">
        <f t="shared" si="168"/>
        <v>0</v>
      </c>
      <c r="AEU65" s="18">
        <v>0</v>
      </c>
      <c r="AEV65" s="218">
        <v>0</v>
      </c>
      <c r="AEW65" s="218">
        <v>0</v>
      </c>
      <c r="AEX65" s="218">
        <v>0</v>
      </c>
      <c r="AEY65" s="218">
        <v>0</v>
      </c>
      <c r="AEZ65" s="218"/>
      <c r="AFA65" s="218"/>
      <c r="AFB65" s="218"/>
      <c r="AFC65" s="218"/>
      <c r="AFD65" s="218"/>
      <c r="AFE65" s="218"/>
      <c r="AFF65" s="218"/>
      <c r="AFG65" s="20">
        <f t="shared" si="169"/>
        <v>0</v>
      </c>
      <c r="AFH65" s="18"/>
      <c r="AFI65" s="18"/>
      <c r="AFJ65" s="18"/>
      <c r="AFK65" s="18"/>
      <c r="AFL65" s="18"/>
      <c r="AFM65" s="18"/>
      <c r="AFN65" s="18"/>
      <c r="AFO65" s="18"/>
      <c r="AFP65" s="18"/>
      <c r="AFQ65" s="18"/>
      <c r="AFR65" s="18"/>
      <c r="AFS65" s="18"/>
      <c r="AFT65" s="20">
        <f t="shared" si="85"/>
        <v>0</v>
      </c>
      <c r="AFU65" s="20">
        <f t="shared" si="86"/>
        <v>0</v>
      </c>
      <c r="AFV65" s="135">
        <f t="shared" si="87"/>
        <v>0</v>
      </c>
      <c r="AFW65" s="140">
        <f t="shared" si="88"/>
        <v>57127.562000000005</v>
      </c>
      <c r="AFX65" s="110">
        <f t="shared" si="89"/>
        <v>65203.511570999952</v>
      </c>
      <c r="AFY65" s="125">
        <f t="shared" si="90"/>
        <v>8075.9495709999464</v>
      </c>
      <c r="AFZ65" s="20">
        <f t="shared" si="170"/>
        <v>0</v>
      </c>
      <c r="AGA65" s="139">
        <f t="shared" si="171"/>
        <v>8075.9495709999464</v>
      </c>
      <c r="AGB65" s="200">
        <f t="shared" si="91"/>
        <v>68553.074399999998</v>
      </c>
      <c r="AGC65" s="125">
        <f t="shared" si="91"/>
        <v>78244.213885199933</v>
      </c>
      <c r="AGD65" s="125">
        <f t="shared" si="92"/>
        <v>9691.1394851999357</v>
      </c>
      <c r="AGE65" s="20">
        <f t="shared" si="93"/>
        <v>0</v>
      </c>
      <c r="AGF65" s="135">
        <f t="shared" si="94"/>
        <v>9691.1394851999357</v>
      </c>
      <c r="AGG65" s="164">
        <f t="shared" si="172"/>
        <v>3427.6537200000002</v>
      </c>
      <c r="AGH65" s="205">
        <f t="shared" si="173"/>
        <v>3912.2106942599967</v>
      </c>
      <c r="AGI65" s="125">
        <f t="shared" si="95"/>
        <v>484.55697425999642</v>
      </c>
      <c r="AGJ65" s="20">
        <f t="shared" si="96"/>
        <v>0</v>
      </c>
      <c r="AGK65" s="139">
        <f t="shared" si="97"/>
        <v>484.55697425999642</v>
      </c>
      <c r="AGL65" s="165">
        <f t="shared" si="174"/>
        <v>71980.72812</v>
      </c>
      <c r="AGM65" s="165">
        <f t="shared" si="174"/>
        <v>82156.424579459926</v>
      </c>
      <c r="AGN65" s="166">
        <f t="shared" si="99"/>
        <v>10175.696459459927</v>
      </c>
      <c r="AGO65" s="165">
        <f t="shared" si="100"/>
        <v>0</v>
      </c>
      <c r="AGP65" s="167">
        <f t="shared" si="101"/>
        <v>10175.696459459927</v>
      </c>
      <c r="AGQ65" s="202">
        <f t="shared" si="175"/>
        <v>4.7619047619047623E-2</v>
      </c>
      <c r="AGR65" s="263"/>
      <c r="AGS65" s="263">
        <v>0.05</v>
      </c>
      <c r="AGT65" s="229"/>
      <c r="AGU65" s="264"/>
      <c r="AGV65" s="22"/>
      <c r="AGW65" s="22"/>
      <c r="AGX65" s="22"/>
      <c r="AGY65" s="22"/>
      <c r="AGZ65" s="22"/>
      <c r="AHA65" s="22"/>
      <c r="AHB65" s="22"/>
      <c r="AHC65" s="22"/>
      <c r="AHD65" s="22"/>
      <c r="AHE65" s="22"/>
      <c r="AHF65" s="22"/>
      <c r="AHG65" s="22"/>
      <c r="AHH65" s="22"/>
    </row>
    <row r="66" spans="1:892" s="210" customFormat="1" ht="12.75" outlineLevel="1" x14ac:dyDescent="0.25">
      <c r="A66" s="1">
        <v>496</v>
      </c>
      <c r="B66" s="21">
        <v>3</v>
      </c>
      <c r="C66" s="230" t="s">
        <v>787</v>
      </c>
      <c r="D66" s="231">
        <v>5</v>
      </c>
      <c r="E66" s="227">
        <v>2341.2399999999998</v>
      </c>
      <c r="F66" s="131">
        <f t="shared" si="0"/>
        <v>29876.625999999997</v>
      </c>
      <c r="G66" s="113">
        <f t="shared" si="1"/>
        <v>21615.121970190328</v>
      </c>
      <c r="H66" s="131">
        <f t="shared" si="2"/>
        <v>-8261.5040298096683</v>
      </c>
      <c r="I66" s="120">
        <f t="shared" si="3"/>
        <v>-8261.5040298096683</v>
      </c>
      <c r="J66" s="120">
        <f t="shared" si="4"/>
        <v>0</v>
      </c>
      <c r="K66" s="18">
        <f t="shared" si="102"/>
        <v>10786.136999999999</v>
      </c>
      <c r="L66" s="218">
        <v>1058.3069999999998</v>
      </c>
      <c r="M66" s="218">
        <v>1080.8699999999999</v>
      </c>
      <c r="N66" s="218">
        <v>1080.8699999999999</v>
      </c>
      <c r="O66" s="218">
        <v>1080.8699999999999</v>
      </c>
      <c r="P66" s="218">
        <v>1080.8699999999999</v>
      </c>
      <c r="Q66" s="218">
        <v>1080.8699999999999</v>
      </c>
      <c r="R66" s="218">
        <v>1080.8699999999999</v>
      </c>
      <c r="S66" s="218">
        <v>1080.8699999999999</v>
      </c>
      <c r="T66" s="218">
        <v>1080.8699999999999</v>
      </c>
      <c r="U66" s="218">
        <v>1080.8699999999999</v>
      </c>
      <c r="V66" s="218"/>
      <c r="W66" s="218"/>
      <c r="X66" s="218">
        <f t="shared" si="103"/>
        <v>5977.644306473192</v>
      </c>
      <c r="Y66" s="18">
        <v>0</v>
      </c>
      <c r="Z66" s="18">
        <v>0</v>
      </c>
      <c r="AA66" s="18">
        <v>0</v>
      </c>
      <c r="AB66" s="18">
        <v>5977.644306473192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/>
      <c r="AJ66" s="18"/>
      <c r="AK66" s="218"/>
      <c r="AL66" s="218">
        <f t="shared" si="104"/>
        <v>0</v>
      </c>
      <c r="AM66" s="218">
        <f t="shared" si="5"/>
        <v>0</v>
      </c>
      <c r="AN66" s="18">
        <f t="shared" si="105"/>
        <v>2323.4209999999998</v>
      </c>
      <c r="AO66" s="218">
        <v>228.131</v>
      </c>
      <c r="AP66" s="218">
        <v>232.81</v>
      </c>
      <c r="AQ66" s="218">
        <v>232.81</v>
      </c>
      <c r="AR66" s="218">
        <v>232.81</v>
      </c>
      <c r="AS66" s="218">
        <v>232.81</v>
      </c>
      <c r="AT66" s="218">
        <v>232.81</v>
      </c>
      <c r="AU66" s="218">
        <v>232.81</v>
      </c>
      <c r="AV66" s="218">
        <v>232.81</v>
      </c>
      <c r="AW66" s="218">
        <v>232.81</v>
      </c>
      <c r="AX66" s="218">
        <v>232.81</v>
      </c>
      <c r="AY66" s="218"/>
      <c r="AZ66" s="218"/>
      <c r="BA66" s="20">
        <f t="shared" si="106"/>
        <v>1319.9400853570717</v>
      </c>
      <c r="BB66" s="18">
        <v>0</v>
      </c>
      <c r="BC66" s="18">
        <v>0</v>
      </c>
      <c r="BD66" s="18">
        <v>0</v>
      </c>
      <c r="BE66" s="18">
        <v>1319.9400853570717</v>
      </c>
      <c r="BF66" s="18">
        <v>0</v>
      </c>
      <c r="BG66" s="18">
        <v>0</v>
      </c>
      <c r="BH66" s="18">
        <v>0</v>
      </c>
      <c r="BI66" s="18">
        <v>0</v>
      </c>
      <c r="BJ66" s="18">
        <v>0</v>
      </c>
      <c r="BK66" s="18">
        <v>0</v>
      </c>
      <c r="BL66" s="18"/>
      <c r="BM66" s="18"/>
      <c r="BN66" s="218"/>
      <c r="BO66" s="20">
        <f t="shared" si="6"/>
        <v>0</v>
      </c>
      <c r="BP66" s="20">
        <f t="shared" si="7"/>
        <v>0</v>
      </c>
      <c r="BQ66" s="18">
        <f t="shared" si="107"/>
        <v>1253.6640000000002</v>
      </c>
      <c r="BR66" s="218">
        <v>125.244</v>
      </c>
      <c r="BS66" s="3">
        <v>125.38</v>
      </c>
      <c r="BT66" s="218">
        <v>125.38</v>
      </c>
      <c r="BU66" s="218">
        <v>125.38</v>
      </c>
      <c r="BV66" s="218">
        <v>125.38</v>
      </c>
      <c r="BW66" s="218">
        <v>125.38</v>
      </c>
      <c r="BX66" s="218">
        <v>125.38</v>
      </c>
      <c r="BY66" s="218">
        <v>125.38</v>
      </c>
      <c r="BZ66" s="218">
        <v>125.38</v>
      </c>
      <c r="CA66" s="218">
        <v>125.38</v>
      </c>
      <c r="CB66" s="218"/>
      <c r="CC66" s="218"/>
      <c r="CD66" s="18">
        <f t="shared" si="108"/>
        <v>1361.4812347768798</v>
      </c>
      <c r="CE66" s="18">
        <v>126.444531598</v>
      </c>
      <c r="CF66" s="18">
        <v>126.11970998000001</v>
      </c>
      <c r="CG66" s="18">
        <v>138.55825334087999</v>
      </c>
      <c r="CH66" s="18">
        <v>141.43494726</v>
      </c>
      <c r="CI66" s="18">
        <v>138.345281478</v>
      </c>
      <c r="CJ66" s="18">
        <v>140.92934345999998</v>
      </c>
      <c r="CK66" s="18">
        <v>136.90408481999998</v>
      </c>
      <c r="CL66" s="18">
        <v>137.50779833999999</v>
      </c>
      <c r="CM66" s="18">
        <v>136.35707922</v>
      </c>
      <c r="CN66" s="18">
        <v>138.88020527999998</v>
      </c>
      <c r="CO66" s="18"/>
      <c r="CP66" s="18"/>
      <c r="CQ66" s="218"/>
      <c r="CR66" s="20">
        <f t="shared" si="8"/>
        <v>0</v>
      </c>
      <c r="CS66" s="20">
        <f t="shared" si="9"/>
        <v>0</v>
      </c>
      <c r="CT66" s="18">
        <f t="shared" si="109"/>
        <v>311.37299999999993</v>
      </c>
      <c r="CU66" s="18">
        <v>31.113</v>
      </c>
      <c r="CV66" s="218">
        <v>31.14</v>
      </c>
      <c r="CW66" s="218">
        <v>31.14</v>
      </c>
      <c r="CX66" s="218">
        <v>31.14</v>
      </c>
      <c r="CY66" s="218">
        <v>31.14</v>
      </c>
      <c r="CZ66" s="218">
        <v>31.14</v>
      </c>
      <c r="DA66" s="218">
        <v>31.14</v>
      </c>
      <c r="DB66" s="218">
        <v>31.14</v>
      </c>
      <c r="DC66" s="218">
        <v>31.14</v>
      </c>
      <c r="DD66" s="218">
        <v>31.14</v>
      </c>
      <c r="DE66" s="218"/>
      <c r="DF66" s="218"/>
      <c r="DG66" s="18">
        <f t="shared" si="110"/>
        <v>338.90150805443994</v>
      </c>
      <c r="DH66" s="18">
        <v>31.473237537000003</v>
      </c>
      <c r="DI66" s="18">
        <v>31.392386370000001</v>
      </c>
      <c r="DJ66" s="18">
        <v>34.490469088440001</v>
      </c>
      <c r="DK66" s="18">
        <v>35.206547130000004</v>
      </c>
      <c r="DL66" s="18">
        <v>34.437455288999999</v>
      </c>
      <c r="DM66" s="18">
        <v>35.080565309999997</v>
      </c>
      <c r="DN66" s="18">
        <v>34.078706910000001</v>
      </c>
      <c r="DO66" s="18">
        <v>34.22898567</v>
      </c>
      <c r="DP66" s="18">
        <v>33.94254411</v>
      </c>
      <c r="DQ66" s="18">
        <v>34.570610639999998</v>
      </c>
      <c r="DR66" s="18"/>
      <c r="DS66" s="18"/>
      <c r="DT66" s="218">
        <f t="shared" si="111"/>
        <v>27.52850805444001</v>
      </c>
      <c r="DU66" s="20">
        <f t="shared" si="10"/>
        <v>0</v>
      </c>
      <c r="DV66" s="20">
        <f t="shared" si="112"/>
        <v>27.52850805444001</v>
      </c>
      <c r="DW66" s="18">
        <f t="shared" si="176"/>
        <v>511.66599999999994</v>
      </c>
      <c r="DX66" s="18">
        <v>50.236000000000004</v>
      </c>
      <c r="DY66" s="218">
        <v>51.27</v>
      </c>
      <c r="DZ66" s="218">
        <v>51.27</v>
      </c>
      <c r="EA66" s="218">
        <v>51.27</v>
      </c>
      <c r="EB66" s="218">
        <v>51.27</v>
      </c>
      <c r="EC66" s="218">
        <v>51.27</v>
      </c>
      <c r="ED66" s="218">
        <v>51.27</v>
      </c>
      <c r="EE66" s="218">
        <v>51.27</v>
      </c>
      <c r="EF66" s="218">
        <v>51.27</v>
      </c>
      <c r="EG66" s="218">
        <v>51.27</v>
      </c>
      <c r="EH66" s="218"/>
      <c r="EI66" s="218"/>
      <c r="EJ66" s="218"/>
      <c r="EK66" s="18">
        <f t="shared" si="113"/>
        <v>288.25386701221976</v>
      </c>
      <c r="EL66" s="18">
        <v>0</v>
      </c>
      <c r="EM66" s="18">
        <v>0</v>
      </c>
      <c r="EN66" s="18">
        <v>0</v>
      </c>
      <c r="EO66" s="18">
        <v>288.25386701221976</v>
      </c>
      <c r="EP66" s="18">
        <v>0</v>
      </c>
      <c r="EQ66" s="18">
        <v>0</v>
      </c>
      <c r="ER66" s="18">
        <v>0</v>
      </c>
      <c r="ES66" s="18">
        <v>0</v>
      </c>
      <c r="ET66" s="18">
        <v>0</v>
      </c>
      <c r="EU66" s="18">
        <v>0</v>
      </c>
      <c r="EV66" s="18"/>
      <c r="EW66" s="18"/>
      <c r="EX66" s="20">
        <f t="shared" si="12"/>
        <v>-223.41213298778018</v>
      </c>
      <c r="EY66" s="20">
        <f t="shared" si="114"/>
        <v>-223.41213298778018</v>
      </c>
      <c r="EZ66" s="20">
        <f t="shared" si="115"/>
        <v>0</v>
      </c>
      <c r="FA66" s="18">
        <f t="shared" si="116"/>
        <v>4704.9999999999991</v>
      </c>
      <c r="FB66" s="18">
        <v>461.95</v>
      </c>
      <c r="FC66" s="218">
        <v>471.45</v>
      </c>
      <c r="FD66" s="218">
        <v>471.45</v>
      </c>
      <c r="FE66" s="218">
        <v>471.45</v>
      </c>
      <c r="FF66" s="218">
        <v>471.45</v>
      </c>
      <c r="FG66" s="218">
        <v>471.45</v>
      </c>
      <c r="FH66" s="218">
        <v>471.45</v>
      </c>
      <c r="FI66" s="218">
        <v>471.45</v>
      </c>
      <c r="FJ66" s="218">
        <v>471.45</v>
      </c>
      <c r="FK66" s="218">
        <v>471.45</v>
      </c>
      <c r="FL66" s="218"/>
      <c r="FM66" s="218"/>
      <c r="FN66" s="20">
        <f t="shared" si="117"/>
        <v>2686.608275442486</v>
      </c>
      <c r="FO66" s="18">
        <v>0</v>
      </c>
      <c r="FP66" s="18">
        <v>0</v>
      </c>
      <c r="FQ66" s="18">
        <v>0</v>
      </c>
      <c r="FR66" s="18">
        <v>2686.608275442486</v>
      </c>
      <c r="FS66" s="18">
        <v>0</v>
      </c>
      <c r="FT66" s="18">
        <v>0</v>
      </c>
      <c r="FU66" s="18">
        <v>0</v>
      </c>
      <c r="FV66" s="18">
        <v>0</v>
      </c>
      <c r="FW66" s="18">
        <v>0</v>
      </c>
      <c r="FX66" s="18">
        <v>0</v>
      </c>
      <c r="FY66" s="18"/>
      <c r="FZ66" s="18"/>
      <c r="GA66" s="218">
        <f t="shared" si="118"/>
        <v>-2018.391724557513</v>
      </c>
      <c r="GB66" s="20">
        <f t="shared" si="119"/>
        <v>-2018.391724557513</v>
      </c>
      <c r="GC66" s="20">
        <f t="shared" si="120"/>
        <v>0</v>
      </c>
      <c r="GD66" s="18">
        <f t="shared" si="121"/>
        <v>5.4810000000000008</v>
      </c>
      <c r="GE66" s="218">
        <v>5.4810000000000008</v>
      </c>
      <c r="GF66" s="218">
        <v>0</v>
      </c>
      <c r="GG66" s="218">
        <v>0</v>
      </c>
      <c r="GH66" s="218">
        <v>0</v>
      </c>
      <c r="GI66" s="218">
        <v>0</v>
      </c>
      <c r="GJ66" s="218">
        <v>0</v>
      </c>
      <c r="GK66" s="218"/>
      <c r="GL66" s="218"/>
      <c r="GM66" s="218"/>
      <c r="GN66" s="218"/>
      <c r="GO66" s="218"/>
      <c r="GP66" s="218"/>
      <c r="GQ66" s="20">
        <f t="shared" si="122"/>
        <v>0</v>
      </c>
      <c r="GR66" s="18">
        <v>0</v>
      </c>
      <c r="GS66" s="18">
        <v>0</v>
      </c>
      <c r="GT66" s="18">
        <v>0</v>
      </c>
      <c r="GU66" s="18">
        <v>0</v>
      </c>
      <c r="GV66" s="218">
        <f t="shared" si="123"/>
        <v>-5.4810000000000008</v>
      </c>
      <c r="GW66" s="20">
        <f t="shared" si="13"/>
        <v>-5.4810000000000008</v>
      </c>
      <c r="GX66" s="20">
        <f t="shared" si="14"/>
        <v>0</v>
      </c>
      <c r="GY66" s="18">
        <f t="shared" si="124"/>
        <v>9979.884</v>
      </c>
      <c r="GZ66" s="18">
        <v>975.65400000000011</v>
      </c>
      <c r="HA66" s="218">
        <v>1000.47</v>
      </c>
      <c r="HB66" s="218">
        <v>1000.47</v>
      </c>
      <c r="HC66" s="218">
        <v>1000.47</v>
      </c>
      <c r="HD66" s="218">
        <v>1000.47</v>
      </c>
      <c r="HE66" s="218">
        <v>1000.47</v>
      </c>
      <c r="HF66" s="218">
        <v>1000.47</v>
      </c>
      <c r="HG66" s="218">
        <v>1000.47</v>
      </c>
      <c r="HH66" s="218">
        <v>1000.47</v>
      </c>
      <c r="HI66" s="218">
        <v>1000.47</v>
      </c>
      <c r="HJ66" s="218"/>
      <c r="HK66" s="218"/>
      <c r="HL66" s="20">
        <f t="shared" si="125"/>
        <v>9642.2926930740396</v>
      </c>
      <c r="HM66" s="18">
        <v>774.76768857475838</v>
      </c>
      <c r="HN66" s="18">
        <v>2242.3070057849818</v>
      </c>
      <c r="HO66" s="18">
        <v>818.68501382185741</v>
      </c>
      <c r="HP66" s="18">
        <v>882.47696069453821</v>
      </c>
      <c r="HQ66" s="18">
        <v>923.16723810485632</v>
      </c>
      <c r="HR66" s="18">
        <v>800.79393485961373</v>
      </c>
      <c r="HS66" s="18">
        <v>727.93269229855809</v>
      </c>
      <c r="HT66" s="18">
        <v>962.90642690074401</v>
      </c>
      <c r="HU66" s="18">
        <v>727.57887518519931</v>
      </c>
      <c r="HV66" s="18">
        <v>781.67685684893138</v>
      </c>
      <c r="HW66" s="18"/>
      <c r="HX66" s="18"/>
      <c r="HY66" s="20">
        <f t="shared" si="15"/>
        <v>-337.59130692596045</v>
      </c>
      <c r="HZ66" s="20">
        <f t="shared" si="16"/>
        <v>-337.59130692596045</v>
      </c>
      <c r="IA66" s="20">
        <f t="shared" si="17"/>
        <v>0</v>
      </c>
      <c r="IB66" s="119">
        <f t="shared" si="126"/>
        <v>0</v>
      </c>
      <c r="IC66" s="119">
        <v>0</v>
      </c>
      <c r="ID66" s="228">
        <v>0</v>
      </c>
      <c r="IE66" s="228">
        <v>0</v>
      </c>
      <c r="IF66" s="119">
        <v>0</v>
      </c>
      <c r="IG66" s="119">
        <v>0</v>
      </c>
      <c r="IH66" s="119">
        <v>0</v>
      </c>
      <c r="II66" s="119">
        <v>0</v>
      </c>
      <c r="IJ66" s="119">
        <v>0</v>
      </c>
      <c r="IK66" s="119">
        <v>0</v>
      </c>
      <c r="IL66" s="119">
        <v>0</v>
      </c>
      <c r="IM66" s="119"/>
      <c r="IN66" s="119"/>
      <c r="IO66" s="120">
        <f t="shared" si="127"/>
        <v>0</v>
      </c>
      <c r="IP66" s="18">
        <v>0</v>
      </c>
      <c r="IQ66" s="18">
        <v>0</v>
      </c>
      <c r="IR66" s="18">
        <v>0</v>
      </c>
      <c r="IS66" s="18">
        <v>0</v>
      </c>
      <c r="IT66" s="18">
        <v>0</v>
      </c>
      <c r="IU66" s="18">
        <v>0</v>
      </c>
      <c r="IV66" s="18">
        <v>0</v>
      </c>
      <c r="IW66" s="18">
        <v>0</v>
      </c>
      <c r="IX66" s="18">
        <v>0</v>
      </c>
      <c r="IY66" s="18">
        <v>0</v>
      </c>
      <c r="IZ66" s="18"/>
      <c r="JA66" s="18"/>
      <c r="JB66" s="228">
        <f t="shared" si="18"/>
        <v>0</v>
      </c>
      <c r="JC66" s="120">
        <f t="shared" si="19"/>
        <v>0</v>
      </c>
      <c r="JD66" s="120">
        <f t="shared" si="20"/>
        <v>0</v>
      </c>
      <c r="JE66" s="119">
        <f t="shared" si="128"/>
        <v>0</v>
      </c>
      <c r="JF66" s="119">
        <v>0</v>
      </c>
      <c r="JG66" s="228">
        <v>0</v>
      </c>
      <c r="JH66" s="228">
        <v>0</v>
      </c>
      <c r="JI66" s="228">
        <v>0</v>
      </c>
      <c r="JJ66" s="228">
        <v>0</v>
      </c>
      <c r="JK66" s="228">
        <v>0</v>
      </c>
      <c r="JL66" s="228">
        <v>0</v>
      </c>
      <c r="JM66" s="228">
        <v>0</v>
      </c>
      <c r="JN66" s="228">
        <v>0</v>
      </c>
      <c r="JO66" s="228">
        <v>0</v>
      </c>
      <c r="JP66" s="228"/>
      <c r="JQ66" s="228"/>
      <c r="JR66" s="119">
        <f t="shared" si="129"/>
        <v>0</v>
      </c>
      <c r="JS66" s="18">
        <v>0</v>
      </c>
      <c r="JT66" s="18">
        <v>0</v>
      </c>
      <c r="JU66" s="18">
        <v>0</v>
      </c>
      <c r="JV66" s="18">
        <v>0</v>
      </c>
      <c r="JW66" s="18">
        <v>0</v>
      </c>
      <c r="JX66" s="18">
        <v>0</v>
      </c>
      <c r="JY66" s="18">
        <v>0</v>
      </c>
      <c r="JZ66" s="18">
        <v>0</v>
      </c>
      <c r="KA66" s="18">
        <v>0</v>
      </c>
      <c r="KB66" s="18">
        <v>0</v>
      </c>
      <c r="KC66" s="18"/>
      <c r="KD66" s="18"/>
      <c r="KE66" s="228">
        <f t="shared" si="21"/>
        <v>0</v>
      </c>
      <c r="KF66" s="120">
        <f t="shared" si="22"/>
        <v>0</v>
      </c>
      <c r="KG66" s="120">
        <f t="shared" si="23"/>
        <v>0</v>
      </c>
      <c r="KH66" s="119">
        <f t="shared" si="130"/>
        <v>3060.7010000000005</v>
      </c>
      <c r="KI66" s="119">
        <v>300.49099999999999</v>
      </c>
      <c r="KJ66" s="228">
        <v>306.69</v>
      </c>
      <c r="KK66" s="228">
        <v>306.69</v>
      </c>
      <c r="KL66" s="228">
        <v>306.69</v>
      </c>
      <c r="KM66" s="228">
        <v>306.69</v>
      </c>
      <c r="KN66" s="228">
        <v>306.69</v>
      </c>
      <c r="KO66" s="228">
        <v>306.69</v>
      </c>
      <c r="KP66" s="228">
        <v>306.69</v>
      </c>
      <c r="KQ66" s="228">
        <v>306.69</v>
      </c>
      <c r="KR66" s="228">
        <v>306.69</v>
      </c>
      <c r="KS66" s="228"/>
      <c r="KT66" s="228"/>
      <c r="KU66" s="120">
        <f t="shared" si="131"/>
        <v>2555.3484187062236</v>
      </c>
      <c r="KV66" s="18">
        <v>355.74779892610599</v>
      </c>
      <c r="KW66" s="18">
        <v>269.63425064520305</v>
      </c>
      <c r="KX66" s="18">
        <v>397.49795015286804</v>
      </c>
      <c r="KY66" s="18">
        <v>352.52614656121841</v>
      </c>
      <c r="KZ66" s="18">
        <v>379.67138923804555</v>
      </c>
      <c r="LA66" s="18">
        <v>75.22539179855174</v>
      </c>
      <c r="LB66" s="18">
        <v>4.1682142522920955</v>
      </c>
      <c r="LC66" s="18"/>
      <c r="LD66" s="18">
        <v>419.97212192638233</v>
      </c>
      <c r="LE66" s="18">
        <v>300.90515520555607</v>
      </c>
      <c r="LF66" s="18"/>
      <c r="LG66" s="18"/>
      <c r="LH66" s="228">
        <f t="shared" si="132"/>
        <v>-505.35258129377689</v>
      </c>
      <c r="LI66" s="120">
        <f t="shared" si="24"/>
        <v>-505.35258129377689</v>
      </c>
      <c r="LJ66" s="120">
        <f t="shared" si="25"/>
        <v>0</v>
      </c>
      <c r="LK66" s="120">
        <f t="shared" si="133"/>
        <v>0</v>
      </c>
      <c r="LL66" s="228"/>
      <c r="LM66" s="228"/>
      <c r="LN66" s="228"/>
      <c r="LO66" s="228"/>
      <c r="LP66" s="228"/>
      <c r="LQ66" s="228"/>
      <c r="LR66" s="228"/>
      <c r="LS66" s="228"/>
      <c r="LT66" s="228"/>
      <c r="LU66" s="228"/>
      <c r="LV66" s="228"/>
      <c r="LW66" s="228"/>
      <c r="LX66" s="120">
        <f t="shared" si="26"/>
        <v>0</v>
      </c>
      <c r="LY66" s="228"/>
      <c r="LZ66" s="228"/>
      <c r="MA66" s="228"/>
      <c r="MB66" s="228"/>
      <c r="MC66" s="228"/>
      <c r="MD66" s="228"/>
      <c r="ME66" s="228"/>
      <c r="MF66" s="228"/>
      <c r="MG66" s="228"/>
      <c r="MH66" s="228"/>
      <c r="MI66" s="228"/>
      <c r="MJ66" s="119">
        <v>0</v>
      </c>
      <c r="MK66" s="228"/>
      <c r="ML66" s="120">
        <f t="shared" si="27"/>
        <v>0</v>
      </c>
      <c r="MM66" s="120">
        <f t="shared" si="28"/>
        <v>0</v>
      </c>
      <c r="MN66" s="120">
        <f t="shared" si="134"/>
        <v>50893.638949000007</v>
      </c>
      <c r="MO66" s="120">
        <v>4895.2689490000002</v>
      </c>
      <c r="MP66" s="228">
        <v>5110.93</v>
      </c>
      <c r="MQ66" s="228">
        <v>5110.93</v>
      </c>
      <c r="MR66" s="228">
        <v>5110.93</v>
      </c>
      <c r="MS66" s="228">
        <v>5110.93</v>
      </c>
      <c r="MT66" s="228">
        <v>5110.93</v>
      </c>
      <c r="MU66" s="228">
        <v>5110.93</v>
      </c>
      <c r="MV66" s="228">
        <v>5110.93</v>
      </c>
      <c r="MW66" s="228">
        <v>5110.93</v>
      </c>
      <c r="MX66" s="228">
        <v>5110.93</v>
      </c>
      <c r="MY66" s="228"/>
      <c r="MZ66" s="228"/>
      <c r="NA66" s="120">
        <f t="shared" si="135"/>
        <v>1170.4518548039048</v>
      </c>
      <c r="NB66" s="20">
        <v>0</v>
      </c>
      <c r="NC66" s="20">
        <v>211.23696124124484</v>
      </c>
      <c r="ND66" s="20">
        <v>243.3439863799604</v>
      </c>
      <c r="NE66" s="20">
        <v>568.15912971303737</v>
      </c>
      <c r="NF66" s="20">
        <v>0</v>
      </c>
      <c r="NG66" s="20">
        <v>0</v>
      </c>
      <c r="NH66" s="20">
        <v>0</v>
      </c>
      <c r="NI66" s="20">
        <v>0</v>
      </c>
      <c r="NJ66" s="20">
        <v>0</v>
      </c>
      <c r="NK66" s="20">
        <v>147.71177746966222</v>
      </c>
      <c r="NL66" s="20"/>
      <c r="NM66" s="20"/>
      <c r="NN66" s="228">
        <f t="shared" si="136"/>
        <v>-49723.187094196102</v>
      </c>
      <c r="NO66" s="120">
        <f t="shared" si="29"/>
        <v>-49723.187094196102</v>
      </c>
      <c r="NP66" s="120">
        <f t="shared" si="30"/>
        <v>0</v>
      </c>
      <c r="NQ66" s="114">
        <f t="shared" si="31"/>
        <v>18382.389000000003</v>
      </c>
      <c r="NR66" s="113">
        <f t="shared" si="32"/>
        <v>15033.37</v>
      </c>
      <c r="NS66" s="131">
        <f t="shared" si="33"/>
        <v>-3349.0190000000021</v>
      </c>
      <c r="NT66" s="120">
        <f t="shared" si="34"/>
        <v>-3349.0190000000021</v>
      </c>
      <c r="NU66" s="120">
        <f t="shared" si="35"/>
        <v>0</v>
      </c>
      <c r="NV66" s="18">
        <f t="shared" si="137"/>
        <v>3744.1089999999995</v>
      </c>
      <c r="NW66" s="18">
        <v>365.23900000000003</v>
      </c>
      <c r="NX66" s="218">
        <v>375.43</v>
      </c>
      <c r="NY66" s="218">
        <v>375.43</v>
      </c>
      <c r="NZ66" s="18">
        <v>375.43</v>
      </c>
      <c r="OA66" s="18">
        <v>375.43</v>
      </c>
      <c r="OB66" s="18">
        <v>375.43</v>
      </c>
      <c r="OC66" s="18">
        <v>375.43</v>
      </c>
      <c r="OD66" s="18">
        <v>375.43</v>
      </c>
      <c r="OE66" s="18">
        <v>375.43</v>
      </c>
      <c r="OF66" s="18">
        <v>375.43</v>
      </c>
      <c r="OG66" s="18"/>
      <c r="OH66" s="18"/>
      <c r="OI66" s="20">
        <f t="shared" si="138"/>
        <v>13487.27</v>
      </c>
      <c r="OJ66" s="20">
        <v>0</v>
      </c>
      <c r="OK66" s="20">
        <v>322.27</v>
      </c>
      <c r="OL66" s="20">
        <v>0</v>
      </c>
      <c r="OM66" s="20">
        <v>0</v>
      </c>
      <c r="ON66" s="20">
        <v>0</v>
      </c>
      <c r="OO66" s="20">
        <v>0</v>
      </c>
      <c r="OP66" s="20">
        <v>0</v>
      </c>
      <c r="OQ66" s="20">
        <v>0</v>
      </c>
      <c r="OR66" s="20">
        <v>7424.27</v>
      </c>
      <c r="OS66" s="20">
        <f>VLOOKUP(C66,'[3]Фін.рез.(витрати)'!$C$8:$AD$94,28,0)</f>
        <v>5740.73</v>
      </c>
      <c r="OT66" s="20"/>
      <c r="OU66" s="20"/>
      <c r="OV66" s="218">
        <f t="shared" si="139"/>
        <v>9743.1610000000001</v>
      </c>
      <c r="OW66" s="20">
        <f t="shared" si="36"/>
        <v>0</v>
      </c>
      <c r="OX66" s="20">
        <f t="shared" si="37"/>
        <v>9743.1610000000001</v>
      </c>
      <c r="OY66" s="18">
        <f t="shared" si="140"/>
        <v>7068.9180000000015</v>
      </c>
      <c r="OZ66" s="18">
        <v>663.43799999999999</v>
      </c>
      <c r="PA66" s="218">
        <v>711.72</v>
      </c>
      <c r="PB66" s="218">
        <v>711.72</v>
      </c>
      <c r="PC66" s="218">
        <v>711.72</v>
      </c>
      <c r="PD66" s="218">
        <v>711.72</v>
      </c>
      <c r="PE66" s="218">
        <v>711.72</v>
      </c>
      <c r="PF66" s="218">
        <v>711.72</v>
      </c>
      <c r="PG66" s="218">
        <v>711.72</v>
      </c>
      <c r="PH66" s="218">
        <v>711.72</v>
      </c>
      <c r="PI66" s="218">
        <v>711.72</v>
      </c>
      <c r="PJ66" s="218"/>
      <c r="PK66" s="218"/>
      <c r="PL66" s="20">
        <f t="shared" si="141"/>
        <v>1546.1</v>
      </c>
      <c r="PM66" s="18">
        <v>0</v>
      </c>
      <c r="PN66" s="18">
        <v>0</v>
      </c>
      <c r="PO66" s="18">
        <v>0</v>
      </c>
      <c r="PP66" s="18">
        <v>0</v>
      </c>
      <c r="PQ66" s="18">
        <v>0</v>
      </c>
      <c r="PR66" s="18">
        <v>0</v>
      </c>
      <c r="PS66" s="18">
        <v>0</v>
      </c>
      <c r="PT66" s="18">
        <v>0</v>
      </c>
      <c r="PU66" s="18">
        <v>1546.1</v>
      </c>
      <c r="PV66" s="18">
        <f>VLOOKUP(C66,'[3]Фін.рез.(витрати)'!$C$8:$AE$94,29,0)</f>
        <v>0</v>
      </c>
      <c r="PW66" s="18"/>
      <c r="PX66" s="18"/>
      <c r="PY66" s="218">
        <f t="shared" si="142"/>
        <v>-5522.8180000000011</v>
      </c>
      <c r="PZ66" s="20">
        <f t="shared" si="38"/>
        <v>-5522.8180000000011</v>
      </c>
      <c r="QA66" s="20">
        <f t="shared" si="39"/>
        <v>0</v>
      </c>
      <c r="QB66" s="18">
        <f t="shared" si="143"/>
        <v>795.13000000000011</v>
      </c>
      <c r="QC66" s="18">
        <v>77.83</v>
      </c>
      <c r="QD66" s="218">
        <v>79.7</v>
      </c>
      <c r="QE66" s="218">
        <v>79.7</v>
      </c>
      <c r="QF66" s="218">
        <v>79.7</v>
      </c>
      <c r="QG66" s="218">
        <v>79.7</v>
      </c>
      <c r="QH66" s="218">
        <v>79.7</v>
      </c>
      <c r="QI66" s="218">
        <v>79.7</v>
      </c>
      <c r="QJ66" s="218">
        <v>79.7</v>
      </c>
      <c r="QK66" s="218">
        <v>79.7</v>
      </c>
      <c r="QL66" s="218">
        <v>79.7</v>
      </c>
      <c r="QM66" s="218"/>
      <c r="QN66" s="218"/>
      <c r="QO66" s="20">
        <f t="shared" si="144"/>
        <v>0</v>
      </c>
      <c r="QP66" s="18">
        <v>0</v>
      </c>
      <c r="QQ66" s="18">
        <v>0</v>
      </c>
      <c r="QR66" s="18"/>
      <c r="QS66" s="18">
        <v>0</v>
      </c>
      <c r="QT66" s="18">
        <v>0</v>
      </c>
      <c r="QU66" s="18">
        <v>0</v>
      </c>
      <c r="QV66" s="18"/>
      <c r="QW66" s="18">
        <v>0</v>
      </c>
      <c r="QX66" s="18"/>
      <c r="QY66" s="18"/>
      <c r="QZ66" s="18"/>
      <c r="RA66" s="18"/>
      <c r="RB66" s="218">
        <f t="shared" si="145"/>
        <v>-795.13000000000011</v>
      </c>
      <c r="RC66" s="20">
        <f t="shared" si="40"/>
        <v>-795.13000000000011</v>
      </c>
      <c r="RD66" s="20">
        <f t="shared" si="41"/>
        <v>0</v>
      </c>
      <c r="RE66" s="18">
        <f t="shared" si="146"/>
        <v>3593.3919999999998</v>
      </c>
      <c r="RF66" s="20">
        <v>350.78200000000004</v>
      </c>
      <c r="RG66" s="218">
        <v>360.29</v>
      </c>
      <c r="RH66" s="218">
        <v>360.29</v>
      </c>
      <c r="RI66" s="218">
        <v>360.29</v>
      </c>
      <c r="RJ66" s="218">
        <v>360.29</v>
      </c>
      <c r="RK66" s="218">
        <v>360.29</v>
      </c>
      <c r="RL66" s="218">
        <v>360.29</v>
      </c>
      <c r="RM66" s="218">
        <v>360.29</v>
      </c>
      <c r="RN66" s="218">
        <v>360.29</v>
      </c>
      <c r="RO66" s="218">
        <v>360.29</v>
      </c>
      <c r="RP66" s="218"/>
      <c r="RQ66" s="218"/>
      <c r="RR66" s="20">
        <f t="shared" si="147"/>
        <v>0</v>
      </c>
      <c r="RS66" s="18">
        <v>0</v>
      </c>
      <c r="RT66" s="18">
        <v>0</v>
      </c>
      <c r="RU66" s="18"/>
      <c r="RV66" s="18">
        <v>0</v>
      </c>
      <c r="RW66" s="18"/>
      <c r="RX66" s="18"/>
      <c r="RY66" s="18">
        <v>0</v>
      </c>
      <c r="RZ66" s="18">
        <v>0</v>
      </c>
      <c r="SA66" s="18"/>
      <c r="SB66" s="18"/>
      <c r="SC66" s="18"/>
      <c r="SD66" s="18"/>
      <c r="SE66" s="20">
        <f t="shared" si="42"/>
        <v>-3593.3919999999998</v>
      </c>
      <c r="SF66" s="20">
        <f t="shared" si="43"/>
        <v>-3593.3919999999998</v>
      </c>
      <c r="SG66" s="20">
        <f t="shared" si="44"/>
        <v>0</v>
      </c>
      <c r="SH66" s="18">
        <f t="shared" si="148"/>
        <v>1876.27</v>
      </c>
      <c r="SI66" s="18">
        <v>177.34</v>
      </c>
      <c r="SJ66" s="218">
        <v>188.77</v>
      </c>
      <c r="SK66" s="218">
        <v>188.77</v>
      </c>
      <c r="SL66" s="218">
        <v>188.77</v>
      </c>
      <c r="SM66" s="218">
        <v>188.77</v>
      </c>
      <c r="SN66" s="218">
        <v>188.77</v>
      </c>
      <c r="SO66" s="218">
        <v>188.77</v>
      </c>
      <c r="SP66" s="218">
        <v>188.77</v>
      </c>
      <c r="SQ66" s="218">
        <v>188.77</v>
      </c>
      <c r="SR66" s="218">
        <v>188.77</v>
      </c>
      <c r="SS66" s="218"/>
      <c r="ST66" s="218"/>
      <c r="SU66" s="20">
        <f t="shared" si="149"/>
        <v>0</v>
      </c>
      <c r="SV66" s="18">
        <v>0</v>
      </c>
      <c r="SW66" s="18">
        <v>0</v>
      </c>
      <c r="SX66" s="18">
        <v>0</v>
      </c>
      <c r="SY66" s="18">
        <v>0</v>
      </c>
      <c r="SZ66" s="18">
        <v>0</v>
      </c>
      <c r="TA66" s="18">
        <v>0</v>
      </c>
      <c r="TB66" s="18">
        <v>0</v>
      </c>
      <c r="TC66" s="18">
        <v>0</v>
      </c>
      <c r="TD66" s="18">
        <v>0</v>
      </c>
      <c r="TE66" s="18"/>
      <c r="TF66" s="18"/>
      <c r="TG66" s="18"/>
      <c r="TH66" s="20">
        <f t="shared" si="45"/>
        <v>-1876.27</v>
      </c>
      <c r="TI66" s="20">
        <f t="shared" si="46"/>
        <v>-1876.27</v>
      </c>
      <c r="TJ66" s="20">
        <f t="shared" si="47"/>
        <v>0</v>
      </c>
      <c r="TK66" s="18">
        <f t="shared" si="150"/>
        <v>1304.57</v>
      </c>
      <c r="TL66" s="18">
        <v>127.99999999999999</v>
      </c>
      <c r="TM66" s="218">
        <v>130.72999999999999</v>
      </c>
      <c r="TN66" s="218">
        <v>130.72999999999999</v>
      </c>
      <c r="TO66" s="218">
        <v>130.72999999999999</v>
      </c>
      <c r="TP66" s="218">
        <v>130.72999999999999</v>
      </c>
      <c r="TQ66" s="218">
        <v>130.72999999999999</v>
      </c>
      <c r="TR66" s="218">
        <v>130.72999999999999</v>
      </c>
      <c r="TS66" s="218">
        <v>130.72999999999999</v>
      </c>
      <c r="TT66" s="218">
        <v>130.72999999999999</v>
      </c>
      <c r="TU66" s="218">
        <v>130.72999999999999</v>
      </c>
      <c r="TV66" s="218"/>
      <c r="TW66" s="218"/>
      <c r="TX66" s="20">
        <f t="shared" si="151"/>
        <v>0</v>
      </c>
      <c r="TY66" s="18">
        <v>0</v>
      </c>
      <c r="TZ66" s="18">
        <v>0</v>
      </c>
      <c r="UA66" s="18">
        <v>0</v>
      </c>
      <c r="UB66" s="18">
        <v>0</v>
      </c>
      <c r="UC66" s="18">
        <v>0</v>
      </c>
      <c r="UD66" s="18">
        <v>0</v>
      </c>
      <c r="UE66" s="18">
        <v>0</v>
      </c>
      <c r="UF66" s="18">
        <v>0</v>
      </c>
      <c r="UG66" s="18">
        <v>0</v>
      </c>
      <c r="UH66" s="18">
        <f>VLOOKUP(C66,'[3]Фін.рез.(витрати)'!$C$8:$AI$94,33,0)</f>
        <v>0</v>
      </c>
      <c r="UI66" s="18"/>
      <c r="UJ66" s="18"/>
      <c r="UK66" s="20">
        <f t="shared" si="48"/>
        <v>-1304.57</v>
      </c>
      <c r="UL66" s="20">
        <f t="shared" si="49"/>
        <v>-1304.57</v>
      </c>
      <c r="UM66" s="20">
        <f t="shared" si="50"/>
        <v>0</v>
      </c>
      <c r="UN66" s="18">
        <f t="shared" si="152"/>
        <v>0</v>
      </c>
      <c r="UO66" s="18">
        <v>0</v>
      </c>
      <c r="UP66" s="218">
        <v>0</v>
      </c>
      <c r="UQ66" s="218">
        <v>0</v>
      </c>
      <c r="UR66" s="218">
        <v>0</v>
      </c>
      <c r="US66" s="218">
        <v>0</v>
      </c>
      <c r="UT66" s="218">
        <v>0</v>
      </c>
      <c r="UU66" s="218">
        <v>0</v>
      </c>
      <c r="UV66" s="218">
        <v>0</v>
      </c>
      <c r="UW66" s="218">
        <v>0</v>
      </c>
      <c r="UX66" s="218">
        <v>0</v>
      </c>
      <c r="UY66" s="218"/>
      <c r="UZ66" s="218"/>
      <c r="VA66" s="20">
        <f t="shared" si="51"/>
        <v>0</v>
      </c>
      <c r="VB66" s="218"/>
      <c r="VC66" s="218"/>
      <c r="VD66" s="218"/>
      <c r="VE66" s="218"/>
      <c r="VF66" s="218"/>
      <c r="VG66" s="218"/>
      <c r="VH66" s="218"/>
      <c r="VI66" s="218"/>
      <c r="VJ66" s="218"/>
      <c r="VK66" s="218"/>
      <c r="VL66" s="218"/>
      <c r="VM66" s="218"/>
      <c r="VN66" s="20">
        <f t="shared" si="52"/>
        <v>0</v>
      </c>
      <c r="VO66" s="20">
        <f t="shared" si="53"/>
        <v>0</v>
      </c>
      <c r="VP66" s="20">
        <f t="shared" si="54"/>
        <v>0</v>
      </c>
      <c r="VQ66" s="120">
        <f t="shared" si="55"/>
        <v>0</v>
      </c>
      <c r="VR66" s="228"/>
      <c r="VS66" s="228"/>
      <c r="VT66" s="228"/>
      <c r="VU66" s="228"/>
      <c r="VV66" s="228"/>
      <c r="VW66" s="228"/>
      <c r="VX66" s="228"/>
      <c r="VY66" s="228"/>
      <c r="VZ66" s="228"/>
      <c r="WA66" s="228"/>
      <c r="WB66" s="228"/>
      <c r="WC66" s="228"/>
      <c r="WD66" s="120">
        <f t="shared" si="56"/>
        <v>0</v>
      </c>
      <c r="WE66" s="218"/>
      <c r="WF66" s="218"/>
      <c r="WG66" s="218"/>
      <c r="WH66" s="218"/>
      <c r="WI66" s="218"/>
      <c r="WJ66" s="218"/>
      <c r="WK66" s="218"/>
      <c r="WL66" s="218"/>
      <c r="WM66" s="218"/>
      <c r="WN66" s="218"/>
      <c r="WO66" s="218"/>
      <c r="WP66" s="218"/>
      <c r="WQ66" s="120">
        <f t="shared" si="57"/>
        <v>0</v>
      </c>
      <c r="WR66" s="120">
        <f t="shared" si="58"/>
        <v>0</v>
      </c>
      <c r="WS66" s="120">
        <f t="shared" si="59"/>
        <v>0</v>
      </c>
      <c r="WT66" s="119">
        <f t="shared" si="153"/>
        <v>38867.614999999998</v>
      </c>
      <c r="WU66" s="119">
        <v>3803.0749999999998</v>
      </c>
      <c r="WV66" s="228">
        <v>3896.06</v>
      </c>
      <c r="WW66" s="228">
        <v>3896.06</v>
      </c>
      <c r="WX66" s="228">
        <v>3896.06</v>
      </c>
      <c r="WY66" s="228">
        <v>3896.06</v>
      </c>
      <c r="WZ66" s="228">
        <v>3896.06</v>
      </c>
      <c r="XA66" s="228">
        <v>3896.06</v>
      </c>
      <c r="XB66" s="228">
        <v>3896.06</v>
      </c>
      <c r="XC66" s="228">
        <v>3896.06</v>
      </c>
      <c r="XD66" s="228">
        <v>3896.06</v>
      </c>
      <c r="XE66" s="228"/>
      <c r="XF66" s="228"/>
      <c r="XG66" s="119">
        <f t="shared" si="154"/>
        <v>40345.236402883929</v>
      </c>
      <c r="XH66" s="18">
        <v>4563.9405657613734</v>
      </c>
      <c r="XI66" s="18">
        <v>3506.373217097052</v>
      </c>
      <c r="XJ66" s="18">
        <v>2194.5012152510117</v>
      </c>
      <c r="XK66" s="18">
        <v>1697.5555296168948</v>
      </c>
      <c r="XL66" s="18">
        <v>4046.3329737800536</v>
      </c>
      <c r="XM66" s="18">
        <v>4519.3917741742935</v>
      </c>
      <c r="XN66" s="18">
        <v>3652.7586552077087</v>
      </c>
      <c r="XO66" s="18">
        <v>5952.6156005103167</v>
      </c>
      <c r="XP66" s="18">
        <v>5892.4890950927565</v>
      </c>
      <c r="XQ66" s="18">
        <v>4319.2777763924651</v>
      </c>
      <c r="XR66" s="18"/>
      <c r="XS66" s="18"/>
      <c r="XT66" s="120">
        <f t="shared" si="60"/>
        <v>1477.6214028839313</v>
      </c>
      <c r="XU66" s="120">
        <f t="shared" si="61"/>
        <v>0</v>
      </c>
      <c r="XV66" s="120">
        <f t="shared" si="62"/>
        <v>1477.6214028839313</v>
      </c>
      <c r="XW66" s="119">
        <f t="shared" si="155"/>
        <v>10528.701000000001</v>
      </c>
      <c r="XX66" s="119">
        <v>1031.3610000000001</v>
      </c>
      <c r="XY66" s="228">
        <v>1055.26</v>
      </c>
      <c r="XZ66" s="228">
        <v>1055.26</v>
      </c>
      <c r="YA66" s="228">
        <v>1055.26</v>
      </c>
      <c r="YB66" s="228">
        <v>1055.26</v>
      </c>
      <c r="YC66" s="228">
        <v>1055.26</v>
      </c>
      <c r="YD66" s="228">
        <v>1055.26</v>
      </c>
      <c r="YE66" s="228">
        <v>1055.26</v>
      </c>
      <c r="YF66" s="228">
        <v>1055.26</v>
      </c>
      <c r="YG66" s="228">
        <v>1055.26</v>
      </c>
      <c r="YH66" s="228"/>
      <c r="YI66" s="228"/>
      <c r="YJ66" s="120">
        <f t="shared" si="156"/>
        <v>9356.6615414652606</v>
      </c>
      <c r="YK66" s="18">
        <v>857.43971581002029</v>
      </c>
      <c r="YL66" s="18">
        <v>612.92117848842236</v>
      </c>
      <c r="YM66" s="18">
        <v>861.2767987955848</v>
      </c>
      <c r="YN66" s="18">
        <v>920.11669388218354</v>
      </c>
      <c r="YO66" s="18">
        <v>1261.012851593043</v>
      </c>
      <c r="YP66" s="18">
        <v>878.08673229005319</v>
      </c>
      <c r="YQ66" s="18">
        <v>838.43685804968572</v>
      </c>
      <c r="YR66" s="18">
        <v>1287.1197385105065</v>
      </c>
      <c r="YS66" s="18">
        <v>921.96737361000373</v>
      </c>
      <c r="YT66" s="18">
        <v>918.28360043575731</v>
      </c>
      <c r="YU66" s="18"/>
      <c r="YV66" s="18"/>
      <c r="YW66" s="218">
        <f t="shared" si="157"/>
        <v>-1172.0394585347403</v>
      </c>
      <c r="YX66" s="120">
        <f t="shared" si="63"/>
        <v>-1172.0394585347403</v>
      </c>
      <c r="YY66" s="120">
        <f t="shared" si="64"/>
        <v>0</v>
      </c>
      <c r="YZ66" s="119">
        <f t="shared" si="158"/>
        <v>5872.7</v>
      </c>
      <c r="ZA66" s="119">
        <v>574.57999999999993</v>
      </c>
      <c r="ZB66" s="228">
        <v>588.67999999999995</v>
      </c>
      <c r="ZC66" s="228">
        <v>588.67999999999995</v>
      </c>
      <c r="ZD66" s="228">
        <v>588.67999999999995</v>
      </c>
      <c r="ZE66" s="228">
        <v>588.67999999999995</v>
      </c>
      <c r="ZF66" s="228">
        <v>588.67999999999995</v>
      </c>
      <c r="ZG66" s="228">
        <v>588.67999999999995</v>
      </c>
      <c r="ZH66" s="228">
        <v>588.67999999999995</v>
      </c>
      <c r="ZI66" s="228">
        <v>588.67999999999995</v>
      </c>
      <c r="ZJ66" s="228">
        <v>588.67999999999995</v>
      </c>
      <c r="ZK66" s="228"/>
      <c r="ZL66" s="228"/>
      <c r="ZM66" s="120">
        <f t="shared" si="159"/>
        <v>5946.3979901873745</v>
      </c>
      <c r="ZN66" s="119"/>
      <c r="ZO66" s="18"/>
      <c r="ZP66" s="18">
        <v>2923.6522557106605</v>
      </c>
      <c r="ZQ66" s="18">
        <v>3022.745734476714</v>
      </c>
      <c r="ZR66" s="18"/>
      <c r="ZS66" s="18"/>
      <c r="ZT66" s="18"/>
      <c r="ZU66" s="18"/>
      <c r="ZV66" s="18"/>
      <c r="ZW66" s="18"/>
      <c r="ZX66" s="18"/>
      <c r="ZY66" s="18"/>
      <c r="ZZ66" s="120">
        <f t="shared" si="65"/>
        <v>73.697990187374671</v>
      </c>
      <c r="AAA66" s="120">
        <f t="shared" si="66"/>
        <v>0</v>
      </c>
      <c r="AAB66" s="120">
        <f t="shared" si="67"/>
        <v>73.697990187374671</v>
      </c>
      <c r="AAC66" s="119">
        <f t="shared" si="160"/>
        <v>920.36099999999988</v>
      </c>
      <c r="AAD66" s="119">
        <v>91.911000000000001</v>
      </c>
      <c r="AAE66" s="228">
        <v>92.05</v>
      </c>
      <c r="AAF66" s="228">
        <v>92.05</v>
      </c>
      <c r="AAG66" s="228">
        <v>92.05</v>
      </c>
      <c r="AAH66" s="228">
        <v>92.05</v>
      </c>
      <c r="AAI66" s="228">
        <v>92.05</v>
      </c>
      <c r="AAJ66" s="228">
        <v>92.05</v>
      </c>
      <c r="AAK66" s="228">
        <v>92.05</v>
      </c>
      <c r="AAL66" s="228">
        <v>92.05</v>
      </c>
      <c r="AAM66" s="228">
        <v>92.05</v>
      </c>
      <c r="AAN66" s="228"/>
      <c r="AAO66" s="228"/>
      <c r="AAP66" s="120">
        <f t="shared" si="161"/>
        <v>1229.1124586999999</v>
      </c>
      <c r="AAQ66" s="18">
        <v>104.24889405</v>
      </c>
      <c r="AAR66" s="18">
        <v>103.98109049999999</v>
      </c>
      <c r="AAS66" s="18">
        <v>127.558431</v>
      </c>
      <c r="AAT66" s="18">
        <v>130.20673049999999</v>
      </c>
      <c r="AAU66" s="18">
        <v>127.36234665000001</v>
      </c>
      <c r="AAV66" s="18">
        <v>129.7412655</v>
      </c>
      <c r="AAW66" s="18">
        <v>126.03556349999999</v>
      </c>
      <c r="AAX66" s="18">
        <v>126.59134950000001</v>
      </c>
      <c r="AAY66" s="18">
        <v>125.5319835</v>
      </c>
      <c r="AAZ66" s="18">
        <v>127.854804</v>
      </c>
      <c r="ABA66" s="18"/>
      <c r="ABB66" s="18"/>
      <c r="ABC66" s="120">
        <f t="shared" si="68"/>
        <v>308.75145870000006</v>
      </c>
      <c r="ABD66" s="120">
        <f t="shared" si="69"/>
        <v>0</v>
      </c>
      <c r="ABE66" s="120">
        <f t="shared" si="70"/>
        <v>308.75145870000006</v>
      </c>
      <c r="ABF66" s="119">
        <f t="shared" si="162"/>
        <v>204.06299999999999</v>
      </c>
      <c r="ABG66" s="119">
        <v>20.372999999999998</v>
      </c>
      <c r="ABH66" s="228">
        <v>20.41</v>
      </c>
      <c r="ABI66" s="228">
        <v>20.41</v>
      </c>
      <c r="ABJ66" s="228">
        <v>20.41</v>
      </c>
      <c r="ABK66" s="228">
        <v>20.41</v>
      </c>
      <c r="ABL66" s="228">
        <v>20.41</v>
      </c>
      <c r="ABM66" s="228">
        <v>20.41</v>
      </c>
      <c r="ABN66" s="228">
        <v>20.41</v>
      </c>
      <c r="ABO66" s="228">
        <v>20.41</v>
      </c>
      <c r="ABP66" s="228">
        <v>20.41</v>
      </c>
      <c r="ABQ66" s="228"/>
      <c r="ABR66" s="228"/>
      <c r="ABS66" s="120">
        <f t="shared" si="163"/>
        <v>0</v>
      </c>
      <c r="ABT66" s="18">
        <v>0</v>
      </c>
      <c r="ABU66" s="18"/>
      <c r="ABV66" s="18"/>
      <c r="ABW66" s="18"/>
      <c r="ABX66" s="18"/>
      <c r="ABY66" s="18"/>
      <c r="ABZ66" s="18"/>
      <c r="ACA66" s="18">
        <v>0</v>
      </c>
      <c r="ACB66" s="18">
        <v>0</v>
      </c>
      <c r="ACC66" s="18">
        <v>0</v>
      </c>
      <c r="ACD66" s="18"/>
      <c r="ACE66" s="18"/>
      <c r="ACF66" s="120">
        <f t="shared" si="71"/>
        <v>-204.06299999999999</v>
      </c>
      <c r="ACG66" s="120">
        <f t="shared" si="72"/>
        <v>-204.06299999999999</v>
      </c>
      <c r="ACH66" s="120">
        <f t="shared" si="73"/>
        <v>0</v>
      </c>
      <c r="ACI66" s="114">
        <f t="shared" si="74"/>
        <v>0</v>
      </c>
      <c r="ACJ66" s="120">
        <f t="shared" si="75"/>
        <v>7389.7445759760012</v>
      </c>
      <c r="ACK66" s="131">
        <f t="shared" si="76"/>
        <v>7389.7445759760012</v>
      </c>
      <c r="ACL66" s="120">
        <f t="shared" si="77"/>
        <v>0</v>
      </c>
      <c r="ACM66" s="120">
        <f t="shared" si="78"/>
        <v>7389.7445759760012</v>
      </c>
      <c r="ACN66" s="18">
        <f t="shared" si="164"/>
        <v>0</v>
      </c>
      <c r="ACO66" s="18">
        <v>0</v>
      </c>
      <c r="ACP66" s="218">
        <v>0</v>
      </c>
      <c r="ACQ66" s="218">
        <v>0</v>
      </c>
      <c r="ACR66" s="218">
        <v>0</v>
      </c>
      <c r="ACS66" s="218">
        <v>0</v>
      </c>
      <c r="ACT66" s="218">
        <v>0</v>
      </c>
      <c r="ACU66" s="218">
        <v>0</v>
      </c>
      <c r="ACV66" s="218">
        <v>0</v>
      </c>
      <c r="ACW66" s="218">
        <v>0</v>
      </c>
      <c r="ACX66" s="218">
        <v>0</v>
      </c>
      <c r="ACY66" s="218"/>
      <c r="ACZ66" s="218"/>
      <c r="ADA66" s="20">
        <f t="shared" si="165"/>
        <v>7389.7445759760012</v>
      </c>
      <c r="ADB66" s="18">
        <v>750.59203716000002</v>
      </c>
      <c r="ADC66" s="18">
        <v>784.31451120000008</v>
      </c>
      <c r="ADD66" s="18">
        <v>707.70068625600004</v>
      </c>
      <c r="ADE66" s="18">
        <v>819.79510320000009</v>
      </c>
      <c r="ADF66" s="18">
        <v>682.79450256000007</v>
      </c>
      <c r="ADG66" s="18">
        <v>808.77671999999995</v>
      </c>
      <c r="ADH66" s="18">
        <v>711.03699720000009</v>
      </c>
      <c r="ADI66" s="18">
        <v>832.54362839999999</v>
      </c>
      <c r="ADJ66" s="18">
        <v>590.81546520000006</v>
      </c>
      <c r="ADK66" s="18">
        <v>701.37492480000003</v>
      </c>
      <c r="ADL66" s="18"/>
      <c r="ADM66" s="18"/>
      <c r="ADN66" s="20">
        <f t="shared" si="79"/>
        <v>7389.7445759760012</v>
      </c>
      <c r="ADO66" s="20">
        <f t="shared" si="80"/>
        <v>0</v>
      </c>
      <c r="ADP66" s="20">
        <f t="shared" si="81"/>
        <v>7389.7445759760012</v>
      </c>
      <c r="ADQ66" s="18">
        <f t="shared" si="166"/>
        <v>0</v>
      </c>
      <c r="ADR66" s="18">
        <v>0</v>
      </c>
      <c r="ADS66" s="218">
        <v>0</v>
      </c>
      <c r="ADT66" s="218">
        <v>0</v>
      </c>
      <c r="ADU66" s="218">
        <v>0</v>
      </c>
      <c r="ADV66" s="218">
        <v>0</v>
      </c>
      <c r="ADW66" s="218">
        <v>0</v>
      </c>
      <c r="ADX66" s="218">
        <v>0</v>
      </c>
      <c r="ADY66" s="218">
        <v>0</v>
      </c>
      <c r="ADZ66" s="218">
        <v>0</v>
      </c>
      <c r="AEA66" s="218">
        <v>0</v>
      </c>
      <c r="AEB66" s="218"/>
      <c r="AEC66" s="218"/>
      <c r="AED66" s="20">
        <f t="shared" si="167"/>
        <v>0</v>
      </c>
      <c r="AEE66" s="18">
        <v>0</v>
      </c>
      <c r="AEF66" s="18">
        <v>0</v>
      </c>
      <c r="AEG66" s="18">
        <v>0</v>
      </c>
      <c r="AEH66" s="18">
        <v>0</v>
      </c>
      <c r="AEI66" s="18">
        <v>0</v>
      </c>
      <c r="AEJ66" s="18">
        <v>0</v>
      </c>
      <c r="AEK66" s="18">
        <v>0</v>
      </c>
      <c r="AEL66" s="18">
        <v>0</v>
      </c>
      <c r="AEM66" s="18">
        <v>0</v>
      </c>
      <c r="AEN66" s="18">
        <v>0</v>
      </c>
      <c r="AEO66" s="18"/>
      <c r="AEP66" s="18"/>
      <c r="AEQ66" s="20">
        <f t="shared" si="82"/>
        <v>0</v>
      </c>
      <c r="AER66" s="20">
        <f t="shared" si="83"/>
        <v>0</v>
      </c>
      <c r="AES66" s="20">
        <f t="shared" si="84"/>
        <v>0</v>
      </c>
      <c r="AET66" s="18">
        <f t="shared" si="168"/>
        <v>63.263000000000005</v>
      </c>
      <c r="AEU66" s="18">
        <v>63.263000000000005</v>
      </c>
      <c r="AEV66" s="218">
        <v>0</v>
      </c>
      <c r="AEW66" s="218">
        <v>0</v>
      </c>
      <c r="AEX66" s="218">
        <v>0</v>
      </c>
      <c r="AEY66" s="218">
        <v>0</v>
      </c>
      <c r="AEZ66" s="218"/>
      <c r="AFA66" s="218"/>
      <c r="AFB66" s="218"/>
      <c r="AFC66" s="218"/>
      <c r="AFD66" s="218"/>
      <c r="AFE66" s="218"/>
      <c r="AFF66" s="218"/>
      <c r="AFG66" s="20">
        <f t="shared" si="169"/>
        <v>0</v>
      </c>
      <c r="AFH66" s="18"/>
      <c r="AFI66" s="18"/>
      <c r="AFJ66" s="18"/>
      <c r="AFK66" s="18"/>
      <c r="AFL66" s="18"/>
      <c r="AFM66" s="18"/>
      <c r="AFN66" s="18"/>
      <c r="AFO66" s="18"/>
      <c r="AFP66" s="18"/>
      <c r="AFQ66" s="18"/>
      <c r="AFR66" s="18"/>
      <c r="AFS66" s="18"/>
      <c r="AFT66" s="20">
        <f t="shared" si="85"/>
        <v>-63.263000000000005</v>
      </c>
      <c r="AFU66" s="20">
        <f t="shared" si="86"/>
        <v>-63.263000000000005</v>
      </c>
      <c r="AFV66" s="135">
        <f t="shared" si="87"/>
        <v>0</v>
      </c>
      <c r="AFW66" s="140">
        <f t="shared" si="88"/>
        <v>158670.05794900001</v>
      </c>
      <c r="AFX66" s="110">
        <f t="shared" si="89"/>
        <v>104641.44521291302</v>
      </c>
      <c r="AFY66" s="125">
        <f t="shared" si="90"/>
        <v>-54028.612736086987</v>
      </c>
      <c r="AFZ66" s="20">
        <f t="shared" si="170"/>
        <v>-54028.612736086987</v>
      </c>
      <c r="AGA66" s="139">
        <f t="shared" si="171"/>
        <v>0</v>
      </c>
      <c r="AGB66" s="200">
        <f t="shared" si="91"/>
        <v>190404.06953880002</v>
      </c>
      <c r="AGC66" s="125">
        <f t="shared" si="91"/>
        <v>125569.73425549563</v>
      </c>
      <c r="AGD66" s="125">
        <f t="shared" si="92"/>
        <v>-64834.33528330439</v>
      </c>
      <c r="AGE66" s="20">
        <f t="shared" si="93"/>
        <v>-64834.33528330439</v>
      </c>
      <c r="AGF66" s="135">
        <f t="shared" si="94"/>
        <v>0</v>
      </c>
      <c r="AGG66" s="164">
        <f t="shared" si="172"/>
        <v>9520.2034769400016</v>
      </c>
      <c r="AGH66" s="205">
        <f t="shared" si="173"/>
        <v>6278.4867127747821</v>
      </c>
      <c r="AGI66" s="125">
        <f t="shared" si="95"/>
        <v>-3241.7167641652195</v>
      </c>
      <c r="AGJ66" s="20">
        <f t="shared" si="96"/>
        <v>-3241.7167641652195</v>
      </c>
      <c r="AGK66" s="139">
        <f t="shared" si="97"/>
        <v>0</v>
      </c>
      <c r="AGL66" s="165">
        <f t="shared" si="174"/>
        <v>199924.27301574001</v>
      </c>
      <c r="AGM66" s="165">
        <f t="shared" si="174"/>
        <v>131848.22096827041</v>
      </c>
      <c r="AGN66" s="166">
        <f t="shared" si="99"/>
        <v>-68076.052047469595</v>
      </c>
      <c r="AGO66" s="165">
        <f t="shared" si="100"/>
        <v>-68076.052047469595</v>
      </c>
      <c r="AGP66" s="167">
        <f t="shared" si="101"/>
        <v>0</v>
      </c>
      <c r="AGQ66" s="202">
        <f t="shared" si="175"/>
        <v>4.7619047619047623E-2</v>
      </c>
      <c r="AGR66" s="263"/>
      <c r="AGS66" s="263">
        <v>0.05</v>
      </c>
      <c r="AGT66" s="229"/>
      <c r="AGU66" s="264"/>
      <c r="AGV66" s="22"/>
      <c r="AGW66" s="22"/>
      <c r="AGX66" s="22"/>
      <c r="AGY66" s="22"/>
      <c r="AGZ66" s="22"/>
      <c r="AHA66" s="22"/>
      <c r="AHB66" s="22"/>
      <c r="AHC66" s="22"/>
      <c r="AHD66" s="22"/>
      <c r="AHE66" s="22"/>
      <c r="AHF66" s="22"/>
      <c r="AHG66" s="22"/>
      <c r="AHH66" s="22"/>
    </row>
    <row r="67" spans="1:892" s="210" customFormat="1" ht="12.75" outlineLevel="1" x14ac:dyDescent="0.25">
      <c r="A67" s="22">
        <v>497</v>
      </c>
      <c r="B67" s="21">
        <v>3</v>
      </c>
      <c r="C67" s="230" t="s">
        <v>788</v>
      </c>
      <c r="D67" s="231">
        <v>9</v>
      </c>
      <c r="E67" s="227">
        <v>5153.2</v>
      </c>
      <c r="F67" s="131">
        <f t="shared" si="0"/>
        <v>52708.532000000007</v>
      </c>
      <c r="G67" s="113">
        <f t="shared" si="1"/>
        <v>37139.393852537789</v>
      </c>
      <c r="H67" s="131">
        <f t="shared" si="2"/>
        <v>-15569.138147462218</v>
      </c>
      <c r="I67" s="120">
        <f t="shared" si="3"/>
        <v>-15569.138147462218</v>
      </c>
      <c r="J67" s="120">
        <f t="shared" si="4"/>
        <v>0</v>
      </c>
      <c r="K67" s="18">
        <f t="shared" si="102"/>
        <v>18450.381000000001</v>
      </c>
      <c r="L67" s="218">
        <v>1809.6510000000001</v>
      </c>
      <c r="M67" s="218">
        <v>1848.97</v>
      </c>
      <c r="N67" s="218">
        <v>1848.97</v>
      </c>
      <c r="O67" s="218">
        <v>1848.97</v>
      </c>
      <c r="P67" s="218">
        <v>1848.97</v>
      </c>
      <c r="Q67" s="218">
        <v>1848.97</v>
      </c>
      <c r="R67" s="218">
        <v>1848.97</v>
      </c>
      <c r="S67" s="218">
        <v>1848.97</v>
      </c>
      <c r="T67" s="218">
        <v>1848.97</v>
      </c>
      <c r="U67" s="218">
        <v>1848.97</v>
      </c>
      <c r="V67" s="218"/>
      <c r="W67" s="218"/>
      <c r="X67" s="218">
        <f t="shared" si="103"/>
        <v>10222.599021511049</v>
      </c>
      <c r="Y67" s="18">
        <v>0</v>
      </c>
      <c r="Z67" s="18">
        <v>0</v>
      </c>
      <c r="AA67" s="18">
        <v>0</v>
      </c>
      <c r="AB67" s="18">
        <v>0</v>
      </c>
      <c r="AC67" s="18">
        <v>10222.599021511049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/>
      <c r="AJ67" s="18"/>
      <c r="AK67" s="218"/>
      <c r="AL67" s="218">
        <f t="shared" si="104"/>
        <v>0</v>
      </c>
      <c r="AM67" s="218">
        <f t="shared" si="5"/>
        <v>0</v>
      </c>
      <c r="AN67" s="18">
        <f t="shared" si="105"/>
        <v>874.24800000000016</v>
      </c>
      <c r="AO67" s="218">
        <v>85.847999999999999</v>
      </c>
      <c r="AP67" s="218">
        <v>87.6</v>
      </c>
      <c r="AQ67" s="218">
        <v>87.6</v>
      </c>
      <c r="AR67" s="218">
        <v>87.6</v>
      </c>
      <c r="AS67" s="218">
        <v>87.6</v>
      </c>
      <c r="AT67" s="218">
        <v>87.6</v>
      </c>
      <c r="AU67" s="218">
        <v>87.6</v>
      </c>
      <c r="AV67" s="218">
        <v>87.6</v>
      </c>
      <c r="AW67" s="218">
        <v>87.6</v>
      </c>
      <c r="AX67" s="218">
        <v>87.6</v>
      </c>
      <c r="AY67" s="218"/>
      <c r="AZ67" s="218"/>
      <c r="BA67" s="20">
        <f t="shared" si="106"/>
        <v>495.03785450815474</v>
      </c>
      <c r="BB67" s="18">
        <v>0</v>
      </c>
      <c r="BC67" s="18">
        <v>0</v>
      </c>
      <c r="BD67" s="18">
        <v>0</v>
      </c>
      <c r="BE67" s="18">
        <v>0</v>
      </c>
      <c r="BF67" s="18">
        <v>495.03785450815474</v>
      </c>
      <c r="BG67" s="18">
        <v>0</v>
      </c>
      <c r="BH67" s="18">
        <v>0</v>
      </c>
      <c r="BI67" s="18">
        <v>0</v>
      </c>
      <c r="BJ67" s="18">
        <v>0</v>
      </c>
      <c r="BK67" s="18">
        <v>0</v>
      </c>
      <c r="BL67" s="18"/>
      <c r="BM67" s="18"/>
      <c r="BN67" s="218"/>
      <c r="BO67" s="20">
        <f t="shared" si="6"/>
        <v>0</v>
      </c>
      <c r="BP67" s="20">
        <f t="shared" si="7"/>
        <v>0</v>
      </c>
      <c r="BQ67" s="18">
        <f t="shared" si="107"/>
        <v>3158.5399999999991</v>
      </c>
      <c r="BR67" s="218">
        <v>315.52999999999997</v>
      </c>
      <c r="BS67" s="3">
        <v>315.89</v>
      </c>
      <c r="BT67" s="218">
        <v>315.89</v>
      </c>
      <c r="BU67" s="218">
        <v>315.89</v>
      </c>
      <c r="BV67" s="218">
        <v>315.89</v>
      </c>
      <c r="BW67" s="218">
        <v>315.89</v>
      </c>
      <c r="BX67" s="218">
        <v>315.89</v>
      </c>
      <c r="BY67" s="218">
        <v>315.89</v>
      </c>
      <c r="BZ67" s="218">
        <v>315.89</v>
      </c>
      <c r="CA67" s="218">
        <v>315.89</v>
      </c>
      <c r="CB67" s="218"/>
      <c r="CC67" s="218"/>
      <c r="CD67" s="18">
        <f t="shared" si="108"/>
        <v>3430.2719562428001</v>
      </c>
      <c r="CE67" s="18">
        <v>318.57138226199999</v>
      </c>
      <c r="CF67" s="18">
        <v>317.75300861999995</v>
      </c>
      <c r="CG67" s="18">
        <v>349.10141783080002</v>
      </c>
      <c r="CH67" s="18">
        <v>356.34932910000003</v>
      </c>
      <c r="CI67" s="18">
        <v>348.56482923000004</v>
      </c>
      <c r="CJ67" s="18">
        <v>355.07544610000002</v>
      </c>
      <c r="CK67" s="18">
        <v>344.93369370000005</v>
      </c>
      <c r="CL67" s="18">
        <v>346.45476690000004</v>
      </c>
      <c r="CM67" s="18">
        <v>343.55549770000005</v>
      </c>
      <c r="CN67" s="18">
        <v>349.91258480000005</v>
      </c>
      <c r="CO67" s="18"/>
      <c r="CP67" s="18"/>
      <c r="CQ67" s="218"/>
      <c r="CR67" s="20">
        <f t="shared" si="8"/>
        <v>0</v>
      </c>
      <c r="CS67" s="20">
        <f t="shared" si="9"/>
        <v>0</v>
      </c>
      <c r="CT67" s="18">
        <f t="shared" si="109"/>
        <v>664.18100000000015</v>
      </c>
      <c r="CU67" s="18">
        <v>65.861000000000004</v>
      </c>
      <c r="CV67" s="218">
        <v>66.48</v>
      </c>
      <c r="CW67" s="218">
        <v>66.48</v>
      </c>
      <c r="CX67" s="218">
        <v>66.48</v>
      </c>
      <c r="CY67" s="218">
        <v>66.48</v>
      </c>
      <c r="CZ67" s="218">
        <v>66.48</v>
      </c>
      <c r="DA67" s="218">
        <v>66.48</v>
      </c>
      <c r="DB67" s="218">
        <v>66.48</v>
      </c>
      <c r="DC67" s="218">
        <v>66.48</v>
      </c>
      <c r="DD67" s="218">
        <v>66.48</v>
      </c>
      <c r="DE67" s="218"/>
      <c r="DF67" s="218"/>
      <c r="DG67" s="18">
        <f t="shared" si="110"/>
        <v>711.39817522895987</v>
      </c>
      <c r="DH67" s="18">
        <v>61.578553077999999</v>
      </c>
      <c r="DI67" s="18">
        <v>61.42036478</v>
      </c>
      <c r="DJ67" s="18">
        <v>73.520029689959998</v>
      </c>
      <c r="DK67" s="18">
        <v>75.046424669999993</v>
      </c>
      <c r="DL67" s="18">
        <v>73.407025250999993</v>
      </c>
      <c r="DM67" s="18">
        <v>74.777881289999996</v>
      </c>
      <c r="DN67" s="18">
        <v>72.64231568999999</v>
      </c>
      <c r="DO67" s="18">
        <v>72.962650529999991</v>
      </c>
      <c r="DP67" s="18">
        <v>72.352070489999988</v>
      </c>
      <c r="DQ67" s="18">
        <v>73.690859759999995</v>
      </c>
      <c r="DR67" s="18"/>
      <c r="DS67" s="18"/>
      <c r="DT67" s="218">
        <f t="shared" si="111"/>
        <v>47.217175228959718</v>
      </c>
      <c r="DU67" s="20">
        <f t="shared" si="10"/>
        <v>0</v>
      </c>
      <c r="DV67" s="20">
        <f t="shared" si="112"/>
        <v>47.217175228959718</v>
      </c>
      <c r="DW67" s="18">
        <f t="shared" si="176"/>
        <v>750.80600000000015</v>
      </c>
      <c r="DX67" s="18">
        <v>73.736000000000004</v>
      </c>
      <c r="DY67" s="218">
        <v>75.23</v>
      </c>
      <c r="DZ67" s="218">
        <v>75.23</v>
      </c>
      <c r="EA67" s="218">
        <v>75.23</v>
      </c>
      <c r="EB67" s="218">
        <v>75.23</v>
      </c>
      <c r="EC67" s="218">
        <v>75.23</v>
      </c>
      <c r="ED67" s="218">
        <v>75.23</v>
      </c>
      <c r="EE67" s="218">
        <v>75.23</v>
      </c>
      <c r="EF67" s="218">
        <v>75.23</v>
      </c>
      <c r="EG67" s="218">
        <v>75.23</v>
      </c>
      <c r="EH67" s="218"/>
      <c r="EI67" s="218"/>
      <c r="EJ67" s="218"/>
      <c r="EK67" s="18">
        <f t="shared" si="113"/>
        <v>423.38384214977606</v>
      </c>
      <c r="EL67" s="18">
        <v>0</v>
      </c>
      <c r="EM67" s="18">
        <v>0</v>
      </c>
      <c r="EN67" s="18">
        <v>0</v>
      </c>
      <c r="EO67" s="18">
        <v>0</v>
      </c>
      <c r="EP67" s="18">
        <v>423.38384214977606</v>
      </c>
      <c r="EQ67" s="18">
        <v>0</v>
      </c>
      <c r="ER67" s="18">
        <v>0</v>
      </c>
      <c r="ES67" s="18">
        <v>0</v>
      </c>
      <c r="ET67" s="18">
        <v>0</v>
      </c>
      <c r="EU67" s="18">
        <v>0</v>
      </c>
      <c r="EV67" s="18"/>
      <c r="EW67" s="18"/>
      <c r="EX67" s="20">
        <f t="shared" si="12"/>
        <v>-327.4221578502241</v>
      </c>
      <c r="EY67" s="20">
        <f t="shared" si="114"/>
        <v>-327.4221578502241</v>
      </c>
      <c r="EZ67" s="20">
        <f t="shared" si="115"/>
        <v>0</v>
      </c>
      <c r="FA67" s="18">
        <f t="shared" si="116"/>
        <v>6701.0980000000009</v>
      </c>
      <c r="FB67" s="18">
        <v>657.95800000000008</v>
      </c>
      <c r="FC67" s="218">
        <v>671.46</v>
      </c>
      <c r="FD67" s="218">
        <v>671.46</v>
      </c>
      <c r="FE67" s="218">
        <v>671.46</v>
      </c>
      <c r="FF67" s="218">
        <v>671.46</v>
      </c>
      <c r="FG67" s="218">
        <v>671.46</v>
      </c>
      <c r="FH67" s="218">
        <v>671.46</v>
      </c>
      <c r="FI67" s="218">
        <v>671.46</v>
      </c>
      <c r="FJ67" s="218">
        <v>671.46</v>
      </c>
      <c r="FK67" s="218">
        <v>671.46</v>
      </c>
      <c r="FL67" s="218"/>
      <c r="FM67" s="218"/>
      <c r="FN67" s="20">
        <f t="shared" si="117"/>
        <v>3918.5156114139349</v>
      </c>
      <c r="FO67" s="18">
        <v>0</v>
      </c>
      <c r="FP67" s="18">
        <v>0</v>
      </c>
      <c r="FQ67" s="18">
        <v>0</v>
      </c>
      <c r="FR67" s="18">
        <v>0</v>
      </c>
      <c r="FS67" s="18">
        <v>3918.5156114139349</v>
      </c>
      <c r="FT67" s="18">
        <v>0</v>
      </c>
      <c r="FU67" s="18">
        <v>0</v>
      </c>
      <c r="FV67" s="18">
        <v>0</v>
      </c>
      <c r="FW67" s="18">
        <v>0</v>
      </c>
      <c r="FX67" s="18">
        <v>0</v>
      </c>
      <c r="FY67" s="18"/>
      <c r="FZ67" s="18"/>
      <c r="GA67" s="218">
        <f t="shared" si="118"/>
        <v>-2782.5823885860659</v>
      </c>
      <c r="GB67" s="20">
        <f t="shared" si="119"/>
        <v>-2782.5823885860659</v>
      </c>
      <c r="GC67" s="20">
        <f t="shared" si="120"/>
        <v>0</v>
      </c>
      <c r="GD67" s="18">
        <f t="shared" si="121"/>
        <v>5.463000000000001</v>
      </c>
      <c r="GE67" s="218">
        <v>5.463000000000001</v>
      </c>
      <c r="GF67" s="218">
        <v>0</v>
      </c>
      <c r="GG67" s="218">
        <v>0</v>
      </c>
      <c r="GH67" s="218">
        <v>0</v>
      </c>
      <c r="GI67" s="218">
        <v>0</v>
      </c>
      <c r="GJ67" s="218">
        <v>0</v>
      </c>
      <c r="GK67" s="218"/>
      <c r="GL67" s="218"/>
      <c r="GM67" s="218"/>
      <c r="GN67" s="218"/>
      <c r="GO67" s="218"/>
      <c r="GP67" s="218"/>
      <c r="GQ67" s="20">
        <f t="shared" si="122"/>
        <v>0</v>
      </c>
      <c r="GR67" s="18">
        <v>0</v>
      </c>
      <c r="GS67" s="18">
        <v>0</v>
      </c>
      <c r="GT67" s="18">
        <v>0</v>
      </c>
      <c r="GU67" s="18">
        <v>0</v>
      </c>
      <c r="GV67" s="218">
        <f t="shared" si="123"/>
        <v>-5.463000000000001</v>
      </c>
      <c r="GW67" s="20">
        <f t="shared" si="13"/>
        <v>-5.463000000000001</v>
      </c>
      <c r="GX67" s="20">
        <f t="shared" si="14"/>
        <v>0</v>
      </c>
      <c r="GY67" s="18">
        <f t="shared" si="124"/>
        <v>22103.815000000006</v>
      </c>
      <c r="GZ67" s="18">
        <v>2160.895</v>
      </c>
      <c r="HA67" s="218">
        <v>2215.88</v>
      </c>
      <c r="HB67" s="218">
        <v>2215.88</v>
      </c>
      <c r="HC67" s="218">
        <v>2215.88</v>
      </c>
      <c r="HD67" s="218">
        <v>2215.88</v>
      </c>
      <c r="HE67" s="218">
        <v>2215.88</v>
      </c>
      <c r="HF67" s="218">
        <v>2215.88</v>
      </c>
      <c r="HG67" s="218">
        <v>2215.88</v>
      </c>
      <c r="HH67" s="218">
        <v>2215.88</v>
      </c>
      <c r="HI67" s="218">
        <v>2215.88</v>
      </c>
      <c r="HJ67" s="218"/>
      <c r="HK67" s="218"/>
      <c r="HL67" s="20">
        <f t="shared" si="125"/>
        <v>17938.187391483112</v>
      </c>
      <c r="HM67" s="18">
        <v>1713.1951858274524</v>
      </c>
      <c r="HN67" s="18">
        <v>1575.0632684610619</v>
      </c>
      <c r="HO67" s="18">
        <v>1810.3068120571884</v>
      </c>
      <c r="HP67" s="18">
        <v>1951.3659422822507</v>
      </c>
      <c r="HQ67" s="18">
        <v>2041.3418000746401</v>
      </c>
      <c r="HR67" s="18">
        <v>1770.7453915186534</v>
      </c>
      <c r="HS67" s="18">
        <v>1609.6318966868898</v>
      </c>
      <c r="HT67" s="18">
        <v>2129.2145752790925</v>
      </c>
      <c r="HU67" s="18">
        <v>1608.8495231003189</v>
      </c>
      <c r="HV67" s="18">
        <v>1728.4729961955636</v>
      </c>
      <c r="HW67" s="18"/>
      <c r="HX67" s="18"/>
      <c r="HY67" s="20">
        <f t="shared" si="15"/>
        <v>-4165.6276085168938</v>
      </c>
      <c r="HZ67" s="20">
        <f t="shared" si="16"/>
        <v>-4165.6276085168938</v>
      </c>
      <c r="IA67" s="20">
        <f t="shared" si="17"/>
        <v>0</v>
      </c>
      <c r="IB67" s="119">
        <f t="shared" si="126"/>
        <v>38499.856</v>
      </c>
      <c r="IC67" s="119">
        <v>3923.8360000000002</v>
      </c>
      <c r="ID67" s="228">
        <v>3841.78</v>
      </c>
      <c r="IE67" s="265">
        <v>3841.78</v>
      </c>
      <c r="IF67" s="119">
        <v>3841.78</v>
      </c>
      <c r="IG67" s="119">
        <v>3841.78</v>
      </c>
      <c r="IH67" s="119">
        <v>3841.78</v>
      </c>
      <c r="II67" s="119">
        <v>3841.78</v>
      </c>
      <c r="IJ67" s="119">
        <v>3841.78</v>
      </c>
      <c r="IK67" s="119">
        <v>3841.78</v>
      </c>
      <c r="IL67" s="119">
        <v>3841.78</v>
      </c>
      <c r="IM67" s="119"/>
      <c r="IN67" s="119"/>
      <c r="IO67" s="120">
        <f t="shared" si="127"/>
        <v>37875.561279284069</v>
      </c>
      <c r="IP67" s="18">
        <v>2666.3640205050688</v>
      </c>
      <c r="IQ67" s="18">
        <v>2947.9387404780668</v>
      </c>
      <c r="IR67" s="18">
        <v>3955.9813371419104</v>
      </c>
      <c r="IS67" s="18">
        <v>3810.9959018901172</v>
      </c>
      <c r="IT67" s="18">
        <v>4408.7412437241637</v>
      </c>
      <c r="IU67" s="18">
        <v>3633.6474777880235</v>
      </c>
      <c r="IV67" s="18">
        <v>3574.6541130081264</v>
      </c>
      <c r="IW67" s="18">
        <v>3985.2781337358319</v>
      </c>
      <c r="IX67" s="18">
        <v>4554.2060928772325</v>
      </c>
      <c r="IY67" s="18">
        <v>4337.7542181355248</v>
      </c>
      <c r="IZ67" s="18"/>
      <c r="JA67" s="18"/>
      <c r="JB67" s="228">
        <f t="shared" si="18"/>
        <v>-624.29472071593045</v>
      </c>
      <c r="JC67" s="120">
        <f t="shared" si="19"/>
        <v>-624.29472071593045</v>
      </c>
      <c r="JD67" s="120">
        <f t="shared" si="20"/>
        <v>0</v>
      </c>
      <c r="JE67" s="119">
        <f t="shared" si="128"/>
        <v>2855.9520000000002</v>
      </c>
      <c r="JF67" s="119">
        <v>259.63200000000006</v>
      </c>
      <c r="JG67" s="228">
        <v>288.48</v>
      </c>
      <c r="JH67" s="228">
        <v>288.48</v>
      </c>
      <c r="JI67" s="228">
        <v>288.48</v>
      </c>
      <c r="JJ67" s="228">
        <v>288.48</v>
      </c>
      <c r="JK67" s="228">
        <v>288.48</v>
      </c>
      <c r="JL67" s="228">
        <v>288.48</v>
      </c>
      <c r="JM67" s="228">
        <v>288.48</v>
      </c>
      <c r="JN67" s="228">
        <v>288.48</v>
      </c>
      <c r="JO67" s="228">
        <v>288.48</v>
      </c>
      <c r="JP67" s="228"/>
      <c r="JQ67" s="228"/>
      <c r="JR67" s="119">
        <f t="shared" si="129"/>
        <v>2507.7019759791892</v>
      </c>
      <c r="JS67" s="18">
        <v>211.63307061001396</v>
      </c>
      <c r="JT67" s="18">
        <v>255.1547957816868</v>
      </c>
      <c r="JU67" s="18">
        <v>269.57613870402321</v>
      </c>
      <c r="JV67" s="18">
        <v>275.12747810407438</v>
      </c>
      <c r="JW67" s="18">
        <v>312.01271494964243</v>
      </c>
      <c r="JX67" s="18">
        <v>215.75502418579561</v>
      </c>
      <c r="JY67" s="18">
        <v>200.89612147585498</v>
      </c>
      <c r="JZ67" s="18">
        <v>231.21842352417465</v>
      </c>
      <c r="KA67" s="18">
        <v>274.70067253811419</v>
      </c>
      <c r="KB67" s="18">
        <v>261.62753610580899</v>
      </c>
      <c r="KC67" s="18"/>
      <c r="KD67" s="18"/>
      <c r="KE67" s="228">
        <f t="shared" si="21"/>
        <v>-348.250024020811</v>
      </c>
      <c r="KF67" s="120">
        <f t="shared" si="22"/>
        <v>-348.250024020811</v>
      </c>
      <c r="KG67" s="120">
        <f t="shared" si="23"/>
        <v>0</v>
      </c>
      <c r="KH67" s="119">
        <f t="shared" si="130"/>
        <v>4942.2030000000013</v>
      </c>
      <c r="KI67" s="119">
        <v>485.22300000000007</v>
      </c>
      <c r="KJ67" s="228">
        <v>495.22</v>
      </c>
      <c r="KK67" s="228">
        <v>495.22</v>
      </c>
      <c r="KL67" s="228">
        <v>495.22</v>
      </c>
      <c r="KM67" s="228">
        <v>495.22</v>
      </c>
      <c r="KN67" s="228">
        <v>495.22</v>
      </c>
      <c r="KO67" s="228">
        <v>495.22</v>
      </c>
      <c r="KP67" s="228">
        <v>495.22</v>
      </c>
      <c r="KQ67" s="228">
        <v>495.22</v>
      </c>
      <c r="KR67" s="228">
        <v>495.22</v>
      </c>
      <c r="KS67" s="228"/>
      <c r="KT67" s="228"/>
      <c r="KU67" s="120">
        <f t="shared" si="131"/>
        <v>4128.9530586865694</v>
      </c>
      <c r="KV67" s="18">
        <v>574.81033720135838</v>
      </c>
      <c r="KW67" s="18">
        <v>435.67845943304275</v>
      </c>
      <c r="KX67" s="18">
        <v>642.28225507698482</v>
      </c>
      <c r="KY67" s="18">
        <v>569.61624154253605</v>
      </c>
      <c r="KZ67" s="18">
        <v>613.47787070157824</v>
      </c>
      <c r="LA67" s="18">
        <v>121.55014702551898</v>
      </c>
      <c r="LB67" s="18">
        <v>6.7350537243691964</v>
      </c>
      <c r="LC67" s="18"/>
      <c r="LD67" s="18">
        <v>678.5963083246279</v>
      </c>
      <c r="LE67" s="18">
        <v>486.20638565655292</v>
      </c>
      <c r="LF67" s="18"/>
      <c r="LG67" s="18"/>
      <c r="LH67" s="228">
        <f t="shared" si="132"/>
        <v>-813.24994131343192</v>
      </c>
      <c r="LI67" s="120">
        <f t="shared" si="24"/>
        <v>-813.24994131343192</v>
      </c>
      <c r="LJ67" s="120">
        <f t="shared" si="25"/>
        <v>0</v>
      </c>
      <c r="LK67" s="120">
        <f t="shared" si="133"/>
        <v>0</v>
      </c>
      <c r="LL67" s="228"/>
      <c r="LM67" s="228"/>
      <c r="LN67" s="228"/>
      <c r="LO67" s="228"/>
      <c r="LP67" s="228"/>
      <c r="LQ67" s="228"/>
      <c r="LR67" s="228"/>
      <c r="LS67" s="228"/>
      <c r="LT67" s="228"/>
      <c r="LU67" s="228"/>
      <c r="LV67" s="228"/>
      <c r="LW67" s="228"/>
      <c r="LX67" s="120">
        <f t="shared" si="26"/>
        <v>0</v>
      </c>
      <c r="LY67" s="228"/>
      <c r="LZ67" s="228"/>
      <c r="MA67" s="228"/>
      <c r="MB67" s="228"/>
      <c r="MC67" s="228"/>
      <c r="MD67" s="228"/>
      <c r="ME67" s="228"/>
      <c r="MF67" s="228"/>
      <c r="MG67" s="228"/>
      <c r="MH67" s="228"/>
      <c r="MI67" s="228"/>
      <c r="MJ67" s="119">
        <v>0</v>
      </c>
      <c r="MK67" s="228"/>
      <c r="ML67" s="120">
        <f t="shared" si="27"/>
        <v>0</v>
      </c>
      <c r="MM67" s="120">
        <f t="shared" si="28"/>
        <v>0</v>
      </c>
      <c r="MN67" s="120">
        <f t="shared" si="134"/>
        <v>105297.60699999999</v>
      </c>
      <c r="MO67" s="120">
        <v>10374.066999999999</v>
      </c>
      <c r="MP67" s="228">
        <v>10547.06</v>
      </c>
      <c r="MQ67" s="228">
        <v>10547.06</v>
      </c>
      <c r="MR67" s="228">
        <v>10547.06</v>
      </c>
      <c r="MS67" s="228">
        <v>10547.06</v>
      </c>
      <c r="MT67" s="228">
        <v>10547.06</v>
      </c>
      <c r="MU67" s="228">
        <v>10547.06</v>
      </c>
      <c r="MV67" s="228">
        <v>10547.06</v>
      </c>
      <c r="MW67" s="228">
        <v>10547.06</v>
      </c>
      <c r="MX67" s="228">
        <v>10547.06</v>
      </c>
      <c r="MY67" s="228"/>
      <c r="MZ67" s="228"/>
      <c r="NA67" s="120">
        <f t="shared" si="135"/>
        <v>142439.48264519815</v>
      </c>
      <c r="NB67" s="20">
        <v>0</v>
      </c>
      <c r="NC67" s="20">
        <v>35400.559999999998</v>
      </c>
      <c r="ND67" s="20">
        <v>1204.9481150874217</v>
      </c>
      <c r="NE67" s="20">
        <v>1892.4154476123649</v>
      </c>
      <c r="NF67" s="20">
        <v>0</v>
      </c>
      <c r="NG67" s="20">
        <v>81367.894400000005</v>
      </c>
      <c r="NH67" s="20">
        <v>6841.6314945929744</v>
      </c>
      <c r="NI67" s="20">
        <v>11589.003223088977</v>
      </c>
      <c r="NJ67" s="20">
        <v>1851.4184</v>
      </c>
      <c r="NK67" s="20">
        <v>2291.6115648164196</v>
      </c>
      <c r="NL67" s="20"/>
      <c r="NM67" s="20"/>
      <c r="NN67" s="228">
        <f t="shared" si="136"/>
        <v>37141.875645198161</v>
      </c>
      <c r="NO67" s="120">
        <f t="shared" si="29"/>
        <v>0</v>
      </c>
      <c r="NP67" s="120">
        <f t="shared" si="30"/>
        <v>37141.875645198161</v>
      </c>
      <c r="NQ67" s="114">
        <f t="shared" si="31"/>
        <v>22066.417000000005</v>
      </c>
      <c r="NR67" s="113">
        <f t="shared" si="32"/>
        <v>14722.09</v>
      </c>
      <c r="NS67" s="131">
        <f t="shared" si="33"/>
        <v>-7344.3270000000048</v>
      </c>
      <c r="NT67" s="120">
        <f t="shared" si="34"/>
        <v>-7344.3270000000048</v>
      </c>
      <c r="NU67" s="120">
        <f t="shared" si="35"/>
        <v>0</v>
      </c>
      <c r="NV67" s="18">
        <f t="shared" si="137"/>
        <v>5565.2310000000007</v>
      </c>
      <c r="NW67" s="18">
        <v>542.33100000000013</v>
      </c>
      <c r="NX67" s="218">
        <v>558.1</v>
      </c>
      <c r="NY67" s="218">
        <v>558.1</v>
      </c>
      <c r="NZ67" s="18">
        <v>558.1</v>
      </c>
      <c r="OA67" s="18">
        <v>558.1</v>
      </c>
      <c r="OB67" s="18">
        <v>558.1</v>
      </c>
      <c r="OC67" s="18">
        <v>558.1</v>
      </c>
      <c r="OD67" s="18">
        <v>558.1</v>
      </c>
      <c r="OE67" s="18">
        <v>558.1</v>
      </c>
      <c r="OF67" s="18">
        <v>558.1</v>
      </c>
      <c r="OG67" s="18"/>
      <c r="OH67" s="18"/>
      <c r="OI67" s="20">
        <f t="shared" si="138"/>
        <v>9881.09</v>
      </c>
      <c r="OJ67" s="20">
        <v>0</v>
      </c>
      <c r="OK67" s="20">
        <v>798.07</v>
      </c>
      <c r="OL67" s="20">
        <v>0</v>
      </c>
      <c r="OM67" s="20">
        <v>2756.97</v>
      </c>
      <c r="ON67" s="20">
        <v>0</v>
      </c>
      <c r="OO67" s="20">
        <v>4491.2299999999996</v>
      </c>
      <c r="OP67" s="20">
        <v>1834.82</v>
      </c>
      <c r="OQ67" s="20">
        <v>0</v>
      </c>
      <c r="OR67" s="20">
        <v>0</v>
      </c>
      <c r="OS67" s="20">
        <f>VLOOKUP(C67,'[3]Фін.рез.(витрати)'!$C$8:$AD$94,28,0)</f>
        <v>0</v>
      </c>
      <c r="OT67" s="20"/>
      <c r="OU67" s="20"/>
      <c r="OV67" s="218">
        <f t="shared" si="139"/>
        <v>4315.8589999999995</v>
      </c>
      <c r="OW67" s="20">
        <f t="shared" si="36"/>
        <v>0</v>
      </c>
      <c r="OX67" s="20">
        <f t="shared" si="37"/>
        <v>4315.8589999999995</v>
      </c>
      <c r="OY67" s="18">
        <f t="shared" si="140"/>
        <v>2340.21</v>
      </c>
      <c r="OZ67" s="18">
        <v>220.70999999999998</v>
      </c>
      <c r="PA67" s="218">
        <v>235.5</v>
      </c>
      <c r="PB67" s="218">
        <v>235.5</v>
      </c>
      <c r="PC67" s="218">
        <v>235.5</v>
      </c>
      <c r="PD67" s="218">
        <v>235.5</v>
      </c>
      <c r="PE67" s="218">
        <v>235.5</v>
      </c>
      <c r="PF67" s="218">
        <v>235.5</v>
      </c>
      <c r="PG67" s="218">
        <v>235.5</v>
      </c>
      <c r="PH67" s="218">
        <v>235.5</v>
      </c>
      <c r="PI67" s="218">
        <v>235.5</v>
      </c>
      <c r="PJ67" s="218"/>
      <c r="PK67" s="218"/>
      <c r="PL67" s="20">
        <f t="shared" si="141"/>
        <v>4841</v>
      </c>
      <c r="PM67" s="18">
        <v>0</v>
      </c>
      <c r="PN67" s="18">
        <v>0</v>
      </c>
      <c r="PO67" s="18">
        <v>0</v>
      </c>
      <c r="PP67" s="18">
        <v>4841</v>
      </c>
      <c r="PQ67" s="18">
        <v>0</v>
      </c>
      <c r="PR67" s="18">
        <v>0</v>
      </c>
      <c r="PS67" s="18">
        <v>0</v>
      </c>
      <c r="PT67" s="18">
        <v>0</v>
      </c>
      <c r="PU67" s="18">
        <v>0</v>
      </c>
      <c r="PV67" s="18">
        <f>VLOOKUP(C67,'[3]Фін.рез.(витрати)'!$C$8:$AE$94,29,0)</f>
        <v>0</v>
      </c>
      <c r="PW67" s="18"/>
      <c r="PX67" s="18"/>
      <c r="PY67" s="218">
        <f t="shared" si="142"/>
        <v>2500.79</v>
      </c>
      <c r="PZ67" s="20">
        <f t="shared" si="38"/>
        <v>0</v>
      </c>
      <c r="QA67" s="20">
        <f t="shared" si="39"/>
        <v>2500.79</v>
      </c>
      <c r="QB67" s="18">
        <f t="shared" si="143"/>
        <v>1599.0919999999999</v>
      </c>
      <c r="QC67" s="18">
        <v>156.66200000000001</v>
      </c>
      <c r="QD67" s="218">
        <v>160.27000000000001</v>
      </c>
      <c r="QE67" s="218">
        <v>160.27000000000001</v>
      </c>
      <c r="QF67" s="218">
        <v>160.27000000000001</v>
      </c>
      <c r="QG67" s="218">
        <v>160.27000000000001</v>
      </c>
      <c r="QH67" s="218">
        <v>160.27000000000001</v>
      </c>
      <c r="QI67" s="218">
        <v>160.27000000000001</v>
      </c>
      <c r="QJ67" s="218">
        <v>160.27000000000001</v>
      </c>
      <c r="QK67" s="218">
        <v>160.27000000000001</v>
      </c>
      <c r="QL67" s="218">
        <v>160.27000000000001</v>
      </c>
      <c r="QM67" s="218"/>
      <c r="QN67" s="218"/>
      <c r="QO67" s="20">
        <f t="shared" si="144"/>
        <v>0</v>
      </c>
      <c r="QP67" s="18">
        <v>0</v>
      </c>
      <c r="QQ67" s="18">
        <v>0</v>
      </c>
      <c r="QR67" s="18"/>
      <c r="QS67" s="18">
        <v>0</v>
      </c>
      <c r="QT67" s="18">
        <v>0</v>
      </c>
      <c r="QU67" s="18">
        <v>0</v>
      </c>
      <c r="QV67" s="18"/>
      <c r="QW67" s="18">
        <v>0</v>
      </c>
      <c r="QX67" s="18"/>
      <c r="QY67" s="18"/>
      <c r="QZ67" s="18"/>
      <c r="RA67" s="18"/>
      <c r="RB67" s="218">
        <f t="shared" si="145"/>
        <v>-1599.0919999999999</v>
      </c>
      <c r="RC67" s="20">
        <f t="shared" si="40"/>
        <v>-1599.0919999999999</v>
      </c>
      <c r="RD67" s="20">
        <f t="shared" si="41"/>
        <v>0</v>
      </c>
      <c r="RE67" s="18">
        <f t="shared" si="146"/>
        <v>7867.6509999999989</v>
      </c>
      <c r="RF67" s="20">
        <v>767.10100000000011</v>
      </c>
      <c r="RG67" s="218">
        <v>788.95</v>
      </c>
      <c r="RH67" s="218">
        <v>788.95</v>
      </c>
      <c r="RI67" s="218">
        <v>788.95</v>
      </c>
      <c r="RJ67" s="218">
        <v>788.95</v>
      </c>
      <c r="RK67" s="218">
        <v>788.95</v>
      </c>
      <c r="RL67" s="218">
        <v>788.95</v>
      </c>
      <c r="RM67" s="218">
        <v>788.95</v>
      </c>
      <c r="RN67" s="218">
        <v>788.95</v>
      </c>
      <c r="RO67" s="218">
        <v>788.95</v>
      </c>
      <c r="RP67" s="218"/>
      <c r="RQ67" s="218"/>
      <c r="RR67" s="20">
        <f t="shared" si="147"/>
        <v>0</v>
      </c>
      <c r="RS67" s="18">
        <v>0</v>
      </c>
      <c r="RT67" s="18">
        <v>0</v>
      </c>
      <c r="RU67" s="18"/>
      <c r="RV67" s="18">
        <v>0</v>
      </c>
      <c r="RW67" s="18"/>
      <c r="RX67" s="18"/>
      <c r="RY67" s="18">
        <v>0</v>
      </c>
      <c r="RZ67" s="18">
        <v>0</v>
      </c>
      <c r="SA67" s="18"/>
      <c r="SB67" s="18"/>
      <c r="SC67" s="18"/>
      <c r="SD67" s="18"/>
      <c r="SE67" s="20">
        <f t="shared" si="42"/>
        <v>-7867.6509999999989</v>
      </c>
      <c r="SF67" s="20">
        <f t="shared" si="43"/>
        <v>-7867.6509999999989</v>
      </c>
      <c r="SG67" s="20">
        <f t="shared" si="44"/>
        <v>0</v>
      </c>
      <c r="SH67" s="18">
        <f t="shared" si="148"/>
        <v>2750.4520000000002</v>
      </c>
      <c r="SI67" s="18">
        <v>259.97199999999998</v>
      </c>
      <c r="SJ67" s="218">
        <v>276.72000000000003</v>
      </c>
      <c r="SK67" s="218">
        <v>276.72000000000003</v>
      </c>
      <c r="SL67" s="218">
        <v>276.72000000000003</v>
      </c>
      <c r="SM67" s="218">
        <v>276.72000000000003</v>
      </c>
      <c r="SN67" s="218">
        <v>276.72000000000003</v>
      </c>
      <c r="SO67" s="218">
        <v>276.72000000000003</v>
      </c>
      <c r="SP67" s="218">
        <v>276.72000000000003</v>
      </c>
      <c r="SQ67" s="218">
        <v>276.72000000000003</v>
      </c>
      <c r="SR67" s="218">
        <v>276.72000000000003</v>
      </c>
      <c r="SS67" s="218"/>
      <c r="ST67" s="218"/>
      <c r="SU67" s="20">
        <f t="shared" si="149"/>
        <v>0</v>
      </c>
      <c r="SV67" s="18">
        <v>0</v>
      </c>
      <c r="SW67" s="18">
        <v>0</v>
      </c>
      <c r="SX67" s="18">
        <v>0</v>
      </c>
      <c r="SY67" s="18">
        <v>0</v>
      </c>
      <c r="SZ67" s="18">
        <v>0</v>
      </c>
      <c r="TA67" s="18">
        <v>0</v>
      </c>
      <c r="TB67" s="18">
        <v>0</v>
      </c>
      <c r="TC67" s="18">
        <v>0</v>
      </c>
      <c r="TD67" s="18">
        <v>0</v>
      </c>
      <c r="TE67" s="18"/>
      <c r="TF67" s="18"/>
      <c r="TG67" s="18"/>
      <c r="TH67" s="20">
        <f t="shared" si="45"/>
        <v>-2750.4520000000002</v>
      </c>
      <c r="TI67" s="20">
        <f t="shared" si="46"/>
        <v>-2750.4520000000002</v>
      </c>
      <c r="TJ67" s="20">
        <f t="shared" si="47"/>
        <v>0</v>
      </c>
      <c r="TK67" s="18">
        <f t="shared" si="150"/>
        <v>1830.6870000000004</v>
      </c>
      <c r="TL67" s="18">
        <v>179.637</v>
      </c>
      <c r="TM67" s="218">
        <v>183.45</v>
      </c>
      <c r="TN67" s="218">
        <v>183.45</v>
      </c>
      <c r="TO67" s="218">
        <v>183.45</v>
      </c>
      <c r="TP67" s="218">
        <v>183.45</v>
      </c>
      <c r="TQ67" s="218">
        <v>183.45</v>
      </c>
      <c r="TR67" s="218">
        <v>183.45</v>
      </c>
      <c r="TS67" s="218">
        <v>183.45</v>
      </c>
      <c r="TT67" s="218">
        <v>183.45</v>
      </c>
      <c r="TU67" s="218">
        <v>183.45</v>
      </c>
      <c r="TV67" s="218"/>
      <c r="TW67" s="218"/>
      <c r="TX67" s="20">
        <f t="shared" si="151"/>
        <v>0</v>
      </c>
      <c r="TY67" s="18">
        <v>0</v>
      </c>
      <c r="TZ67" s="18">
        <v>0</v>
      </c>
      <c r="UA67" s="18">
        <v>0</v>
      </c>
      <c r="UB67" s="18">
        <v>0</v>
      </c>
      <c r="UC67" s="18">
        <v>0</v>
      </c>
      <c r="UD67" s="18">
        <v>0</v>
      </c>
      <c r="UE67" s="18">
        <v>0</v>
      </c>
      <c r="UF67" s="18">
        <v>0</v>
      </c>
      <c r="UG67" s="18">
        <v>0</v>
      </c>
      <c r="UH67" s="18">
        <f>VLOOKUP(C67,'[3]Фін.рез.(витрати)'!$C$8:$AI$94,33,0)</f>
        <v>0</v>
      </c>
      <c r="UI67" s="18"/>
      <c r="UJ67" s="18"/>
      <c r="UK67" s="20">
        <f t="shared" si="48"/>
        <v>-1830.6870000000004</v>
      </c>
      <c r="UL67" s="20">
        <f t="shared" si="49"/>
        <v>-1830.6870000000004</v>
      </c>
      <c r="UM67" s="20">
        <f t="shared" si="50"/>
        <v>0</v>
      </c>
      <c r="UN67" s="18">
        <f t="shared" si="152"/>
        <v>113.09399999999999</v>
      </c>
      <c r="UO67" s="18">
        <v>11.123999999999999</v>
      </c>
      <c r="UP67" s="218">
        <v>11.33</v>
      </c>
      <c r="UQ67" s="218">
        <v>11.33</v>
      </c>
      <c r="UR67" s="218">
        <v>11.33</v>
      </c>
      <c r="US67" s="218">
        <v>11.33</v>
      </c>
      <c r="UT67" s="218">
        <v>11.33</v>
      </c>
      <c r="UU67" s="218">
        <v>11.33</v>
      </c>
      <c r="UV67" s="218">
        <v>11.33</v>
      </c>
      <c r="UW67" s="218">
        <v>11.33</v>
      </c>
      <c r="UX67" s="218">
        <v>11.33</v>
      </c>
      <c r="UY67" s="218"/>
      <c r="UZ67" s="218"/>
      <c r="VA67" s="20">
        <f t="shared" si="51"/>
        <v>0</v>
      </c>
      <c r="VB67" s="218"/>
      <c r="VC67" s="218"/>
      <c r="VD67" s="218"/>
      <c r="VE67" s="218"/>
      <c r="VF67" s="218"/>
      <c r="VG67" s="218"/>
      <c r="VH67" s="218"/>
      <c r="VI67" s="218"/>
      <c r="VJ67" s="218"/>
      <c r="VK67" s="218"/>
      <c r="VL67" s="218"/>
      <c r="VM67" s="218"/>
      <c r="VN67" s="20">
        <f t="shared" si="52"/>
        <v>-113.09399999999999</v>
      </c>
      <c r="VO67" s="20">
        <f t="shared" si="53"/>
        <v>-113.09399999999999</v>
      </c>
      <c r="VP67" s="20">
        <f t="shared" si="54"/>
        <v>0</v>
      </c>
      <c r="VQ67" s="120">
        <f t="shared" si="55"/>
        <v>0</v>
      </c>
      <c r="VR67" s="228"/>
      <c r="VS67" s="228"/>
      <c r="VT67" s="228"/>
      <c r="VU67" s="228"/>
      <c r="VV67" s="228"/>
      <c r="VW67" s="228"/>
      <c r="VX67" s="228"/>
      <c r="VY67" s="228"/>
      <c r="VZ67" s="228"/>
      <c r="WA67" s="228"/>
      <c r="WB67" s="228"/>
      <c r="WC67" s="228"/>
      <c r="WD67" s="120">
        <f t="shared" si="56"/>
        <v>0</v>
      </c>
      <c r="WE67" s="218"/>
      <c r="WF67" s="218"/>
      <c r="WG67" s="218"/>
      <c r="WH67" s="218"/>
      <c r="WI67" s="218"/>
      <c r="WJ67" s="218"/>
      <c r="WK67" s="218"/>
      <c r="WL67" s="218"/>
      <c r="WM67" s="218"/>
      <c r="WN67" s="218"/>
      <c r="WO67" s="218"/>
      <c r="WP67" s="218"/>
      <c r="WQ67" s="120">
        <f t="shared" si="57"/>
        <v>0</v>
      </c>
      <c r="WR67" s="120">
        <f t="shared" si="58"/>
        <v>0</v>
      </c>
      <c r="WS67" s="120">
        <f t="shared" si="59"/>
        <v>0</v>
      </c>
      <c r="WT67" s="119">
        <f t="shared" si="153"/>
        <v>100312.56799999998</v>
      </c>
      <c r="WU67" s="119">
        <v>9753.3079999999991</v>
      </c>
      <c r="WV67" s="228">
        <v>10062.14</v>
      </c>
      <c r="WW67" s="228">
        <v>10062.14</v>
      </c>
      <c r="WX67" s="228">
        <v>10062.14</v>
      </c>
      <c r="WY67" s="228">
        <v>10062.14</v>
      </c>
      <c r="WZ67" s="228">
        <v>10062.14</v>
      </c>
      <c r="XA67" s="228">
        <v>10062.14</v>
      </c>
      <c r="XB67" s="228">
        <v>10062.14</v>
      </c>
      <c r="XC67" s="228">
        <v>10062.14</v>
      </c>
      <c r="XD67" s="228">
        <v>10062.14</v>
      </c>
      <c r="XE67" s="228"/>
      <c r="XF67" s="228"/>
      <c r="XG67" s="119">
        <f t="shared" si="154"/>
        <v>84084.815551005886</v>
      </c>
      <c r="XH67" s="18">
        <v>8760.0228600090995</v>
      </c>
      <c r="XI67" s="18">
        <v>5990.9062046243116</v>
      </c>
      <c r="XJ67" s="18">
        <v>4065.6514662455234</v>
      </c>
      <c r="XK67" s="18">
        <v>4230.337818053461</v>
      </c>
      <c r="XL67" s="18">
        <v>8711.7760922472407</v>
      </c>
      <c r="XM67" s="18">
        <v>8270.5420030958412</v>
      </c>
      <c r="XN67" s="18">
        <v>7807.0279975218709</v>
      </c>
      <c r="XO67" s="18">
        <v>14730.516316536432</v>
      </c>
      <c r="XP67" s="18">
        <v>13244.826202436105</v>
      </c>
      <c r="XQ67" s="18">
        <v>8273.208590236005</v>
      </c>
      <c r="XR67" s="18"/>
      <c r="XS67" s="18"/>
      <c r="XT67" s="120">
        <f t="shared" si="60"/>
        <v>-16227.752448994099</v>
      </c>
      <c r="XU67" s="120">
        <f t="shared" si="61"/>
        <v>-16227.752448994099</v>
      </c>
      <c r="XV67" s="120">
        <f t="shared" si="62"/>
        <v>0</v>
      </c>
      <c r="XW67" s="119">
        <f t="shared" si="155"/>
        <v>52682.38900000001</v>
      </c>
      <c r="XX67" s="119">
        <v>5130.1690000000008</v>
      </c>
      <c r="XY67" s="228">
        <v>5283.58</v>
      </c>
      <c r="XZ67" s="228">
        <v>5283.58</v>
      </c>
      <c r="YA67" s="228">
        <v>5283.58</v>
      </c>
      <c r="YB67" s="228">
        <v>5283.58</v>
      </c>
      <c r="YC67" s="228">
        <v>5283.58</v>
      </c>
      <c r="YD67" s="228">
        <v>5283.58</v>
      </c>
      <c r="YE67" s="228">
        <v>5283.58</v>
      </c>
      <c r="YF67" s="228">
        <v>5283.58</v>
      </c>
      <c r="YG67" s="228">
        <v>5283.58</v>
      </c>
      <c r="YH67" s="228"/>
      <c r="YI67" s="228"/>
      <c r="YJ67" s="120">
        <f t="shared" si="156"/>
        <v>42598.503239851045</v>
      </c>
      <c r="YK67" s="18">
        <v>3828.56965662731</v>
      </c>
      <c r="YL67" s="18">
        <v>2736.7654921934532</v>
      </c>
      <c r="YM67" s="18">
        <v>3845.702685594385</v>
      </c>
      <c r="YN67" s="18">
        <v>4108.42977039576</v>
      </c>
      <c r="YO67" s="18">
        <v>7287.419862177785</v>
      </c>
      <c r="YP67" s="18">
        <v>4423.1153105914373</v>
      </c>
      <c r="YQ67" s="18">
        <v>3743.7196511179536</v>
      </c>
      <c r="YR67" s="18">
        <v>4605.5128552449023</v>
      </c>
      <c r="YS67" s="18">
        <v>3919.0294632464279</v>
      </c>
      <c r="YT67" s="18">
        <v>4100.2384926616305</v>
      </c>
      <c r="YU67" s="18"/>
      <c r="YV67" s="18"/>
      <c r="YW67" s="218">
        <f t="shared" si="157"/>
        <v>-10083.885760148965</v>
      </c>
      <c r="YX67" s="120">
        <f t="shared" si="63"/>
        <v>-10083.885760148965</v>
      </c>
      <c r="YY67" s="120">
        <f t="shared" si="64"/>
        <v>0</v>
      </c>
      <c r="YZ67" s="119">
        <f t="shared" si="158"/>
        <v>469.11400000000009</v>
      </c>
      <c r="ZA67" s="119">
        <v>60.963999999999999</v>
      </c>
      <c r="ZB67" s="228">
        <v>45.35</v>
      </c>
      <c r="ZC67" s="228">
        <v>45.35</v>
      </c>
      <c r="ZD67" s="228">
        <v>45.35</v>
      </c>
      <c r="ZE67" s="228">
        <v>45.35</v>
      </c>
      <c r="ZF67" s="228">
        <v>45.35</v>
      </c>
      <c r="ZG67" s="228">
        <v>45.35</v>
      </c>
      <c r="ZH67" s="228">
        <v>45.35</v>
      </c>
      <c r="ZI67" s="228">
        <v>45.35</v>
      </c>
      <c r="ZJ67" s="228">
        <v>45.35</v>
      </c>
      <c r="ZK67" s="228"/>
      <c r="ZL67" s="228"/>
      <c r="ZM67" s="120">
        <f t="shared" si="159"/>
        <v>9022.3174877230667</v>
      </c>
      <c r="ZN67" s="119"/>
      <c r="ZO67" s="18"/>
      <c r="ZP67" s="18">
        <v>4067.0623002441334</v>
      </c>
      <c r="ZQ67" s="18">
        <v>4955.2551874789324</v>
      </c>
      <c r="ZR67" s="18"/>
      <c r="ZS67" s="18"/>
      <c r="ZT67" s="18"/>
      <c r="ZU67" s="18"/>
      <c r="ZV67" s="18"/>
      <c r="ZW67" s="18"/>
      <c r="ZX67" s="18"/>
      <c r="ZY67" s="18"/>
      <c r="ZZ67" s="120">
        <f t="shared" si="65"/>
        <v>8553.2034877230672</v>
      </c>
      <c r="AAA67" s="120">
        <f t="shared" si="66"/>
        <v>0</v>
      </c>
      <c r="AAB67" s="120">
        <f t="shared" si="67"/>
        <v>8553.2034877230672</v>
      </c>
      <c r="AAC67" s="119">
        <f t="shared" si="160"/>
        <v>1442.6939999999997</v>
      </c>
      <c r="AAD67" s="119">
        <v>144.084</v>
      </c>
      <c r="AAE67" s="228">
        <v>144.29</v>
      </c>
      <c r="AAF67" s="228">
        <v>144.29</v>
      </c>
      <c r="AAG67" s="228">
        <v>144.29</v>
      </c>
      <c r="AAH67" s="228">
        <v>144.29</v>
      </c>
      <c r="AAI67" s="228">
        <v>144.29</v>
      </c>
      <c r="AAJ67" s="228">
        <v>144.29</v>
      </c>
      <c r="AAK67" s="228">
        <v>144.29</v>
      </c>
      <c r="AAL67" s="228">
        <v>144.29</v>
      </c>
      <c r="AAM67" s="228">
        <v>144.29</v>
      </c>
      <c r="AAN67" s="228"/>
      <c r="AAO67" s="228"/>
      <c r="AAP67" s="120">
        <f t="shared" si="161"/>
        <v>1802.69827276</v>
      </c>
      <c r="AAQ67" s="18">
        <v>152.89837793999999</v>
      </c>
      <c r="AAR67" s="18">
        <v>152.50559939999999</v>
      </c>
      <c r="AAS67" s="18">
        <v>187.08569880000002</v>
      </c>
      <c r="AAT67" s="18">
        <v>190.96987140000002</v>
      </c>
      <c r="AAU67" s="18">
        <v>186.79810842000001</v>
      </c>
      <c r="AAV67" s="18">
        <v>190.28718940000002</v>
      </c>
      <c r="AAW67" s="18">
        <v>184.85215980000001</v>
      </c>
      <c r="AAX67" s="18">
        <v>185.6673126</v>
      </c>
      <c r="AAY67" s="18">
        <v>184.11357580000001</v>
      </c>
      <c r="AAZ67" s="18">
        <v>187.52037920000001</v>
      </c>
      <c r="ABA67" s="18"/>
      <c r="ABB67" s="18"/>
      <c r="ABC67" s="120">
        <f t="shared" si="68"/>
        <v>360.00427276000028</v>
      </c>
      <c r="ABD67" s="120">
        <f t="shared" si="69"/>
        <v>0</v>
      </c>
      <c r="ABE67" s="120">
        <f t="shared" si="70"/>
        <v>360.00427276000028</v>
      </c>
      <c r="ABF67" s="119">
        <f t="shared" si="162"/>
        <v>317.666</v>
      </c>
      <c r="ABG67" s="119">
        <v>31.736000000000001</v>
      </c>
      <c r="ABH67" s="228">
        <v>31.77</v>
      </c>
      <c r="ABI67" s="228">
        <v>31.77</v>
      </c>
      <c r="ABJ67" s="228">
        <v>31.77</v>
      </c>
      <c r="ABK67" s="228">
        <v>31.77</v>
      </c>
      <c r="ABL67" s="228">
        <v>31.77</v>
      </c>
      <c r="ABM67" s="228">
        <v>31.77</v>
      </c>
      <c r="ABN67" s="228">
        <v>31.77</v>
      </c>
      <c r="ABO67" s="228">
        <v>31.77</v>
      </c>
      <c r="ABP67" s="228">
        <v>31.77</v>
      </c>
      <c r="ABQ67" s="228"/>
      <c r="ABR67" s="228"/>
      <c r="ABS67" s="120">
        <f t="shared" si="163"/>
        <v>0</v>
      </c>
      <c r="ABT67" s="18">
        <v>0</v>
      </c>
      <c r="ABU67" s="18"/>
      <c r="ABV67" s="18"/>
      <c r="ABW67" s="18"/>
      <c r="ABX67" s="18"/>
      <c r="ABY67" s="18"/>
      <c r="ABZ67" s="18"/>
      <c r="ACA67" s="18">
        <v>0</v>
      </c>
      <c r="ACB67" s="18">
        <v>0</v>
      </c>
      <c r="ACC67" s="18">
        <v>0</v>
      </c>
      <c r="ACD67" s="18"/>
      <c r="ACE67" s="18"/>
      <c r="ACF67" s="120">
        <f t="shared" si="71"/>
        <v>-317.666</v>
      </c>
      <c r="ACG67" s="120">
        <f t="shared" si="72"/>
        <v>-317.666</v>
      </c>
      <c r="ACH67" s="120">
        <f t="shared" si="73"/>
        <v>0</v>
      </c>
      <c r="ACI67" s="114">
        <f t="shared" si="74"/>
        <v>41896.950999999994</v>
      </c>
      <c r="ACJ67" s="120">
        <f t="shared" si="75"/>
        <v>98984.947786200006</v>
      </c>
      <c r="ACK67" s="131">
        <f t="shared" si="76"/>
        <v>57087.996786200012</v>
      </c>
      <c r="ACL67" s="120">
        <f t="shared" si="77"/>
        <v>0</v>
      </c>
      <c r="ACM67" s="120">
        <f t="shared" si="78"/>
        <v>57087.996786200012</v>
      </c>
      <c r="ACN67" s="18">
        <f t="shared" si="164"/>
        <v>29707.077999999994</v>
      </c>
      <c r="ACO67" s="18">
        <v>2844.4180000000001</v>
      </c>
      <c r="ACP67" s="218">
        <v>2984.74</v>
      </c>
      <c r="ACQ67" s="218">
        <v>2984.74</v>
      </c>
      <c r="ACR67" s="218">
        <v>2984.74</v>
      </c>
      <c r="ACS67" s="218">
        <v>2984.74</v>
      </c>
      <c r="ACT67" s="218">
        <v>2984.74</v>
      </c>
      <c r="ACU67" s="218">
        <v>2984.74</v>
      </c>
      <c r="ACV67" s="218">
        <v>2984.74</v>
      </c>
      <c r="ACW67" s="218">
        <v>2984.74</v>
      </c>
      <c r="ACX67" s="218">
        <v>2984.74</v>
      </c>
      <c r="ACY67" s="218"/>
      <c r="ACZ67" s="218"/>
      <c r="ADA67" s="20">
        <f t="shared" si="165"/>
        <v>33985.727767368007</v>
      </c>
      <c r="ADB67" s="18">
        <v>3057.9675588</v>
      </c>
      <c r="ADC67" s="18">
        <v>3759.1639955999999</v>
      </c>
      <c r="ADD67" s="18">
        <v>3494.7691192080001</v>
      </c>
      <c r="ADE67" s="18">
        <v>4391.1797112000004</v>
      </c>
      <c r="ADF67" s="18">
        <v>2667.6622425600003</v>
      </c>
      <c r="ADG67" s="18">
        <v>3979.1814623999999</v>
      </c>
      <c r="ADH67" s="18">
        <v>4191.5827404000001</v>
      </c>
      <c r="ADI67" s="18">
        <v>2627.8391303999997</v>
      </c>
      <c r="ADJ67" s="18">
        <v>2899.2997332</v>
      </c>
      <c r="ADK67" s="18">
        <v>2917.0820736000005</v>
      </c>
      <c r="ADL67" s="18"/>
      <c r="ADM67" s="18"/>
      <c r="ADN67" s="20">
        <f t="shared" si="79"/>
        <v>4278.6497673680133</v>
      </c>
      <c r="ADO67" s="20">
        <f t="shared" si="80"/>
        <v>0</v>
      </c>
      <c r="ADP67" s="20">
        <f t="shared" si="81"/>
        <v>4278.6497673680133</v>
      </c>
      <c r="ADQ67" s="18">
        <f t="shared" si="166"/>
        <v>12189.873000000001</v>
      </c>
      <c r="ADR67" s="18">
        <v>1145.3430000000001</v>
      </c>
      <c r="ADS67" s="218">
        <v>1227.17</v>
      </c>
      <c r="ADT67" s="218">
        <v>1227.17</v>
      </c>
      <c r="ADU67" s="218">
        <v>1227.17</v>
      </c>
      <c r="ADV67" s="218">
        <v>1227.17</v>
      </c>
      <c r="ADW67" s="218">
        <v>1227.17</v>
      </c>
      <c r="ADX67" s="218">
        <v>1227.17</v>
      </c>
      <c r="ADY67" s="218">
        <v>1227.17</v>
      </c>
      <c r="ADZ67" s="218">
        <v>1227.17</v>
      </c>
      <c r="AEA67" s="218">
        <v>1227.17</v>
      </c>
      <c r="AEB67" s="218"/>
      <c r="AEC67" s="218"/>
      <c r="AED67" s="20">
        <f t="shared" si="167"/>
        <v>64999.220018831998</v>
      </c>
      <c r="AEE67" s="18">
        <v>1076.24572524</v>
      </c>
      <c r="AEF67" s="18">
        <v>1164.5882136</v>
      </c>
      <c r="AEG67" s="18">
        <v>1176.8505793920001</v>
      </c>
      <c r="AEH67" s="18">
        <v>1420.43706</v>
      </c>
      <c r="AEI67" s="18">
        <v>932.88783779999994</v>
      </c>
      <c r="AEJ67" s="18">
        <v>1378.9643076000002</v>
      </c>
      <c r="AEK67" s="18">
        <v>1469.2145688000001</v>
      </c>
      <c r="AEL67" s="18">
        <v>1136.3628672</v>
      </c>
      <c r="AEM67" s="18">
        <v>2238.0559344000003</v>
      </c>
      <c r="AEN67" s="18">
        <v>53005.6129248</v>
      </c>
      <c r="AEO67" s="18"/>
      <c r="AEP67" s="18"/>
      <c r="AEQ67" s="20">
        <f t="shared" si="82"/>
        <v>52809.347018831999</v>
      </c>
      <c r="AER67" s="20">
        <f t="shared" si="83"/>
        <v>0</v>
      </c>
      <c r="AES67" s="20">
        <f t="shared" si="84"/>
        <v>52809.347018831999</v>
      </c>
      <c r="AET67" s="18">
        <f t="shared" si="168"/>
        <v>0</v>
      </c>
      <c r="AEU67" s="18">
        <v>0</v>
      </c>
      <c r="AEV67" s="218">
        <v>0</v>
      </c>
      <c r="AEW67" s="218">
        <v>0</v>
      </c>
      <c r="AEX67" s="218">
        <v>0</v>
      </c>
      <c r="AEY67" s="218">
        <v>0</v>
      </c>
      <c r="AEZ67" s="218"/>
      <c r="AFA67" s="218"/>
      <c r="AFB67" s="218"/>
      <c r="AFC67" s="218"/>
      <c r="AFD67" s="218"/>
      <c r="AFE67" s="218"/>
      <c r="AFF67" s="218"/>
      <c r="AFG67" s="20">
        <f t="shared" si="169"/>
        <v>0</v>
      </c>
      <c r="AFH67" s="18"/>
      <c r="AFI67" s="18"/>
      <c r="AFJ67" s="18"/>
      <c r="AFK67" s="18"/>
      <c r="AFL67" s="18"/>
      <c r="AFM67" s="18"/>
      <c r="AFN67" s="18"/>
      <c r="AFO67" s="18"/>
      <c r="AFP67" s="18"/>
      <c r="AFQ67" s="18"/>
      <c r="AFR67" s="18"/>
      <c r="AFS67" s="18"/>
      <c r="AFT67" s="20">
        <f t="shared" si="85"/>
        <v>0</v>
      </c>
      <c r="AFU67" s="20">
        <f t="shared" si="86"/>
        <v>0</v>
      </c>
      <c r="AFV67" s="135">
        <f t="shared" si="87"/>
        <v>0</v>
      </c>
      <c r="AFW67" s="140">
        <f t="shared" si="88"/>
        <v>423491.94900000008</v>
      </c>
      <c r="AFX67" s="110">
        <f t="shared" si="89"/>
        <v>475306.46514922578</v>
      </c>
      <c r="AFY67" s="125">
        <f t="shared" si="90"/>
        <v>51814.516149225703</v>
      </c>
      <c r="AFZ67" s="20">
        <f t="shared" si="170"/>
        <v>0</v>
      </c>
      <c r="AGA67" s="139">
        <f t="shared" si="171"/>
        <v>51814.516149225703</v>
      </c>
      <c r="AGB67" s="200">
        <f t="shared" si="91"/>
        <v>508190.33880000009</v>
      </c>
      <c r="AGC67" s="125">
        <f t="shared" si="91"/>
        <v>570367.75817907089</v>
      </c>
      <c r="AGD67" s="125">
        <f t="shared" si="92"/>
        <v>62177.419379070809</v>
      </c>
      <c r="AGE67" s="20">
        <f t="shared" si="93"/>
        <v>0</v>
      </c>
      <c r="AGF67" s="135">
        <f t="shared" si="94"/>
        <v>62177.419379070809</v>
      </c>
      <c r="AGG67" s="164">
        <f t="shared" si="172"/>
        <v>25409.516940000005</v>
      </c>
      <c r="AGH67" s="205">
        <f t="shared" si="173"/>
        <v>28518.387908953548</v>
      </c>
      <c r="AGI67" s="125">
        <f t="shared" si="95"/>
        <v>3108.8709689535426</v>
      </c>
      <c r="AGJ67" s="20">
        <f t="shared" si="96"/>
        <v>0</v>
      </c>
      <c r="AGK67" s="139">
        <f t="shared" si="97"/>
        <v>3108.8709689535426</v>
      </c>
      <c r="AGL67" s="165">
        <f t="shared" si="174"/>
        <v>533599.85574000014</v>
      </c>
      <c r="AGM67" s="165">
        <f t="shared" si="174"/>
        <v>598886.14608802448</v>
      </c>
      <c r="AGN67" s="166">
        <f t="shared" si="99"/>
        <v>65286.29034802434</v>
      </c>
      <c r="AGO67" s="165">
        <f t="shared" si="100"/>
        <v>0</v>
      </c>
      <c r="AGP67" s="167">
        <f t="shared" si="101"/>
        <v>65286.29034802434</v>
      </c>
      <c r="AGQ67" s="202">
        <f t="shared" si="175"/>
        <v>4.7619047619047623E-2</v>
      </c>
      <c r="AGR67" s="263"/>
      <c r="AGS67" s="263">
        <v>0.05</v>
      </c>
      <c r="AGT67" s="229"/>
      <c r="AGU67" s="264"/>
      <c r="AGV67" s="22"/>
      <c r="AGW67" s="22"/>
      <c r="AGX67" s="22"/>
      <c r="AGY67" s="22"/>
      <c r="AGZ67" s="22"/>
      <c r="AHA67" s="22"/>
      <c r="AHB67" s="22"/>
      <c r="AHC67" s="22"/>
      <c r="AHD67" s="22"/>
      <c r="AHE67" s="22"/>
      <c r="AHF67" s="22"/>
      <c r="AHG67" s="22"/>
      <c r="AHH67" s="22"/>
    </row>
    <row r="68" spans="1:892" s="210" customFormat="1" ht="12.75" outlineLevel="1" x14ac:dyDescent="0.25">
      <c r="A68" s="1">
        <v>498</v>
      </c>
      <c r="B68" s="21">
        <v>3</v>
      </c>
      <c r="C68" s="230" t="s">
        <v>789</v>
      </c>
      <c r="D68" s="231">
        <v>5</v>
      </c>
      <c r="E68" s="227">
        <v>2320.1</v>
      </c>
      <c r="F68" s="131">
        <f t="shared" si="0"/>
        <v>34033.906000000003</v>
      </c>
      <c r="G68" s="113">
        <f t="shared" si="1"/>
        <v>22642.783753361735</v>
      </c>
      <c r="H68" s="131">
        <f t="shared" si="2"/>
        <v>-11391.122246638268</v>
      </c>
      <c r="I68" s="120">
        <f t="shared" si="3"/>
        <v>-11391.122246638268</v>
      </c>
      <c r="J68" s="120">
        <f t="shared" si="4"/>
        <v>0</v>
      </c>
      <c r="K68" s="18">
        <f t="shared" si="102"/>
        <v>10637.345000000001</v>
      </c>
      <c r="L68" s="218">
        <v>1043.345</v>
      </c>
      <c r="M68" s="218">
        <v>1066</v>
      </c>
      <c r="N68" s="218">
        <v>1066</v>
      </c>
      <c r="O68" s="218">
        <v>1066</v>
      </c>
      <c r="P68" s="218">
        <v>1066</v>
      </c>
      <c r="Q68" s="218">
        <v>1066</v>
      </c>
      <c r="R68" s="218">
        <v>1066</v>
      </c>
      <c r="S68" s="218">
        <v>1066</v>
      </c>
      <c r="T68" s="218">
        <v>1066</v>
      </c>
      <c r="U68" s="218">
        <v>1066</v>
      </c>
      <c r="V68" s="218"/>
      <c r="W68" s="218"/>
      <c r="X68" s="218">
        <f t="shared" si="103"/>
        <v>6453.0522770792923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5487.4920170603909</v>
      </c>
      <c r="AE68" s="18">
        <v>965.56026001890132</v>
      </c>
      <c r="AF68" s="18">
        <v>0</v>
      </c>
      <c r="AG68" s="18">
        <v>0</v>
      </c>
      <c r="AH68" s="18">
        <v>0</v>
      </c>
      <c r="AI68" s="18"/>
      <c r="AJ68" s="18"/>
      <c r="AK68" s="218"/>
      <c r="AL68" s="218">
        <f t="shared" si="104"/>
        <v>0</v>
      </c>
      <c r="AM68" s="218">
        <f t="shared" si="5"/>
        <v>0</v>
      </c>
      <c r="AN68" s="18">
        <f t="shared" si="105"/>
        <v>2050.8679999999999</v>
      </c>
      <c r="AO68" s="218">
        <v>201.36799999999999</v>
      </c>
      <c r="AP68" s="218">
        <v>205.5</v>
      </c>
      <c r="AQ68" s="218">
        <v>205.5</v>
      </c>
      <c r="AR68" s="218">
        <v>205.5</v>
      </c>
      <c r="AS68" s="218">
        <v>205.5</v>
      </c>
      <c r="AT68" s="218">
        <v>205.5</v>
      </c>
      <c r="AU68" s="218">
        <v>205.5</v>
      </c>
      <c r="AV68" s="218">
        <v>205.5</v>
      </c>
      <c r="AW68" s="218">
        <v>205.5</v>
      </c>
      <c r="AX68" s="218">
        <v>205.5</v>
      </c>
      <c r="AY68" s="218"/>
      <c r="AZ68" s="218"/>
      <c r="BA68" s="20">
        <f t="shared" si="106"/>
        <v>1111.3244506933554</v>
      </c>
      <c r="BB68" s="18">
        <v>0</v>
      </c>
      <c r="BC68" s="18">
        <v>0</v>
      </c>
      <c r="BD68" s="18">
        <v>0</v>
      </c>
      <c r="BE68" s="18">
        <v>0</v>
      </c>
      <c r="BF68" s="18">
        <v>0</v>
      </c>
      <c r="BG68" s="18">
        <v>1111.3244506933554</v>
      </c>
      <c r="BH68" s="18">
        <v>0</v>
      </c>
      <c r="BI68" s="18">
        <v>0</v>
      </c>
      <c r="BJ68" s="18">
        <v>0</v>
      </c>
      <c r="BK68" s="18">
        <v>0</v>
      </c>
      <c r="BL68" s="18"/>
      <c r="BM68" s="18"/>
      <c r="BN68" s="218"/>
      <c r="BO68" s="20">
        <f t="shared" si="6"/>
        <v>0</v>
      </c>
      <c r="BP68" s="20">
        <f t="shared" si="7"/>
        <v>0</v>
      </c>
      <c r="BQ68" s="18">
        <f t="shared" si="107"/>
        <v>1361.354</v>
      </c>
      <c r="BR68" s="218">
        <v>136.00399999999999</v>
      </c>
      <c r="BS68" s="3">
        <v>136.15</v>
      </c>
      <c r="BT68" s="218">
        <v>136.15</v>
      </c>
      <c r="BU68" s="218">
        <v>136.15</v>
      </c>
      <c r="BV68" s="218">
        <v>136.15</v>
      </c>
      <c r="BW68" s="218">
        <v>136.15</v>
      </c>
      <c r="BX68" s="218">
        <v>136.15</v>
      </c>
      <c r="BY68" s="218">
        <v>136.15</v>
      </c>
      <c r="BZ68" s="218">
        <v>136.15</v>
      </c>
      <c r="CA68" s="218">
        <v>136.15</v>
      </c>
      <c r="CB68" s="218"/>
      <c r="CC68" s="218"/>
      <c r="CD68" s="18">
        <f t="shared" si="108"/>
        <v>1478.66680349328</v>
      </c>
      <c r="CE68" s="18">
        <v>137.32171779200002</v>
      </c>
      <c r="CF68" s="18">
        <v>136.96895391999999</v>
      </c>
      <c r="CG68" s="18">
        <v>150.48579308327999</v>
      </c>
      <c r="CH68" s="18">
        <v>153.61012205999998</v>
      </c>
      <c r="CI68" s="18">
        <v>150.254487918</v>
      </c>
      <c r="CJ68" s="18">
        <v>153.06099426</v>
      </c>
      <c r="CK68" s="18">
        <v>148.68922841999998</v>
      </c>
      <c r="CL68" s="18">
        <v>149.34491154</v>
      </c>
      <c r="CM68" s="18">
        <v>148.09513482</v>
      </c>
      <c r="CN68" s="18">
        <v>150.83545967999999</v>
      </c>
      <c r="CO68" s="18"/>
      <c r="CP68" s="18"/>
      <c r="CQ68" s="218"/>
      <c r="CR68" s="20">
        <f t="shared" si="8"/>
        <v>0</v>
      </c>
      <c r="CS68" s="20">
        <f t="shared" si="9"/>
        <v>0</v>
      </c>
      <c r="CT68" s="18">
        <f t="shared" si="109"/>
        <v>266.67400000000009</v>
      </c>
      <c r="CU68" s="18">
        <v>26.643999999999998</v>
      </c>
      <c r="CV68" s="218">
        <v>26.67</v>
      </c>
      <c r="CW68" s="218">
        <v>26.67</v>
      </c>
      <c r="CX68" s="218">
        <v>26.67</v>
      </c>
      <c r="CY68" s="218">
        <v>26.67</v>
      </c>
      <c r="CZ68" s="218">
        <v>26.67</v>
      </c>
      <c r="DA68" s="218">
        <v>26.67</v>
      </c>
      <c r="DB68" s="218">
        <v>26.67</v>
      </c>
      <c r="DC68" s="218">
        <v>26.67</v>
      </c>
      <c r="DD68" s="218">
        <v>26.67</v>
      </c>
      <c r="DE68" s="218"/>
      <c r="DF68" s="218"/>
      <c r="DG68" s="18">
        <f t="shared" si="110"/>
        <v>289.96011029915996</v>
      </c>
      <c r="DH68" s="18">
        <v>26.928206389</v>
      </c>
      <c r="DI68" s="18">
        <v>26.85903089</v>
      </c>
      <c r="DJ68" s="18">
        <v>29.50961684416</v>
      </c>
      <c r="DK68" s="18">
        <v>30.122284319999999</v>
      </c>
      <c r="DL68" s="18">
        <v>29.464258895999997</v>
      </c>
      <c r="DM68" s="18">
        <v>30.014495839999999</v>
      </c>
      <c r="DN68" s="18">
        <v>29.157318239999999</v>
      </c>
      <c r="DO68" s="18">
        <v>29.285894880000001</v>
      </c>
      <c r="DP68" s="18">
        <v>29.040819039999999</v>
      </c>
      <c r="DQ68" s="18">
        <v>29.578184959999998</v>
      </c>
      <c r="DR68" s="18"/>
      <c r="DS68" s="18"/>
      <c r="DT68" s="218">
        <f t="shared" si="111"/>
        <v>23.286110299159873</v>
      </c>
      <c r="DU68" s="20">
        <f t="shared" si="10"/>
        <v>0</v>
      </c>
      <c r="DV68" s="20">
        <f t="shared" si="112"/>
        <v>23.286110299159873</v>
      </c>
      <c r="DW68" s="18">
        <f t="shared" si="176"/>
        <v>1090.2080000000001</v>
      </c>
      <c r="DX68" s="18">
        <v>107.048</v>
      </c>
      <c r="DY68" s="218">
        <v>109.24</v>
      </c>
      <c r="DZ68" s="218">
        <v>109.24</v>
      </c>
      <c r="EA68" s="218">
        <v>109.24</v>
      </c>
      <c r="EB68" s="218">
        <v>109.24</v>
      </c>
      <c r="EC68" s="218">
        <v>109.24</v>
      </c>
      <c r="ED68" s="218">
        <v>109.24</v>
      </c>
      <c r="EE68" s="218">
        <v>109.24</v>
      </c>
      <c r="EF68" s="218">
        <v>109.24</v>
      </c>
      <c r="EG68" s="218">
        <v>109.24</v>
      </c>
      <c r="EH68" s="218"/>
      <c r="EI68" s="218"/>
      <c r="EJ68" s="218"/>
      <c r="EK68" s="18">
        <f t="shared" si="113"/>
        <v>589.46825907981633</v>
      </c>
      <c r="EL68" s="18">
        <v>0</v>
      </c>
      <c r="EM68" s="18">
        <v>0</v>
      </c>
      <c r="EN68" s="18">
        <v>0</v>
      </c>
      <c r="EO68" s="18">
        <v>0</v>
      </c>
      <c r="EP68" s="18">
        <v>0</v>
      </c>
      <c r="EQ68" s="18">
        <v>589.46825907981633</v>
      </c>
      <c r="ER68" s="18">
        <v>0</v>
      </c>
      <c r="ES68" s="18">
        <v>0</v>
      </c>
      <c r="ET68" s="18">
        <v>0</v>
      </c>
      <c r="EU68" s="18">
        <v>0</v>
      </c>
      <c r="EV68" s="18"/>
      <c r="EW68" s="18"/>
      <c r="EX68" s="20">
        <f t="shared" si="12"/>
        <v>-500.73974092018375</v>
      </c>
      <c r="EY68" s="20">
        <f t="shared" si="114"/>
        <v>-500.73974092018375</v>
      </c>
      <c r="EZ68" s="20">
        <f t="shared" si="115"/>
        <v>0</v>
      </c>
      <c r="FA68" s="18">
        <f t="shared" si="116"/>
        <v>8673.3160000000007</v>
      </c>
      <c r="FB68" s="18">
        <v>851.596</v>
      </c>
      <c r="FC68" s="218">
        <v>869.08</v>
      </c>
      <c r="FD68" s="218">
        <v>869.08</v>
      </c>
      <c r="FE68" s="218">
        <v>869.08</v>
      </c>
      <c r="FF68" s="218">
        <v>869.08</v>
      </c>
      <c r="FG68" s="218">
        <v>869.08</v>
      </c>
      <c r="FH68" s="218">
        <v>869.08</v>
      </c>
      <c r="FI68" s="218">
        <v>869.08</v>
      </c>
      <c r="FJ68" s="218">
        <v>869.08</v>
      </c>
      <c r="FK68" s="218">
        <v>869.08</v>
      </c>
      <c r="FL68" s="218"/>
      <c r="FM68" s="218"/>
      <c r="FN68" s="20">
        <f t="shared" si="117"/>
        <v>4646.5262756373595</v>
      </c>
      <c r="FO68" s="18">
        <v>0</v>
      </c>
      <c r="FP68" s="18">
        <v>0</v>
      </c>
      <c r="FQ68" s="18">
        <v>0</v>
      </c>
      <c r="FR68" s="18">
        <v>0</v>
      </c>
      <c r="FS68" s="18">
        <v>0</v>
      </c>
      <c r="FT68" s="18">
        <v>4646.5262756373595</v>
      </c>
      <c r="FU68" s="18">
        <v>0</v>
      </c>
      <c r="FV68" s="18">
        <v>0</v>
      </c>
      <c r="FW68" s="18">
        <v>0</v>
      </c>
      <c r="FX68" s="18">
        <v>0</v>
      </c>
      <c r="FY68" s="18"/>
      <c r="FZ68" s="18"/>
      <c r="GA68" s="218">
        <f t="shared" si="118"/>
        <v>-4026.7897243626412</v>
      </c>
      <c r="GB68" s="20">
        <f t="shared" si="119"/>
        <v>-4026.7897243626412</v>
      </c>
      <c r="GC68" s="20">
        <f t="shared" si="120"/>
        <v>0</v>
      </c>
      <c r="GD68" s="18">
        <f t="shared" si="121"/>
        <v>5.4810000000000008</v>
      </c>
      <c r="GE68" s="218">
        <v>5.4810000000000008</v>
      </c>
      <c r="GF68" s="218">
        <v>0</v>
      </c>
      <c r="GG68" s="218">
        <v>0</v>
      </c>
      <c r="GH68" s="218">
        <v>0</v>
      </c>
      <c r="GI68" s="218">
        <v>0</v>
      </c>
      <c r="GJ68" s="218">
        <v>0</v>
      </c>
      <c r="GK68" s="218"/>
      <c r="GL68" s="218"/>
      <c r="GM68" s="218"/>
      <c r="GN68" s="218"/>
      <c r="GO68" s="218"/>
      <c r="GP68" s="218"/>
      <c r="GQ68" s="20">
        <f t="shared" si="122"/>
        <v>0</v>
      </c>
      <c r="GR68" s="18">
        <v>0</v>
      </c>
      <c r="GS68" s="18">
        <v>0</v>
      </c>
      <c r="GT68" s="18">
        <v>0</v>
      </c>
      <c r="GU68" s="18">
        <v>0</v>
      </c>
      <c r="GV68" s="218">
        <f t="shared" si="123"/>
        <v>-5.4810000000000008</v>
      </c>
      <c r="GW68" s="20">
        <f t="shared" si="13"/>
        <v>-5.4810000000000008</v>
      </c>
      <c r="GX68" s="20">
        <f t="shared" si="14"/>
        <v>0</v>
      </c>
      <c r="GY68" s="18">
        <f t="shared" si="124"/>
        <v>9948.66</v>
      </c>
      <c r="GZ68" s="18">
        <v>972.6</v>
      </c>
      <c r="HA68" s="218">
        <v>997.34</v>
      </c>
      <c r="HB68" s="218">
        <v>997.34</v>
      </c>
      <c r="HC68" s="218">
        <v>997.34</v>
      </c>
      <c r="HD68" s="218">
        <v>997.34</v>
      </c>
      <c r="HE68" s="218">
        <v>997.34</v>
      </c>
      <c r="HF68" s="218">
        <v>997.34</v>
      </c>
      <c r="HG68" s="218">
        <v>997.34</v>
      </c>
      <c r="HH68" s="218">
        <v>997.34</v>
      </c>
      <c r="HI68" s="218">
        <v>997.34</v>
      </c>
      <c r="HJ68" s="218"/>
      <c r="HK68" s="218"/>
      <c r="HL68" s="20">
        <f t="shared" si="125"/>
        <v>8073.7855770794722</v>
      </c>
      <c r="HM68" s="18">
        <v>771.09076185830031</v>
      </c>
      <c r="HN68" s="18">
        <v>708.91906870848936</v>
      </c>
      <c r="HO68" s="18">
        <v>814.7996623234967</v>
      </c>
      <c r="HP68" s="18">
        <v>878.28886255713974</v>
      </c>
      <c r="HQ68" s="18">
        <v>918.78603025171151</v>
      </c>
      <c r="HR68" s="18">
        <v>796.99349163400711</v>
      </c>
      <c r="HS68" s="18">
        <v>724.47803717604063</v>
      </c>
      <c r="HT68" s="18">
        <v>958.33662305020709</v>
      </c>
      <c r="HU68" s="18">
        <v>724.12589922356597</v>
      </c>
      <c r="HV68" s="18">
        <v>777.96714029651287</v>
      </c>
      <c r="HW68" s="18"/>
      <c r="HX68" s="18"/>
      <c r="HY68" s="20">
        <f t="shared" si="15"/>
        <v>-1874.8744229205276</v>
      </c>
      <c r="HZ68" s="20">
        <f t="shared" si="16"/>
        <v>-1874.8744229205276</v>
      </c>
      <c r="IA68" s="20">
        <f t="shared" si="17"/>
        <v>0</v>
      </c>
      <c r="IB68" s="119">
        <f t="shared" si="126"/>
        <v>0</v>
      </c>
      <c r="IC68" s="119">
        <v>0</v>
      </c>
      <c r="ID68" s="228">
        <v>0</v>
      </c>
      <c r="IE68" s="228">
        <v>0</v>
      </c>
      <c r="IF68" s="119">
        <v>0</v>
      </c>
      <c r="IG68" s="119">
        <v>0</v>
      </c>
      <c r="IH68" s="119">
        <v>0</v>
      </c>
      <c r="II68" s="119">
        <v>0</v>
      </c>
      <c r="IJ68" s="119">
        <v>0</v>
      </c>
      <c r="IK68" s="119">
        <v>0</v>
      </c>
      <c r="IL68" s="119">
        <v>0</v>
      </c>
      <c r="IM68" s="119"/>
      <c r="IN68" s="119"/>
      <c r="IO68" s="120">
        <f t="shared" si="127"/>
        <v>0</v>
      </c>
      <c r="IP68" s="18">
        <v>0</v>
      </c>
      <c r="IQ68" s="18">
        <v>0</v>
      </c>
      <c r="IR68" s="18">
        <v>0</v>
      </c>
      <c r="IS68" s="18">
        <v>0</v>
      </c>
      <c r="IT68" s="18">
        <v>0</v>
      </c>
      <c r="IU68" s="18">
        <v>0</v>
      </c>
      <c r="IV68" s="18">
        <v>0</v>
      </c>
      <c r="IW68" s="18">
        <v>0</v>
      </c>
      <c r="IX68" s="18">
        <v>0</v>
      </c>
      <c r="IY68" s="18">
        <v>0</v>
      </c>
      <c r="IZ68" s="18"/>
      <c r="JA68" s="18"/>
      <c r="JB68" s="228">
        <f t="shared" si="18"/>
        <v>0</v>
      </c>
      <c r="JC68" s="120">
        <f t="shared" si="19"/>
        <v>0</v>
      </c>
      <c r="JD68" s="120">
        <f t="shared" si="20"/>
        <v>0</v>
      </c>
      <c r="JE68" s="119">
        <f t="shared" si="128"/>
        <v>0</v>
      </c>
      <c r="JF68" s="119">
        <v>0</v>
      </c>
      <c r="JG68" s="228">
        <v>0</v>
      </c>
      <c r="JH68" s="228">
        <v>0</v>
      </c>
      <c r="JI68" s="228">
        <v>0</v>
      </c>
      <c r="JJ68" s="228">
        <v>0</v>
      </c>
      <c r="JK68" s="228">
        <v>0</v>
      </c>
      <c r="JL68" s="228">
        <v>0</v>
      </c>
      <c r="JM68" s="228">
        <v>0</v>
      </c>
      <c r="JN68" s="228">
        <v>0</v>
      </c>
      <c r="JO68" s="228">
        <v>0</v>
      </c>
      <c r="JP68" s="228"/>
      <c r="JQ68" s="228"/>
      <c r="JR68" s="119">
        <f t="shared" si="129"/>
        <v>0</v>
      </c>
      <c r="JS68" s="18">
        <v>0</v>
      </c>
      <c r="JT68" s="18">
        <v>0</v>
      </c>
      <c r="JU68" s="18">
        <v>0</v>
      </c>
      <c r="JV68" s="18">
        <v>0</v>
      </c>
      <c r="JW68" s="18">
        <v>0</v>
      </c>
      <c r="JX68" s="18">
        <v>0</v>
      </c>
      <c r="JY68" s="18">
        <v>0</v>
      </c>
      <c r="JZ68" s="18">
        <v>0</v>
      </c>
      <c r="KA68" s="18">
        <v>0</v>
      </c>
      <c r="KB68" s="18">
        <v>0</v>
      </c>
      <c r="KC68" s="18"/>
      <c r="KD68" s="18"/>
      <c r="KE68" s="228">
        <f t="shared" si="21"/>
        <v>0</v>
      </c>
      <c r="KF68" s="120">
        <f t="shared" si="22"/>
        <v>0</v>
      </c>
      <c r="KG68" s="120">
        <f t="shared" si="23"/>
        <v>0</v>
      </c>
      <c r="KH68" s="119">
        <f t="shared" si="130"/>
        <v>2333.2910000000002</v>
      </c>
      <c r="KI68" s="119">
        <v>229.09100000000001</v>
      </c>
      <c r="KJ68" s="228">
        <v>233.8</v>
      </c>
      <c r="KK68" s="228">
        <v>233.8</v>
      </c>
      <c r="KL68" s="228">
        <v>233.8</v>
      </c>
      <c r="KM68" s="228">
        <v>233.8</v>
      </c>
      <c r="KN68" s="228">
        <v>233.8</v>
      </c>
      <c r="KO68" s="228">
        <v>233.8</v>
      </c>
      <c r="KP68" s="228">
        <v>233.8</v>
      </c>
      <c r="KQ68" s="228">
        <v>233.8</v>
      </c>
      <c r="KR68" s="228">
        <v>233.8</v>
      </c>
      <c r="KS68" s="228"/>
      <c r="KT68" s="228"/>
      <c r="KU68" s="120">
        <f t="shared" si="131"/>
        <v>1948.6545493291269</v>
      </c>
      <c r="KV68" s="18">
        <v>271.28298795060198</v>
      </c>
      <c r="KW68" s="18">
        <v>205.61770165853318</v>
      </c>
      <c r="KX68" s="18">
        <v>303.12400864813861</v>
      </c>
      <c r="KY68" s="18">
        <v>268.82940819650094</v>
      </c>
      <c r="KZ68" s="18">
        <v>289.5298288471281</v>
      </c>
      <c r="LA68" s="18">
        <v>57.365383407221287</v>
      </c>
      <c r="LB68" s="18">
        <v>3.1785970533261314</v>
      </c>
      <c r="LC68" s="18"/>
      <c r="LD68" s="18">
        <v>320.26236379289998</v>
      </c>
      <c r="LE68" s="18">
        <v>229.46426977477665</v>
      </c>
      <c r="LF68" s="18"/>
      <c r="LG68" s="18"/>
      <c r="LH68" s="228">
        <f t="shared" si="132"/>
        <v>-384.63645067087327</v>
      </c>
      <c r="LI68" s="120">
        <f t="shared" si="24"/>
        <v>-384.63645067087327</v>
      </c>
      <c r="LJ68" s="120">
        <f t="shared" si="25"/>
        <v>0</v>
      </c>
      <c r="LK68" s="120">
        <f t="shared" si="133"/>
        <v>0</v>
      </c>
      <c r="LL68" s="228"/>
      <c r="LM68" s="228"/>
      <c r="LN68" s="228"/>
      <c r="LO68" s="228"/>
      <c r="LP68" s="228"/>
      <c r="LQ68" s="228"/>
      <c r="LR68" s="228"/>
      <c r="LS68" s="228"/>
      <c r="LT68" s="228"/>
      <c r="LU68" s="228"/>
      <c r="LV68" s="228"/>
      <c r="LW68" s="228"/>
      <c r="LX68" s="120">
        <f t="shared" si="26"/>
        <v>0</v>
      </c>
      <c r="LY68" s="228"/>
      <c r="LZ68" s="228"/>
      <c r="MA68" s="228"/>
      <c r="MB68" s="228"/>
      <c r="MC68" s="228"/>
      <c r="MD68" s="228"/>
      <c r="ME68" s="228"/>
      <c r="MF68" s="228"/>
      <c r="MG68" s="228"/>
      <c r="MH68" s="228"/>
      <c r="MI68" s="228"/>
      <c r="MJ68" s="119">
        <v>0</v>
      </c>
      <c r="MK68" s="228"/>
      <c r="ML68" s="120">
        <f t="shared" si="27"/>
        <v>0</v>
      </c>
      <c r="MM68" s="120">
        <f t="shared" si="28"/>
        <v>0</v>
      </c>
      <c r="MN68" s="120">
        <f t="shared" si="134"/>
        <v>34454.199999999997</v>
      </c>
      <c r="MO68" s="120">
        <v>3374.0499999999997</v>
      </c>
      <c r="MP68" s="228">
        <v>3453.35</v>
      </c>
      <c r="MQ68" s="228">
        <v>3453.35</v>
      </c>
      <c r="MR68" s="228">
        <v>3453.35</v>
      </c>
      <c r="MS68" s="228">
        <v>3453.35</v>
      </c>
      <c r="MT68" s="228">
        <v>3453.35</v>
      </c>
      <c r="MU68" s="228">
        <v>3453.35</v>
      </c>
      <c r="MV68" s="228">
        <v>3453.35</v>
      </c>
      <c r="MW68" s="228">
        <v>3453.35</v>
      </c>
      <c r="MX68" s="228">
        <v>3453.35</v>
      </c>
      <c r="MY68" s="228"/>
      <c r="MZ68" s="228"/>
      <c r="NA68" s="120">
        <f t="shared" si="135"/>
        <v>16521.895285364091</v>
      </c>
      <c r="NB68" s="20">
        <v>2735.7075016352837</v>
      </c>
      <c r="NC68" s="20">
        <v>0</v>
      </c>
      <c r="ND68" s="20">
        <v>248.53379062746194</v>
      </c>
      <c r="NE68" s="20">
        <v>0</v>
      </c>
      <c r="NF68" s="20">
        <v>303.81363591056208</v>
      </c>
      <c r="NG68" s="20">
        <v>924.86651158251448</v>
      </c>
      <c r="NH68" s="20">
        <v>303.22914276446465</v>
      </c>
      <c r="NI68" s="20">
        <v>0</v>
      </c>
      <c r="NJ68" s="20">
        <v>0</v>
      </c>
      <c r="NK68" s="20">
        <v>12005.744702843804</v>
      </c>
      <c r="NL68" s="20"/>
      <c r="NM68" s="20"/>
      <c r="NN68" s="228">
        <f t="shared" si="136"/>
        <v>-17932.304714635906</v>
      </c>
      <c r="NO68" s="120">
        <f t="shared" si="29"/>
        <v>-17932.304714635906</v>
      </c>
      <c r="NP68" s="120">
        <f t="shared" si="30"/>
        <v>0</v>
      </c>
      <c r="NQ68" s="114">
        <f t="shared" si="31"/>
        <v>15705.129000000003</v>
      </c>
      <c r="NR68" s="113">
        <f t="shared" si="32"/>
        <v>7021.07</v>
      </c>
      <c r="NS68" s="131">
        <f t="shared" si="33"/>
        <v>-8684.0590000000029</v>
      </c>
      <c r="NT68" s="120">
        <f t="shared" si="34"/>
        <v>-8684.0590000000029</v>
      </c>
      <c r="NU68" s="120">
        <f t="shared" si="35"/>
        <v>0</v>
      </c>
      <c r="NV68" s="18">
        <f t="shared" si="137"/>
        <v>3605.7850000000003</v>
      </c>
      <c r="NW68" s="18">
        <v>351.47499999999997</v>
      </c>
      <c r="NX68" s="218">
        <v>361.59</v>
      </c>
      <c r="NY68" s="218">
        <v>361.59</v>
      </c>
      <c r="NZ68" s="18">
        <v>361.59</v>
      </c>
      <c r="OA68" s="18">
        <v>361.59</v>
      </c>
      <c r="OB68" s="18">
        <v>361.59</v>
      </c>
      <c r="OC68" s="18">
        <v>361.59</v>
      </c>
      <c r="OD68" s="18">
        <v>361.59</v>
      </c>
      <c r="OE68" s="18">
        <v>361.59</v>
      </c>
      <c r="OF68" s="18">
        <v>361.59</v>
      </c>
      <c r="OG68" s="18"/>
      <c r="OH68" s="18"/>
      <c r="OI68" s="20">
        <f t="shared" si="138"/>
        <v>0</v>
      </c>
      <c r="OJ68" s="20">
        <v>0</v>
      </c>
      <c r="OK68" s="20">
        <v>0</v>
      </c>
      <c r="OL68" s="20">
        <v>0</v>
      </c>
      <c r="OM68" s="20">
        <v>0</v>
      </c>
      <c r="ON68" s="20">
        <v>0</v>
      </c>
      <c r="OO68" s="20">
        <v>0</v>
      </c>
      <c r="OP68" s="20">
        <v>0</v>
      </c>
      <c r="OQ68" s="20">
        <v>0</v>
      </c>
      <c r="OR68" s="20">
        <v>0</v>
      </c>
      <c r="OS68" s="20">
        <f>VLOOKUP(C68,'[3]Фін.рез.(витрати)'!$C$8:$AD$94,28,0)</f>
        <v>0</v>
      </c>
      <c r="OT68" s="20"/>
      <c r="OU68" s="20"/>
      <c r="OV68" s="218">
        <f t="shared" si="139"/>
        <v>-3605.7850000000003</v>
      </c>
      <c r="OW68" s="20">
        <f t="shared" si="36"/>
        <v>-3605.7850000000003</v>
      </c>
      <c r="OX68" s="20">
        <f t="shared" si="37"/>
        <v>0</v>
      </c>
      <c r="OY68" s="18">
        <f t="shared" si="140"/>
        <v>5278.4880000000003</v>
      </c>
      <c r="OZ68" s="18">
        <v>498.22799999999995</v>
      </c>
      <c r="PA68" s="218">
        <v>531.14</v>
      </c>
      <c r="PB68" s="218">
        <v>531.14</v>
      </c>
      <c r="PC68" s="218">
        <v>531.14</v>
      </c>
      <c r="PD68" s="218">
        <v>531.14</v>
      </c>
      <c r="PE68" s="218">
        <v>531.14</v>
      </c>
      <c r="PF68" s="218">
        <v>531.14</v>
      </c>
      <c r="PG68" s="218">
        <v>531.14</v>
      </c>
      <c r="PH68" s="218">
        <v>531.14</v>
      </c>
      <c r="PI68" s="218">
        <v>531.14</v>
      </c>
      <c r="PJ68" s="218"/>
      <c r="PK68" s="218"/>
      <c r="PL68" s="20">
        <f t="shared" si="141"/>
        <v>0</v>
      </c>
      <c r="PM68" s="18">
        <v>0</v>
      </c>
      <c r="PN68" s="18">
        <v>0</v>
      </c>
      <c r="PO68" s="18">
        <v>0</v>
      </c>
      <c r="PP68" s="18">
        <v>0</v>
      </c>
      <c r="PQ68" s="18">
        <v>0</v>
      </c>
      <c r="PR68" s="18">
        <v>0</v>
      </c>
      <c r="PS68" s="18">
        <v>0</v>
      </c>
      <c r="PT68" s="18">
        <v>0</v>
      </c>
      <c r="PU68" s="18">
        <v>0</v>
      </c>
      <c r="PV68" s="18">
        <f>VLOOKUP(C68,'[3]Фін.рез.(витрати)'!$C$8:$AE$94,29,0)</f>
        <v>0</v>
      </c>
      <c r="PW68" s="18"/>
      <c r="PX68" s="18"/>
      <c r="PY68" s="218">
        <f t="shared" si="142"/>
        <v>-5278.4880000000003</v>
      </c>
      <c r="PZ68" s="20">
        <f t="shared" si="38"/>
        <v>-5278.4880000000003</v>
      </c>
      <c r="QA68" s="20">
        <f t="shared" si="39"/>
        <v>0</v>
      </c>
      <c r="QB68" s="18">
        <f t="shared" si="143"/>
        <v>657.17000000000007</v>
      </c>
      <c r="QC68" s="18">
        <v>64.34</v>
      </c>
      <c r="QD68" s="218">
        <v>65.87</v>
      </c>
      <c r="QE68" s="218">
        <v>65.87</v>
      </c>
      <c r="QF68" s="218">
        <v>65.87</v>
      </c>
      <c r="QG68" s="218">
        <v>65.87</v>
      </c>
      <c r="QH68" s="218">
        <v>65.87</v>
      </c>
      <c r="QI68" s="218">
        <v>65.87</v>
      </c>
      <c r="QJ68" s="218">
        <v>65.87</v>
      </c>
      <c r="QK68" s="218">
        <v>65.87</v>
      </c>
      <c r="QL68" s="218">
        <v>65.87</v>
      </c>
      <c r="QM68" s="218"/>
      <c r="QN68" s="218"/>
      <c r="QO68" s="20">
        <f t="shared" si="144"/>
        <v>0</v>
      </c>
      <c r="QP68" s="18">
        <v>0</v>
      </c>
      <c r="QQ68" s="18">
        <v>0</v>
      </c>
      <c r="QR68" s="18"/>
      <c r="QS68" s="18">
        <v>0</v>
      </c>
      <c r="QT68" s="18">
        <v>0</v>
      </c>
      <c r="QU68" s="18">
        <v>0</v>
      </c>
      <c r="QV68" s="18"/>
      <c r="QW68" s="18">
        <v>0</v>
      </c>
      <c r="QX68" s="18"/>
      <c r="QY68" s="18"/>
      <c r="QZ68" s="18"/>
      <c r="RA68" s="18"/>
      <c r="RB68" s="218">
        <f t="shared" si="145"/>
        <v>-657.17000000000007</v>
      </c>
      <c r="RC68" s="20">
        <f t="shared" si="40"/>
        <v>-657.17000000000007</v>
      </c>
      <c r="RD68" s="20">
        <f t="shared" si="41"/>
        <v>0</v>
      </c>
      <c r="RE68" s="18">
        <f t="shared" si="146"/>
        <v>3180.2050000000004</v>
      </c>
      <c r="RF68" s="20">
        <v>309.92500000000001</v>
      </c>
      <c r="RG68" s="218">
        <v>318.92</v>
      </c>
      <c r="RH68" s="218">
        <v>318.92</v>
      </c>
      <c r="RI68" s="218">
        <v>318.92</v>
      </c>
      <c r="RJ68" s="218">
        <v>318.92</v>
      </c>
      <c r="RK68" s="218">
        <v>318.92</v>
      </c>
      <c r="RL68" s="218">
        <v>318.92</v>
      </c>
      <c r="RM68" s="218">
        <v>318.92</v>
      </c>
      <c r="RN68" s="218">
        <v>318.92</v>
      </c>
      <c r="RO68" s="218">
        <v>318.92</v>
      </c>
      <c r="RP68" s="218"/>
      <c r="RQ68" s="218"/>
      <c r="RR68" s="20">
        <f t="shared" si="147"/>
        <v>0</v>
      </c>
      <c r="RS68" s="18">
        <v>0</v>
      </c>
      <c r="RT68" s="18">
        <v>0</v>
      </c>
      <c r="RU68" s="18"/>
      <c r="RV68" s="18">
        <v>0</v>
      </c>
      <c r="RW68" s="18"/>
      <c r="RX68" s="18"/>
      <c r="RY68" s="18">
        <v>0</v>
      </c>
      <c r="RZ68" s="18">
        <v>0</v>
      </c>
      <c r="SA68" s="18"/>
      <c r="SB68" s="18"/>
      <c r="SC68" s="18"/>
      <c r="SD68" s="18"/>
      <c r="SE68" s="20">
        <f t="shared" si="42"/>
        <v>-3180.2050000000004</v>
      </c>
      <c r="SF68" s="20">
        <f t="shared" si="43"/>
        <v>-3180.2050000000004</v>
      </c>
      <c r="SG68" s="20">
        <f t="shared" si="44"/>
        <v>0</v>
      </c>
      <c r="SH68" s="18">
        <f t="shared" si="148"/>
        <v>0</v>
      </c>
      <c r="SI68" s="18">
        <v>0</v>
      </c>
      <c r="SJ68" s="218">
        <v>0</v>
      </c>
      <c r="SK68" s="218">
        <v>0</v>
      </c>
      <c r="SL68" s="218">
        <v>0</v>
      </c>
      <c r="SM68" s="218">
        <v>0</v>
      </c>
      <c r="SN68" s="218">
        <v>0</v>
      </c>
      <c r="SO68" s="218">
        <v>0</v>
      </c>
      <c r="SP68" s="218">
        <v>0</v>
      </c>
      <c r="SQ68" s="218">
        <v>0</v>
      </c>
      <c r="SR68" s="218">
        <v>0</v>
      </c>
      <c r="SS68" s="218"/>
      <c r="ST68" s="218"/>
      <c r="SU68" s="20">
        <f t="shared" si="149"/>
        <v>7021.07</v>
      </c>
      <c r="SV68" s="18">
        <v>0</v>
      </c>
      <c r="SW68" s="18">
        <v>0</v>
      </c>
      <c r="SX68" s="18">
        <v>0</v>
      </c>
      <c r="SY68" s="18">
        <v>0</v>
      </c>
      <c r="SZ68" s="18">
        <v>7021.07</v>
      </c>
      <c r="TA68" s="18">
        <v>0</v>
      </c>
      <c r="TB68" s="18">
        <v>0</v>
      </c>
      <c r="TC68" s="18">
        <v>0</v>
      </c>
      <c r="TD68" s="18">
        <v>0</v>
      </c>
      <c r="TE68" s="18"/>
      <c r="TF68" s="18"/>
      <c r="TG68" s="18"/>
      <c r="TH68" s="20">
        <f t="shared" si="45"/>
        <v>7021.07</v>
      </c>
      <c r="TI68" s="20">
        <f t="shared" si="46"/>
        <v>0</v>
      </c>
      <c r="TJ68" s="20">
        <f t="shared" si="47"/>
        <v>7021.07</v>
      </c>
      <c r="TK68" s="18">
        <f t="shared" si="150"/>
        <v>2927.8990000000003</v>
      </c>
      <c r="TL68" s="18">
        <v>287.29899999999998</v>
      </c>
      <c r="TM68" s="218">
        <v>293.39999999999998</v>
      </c>
      <c r="TN68" s="218">
        <v>293.39999999999998</v>
      </c>
      <c r="TO68" s="218">
        <v>293.39999999999998</v>
      </c>
      <c r="TP68" s="218">
        <v>293.39999999999998</v>
      </c>
      <c r="TQ68" s="218">
        <v>293.39999999999998</v>
      </c>
      <c r="TR68" s="218">
        <v>293.39999999999998</v>
      </c>
      <c r="TS68" s="218">
        <v>293.39999999999998</v>
      </c>
      <c r="TT68" s="218">
        <v>293.39999999999998</v>
      </c>
      <c r="TU68" s="218">
        <v>293.39999999999998</v>
      </c>
      <c r="TV68" s="218"/>
      <c r="TW68" s="218"/>
      <c r="TX68" s="20">
        <f t="shared" si="151"/>
        <v>0</v>
      </c>
      <c r="TY68" s="18">
        <v>0</v>
      </c>
      <c r="TZ68" s="18">
        <v>0</v>
      </c>
      <c r="UA68" s="18">
        <v>0</v>
      </c>
      <c r="UB68" s="18">
        <v>0</v>
      </c>
      <c r="UC68" s="18">
        <v>0</v>
      </c>
      <c r="UD68" s="18">
        <v>0</v>
      </c>
      <c r="UE68" s="18">
        <v>0</v>
      </c>
      <c r="UF68" s="18">
        <v>0</v>
      </c>
      <c r="UG68" s="18">
        <v>0</v>
      </c>
      <c r="UH68" s="18">
        <f>VLOOKUP(C68,'[3]Фін.рез.(витрати)'!$C$8:$AI$94,33,0)</f>
        <v>0</v>
      </c>
      <c r="UI68" s="18"/>
      <c r="UJ68" s="18"/>
      <c r="UK68" s="20">
        <f t="shared" si="48"/>
        <v>-2927.8990000000003</v>
      </c>
      <c r="UL68" s="20">
        <f t="shared" si="49"/>
        <v>-2927.8990000000003</v>
      </c>
      <c r="UM68" s="20">
        <f t="shared" si="50"/>
        <v>0</v>
      </c>
      <c r="UN68" s="18">
        <f t="shared" si="152"/>
        <v>55.582000000000001</v>
      </c>
      <c r="UO68" s="18">
        <v>5.452</v>
      </c>
      <c r="UP68" s="218">
        <v>5.57</v>
      </c>
      <c r="UQ68" s="218">
        <v>5.57</v>
      </c>
      <c r="UR68" s="218">
        <v>5.57</v>
      </c>
      <c r="US68" s="218">
        <v>5.57</v>
      </c>
      <c r="UT68" s="218">
        <v>5.57</v>
      </c>
      <c r="UU68" s="218">
        <v>5.57</v>
      </c>
      <c r="UV68" s="218">
        <v>5.57</v>
      </c>
      <c r="UW68" s="218">
        <v>5.57</v>
      </c>
      <c r="UX68" s="218">
        <v>5.57</v>
      </c>
      <c r="UY68" s="218"/>
      <c r="UZ68" s="218"/>
      <c r="VA68" s="20">
        <f t="shared" si="51"/>
        <v>0</v>
      </c>
      <c r="VB68" s="218"/>
      <c r="VC68" s="218"/>
      <c r="VD68" s="218"/>
      <c r="VE68" s="218"/>
      <c r="VF68" s="218"/>
      <c r="VG68" s="218"/>
      <c r="VH68" s="218"/>
      <c r="VI68" s="218"/>
      <c r="VJ68" s="218"/>
      <c r="VK68" s="218"/>
      <c r="VL68" s="218"/>
      <c r="VM68" s="218"/>
      <c r="VN68" s="20">
        <f t="shared" si="52"/>
        <v>-55.582000000000001</v>
      </c>
      <c r="VO68" s="20">
        <f t="shared" si="53"/>
        <v>-55.582000000000001</v>
      </c>
      <c r="VP68" s="20">
        <f t="shared" si="54"/>
        <v>0</v>
      </c>
      <c r="VQ68" s="120">
        <f t="shared" si="55"/>
        <v>0</v>
      </c>
      <c r="VR68" s="228"/>
      <c r="VS68" s="228"/>
      <c r="VT68" s="228"/>
      <c r="VU68" s="228"/>
      <c r="VV68" s="228"/>
      <c r="VW68" s="228"/>
      <c r="VX68" s="228"/>
      <c r="VY68" s="228"/>
      <c r="VZ68" s="228"/>
      <c r="WA68" s="228"/>
      <c r="WB68" s="228"/>
      <c r="WC68" s="228"/>
      <c r="WD68" s="120">
        <f t="shared" si="56"/>
        <v>0</v>
      </c>
      <c r="WE68" s="218"/>
      <c r="WF68" s="218"/>
      <c r="WG68" s="218"/>
      <c r="WH68" s="218"/>
      <c r="WI68" s="218"/>
      <c r="WJ68" s="218"/>
      <c r="WK68" s="218"/>
      <c r="WL68" s="218"/>
      <c r="WM68" s="218"/>
      <c r="WN68" s="218"/>
      <c r="WO68" s="218"/>
      <c r="WP68" s="218"/>
      <c r="WQ68" s="120">
        <f t="shared" si="57"/>
        <v>0</v>
      </c>
      <c r="WR68" s="120">
        <f t="shared" si="58"/>
        <v>0</v>
      </c>
      <c r="WS68" s="120">
        <f t="shared" si="59"/>
        <v>0</v>
      </c>
      <c r="WT68" s="119">
        <f t="shared" si="153"/>
        <v>29325.784</v>
      </c>
      <c r="WU68" s="119">
        <v>2865.154</v>
      </c>
      <c r="WV68" s="228">
        <v>2940.07</v>
      </c>
      <c r="WW68" s="228">
        <v>2940.07</v>
      </c>
      <c r="WX68" s="228">
        <v>2940.07</v>
      </c>
      <c r="WY68" s="228">
        <v>2940.07</v>
      </c>
      <c r="WZ68" s="228">
        <v>2940.07</v>
      </c>
      <c r="XA68" s="228">
        <v>2940.07</v>
      </c>
      <c r="XB68" s="228">
        <v>2940.07</v>
      </c>
      <c r="XC68" s="228">
        <v>2940.07</v>
      </c>
      <c r="XD68" s="228">
        <v>2940.07</v>
      </c>
      <c r="XE68" s="228"/>
      <c r="XF68" s="228"/>
      <c r="XG68" s="119">
        <f t="shared" si="154"/>
        <v>37481.793698360489</v>
      </c>
      <c r="XH68" s="18">
        <v>3681.2054908614878</v>
      </c>
      <c r="XI68" s="18">
        <v>3156.2223299074294</v>
      </c>
      <c r="XJ68" s="18">
        <v>1924.5274404424429</v>
      </c>
      <c r="XK68" s="18">
        <v>1433.9754618087272</v>
      </c>
      <c r="XL68" s="18">
        <v>3569.4715781824971</v>
      </c>
      <c r="XM68" s="18">
        <v>4261.2023447081228</v>
      </c>
      <c r="XN68" s="18">
        <v>3176.6454483624011</v>
      </c>
      <c r="XO68" s="18">
        <v>6220.4396275599765</v>
      </c>
      <c r="XP68" s="18">
        <v>6244.0857349540647</v>
      </c>
      <c r="XQ68" s="18">
        <v>3814.0182415733416</v>
      </c>
      <c r="XR68" s="18"/>
      <c r="XS68" s="18"/>
      <c r="XT68" s="120">
        <f t="shared" si="60"/>
        <v>8156.009698360489</v>
      </c>
      <c r="XU68" s="120">
        <f t="shared" si="61"/>
        <v>0</v>
      </c>
      <c r="XV68" s="120">
        <f t="shared" si="62"/>
        <v>8156.009698360489</v>
      </c>
      <c r="XW68" s="119">
        <f t="shared" si="155"/>
        <v>7733.8420000000015</v>
      </c>
      <c r="XX68" s="119">
        <v>757.58199999999999</v>
      </c>
      <c r="XY68" s="228">
        <v>775.14</v>
      </c>
      <c r="XZ68" s="228">
        <v>775.14</v>
      </c>
      <c r="YA68" s="228">
        <v>775.14</v>
      </c>
      <c r="YB68" s="228">
        <v>775.14</v>
      </c>
      <c r="YC68" s="228">
        <v>775.14</v>
      </c>
      <c r="YD68" s="228">
        <v>775.14</v>
      </c>
      <c r="YE68" s="228">
        <v>775.14</v>
      </c>
      <c r="YF68" s="228">
        <v>775.14</v>
      </c>
      <c r="YG68" s="228">
        <v>775.14</v>
      </c>
      <c r="YH68" s="228"/>
      <c r="YI68" s="228"/>
      <c r="YJ68" s="120">
        <f t="shared" si="156"/>
        <v>6789.8310110834509</v>
      </c>
      <c r="YK68" s="18">
        <v>611.72238374289896</v>
      </c>
      <c r="YL68" s="18">
        <v>437.27576112711574</v>
      </c>
      <c r="YM68" s="18">
        <v>614.45987013088529</v>
      </c>
      <c r="YN68" s="18">
        <v>656.43795933981971</v>
      </c>
      <c r="YO68" s="18">
        <v>1164.3610195076419</v>
      </c>
      <c r="YP68" s="18">
        <v>626.43803390303447</v>
      </c>
      <c r="YQ68" s="18">
        <v>598.1651933856765</v>
      </c>
      <c r="YR68" s="18">
        <v>664.94315848777319</v>
      </c>
      <c r="YS68" s="18">
        <v>760.9091779524922</v>
      </c>
      <c r="YT68" s="18">
        <v>655.11845350611418</v>
      </c>
      <c r="YU68" s="18"/>
      <c r="YV68" s="18"/>
      <c r="YW68" s="218">
        <f t="shared" si="157"/>
        <v>-944.01098891655056</v>
      </c>
      <c r="YX68" s="120">
        <f t="shared" si="63"/>
        <v>-944.01098891655056</v>
      </c>
      <c r="YY68" s="120">
        <f t="shared" si="64"/>
        <v>0</v>
      </c>
      <c r="YZ68" s="119">
        <f t="shared" si="158"/>
        <v>8315.9530000000013</v>
      </c>
      <c r="ZA68" s="119">
        <v>813.64300000000003</v>
      </c>
      <c r="ZB68" s="228">
        <v>833.59</v>
      </c>
      <c r="ZC68" s="228">
        <v>833.59</v>
      </c>
      <c r="ZD68" s="228">
        <v>833.59</v>
      </c>
      <c r="ZE68" s="228">
        <v>833.59</v>
      </c>
      <c r="ZF68" s="228">
        <v>833.59</v>
      </c>
      <c r="ZG68" s="228">
        <v>833.59</v>
      </c>
      <c r="ZH68" s="228">
        <v>833.59</v>
      </c>
      <c r="ZI68" s="228">
        <v>833.59</v>
      </c>
      <c r="ZJ68" s="228">
        <v>833.59</v>
      </c>
      <c r="ZK68" s="228"/>
      <c r="ZL68" s="228"/>
      <c r="ZM68" s="120">
        <f t="shared" si="159"/>
        <v>5630.8822690671477</v>
      </c>
      <c r="ZN68" s="119"/>
      <c r="ZO68" s="18"/>
      <c r="ZP68" s="18">
        <v>2666.9439953786427</v>
      </c>
      <c r="ZQ68" s="18">
        <v>2963.938273688505</v>
      </c>
      <c r="ZR68" s="18"/>
      <c r="ZS68" s="18"/>
      <c r="ZT68" s="18"/>
      <c r="ZU68" s="18"/>
      <c r="ZV68" s="18"/>
      <c r="ZW68" s="18"/>
      <c r="ZX68" s="18"/>
      <c r="ZY68" s="18"/>
      <c r="ZZ68" s="120">
        <f t="shared" si="65"/>
        <v>-2685.0707309328536</v>
      </c>
      <c r="AAA68" s="120">
        <f t="shared" si="66"/>
        <v>-2685.0707309328536</v>
      </c>
      <c r="AAB68" s="120">
        <f t="shared" si="67"/>
        <v>0</v>
      </c>
      <c r="AAC68" s="119">
        <f t="shared" si="160"/>
        <v>920.66100000000017</v>
      </c>
      <c r="AAD68" s="119">
        <v>91.941000000000003</v>
      </c>
      <c r="AAE68" s="228">
        <v>92.08</v>
      </c>
      <c r="AAF68" s="228">
        <v>92.08</v>
      </c>
      <c r="AAG68" s="228">
        <v>92.08</v>
      </c>
      <c r="AAH68" s="228">
        <v>92.08</v>
      </c>
      <c r="AAI68" s="228">
        <v>92.08</v>
      </c>
      <c r="AAJ68" s="228">
        <v>92.08</v>
      </c>
      <c r="AAK68" s="228">
        <v>92.08</v>
      </c>
      <c r="AAL68" s="228">
        <v>92.08</v>
      </c>
      <c r="AAM68" s="228">
        <v>92.08</v>
      </c>
      <c r="AAN68" s="228"/>
      <c r="AAO68" s="228"/>
      <c r="AAP68" s="120">
        <f t="shared" si="161"/>
        <v>1229.1124586999999</v>
      </c>
      <c r="AAQ68" s="18">
        <v>104.24889405</v>
      </c>
      <c r="AAR68" s="18">
        <v>103.98109049999999</v>
      </c>
      <c r="AAS68" s="18">
        <v>127.558431</v>
      </c>
      <c r="AAT68" s="18">
        <v>130.20673049999999</v>
      </c>
      <c r="AAU68" s="18">
        <v>127.36234665000001</v>
      </c>
      <c r="AAV68" s="18">
        <v>129.7412655</v>
      </c>
      <c r="AAW68" s="18">
        <v>126.03556349999999</v>
      </c>
      <c r="AAX68" s="18">
        <v>126.59134950000001</v>
      </c>
      <c r="AAY68" s="18">
        <v>125.5319835</v>
      </c>
      <c r="AAZ68" s="18">
        <v>127.854804</v>
      </c>
      <c r="ABA68" s="18"/>
      <c r="ABB68" s="18"/>
      <c r="ABC68" s="120">
        <f t="shared" si="68"/>
        <v>308.45145869999976</v>
      </c>
      <c r="ABD68" s="120">
        <f t="shared" si="69"/>
        <v>0</v>
      </c>
      <c r="ABE68" s="120">
        <f t="shared" si="70"/>
        <v>308.45145869999976</v>
      </c>
      <c r="ABF68" s="119">
        <f t="shared" si="162"/>
        <v>203.97800000000004</v>
      </c>
      <c r="ABG68" s="119">
        <v>20.378</v>
      </c>
      <c r="ABH68" s="228">
        <v>20.399999999999999</v>
      </c>
      <c r="ABI68" s="228">
        <v>20.399999999999999</v>
      </c>
      <c r="ABJ68" s="228">
        <v>20.399999999999999</v>
      </c>
      <c r="ABK68" s="228">
        <v>20.399999999999999</v>
      </c>
      <c r="ABL68" s="228">
        <v>20.399999999999999</v>
      </c>
      <c r="ABM68" s="228">
        <v>20.399999999999999</v>
      </c>
      <c r="ABN68" s="228">
        <v>20.399999999999999</v>
      </c>
      <c r="ABO68" s="228">
        <v>20.399999999999999</v>
      </c>
      <c r="ABP68" s="228">
        <v>20.399999999999999</v>
      </c>
      <c r="ABQ68" s="228"/>
      <c r="ABR68" s="228"/>
      <c r="ABS68" s="120">
        <f t="shared" si="163"/>
        <v>0</v>
      </c>
      <c r="ABT68" s="18">
        <v>0</v>
      </c>
      <c r="ABU68" s="18"/>
      <c r="ABV68" s="18"/>
      <c r="ABW68" s="18"/>
      <c r="ABX68" s="18"/>
      <c r="ABY68" s="18"/>
      <c r="ABZ68" s="18"/>
      <c r="ACA68" s="18">
        <v>0</v>
      </c>
      <c r="ACB68" s="18">
        <v>0</v>
      </c>
      <c r="ACC68" s="18">
        <v>0</v>
      </c>
      <c r="ACD68" s="18"/>
      <c r="ACE68" s="18"/>
      <c r="ACF68" s="120">
        <f t="shared" si="71"/>
        <v>-203.97800000000004</v>
      </c>
      <c r="ACG68" s="120">
        <f t="shared" si="72"/>
        <v>-203.97800000000004</v>
      </c>
      <c r="ACH68" s="120">
        <f t="shared" si="73"/>
        <v>0</v>
      </c>
      <c r="ACI68" s="114">
        <f t="shared" si="74"/>
        <v>22854.023999999998</v>
      </c>
      <c r="ACJ68" s="120">
        <f t="shared" si="75"/>
        <v>13149.387926856001</v>
      </c>
      <c r="ACK68" s="131">
        <f t="shared" si="76"/>
        <v>-9704.6360731439963</v>
      </c>
      <c r="ACL68" s="120">
        <f t="shared" si="77"/>
        <v>-9704.6360731439963</v>
      </c>
      <c r="ACM68" s="120">
        <f t="shared" si="78"/>
        <v>0</v>
      </c>
      <c r="ACN68" s="18">
        <f t="shared" si="164"/>
        <v>22854.023999999998</v>
      </c>
      <c r="ACO68" s="18">
        <v>2156.8139999999999</v>
      </c>
      <c r="ACP68" s="218">
        <v>2299.69</v>
      </c>
      <c r="ACQ68" s="218">
        <v>2299.69</v>
      </c>
      <c r="ACR68" s="218">
        <v>2299.69</v>
      </c>
      <c r="ACS68" s="218">
        <v>2299.69</v>
      </c>
      <c r="ACT68" s="218">
        <v>2299.69</v>
      </c>
      <c r="ACU68" s="218">
        <v>2299.69</v>
      </c>
      <c r="ACV68" s="218">
        <v>2299.69</v>
      </c>
      <c r="ACW68" s="218">
        <v>2299.69</v>
      </c>
      <c r="ACX68" s="218">
        <v>2299.69</v>
      </c>
      <c r="ACY68" s="218"/>
      <c r="ACZ68" s="218"/>
      <c r="ADA68" s="20">
        <f t="shared" si="165"/>
        <v>13149.387926856001</v>
      </c>
      <c r="ADB68" s="18">
        <v>2319.2896809600002</v>
      </c>
      <c r="ADC68" s="18">
        <v>2083.5829944000002</v>
      </c>
      <c r="ADD68" s="18">
        <v>906.49301385600006</v>
      </c>
      <c r="ADE68" s="18">
        <v>2577.0786659999999</v>
      </c>
      <c r="ADF68" s="18">
        <v>1123.43514084</v>
      </c>
      <c r="ADG68" s="18">
        <v>845.17167239999992</v>
      </c>
      <c r="ADH68" s="18">
        <v>899.59929479999994</v>
      </c>
      <c r="ADI68" s="18">
        <v>662.87833920000003</v>
      </c>
      <c r="ADJ68" s="18">
        <v>950.78250360000004</v>
      </c>
      <c r="ADK68" s="18">
        <v>781.0766208</v>
      </c>
      <c r="ADL68" s="18"/>
      <c r="ADM68" s="18"/>
      <c r="ADN68" s="20">
        <f t="shared" si="79"/>
        <v>-9704.6360731439963</v>
      </c>
      <c r="ADO68" s="20">
        <f t="shared" si="80"/>
        <v>-9704.6360731439963</v>
      </c>
      <c r="ADP68" s="20">
        <f t="shared" si="81"/>
        <v>0</v>
      </c>
      <c r="ADQ68" s="18">
        <f t="shared" si="166"/>
        <v>0</v>
      </c>
      <c r="ADR68" s="18">
        <v>0</v>
      </c>
      <c r="ADS68" s="218">
        <v>0</v>
      </c>
      <c r="ADT68" s="218">
        <v>0</v>
      </c>
      <c r="ADU68" s="218">
        <v>0</v>
      </c>
      <c r="ADV68" s="218">
        <v>0</v>
      </c>
      <c r="ADW68" s="218">
        <v>0</v>
      </c>
      <c r="ADX68" s="218">
        <v>0</v>
      </c>
      <c r="ADY68" s="218">
        <v>0</v>
      </c>
      <c r="ADZ68" s="218">
        <v>0</v>
      </c>
      <c r="AEA68" s="218">
        <v>0</v>
      </c>
      <c r="AEB68" s="218"/>
      <c r="AEC68" s="218"/>
      <c r="AED68" s="20">
        <f t="shared" si="167"/>
        <v>0</v>
      </c>
      <c r="AEE68" s="18">
        <v>0</v>
      </c>
      <c r="AEF68" s="18">
        <v>0</v>
      </c>
      <c r="AEG68" s="18">
        <v>0</v>
      </c>
      <c r="AEH68" s="18">
        <v>0</v>
      </c>
      <c r="AEI68" s="18">
        <v>0</v>
      </c>
      <c r="AEJ68" s="18">
        <v>0</v>
      </c>
      <c r="AEK68" s="18">
        <v>0</v>
      </c>
      <c r="AEL68" s="18">
        <v>0</v>
      </c>
      <c r="AEM68" s="18">
        <v>0</v>
      </c>
      <c r="AEN68" s="18">
        <v>0</v>
      </c>
      <c r="AEO68" s="18"/>
      <c r="AEP68" s="18"/>
      <c r="AEQ68" s="20">
        <f t="shared" si="82"/>
        <v>0</v>
      </c>
      <c r="AER68" s="20">
        <f t="shared" si="83"/>
        <v>0</v>
      </c>
      <c r="AES68" s="20">
        <f t="shared" si="84"/>
        <v>0</v>
      </c>
      <c r="AET68" s="18">
        <f t="shared" si="168"/>
        <v>0</v>
      </c>
      <c r="AEU68" s="18">
        <v>0</v>
      </c>
      <c r="AEV68" s="218">
        <v>0</v>
      </c>
      <c r="AEW68" s="218">
        <v>0</v>
      </c>
      <c r="AEX68" s="218">
        <v>0</v>
      </c>
      <c r="AEY68" s="218">
        <v>0</v>
      </c>
      <c r="AEZ68" s="218"/>
      <c r="AFA68" s="218"/>
      <c r="AFB68" s="218"/>
      <c r="AFC68" s="218"/>
      <c r="AFD68" s="218"/>
      <c r="AFE68" s="218"/>
      <c r="AFF68" s="218"/>
      <c r="AFG68" s="20">
        <f t="shared" si="169"/>
        <v>0</v>
      </c>
      <c r="AFH68" s="18"/>
      <c r="AFI68" s="18"/>
      <c r="AFJ68" s="18"/>
      <c r="AFK68" s="18"/>
      <c r="AFL68" s="18"/>
      <c r="AFM68" s="18"/>
      <c r="AFN68" s="18"/>
      <c r="AFO68" s="18"/>
      <c r="AFP68" s="18"/>
      <c r="AFQ68" s="18"/>
      <c r="AFR68" s="18"/>
      <c r="AFS68" s="18"/>
      <c r="AFT68" s="20">
        <f t="shared" si="85"/>
        <v>0</v>
      </c>
      <c r="AFU68" s="20">
        <f t="shared" si="86"/>
        <v>0</v>
      </c>
      <c r="AFV68" s="135">
        <f t="shared" si="87"/>
        <v>0</v>
      </c>
      <c r="AFW68" s="140">
        <f t="shared" si="88"/>
        <v>155880.76800000001</v>
      </c>
      <c r="AFX68" s="110">
        <f t="shared" si="89"/>
        <v>112415.41095212204</v>
      </c>
      <c r="AFY68" s="125">
        <f t="shared" si="90"/>
        <v>-43465.357047877973</v>
      </c>
      <c r="AFZ68" s="20">
        <f t="shared" si="170"/>
        <v>-43465.357047877973</v>
      </c>
      <c r="AGA68" s="139">
        <f t="shared" si="171"/>
        <v>0</v>
      </c>
      <c r="AGB68" s="200">
        <f t="shared" si="91"/>
        <v>187056.9216</v>
      </c>
      <c r="AGC68" s="125">
        <f t="shared" si="91"/>
        <v>134898.49314254645</v>
      </c>
      <c r="AGD68" s="125">
        <f t="shared" si="92"/>
        <v>-52158.428457453556</v>
      </c>
      <c r="AGE68" s="20">
        <f t="shared" si="93"/>
        <v>-52158.428457453556</v>
      </c>
      <c r="AGF68" s="135">
        <f t="shared" si="94"/>
        <v>0</v>
      </c>
      <c r="AGG68" s="164">
        <f t="shared" si="172"/>
        <v>9352.8460800000012</v>
      </c>
      <c r="AGH68" s="205">
        <f t="shared" si="173"/>
        <v>6744.9246571273225</v>
      </c>
      <c r="AGI68" s="125">
        <f t="shared" si="95"/>
        <v>-2607.9214228726787</v>
      </c>
      <c r="AGJ68" s="20">
        <f t="shared" si="96"/>
        <v>-2607.9214228726787</v>
      </c>
      <c r="AGK68" s="139">
        <f t="shared" si="97"/>
        <v>0</v>
      </c>
      <c r="AGL68" s="165">
        <f t="shared" si="174"/>
        <v>196409.76767999999</v>
      </c>
      <c r="AGM68" s="165">
        <f t="shared" si="174"/>
        <v>141643.41779967377</v>
      </c>
      <c r="AGN68" s="166">
        <f t="shared" si="99"/>
        <v>-54766.349880326219</v>
      </c>
      <c r="AGO68" s="165">
        <f t="shared" si="100"/>
        <v>-54766.349880326219</v>
      </c>
      <c r="AGP68" s="167">
        <f t="shared" si="101"/>
        <v>0</v>
      </c>
      <c r="AGQ68" s="202">
        <f t="shared" si="175"/>
        <v>4.7619047619047616E-2</v>
      </c>
      <c r="AGR68" s="263"/>
      <c r="AGS68" s="263">
        <v>0.05</v>
      </c>
      <c r="AGT68" s="229"/>
      <c r="AGU68" s="264"/>
      <c r="AGV68" s="22"/>
      <c r="AGW68" s="22"/>
      <c r="AGX68" s="22"/>
      <c r="AGY68" s="22"/>
      <c r="AGZ68" s="22"/>
      <c r="AHA68" s="22"/>
      <c r="AHB68" s="22"/>
      <c r="AHC68" s="22"/>
      <c r="AHD68" s="22"/>
      <c r="AHE68" s="22"/>
      <c r="AHF68" s="22"/>
      <c r="AHG68" s="22"/>
      <c r="AHH68" s="22"/>
    </row>
    <row r="69" spans="1:892" s="210" customFormat="1" ht="12.75" outlineLevel="1" x14ac:dyDescent="0.25">
      <c r="A69" s="1">
        <v>499</v>
      </c>
      <c r="B69" s="21">
        <v>3</v>
      </c>
      <c r="C69" s="230" t="s">
        <v>790</v>
      </c>
      <c r="D69" s="231">
        <v>2</v>
      </c>
      <c r="E69" s="227">
        <v>423.2</v>
      </c>
      <c r="F69" s="131">
        <f t="shared" si="0"/>
        <v>5109.6570000000011</v>
      </c>
      <c r="G69" s="113">
        <f t="shared" si="1"/>
        <v>4080.2210612562176</v>
      </c>
      <c r="H69" s="131">
        <f t="shared" si="2"/>
        <v>-1029.4359387437835</v>
      </c>
      <c r="I69" s="120">
        <f t="shared" si="3"/>
        <v>-1029.4359387437835</v>
      </c>
      <c r="J69" s="120">
        <f t="shared" si="4"/>
        <v>0</v>
      </c>
      <c r="K69" s="18">
        <f t="shared" si="102"/>
        <v>1771.3340000000001</v>
      </c>
      <c r="L69" s="218">
        <v>173.92399999999998</v>
      </c>
      <c r="M69" s="218">
        <v>177.49</v>
      </c>
      <c r="N69" s="218">
        <v>177.49</v>
      </c>
      <c r="O69" s="218">
        <v>177.49</v>
      </c>
      <c r="P69" s="218">
        <v>177.49</v>
      </c>
      <c r="Q69" s="218">
        <v>177.49</v>
      </c>
      <c r="R69" s="218">
        <v>177.49</v>
      </c>
      <c r="S69" s="218">
        <v>177.49</v>
      </c>
      <c r="T69" s="218">
        <v>177.49</v>
      </c>
      <c r="U69" s="218">
        <v>177.49</v>
      </c>
      <c r="V69" s="218"/>
      <c r="W69" s="218"/>
      <c r="X69" s="218">
        <f t="shared" si="103"/>
        <v>968.12668380076116</v>
      </c>
      <c r="Y69" s="18">
        <v>968.12668380076116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/>
      <c r="AJ69" s="18"/>
      <c r="AK69" s="218"/>
      <c r="AL69" s="218">
        <f t="shared" si="104"/>
        <v>0</v>
      </c>
      <c r="AM69" s="218">
        <f t="shared" si="5"/>
        <v>0</v>
      </c>
      <c r="AN69" s="18">
        <f t="shared" si="105"/>
        <v>316.76400000000001</v>
      </c>
      <c r="AO69" s="218">
        <v>31.104000000000003</v>
      </c>
      <c r="AP69" s="218">
        <v>31.74</v>
      </c>
      <c r="AQ69" s="218">
        <v>31.74</v>
      </c>
      <c r="AR69" s="218">
        <v>31.74</v>
      </c>
      <c r="AS69" s="218">
        <v>31.74</v>
      </c>
      <c r="AT69" s="218">
        <v>31.74</v>
      </c>
      <c r="AU69" s="218">
        <v>31.74</v>
      </c>
      <c r="AV69" s="218">
        <v>31.74</v>
      </c>
      <c r="AW69" s="218">
        <v>31.74</v>
      </c>
      <c r="AX69" s="218">
        <v>31.74</v>
      </c>
      <c r="AY69" s="218"/>
      <c r="AZ69" s="218"/>
      <c r="BA69" s="20">
        <f t="shared" si="106"/>
        <v>346.85840634532383</v>
      </c>
      <c r="BB69" s="18">
        <v>173.65938150267232</v>
      </c>
      <c r="BC69" s="18">
        <v>0</v>
      </c>
      <c r="BD69" s="18">
        <v>0</v>
      </c>
      <c r="BE69" s="18">
        <v>0</v>
      </c>
      <c r="BF69" s="18">
        <v>0</v>
      </c>
      <c r="BG69" s="18">
        <v>0</v>
      </c>
      <c r="BH69" s="18">
        <v>173.19902484265151</v>
      </c>
      <c r="BI69" s="18">
        <v>0</v>
      </c>
      <c r="BJ69" s="18">
        <v>0</v>
      </c>
      <c r="BK69" s="18">
        <v>0</v>
      </c>
      <c r="BL69" s="18"/>
      <c r="BM69" s="18"/>
      <c r="BN69" s="218"/>
      <c r="BO69" s="20">
        <f t="shared" si="6"/>
        <v>0</v>
      </c>
      <c r="BP69" s="20">
        <f t="shared" si="7"/>
        <v>0</v>
      </c>
      <c r="BQ69" s="18">
        <f t="shared" si="107"/>
        <v>275.87</v>
      </c>
      <c r="BR69" s="218">
        <v>27.56</v>
      </c>
      <c r="BS69" s="3">
        <v>27.59</v>
      </c>
      <c r="BT69" s="218">
        <v>27.59</v>
      </c>
      <c r="BU69" s="218">
        <v>27.59</v>
      </c>
      <c r="BV69" s="218">
        <v>27.59</v>
      </c>
      <c r="BW69" s="218">
        <v>27.59</v>
      </c>
      <c r="BX69" s="218">
        <v>27.59</v>
      </c>
      <c r="BY69" s="218">
        <v>27.59</v>
      </c>
      <c r="BZ69" s="218">
        <v>27.59</v>
      </c>
      <c r="CA69" s="218">
        <v>27.59</v>
      </c>
      <c r="CB69" s="218"/>
      <c r="CC69" s="218"/>
      <c r="CD69" s="18">
        <f t="shared" si="108"/>
        <v>299.61158574208002</v>
      </c>
      <c r="CE69" s="18">
        <v>27.821768337999998</v>
      </c>
      <c r="CF69" s="18">
        <v>27.750297379999999</v>
      </c>
      <c r="CG69" s="18">
        <v>30.492534471079999</v>
      </c>
      <c r="CH69" s="18">
        <v>31.12560891</v>
      </c>
      <c r="CI69" s="18">
        <v>30.445665722999998</v>
      </c>
      <c r="CJ69" s="18">
        <v>31.014340609999998</v>
      </c>
      <c r="CK69" s="18">
        <v>30.128501369999999</v>
      </c>
      <c r="CL69" s="18">
        <v>30.26136069</v>
      </c>
      <c r="CM69" s="18">
        <v>30.008121769999999</v>
      </c>
      <c r="CN69" s="18">
        <v>30.563386479999998</v>
      </c>
      <c r="CO69" s="18"/>
      <c r="CP69" s="18"/>
      <c r="CQ69" s="218"/>
      <c r="CR69" s="20">
        <f t="shared" si="8"/>
        <v>0</v>
      </c>
      <c r="CS69" s="20">
        <f t="shared" si="9"/>
        <v>0</v>
      </c>
      <c r="CT69" s="18">
        <f t="shared" si="109"/>
        <v>0</v>
      </c>
      <c r="CU69" s="18">
        <v>0</v>
      </c>
      <c r="CV69" s="218">
        <v>0</v>
      </c>
      <c r="CW69" s="218">
        <v>0</v>
      </c>
      <c r="CX69" s="218">
        <v>0</v>
      </c>
      <c r="CY69" s="218">
        <v>0</v>
      </c>
      <c r="CZ69" s="218">
        <v>0</v>
      </c>
      <c r="DA69" s="218">
        <v>0</v>
      </c>
      <c r="DB69" s="218">
        <v>0</v>
      </c>
      <c r="DC69" s="218">
        <v>0</v>
      </c>
      <c r="DD69" s="218">
        <v>0</v>
      </c>
      <c r="DE69" s="218"/>
      <c r="DF69" s="218"/>
      <c r="DG69" s="18">
        <f t="shared" si="110"/>
        <v>0</v>
      </c>
      <c r="DH69" s="18">
        <v>0</v>
      </c>
      <c r="DI69" s="18">
        <v>0</v>
      </c>
      <c r="DJ69" s="18">
        <v>0</v>
      </c>
      <c r="DK69" s="18">
        <v>0</v>
      </c>
      <c r="DL69" s="18">
        <v>0</v>
      </c>
      <c r="DM69" s="18">
        <v>0</v>
      </c>
      <c r="DN69" s="18">
        <v>0</v>
      </c>
      <c r="DO69" s="18">
        <v>0</v>
      </c>
      <c r="DP69" s="18">
        <v>0</v>
      </c>
      <c r="DQ69" s="18">
        <v>0</v>
      </c>
      <c r="DR69" s="18"/>
      <c r="DS69" s="18"/>
      <c r="DT69" s="218">
        <f t="shared" si="111"/>
        <v>0</v>
      </c>
      <c r="DU69" s="20">
        <f t="shared" si="10"/>
        <v>0</v>
      </c>
      <c r="DV69" s="20">
        <f t="shared" si="112"/>
        <v>0</v>
      </c>
      <c r="DW69" s="18">
        <f t="shared" si="176"/>
        <v>0</v>
      </c>
      <c r="DX69" s="18">
        <v>0</v>
      </c>
      <c r="DY69" s="218">
        <v>0</v>
      </c>
      <c r="DZ69" s="218">
        <v>0</v>
      </c>
      <c r="EA69" s="218">
        <v>0</v>
      </c>
      <c r="EB69" s="218">
        <v>0</v>
      </c>
      <c r="EC69" s="218">
        <v>0</v>
      </c>
      <c r="ED69" s="218">
        <v>0</v>
      </c>
      <c r="EE69" s="218">
        <v>0</v>
      </c>
      <c r="EF69" s="218">
        <v>0</v>
      </c>
      <c r="EG69" s="218">
        <v>0</v>
      </c>
      <c r="EH69" s="218"/>
      <c r="EI69" s="218"/>
      <c r="EJ69" s="218"/>
      <c r="EK69" s="18">
        <f t="shared" si="113"/>
        <v>0</v>
      </c>
      <c r="EL69" s="18">
        <v>0</v>
      </c>
      <c r="EM69" s="18">
        <v>0</v>
      </c>
      <c r="EN69" s="18">
        <v>0</v>
      </c>
      <c r="EO69" s="18">
        <v>0</v>
      </c>
      <c r="EP69" s="18">
        <v>0</v>
      </c>
      <c r="EQ69" s="18">
        <v>0</v>
      </c>
      <c r="ER69" s="18">
        <v>0</v>
      </c>
      <c r="ES69" s="18">
        <v>0</v>
      </c>
      <c r="ET69" s="18">
        <v>0</v>
      </c>
      <c r="EU69" s="18">
        <v>0</v>
      </c>
      <c r="EV69" s="18"/>
      <c r="EW69" s="18"/>
      <c r="EX69" s="20">
        <f t="shared" si="12"/>
        <v>0</v>
      </c>
      <c r="EY69" s="20">
        <f t="shared" si="114"/>
        <v>0</v>
      </c>
      <c r="EZ69" s="20">
        <f t="shared" si="115"/>
        <v>0</v>
      </c>
      <c r="FA69" s="18">
        <f t="shared" si="116"/>
        <v>905.07200000000012</v>
      </c>
      <c r="FB69" s="18">
        <v>88.862000000000009</v>
      </c>
      <c r="FC69" s="218">
        <v>90.69</v>
      </c>
      <c r="FD69" s="218">
        <v>90.69</v>
      </c>
      <c r="FE69" s="218">
        <v>90.69</v>
      </c>
      <c r="FF69" s="218">
        <v>90.69</v>
      </c>
      <c r="FG69" s="218">
        <v>90.69</v>
      </c>
      <c r="FH69" s="218">
        <v>90.69</v>
      </c>
      <c r="FI69" s="218">
        <v>90.69</v>
      </c>
      <c r="FJ69" s="218">
        <v>90.69</v>
      </c>
      <c r="FK69" s="218">
        <v>90.69</v>
      </c>
      <c r="FL69" s="218"/>
      <c r="FM69" s="218"/>
      <c r="FN69" s="20">
        <f t="shared" si="117"/>
        <v>992.47354626309811</v>
      </c>
      <c r="FO69" s="18">
        <v>498.90276568455022</v>
      </c>
      <c r="FP69" s="18">
        <v>0</v>
      </c>
      <c r="FQ69" s="18">
        <v>0</v>
      </c>
      <c r="FR69" s="18">
        <v>0</v>
      </c>
      <c r="FS69" s="18">
        <v>0</v>
      </c>
      <c r="FT69" s="18">
        <v>0</v>
      </c>
      <c r="FU69" s="18">
        <v>493.5707805785479</v>
      </c>
      <c r="FV69" s="18">
        <v>0</v>
      </c>
      <c r="FW69" s="18">
        <v>0</v>
      </c>
      <c r="FX69" s="18">
        <v>0</v>
      </c>
      <c r="FY69" s="18"/>
      <c r="FZ69" s="18"/>
      <c r="GA69" s="218">
        <f t="shared" si="118"/>
        <v>87.401546263097998</v>
      </c>
      <c r="GB69" s="20">
        <f t="shared" si="119"/>
        <v>0</v>
      </c>
      <c r="GC69" s="20">
        <f t="shared" si="120"/>
        <v>87.401546263097998</v>
      </c>
      <c r="GD69" s="18">
        <f t="shared" si="121"/>
        <v>3.5520000000000005</v>
      </c>
      <c r="GE69" s="218">
        <v>3.5520000000000005</v>
      </c>
      <c r="GF69" s="218">
        <v>0</v>
      </c>
      <c r="GG69" s="218">
        <v>0</v>
      </c>
      <c r="GH69" s="218">
        <v>0</v>
      </c>
      <c r="GI69" s="218">
        <v>0</v>
      </c>
      <c r="GJ69" s="218">
        <v>0</v>
      </c>
      <c r="GK69" s="218"/>
      <c r="GL69" s="218"/>
      <c r="GM69" s="218"/>
      <c r="GN69" s="218"/>
      <c r="GO69" s="218"/>
      <c r="GP69" s="218"/>
      <c r="GQ69" s="20">
        <f t="shared" si="122"/>
        <v>0</v>
      </c>
      <c r="GR69" s="18">
        <v>0</v>
      </c>
      <c r="GS69" s="18">
        <v>0</v>
      </c>
      <c r="GT69" s="18">
        <v>0</v>
      </c>
      <c r="GU69" s="18">
        <v>0</v>
      </c>
      <c r="GV69" s="218">
        <f t="shared" si="123"/>
        <v>-3.5520000000000005</v>
      </c>
      <c r="GW69" s="20">
        <f t="shared" si="13"/>
        <v>-3.5520000000000005</v>
      </c>
      <c r="GX69" s="20">
        <f t="shared" si="14"/>
        <v>0</v>
      </c>
      <c r="GY69" s="18">
        <f t="shared" si="124"/>
        <v>1837.0650000000005</v>
      </c>
      <c r="GZ69" s="18">
        <v>179.44500000000002</v>
      </c>
      <c r="HA69" s="218">
        <v>184.18</v>
      </c>
      <c r="HB69" s="218">
        <v>184.18</v>
      </c>
      <c r="HC69" s="218">
        <v>184.18</v>
      </c>
      <c r="HD69" s="218">
        <v>184.18</v>
      </c>
      <c r="HE69" s="218">
        <v>184.18</v>
      </c>
      <c r="HF69" s="218">
        <v>184.18</v>
      </c>
      <c r="HG69" s="218">
        <v>184.18</v>
      </c>
      <c r="HH69" s="218">
        <v>184.18</v>
      </c>
      <c r="HI69" s="218">
        <v>184.18</v>
      </c>
      <c r="HJ69" s="218"/>
      <c r="HK69" s="218"/>
      <c r="HL69" s="20">
        <f t="shared" si="125"/>
        <v>1473.1508391049549</v>
      </c>
      <c r="HM69" s="18">
        <v>140.69397707098074</v>
      </c>
      <c r="HN69" s="18">
        <v>129.35006893051334</v>
      </c>
      <c r="HO69" s="18">
        <v>148.66914594089153</v>
      </c>
      <c r="HP69" s="18">
        <v>160.25344771672914</v>
      </c>
      <c r="HQ69" s="18">
        <v>167.6426006736761</v>
      </c>
      <c r="HR69" s="18">
        <v>145.42021456390091</v>
      </c>
      <c r="HS69" s="18">
        <v>132.18897358493592</v>
      </c>
      <c r="HT69" s="18">
        <v>174.85904064622216</v>
      </c>
      <c r="HU69" s="18">
        <v>132.12472214857854</v>
      </c>
      <c r="HV69" s="18">
        <v>141.94864782852645</v>
      </c>
      <c r="HW69" s="18"/>
      <c r="HX69" s="18"/>
      <c r="HY69" s="20">
        <f t="shared" si="15"/>
        <v>-363.9141608950456</v>
      </c>
      <c r="HZ69" s="20">
        <f t="shared" si="16"/>
        <v>-363.9141608950456</v>
      </c>
      <c r="IA69" s="20">
        <f t="shared" si="17"/>
        <v>0</v>
      </c>
      <c r="IB69" s="119">
        <f t="shared" si="126"/>
        <v>0</v>
      </c>
      <c r="IC69" s="119">
        <v>0</v>
      </c>
      <c r="ID69" s="228">
        <v>0</v>
      </c>
      <c r="IE69" s="228">
        <v>0</v>
      </c>
      <c r="IF69" s="119">
        <v>0</v>
      </c>
      <c r="IG69" s="119">
        <v>0</v>
      </c>
      <c r="IH69" s="119">
        <v>0</v>
      </c>
      <c r="II69" s="119">
        <v>0</v>
      </c>
      <c r="IJ69" s="119">
        <v>0</v>
      </c>
      <c r="IK69" s="119">
        <v>0</v>
      </c>
      <c r="IL69" s="119">
        <v>0</v>
      </c>
      <c r="IM69" s="119"/>
      <c r="IN69" s="119"/>
      <c r="IO69" s="120">
        <f t="shared" si="127"/>
        <v>0</v>
      </c>
      <c r="IP69" s="18">
        <v>0</v>
      </c>
      <c r="IQ69" s="18">
        <v>0</v>
      </c>
      <c r="IR69" s="18">
        <v>0</v>
      </c>
      <c r="IS69" s="18">
        <v>0</v>
      </c>
      <c r="IT69" s="18">
        <v>0</v>
      </c>
      <c r="IU69" s="18">
        <v>0</v>
      </c>
      <c r="IV69" s="18">
        <v>0</v>
      </c>
      <c r="IW69" s="18">
        <v>0</v>
      </c>
      <c r="IX69" s="18">
        <v>0</v>
      </c>
      <c r="IY69" s="18">
        <v>0</v>
      </c>
      <c r="IZ69" s="18"/>
      <c r="JA69" s="18"/>
      <c r="JB69" s="228">
        <f t="shared" si="18"/>
        <v>0</v>
      </c>
      <c r="JC69" s="120">
        <f t="shared" si="19"/>
        <v>0</v>
      </c>
      <c r="JD69" s="120">
        <f t="shared" si="20"/>
        <v>0</v>
      </c>
      <c r="JE69" s="119">
        <f t="shared" si="128"/>
        <v>0</v>
      </c>
      <c r="JF69" s="119">
        <v>0</v>
      </c>
      <c r="JG69" s="228">
        <v>0</v>
      </c>
      <c r="JH69" s="228">
        <v>0</v>
      </c>
      <c r="JI69" s="228">
        <v>0</v>
      </c>
      <c r="JJ69" s="228">
        <v>0</v>
      </c>
      <c r="JK69" s="228">
        <v>0</v>
      </c>
      <c r="JL69" s="228">
        <v>0</v>
      </c>
      <c r="JM69" s="228">
        <v>0</v>
      </c>
      <c r="JN69" s="228">
        <v>0</v>
      </c>
      <c r="JO69" s="228">
        <v>0</v>
      </c>
      <c r="JP69" s="228"/>
      <c r="JQ69" s="228"/>
      <c r="JR69" s="119">
        <f t="shared" si="129"/>
        <v>0</v>
      </c>
      <c r="JS69" s="18">
        <v>0</v>
      </c>
      <c r="JT69" s="18">
        <v>0</v>
      </c>
      <c r="JU69" s="18">
        <v>0</v>
      </c>
      <c r="JV69" s="18">
        <v>0</v>
      </c>
      <c r="JW69" s="18">
        <v>0</v>
      </c>
      <c r="JX69" s="18">
        <v>0</v>
      </c>
      <c r="JY69" s="18">
        <v>0</v>
      </c>
      <c r="JZ69" s="18">
        <v>0</v>
      </c>
      <c r="KA69" s="18">
        <v>0</v>
      </c>
      <c r="KB69" s="18">
        <v>0</v>
      </c>
      <c r="KC69" s="18"/>
      <c r="KD69" s="18"/>
      <c r="KE69" s="228">
        <f t="shared" si="21"/>
        <v>0</v>
      </c>
      <c r="KF69" s="120">
        <f t="shared" si="22"/>
        <v>0</v>
      </c>
      <c r="KG69" s="120">
        <f t="shared" si="23"/>
        <v>0</v>
      </c>
      <c r="KH69" s="119">
        <f t="shared" si="130"/>
        <v>1580.0119999999997</v>
      </c>
      <c r="KI69" s="119">
        <v>155.13200000000001</v>
      </c>
      <c r="KJ69" s="228">
        <v>158.32</v>
      </c>
      <c r="KK69" s="228">
        <v>158.32</v>
      </c>
      <c r="KL69" s="228">
        <v>158.32</v>
      </c>
      <c r="KM69" s="228">
        <v>158.32</v>
      </c>
      <c r="KN69" s="228">
        <v>158.32</v>
      </c>
      <c r="KO69" s="228">
        <v>158.32</v>
      </c>
      <c r="KP69" s="228">
        <v>158.32</v>
      </c>
      <c r="KQ69" s="228">
        <v>158.32</v>
      </c>
      <c r="KR69" s="228">
        <v>158.32</v>
      </c>
      <c r="KS69" s="228"/>
      <c r="KT69" s="228"/>
      <c r="KU69" s="120">
        <f t="shared" si="131"/>
        <v>1319.9591611277765</v>
      </c>
      <c r="KV69" s="18">
        <v>183.76716669271272</v>
      </c>
      <c r="KW69" s="18">
        <v>139.278137246207</v>
      </c>
      <c r="KX69" s="18">
        <v>205.32545076896017</v>
      </c>
      <c r="KY69" s="18">
        <v>182.09550495213898</v>
      </c>
      <c r="KZ69" s="18">
        <v>196.11723559680991</v>
      </c>
      <c r="LA69" s="18">
        <v>38.857275803231779</v>
      </c>
      <c r="LB69" s="18">
        <v>2.1530688898504837</v>
      </c>
      <c r="LC69" s="18"/>
      <c r="LD69" s="18">
        <v>216.93436459677037</v>
      </c>
      <c r="LE69" s="18">
        <v>155.43095658109499</v>
      </c>
      <c r="LF69" s="18"/>
      <c r="LG69" s="18"/>
      <c r="LH69" s="228">
        <f t="shared" si="132"/>
        <v>-260.05283887222322</v>
      </c>
      <c r="LI69" s="120">
        <f t="shared" si="24"/>
        <v>-260.05283887222322</v>
      </c>
      <c r="LJ69" s="120">
        <f t="shared" si="25"/>
        <v>0</v>
      </c>
      <c r="LK69" s="120">
        <f t="shared" si="133"/>
        <v>0</v>
      </c>
      <c r="LL69" s="228"/>
      <c r="LM69" s="228"/>
      <c r="LN69" s="228"/>
      <c r="LO69" s="228"/>
      <c r="LP69" s="228"/>
      <c r="LQ69" s="228"/>
      <c r="LR69" s="228"/>
      <c r="LS69" s="228"/>
      <c r="LT69" s="228"/>
      <c r="LU69" s="228"/>
      <c r="LV69" s="228"/>
      <c r="LW69" s="228"/>
      <c r="LX69" s="120">
        <f t="shared" si="26"/>
        <v>0</v>
      </c>
      <c r="LY69" s="228"/>
      <c r="LZ69" s="228"/>
      <c r="MA69" s="228"/>
      <c r="MB69" s="228"/>
      <c r="MC69" s="228"/>
      <c r="MD69" s="228"/>
      <c r="ME69" s="228"/>
      <c r="MF69" s="228"/>
      <c r="MG69" s="228"/>
      <c r="MH69" s="228"/>
      <c r="MI69" s="228"/>
      <c r="MJ69" s="119">
        <v>0</v>
      </c>
      <c r="MK69" s="228"/>
      <c r="ML69" s="120">
        <f t="shared" si="27"/>
        <v>0</v>
      </c>
      <c r="MM69" s="120">
        <f t="shared" si="28"/>
        <v>0</v>
      </c>
      <c r="MN69" s="120">
        <f t="shared" si="134"/>
        <v>3524.2880000000005</v>
      </c>
      <c r="MO69" s="120">
        <v>335.94799999999992</v>
      </c>
      <c r="MP69" s="228">
        <v>354.26</v>
      </c>
      <c r="MQ69" s="228">
        <v>354.26</v>
      </c>
      <c r="MR69" s="228">
        <v>354.26</v>
      </c>
      <c r="MS69" s="228">
        <v>354.26</v>
      </c>
      <c r="MT69" s="228">
        <v>354.26</v>
      </c>
      <c r="MU69" s="228">
        <v>354.26</v>
      </c>
      <c r="MV69" s="228">
        <v>354.26</v>
      </c>
      <c r="MW69" s="228">
        <v>354.26</v>
      </c>
      <c r="MX69" s="228">
        <v>354.26</v>
      </c>
      <c r="MY69" s="228"/>
      <c r="MZ69" s="228"/>
      <c r="NA69" s="120">
        <f t="shared" si="135"/>
        <v>9685.6299785790052</v>
      </c>
      <c r="NB69" s="20">
        <v>0</v>
      </c>
      <c r="NC69" s="20">
        <v>0</v>
      </c>
      <c r="ND69" s="20">
        <v>0</v>
      </c>
      <c r="NE69" s="20">
        <v>0</v>
      </c>
      <c r="NF69" s="20">
        <v>0</v>
      </c>
      <c r="NG69" s="20">
        <v>0</v>
      </c>
      <c r="NH69" s="20">
        <v>0</v>
      </c>
      <c r="NI69" s="20">
        <v>0</v>
      </c>
      <c r="NJ69" s="20">
        <v>9538.6723004423129</v>
      </c>
      <c r="NK69" s="20">
        <v>146.9576781366919</v>
      </c>
      <c r="NL69" s="20"/>
      <c r="NM69" s="20"/>
      <c r="NN69" s="228">
        <f t="shared" si="136"/>
        <v>6161.3419785790047</v>
      </c>
      <c r="NO69" s="120">
        <f t="shared" si="29"/>
        <v>0</v>
      </c>
      <c r="NP69" s="120">
        <f t="shared" si="30"/>
        <v>6161.3419785790047</v>
      </c>
      <c r="NQ69" s="114">
        <f t="shared" si="31"/>
        <v>1593.5840000000003</v>
      </c>
      <c r="NR69" s="113">
        <f t="shared" si="32"/>
        <v>0</v>
      </c>
      <c r="NS69" s="131">
        <f t="shared" si="33"/>
        <v>-1593.5840000000003</v>
      </c>
      <c r="NT69" s="120">
        <f t="shared" si="34"/>
        <v>-1593.5840000000003</v>
      </c>
      <c r="NU69" s="120">
        <f t="shared" si="35"/>
        <v>0</v>
      </c>
      <c r="NV69" s="18">
        <f t="shared" si="137"/>
        <v>565.41000000000008</v>
      </c>
      <c r="NW69" s="18">
        <v>54.3</v>
      </c>
      <c r="NX69" s="218">
        <v>56.79</v>
      </c>
      <c r="NY69" s="218">
        <v>56.79</v>
      </c>
      <c r="NZ69" s="18">
        <v>56.79</v>
      </c>
      <c r="OA69" s="18">
        <v>56.79</v>
      </c>
      <c r="OB69" s="18">
        <v>56.79</v>
      </c>
      <c r="OC69" s="18">
        <v>56.79</v>
      </c>
      <c r="OD69" s="18">
        <v>56.79</v>
      </c>
      <c r="OE69" s="18">
        <v>56.79</v>
      </c>
      <c r="OF69" s="18">
        <v>56.79</v>
      </c>
      <c r="OG69" s="18"/>
      <c r="OH69" s="18"/>
      <c r="OI69" s="20">
        <f t="shared" si="138"/>
        <v>0</v>
      </c>
      <c r="OJ69" s="20">
        <v>0</v>
      </c>
      <c r="OK69" s="20">
        <v>0</v>
      </c>
      <c r="OL69" s="20">
        <v>0</v>
      </c>
      <c r="OM69" s="20">
        <v>0</v>
      </c>
      <c r="ON69" s="20">
        <v>0</v>
      </c>
      <c r="OO69" s="20">
        <v>0</v>
      </c>
      <c r="OP69" s="20">
        <v>0</v>
      </c>
      <c r="OQ69" s="20">
        <v>0</v>
      </c>
      <c r="OR69" s="20">
        <v>0</v>
      </c>
      <c r="OS69" s="20">
        <f>VLOOKUP(C69,'[3]Фін.рез.(витрати)'!$C$8:$AD$94,28,0)</f>
        <v>0</v>
      </c>
      <c r="OT69" s="20"/>
      <c r="OU69" s="20"/>
      <c r="OV69" s="218">
        <f t="shared" si="139"/>
        <v>-565.41000000000008</v>
      </c>
      <c r="OW69" s="20">
        <f t="shared" si="36"/>
        <v>-565.41000000000008</v>
      </c>
      <c r="OX69" s="20">
        <f t="shared" si="37"/>
        <v>0</v>
      </c>
      <c r="OY69" s="18">
        <f t="shared" si="140"/>
        <v>814.93900000000008</v>
      </c>
      <c r="OZ69" s="18">
        <v>76.038999999999987</v>
      </c>
      <c r="PA69" s="218">
        <v>82.1</v>
      </c>
      <c r="PB69" s="218">
        <v>82.1</v>
      </c>
      <c r="PC69" s="218">
        <v>82.1</v>
      </c>
      <c r="PD69" s="218">
        <v>82.1</v>
      </c>
      <c r="PE69" s="218">
        <v>82.1</v>
      </c>
      <c r="PF69" s="218">
        <v>82.1</v>
      </c>
      <c r="PG69" s="218">
        <v>82.1</v>
      </c>
      <c r="PH69" s="218">
        <v>82.1</v>
      </c>
      <c r="PI69" s="218">
        <v>82.1</v>
      </c>
      <c r="PJ69" s="218"/>
      <c r="PK69" s="218"/>
      <c r="PL69" s="20">
        <f t="shared" si="141"/>
        <v>0</v>
      </c>
      <c r="PM69" s="18">
        <v>0</v>
      </c>
      <c r="PN69" s="18">
        <v>0</v>
      </c>
      <c r="PO69" s="18">
        <v>0</v>
      </c>
      <c r="PP69" s="18">
        <v>0</v>
      </c>
      <c r="PQ69" s="18">
        <v>0</v>
      </c>
      <c r="PR69" s="18">
        <v>0</v>
      </c>
      <c r="PS69" s="18">
        <v>0</v>
      </c>
      <c r="PT69" s="18">
        <v>0</v>
      </c>
      <c r="PU69" s="18">
        <v>0</v>
      </c>
      <c r="PV69" s="18">
        <f>VLOOKUP(C69,'[3]Фін.рез.(витрати)'!$C$8:$AE$94,29,0)</f>
        <v>0</v>
      </c>
      <c r="PW69" s="18"/>
      <c r="PX69" s="18"/>
      <c r="PY69" s="218">
        <f t="shared" si="142"/>
        <v>-814.93900000000008</v>
      </c>
      <c r="PZ69" s="20">
        <f t="shared" si="38"/>
        <v>-814.93900000000008</v>
      </c>
      <c r="QA69" s="20">
        <f t="shared" si="39"/>
        <v>0</v>
      </c>
      <c r="QB69" s="18">
        <f t="shared" si="143"/>
        <v>134.29300000000003</v>
      </c>
      <c r="QC69" s="18">
        <v>13.153</v>
      </c>
      <c r="QD69" s="218">
        <v>13.46</v>
      </c>
      <c r="QE69" s="218">
        <v>13.46</v>
      </c>
      <c r="QF69" s="218">
        <v>13.46</v>
      </c>
      <c r="QG69" s="218">
        <v>13.46</v>
      </c>
      <c r="QH69" s="218">
        <v>13.46</v>
      </c>
      <c r="QI69" s="218">
        <v>13.46</v>
      </c>
      <c r="QJ69" s="218">
        <v>13.46</v>
      </c>
      <c r="QK69" s="218">
        <v>13.46</v>
      </c>
      <c r="QL69" s="218">
        <v>13.46</v>
      </c>
      <c r="QM69" s="218"/>
      <c r="QN69" s="218"/>
      <c r="QO69" s="20">
        <f t="shared" si="144"/>
        <v>0</v>
      </c>
      <c r="QP69" s="18">
        <v>0</v>
      </c>
      <c r="QQ69" s="18">
        <v>0</v>
      </c>
      <c r="QR69" s="18"/>
      <c r="QS69" s="18">
        <v>0</v>
      </c>
      <c r="QT69" s="18">
        <v>0</v>
      </c>
      <c r="QU69" s="18">
        <v>0</v>
      </c>
      <c r="QV69" s="18"/>
      <c r="QW69" s="18">
        <v>0</v>
      </c>
      <c r="QX69" s="18"/>
      <c r="QY69" s="18"/>
      <c r="QZ69" s="18"/>
      <c r="RA69" s="18"/>
      <c r="RB69" s="218">
        <f t="shared" si="145"/>
        <v>-134.29300000000003</v>
      </c>
      <c r="RC69" s="20">
        <f t="shared" si="40"/>
        <v>-134.29300000000003</v>
      </c>
      <c r="RD69" s="20">
        <f t="shared" si="41"/>
        <v>0</v>
      </c>
      <c r="RE69" s="18">
        <f t="shared" si="146"/>
        <v>0</v>
      </c>
      <c r="RF69" s="20">
        <v>0</v>
      </c>
      <c r="RG69" s="218">
        <v>0</v>
      </c>
      <c r="RH69" s="218">
        <v>0</v>
      </c>
      <c r="RI69" s="218">
        <v>0</v>
      </c>
      <c r="RJ69" s="218">
        <v>0</v>
      </c>
      <c r="RK69" s="218">
        <v>0</v>
      </c>
      <c r="RL69" s="218">
        <v>0</v>
      </c>
      <c r="RM69" s="218">
        <v>0</v>
      </c>
      <c r="RN69" s="218">
        <v>0</v>
      </c>
      <c r="RO69" s="218">
        <v>0</v>
      </c>
      <c r="RP69" s="218"/>
      <c r="RQ69" s="218"/>
      <c r="RR69" s="20">
        <f t="shared" si="147"/>
        <v>0</v>
      </c>
      <c r="RS69" s="18">
        <v>0</v>
      </c>
      <c r="RT69" s="18">
        <v>0</v>
      </c>
      <c r="RU69" s="18"/>
      <c r="RV69" s="18">
        <v>0</v>
      </c>
      <c r="RW69" s="18"/>
      <c r="RX69" s="18"/>
      <c r="RY69" s="18">
        <v>0</v>
      </c>
      <c r="RZ69" s="18">
        <v>0</v>
      </c>
      <c r="SA69" s="18"/>
      <c r="SB69" s="18"/>
      <c r="SC69" s="18"/>
      <c r="SD69" s="18"/>
      <c r="SE69" s="20">
        <f t="shared" si="42"/>
        <v>0</v>
      </c>
      <c r="SF69" s="20">
        <f t="shared" si="43"/>
        <v>0</v>
      </c>
      <c r="SG69" s="20">
        <f t="shared" si="44"/>
        <v>0</v>
      </c>
      <c r="SH69" s="18">
        <f t="shared" si="148"/>
        <v>0</v>
      </c>
      <c r="SI69" s="18">
        <v>0</v>
      </c>
      <c r="SJ69" s="218">
        <v>0</v>
      </c>
      <c r="SK69" s="218">
        <v>0</v>
      </c>
      <c r="SL69" s="218">
        <v>0</v>
      </c>
      <c r="SM69" s="218">
        <v>0</v>
      </c>
      <c r="SN69" s="218">
        <v>0</v>
      </c>
      <c r="SO69" s="218">
        <v>0</v>
      </c>
      <c r="SP69" s="218">
        <v>0</v>
      </c>
      <c r="SQ69" s="218">
        <v>0</v>
      </c>
      <c r="SR69" s="218">
        <v>0</v>
      </c>
      <c r="SS69" s="218"/>
      <c r="ST69" s="218"/>
      <c r="SU69" s="20">
        <f t="shared" si="149"/>
        <v>0</v>
      </c>
      <c r="SV69" s="18">
        <v>0</v>
      </c>
      <c r="SW69" s="18">
        <v>0</v>
      </c>
      <c r="SX69" s="18">
        <v>0</v>
      </c>
      <c r="SY69" s="18">
        <v>0</v>
      </c>
      <c r="SZ69" s="18">
        <v>0</v>
      </c>
      <c r="TA69" s="18">
        <v>0</v>
      </c>
      <c r="TB69" s="18">
        <v>0</v>
      </c>
      <c r="TC69" s="18">
        <v>0</v>
      </c>
      <c r="TD69" s="18">
        <v>0</v>
      </c>
      <c r="TE69" s="18"/>
      <c r="TF69" s="18"/>
      <c r="TG69" s="18"/>
      <c r="TH69" s="20">
        <f t="shared" si="45"/>
        <v>0</v>
      </c>
      <c r="TI69" s="20">
        <f t="shared" si="46"/>
        <v>0</v>
      </c>
      <c r="TJ69" s="20">
        <f t="shared" si="47"/>
        <v>0</v>
      </c>
      <c r="TK69" s="18">
        <f t="shared" si="150"/>
        <v>65.866</v>
      </c>
      <c r="TL69" s="18">
        <v>6.4660000000000002</v>
      </c>
      <c r="TM69" s="218">
        <v>6.6</v>
      </c>
      <c r="TN69" s="218">
        <v>6.6</v>
      </c>
      <c r="TO69" s="218">
        <v>6.6</v>
      </c>
      <c r="TP69" s="218">
        <v>6.6</v>
      </c>
      <c r="TQ69" s="218">
        <v>6.6</v>
      </c>
      <c r="TR69" s="218">
        <v>6.6</v>
      </c>
      <c r="TS69" s="218">
        <v>6.6</v>
      </c>
      <c r="TT69" s="218">
        <v>6.6</v>
      </c>
      <c r="TU69" s="218">
        <v>6.6</v>
      </c>
      <c r="TV69" s="218"/>
      <c r="TW69" s="218"/>
      <c r="TX69" s="20">
        <f t="shared" si="151"/>
        <v>0</v>
      </c>
      <c r="TY69" s="18">
        <v>0</v>
      </c>
      <c r="TZ69" s="18">
        <v>0</v>
      </c>
      <c r="UA69" s="18">
        <v>0</v>
      </c>
      <c r="UB69" s="18">
        <v>0</v>
      </c>
      <c r="UC69" s="18">
        <v>0</v>
      </c>
      <c r="UD69" s="18">
        <v>0</v>
      </c>
      <c r="UE69" s="18">
        <v>0</v>
      </c>
      <c r="UF69" s="18">
        <v>0</v>
      </c>
      <c r="UG69" s="18">
        <v>0</v>
      </c>
      <c r="UH69" s="18">
        <f>VLOOKUP(C69,'[3]Фін.рез.(витрати)'!$C$8:$AI$94,33,0)</f>
        <v>0</v>
      </c>
      <c r="UI69" s="18"/>
      <c r="UJ69" s="18"/>
      <c r="UK69" s="20">
        <f t="shared" si="48"/>
        <v>-65.866</v>
      </c>
      <c r="UL69" s="20">
        <f t="shared" si="49"/>
        <v>-65.866</v>
      </c>
      <c r="UM69" s="20">
        <f t="shared" si="50"/>
        <v>0</v>
      </c>
      <c r="UN69" s="18">
        <f t="shared" si="152"/>
        <v>13.076000000000002</v>
      </c>
      <c r="UO69" s="18">
        <v>1.286</v>
      </c>
      <c r="UP69" s="218">
        <v>1.31</v>
      </c>
      <c r="UQ69" s="218">
        <v>1.31</v>
      </c>
      <c r="UR69" s="218">
        <v>1.31</v>
      </c>
      <c r="US69" s="218">
        <v>1.31</v>
      </c>
      <c r="UT69" s="218">
        <v>1.31</v>
      </c>
      <c r="UU69" s="218">
        <v>1.31</v>
      </c>
      <c r="UV69" s="218">
        <v>1.31</v>
      </c>
      <c r="UW69" s="218">
        <v>1.31</v>
      </c>
      <c r="UX69" s="218">
        <v>1.31</v>
      </c>
      <c r="UY69" s="218"/>
      <c r="UZ69" s="218"/>
      <c r="VA69" s="20">
        <f t="shared" si="51"/>
        <v>0</v>
      </c>
      <c r="VB69" s="218"/>
      <c r="VC69" s="218"/>
      <c r="VD69" s="218"/>
      <c r="VE69" s="218"/>
      <c r="VF69" s="218"/>
      <c r="VG69" s="218"/>
      <c r="VH69" s="218"/>
      <c r="VI69" s="218"/>
      <c r="VJ69" s="218"/>
      <c r="VK69" s="218"/>
      <c r="VL69" s="218"/>
      <c r="VM69" s="218"/>
      <c r="VN69" s="20">
        <f t="shared" si="52"/>
        <v>-13.076000000000002</v>
      </c>
      <c r="VO69" s="20">
        <f t="shared" si="53"/>
        <v>-13.076000000000002</v>
      </c>
      <c r="VP69" s="20">
        <f t="shared" si="54"/>
        <v>0</v>
      </c>
      <c r="VQ69" s="120">
        <f t="shared" si="55"/>
        <v>0</v>
      </c>
      <c r="VR69" s="228"/>
      <c r="VS69" s="228"/>
      <c r="VT69" s="228"/>
      <c r="VU69" s="228"/>
      <c r="VV69" s="228"/>
      <c r="VW69" s="228"/>
      <c r="VX69" s="228"/>
      <c r="VY69" s="228"/>
      <c r="VZ69" s="228"/>
      <c r="WA69" s="228"/>
      <c r="WB69" s="228"/>
      <c r="WC69" s="228"/>
      <c r="WD69" s="120">
        <f t="shared" si="56"/>
        <v>0</v>
      </c>
      <c r="WE69" s="218"/>
      <c r="WF69" s="218"/>
      <c r="WG69" s="218"/>
      <c r="WH69" s="218"/>
      <c r="WI69" s="218"/>
      <c r="WJ69" s="218"/>
      <c r="WK69" s="218"/>
      <c r="WL69" s="218"/>
      <c r="WM69" s="218"/>
      <c r="WN69" s="218"/>
      <c r="WO69" s="218"/>
      <c r="WP69" s="218"/>
      <c r="WQ69" s="120">
        <f t="shared" si="57"/>
        <v>0</v>
      </c>
      <c r="WR69" s="120">
        <f t="shared" si="58"/>
        <v>0</v>
      </c>
      <c r="WS69" s="120">
        <f t="shared" si="59"/>
        <v>0</v>
      </c>
      <c r="WT69" s="119">
        <f t="shared" si="153"/>
        <v>10987.991999999998</v>
      </c>
      <c r="WU69" s="119">
        <v>1081.3319999999999</v>
      </c>
      <c r="WV69" s="228">
        <v>1100.74</v>
      </c>
      <c r="WW69" s="228">
        <v>1100.74</v>
      </c>
      <c r="WX69" s="228">
        <v>1100.74</v>
      </c>
      <c r="WY69" s="228">
        <v>1100.74</v>
      </c>
      <c r="WZ69" s="228">
        <v>1100.74</v>
      </c>
      <c r="XA69" s="228">
        <v>1100.74</v>
      </c>
      <c r="XB69" s="228">
        <v>1100.74</v>
      </c>
      <c r="XC69" s="228">
        <v>1100.74</v>
      </c>
      <c r="XD69" s="228">
        <v>1100.74</v>
      </c>
      <c r="XE69" s="228"/>
      <c r="XF69" s="228"/>
      <c r="XG69" s="119">
        <f t="shared" si="154"/>
        <v>15118.309864235071</v>
      </c>
      <c r="XH69" s="18">
        <v>1271.3745221115078</v>
      </c>
      <c r="XI69" s="18">
        <v>1011.4142771113959</v>
      </c>
      <c r="XJ69" s="18">
        <v>609.57313851114577</v>
      </c>
      <c r="XK69" s="18">
        <v>551.109421233636</v>
      </c>
      <c r="XL69" s="18">
        <v>1382.4609725773969</v>
      </c>
      <c r="XM69" s="18">
        <v>1329.5612399161648</v>
      </c>
      <c r="XN69" s="18">
        <v>1135.4216622139379</v>
      </c>
      <c r="XO69" s="18">
        <v>3367.8580146436016</v>
      </c>
      <c r="XP69" s="18">
        <v>3175.809043029265</v>
      </c>
      <c r="XQ69" s="18">
        <v>1283.7275728870197</v>
      </c>
      <c r="XR69" s="18"/>
      <c r="XS69" s="18"/>
      <c r="XT69" s="120">
        <f t="shared" si="60"/>
        <v>4130.3178642350722</v>
      </c>
      <c r="XU69" s="120">
        <f t="shared" si="61"/>
        <v>0</v>
      </c>
      <c r="XV69" s="120">
        <f t="shared" si="62"/>
        <v>4130.3178642350722</v>
      </c>
      <c r="XW69" s="119">
        <f t="shared" si="155"/>
        <v>2487.8630000000003</v>
      </c>
      <c r="XX69" s="119">
        <v>237.59299999999999</v>
      </c>
      <c r="XY69" s="228">
        <v>250.03</v>
      </c>
      <c r="XZ69" s="228">
        <v>250.03</v>
      </c>
      <c r="YA69" s="228">
        <v>250.03</v>
      </c>
      <c r="YB69" s="228">
        <v>250.03</v>
      </c>
      <c r="YC69" s="228">
        <v>250.03</v>
      </c>
      <c r="YD69" s="228">
        <v>250.03</v>
      </c>
      <c r="YE69" s="228">
        <v>250.03</v>
      </c>
      <c r="YF69" s="228">
        <v>250.03</v>
      </c>
      <c r="YG69" s="228">
        <v>250.03</v>
      </c>
      <c r="YH69" s="228"/>
      <c r="YI69" s="228"/>
      <c r="YJ69" s="120">
        <f t="shared" si="156"/>
        <v>1749.444630593056</v>
      </c>
      <c r="YK69" s="18">
        <v>160.21300526599734</v>
      </c>
      <c r="YL69" s="18">
        <v>114.52460410472077</v>
      </c>
      <c r="YM69" s="18">
        <v>160.92996598666042</v>
      </c>
      <c r="YN69" s="18">
        <v>171.92422744614319</v>
      </c>
      <c r="YO69" s="18">
        <v>235.58575712495718</v>
      </c>
      <c r="YP69" s="18">
        <v>164.26703356650023</v>
      </c>
      <c r="YQ69" s="18">
        <v>156.66231255339147</v>
      </c>
      <c r="YR69" s="18">
        <v>174.27823311803002</v>
      </c>
      <c r="YS69" s="18">
        <v>237.48717348619303</v>
      </c>
      <c r="YT69" s="18">
        <v>173.57231794046226</v>
      </c>
      <c r="YU69" s="18"/>
      <c r="YV69" s="18"/>
      <c r="YW69" s="218">
        <f t="shared" si="157"/>
        <v>-738.41836940694429</v>
      </c>
      <c r="YX69" s="120">
        <f t="shared" si="63"/>
        <v>-738.41836940694429</v>
      </c>
      <c r="YY69" s="120">
        <f t="shared" si="64"/>
        <v>0</v>
      </c>
      <c r="YZ69" s="119">
        <f t="shared" si="158"/>
        <v>2203.8180000000002</v>
      </c>
      <c r="ZA69" s="119">
        <v>215.62799999999999</v>
      </c>
      <c r="ZB69" s="228">
        <v>220.91</v>
      </c>
      <c r="ZC69" s="228">
        <v>220.91</v>
      </c>
      <c r="ZD69" s="228">
        <v>220.91</v>
      </c>
      <c r="ZE69" s="228">
        <v>220.91</v>
      </c>
      <c r="ZF69" s="228">
        <v>220.91</v>
      </c>
      <c r="ZG69" s="228">
        <v>220.91</v>
      </c>
      <c r="ZH69" s="228">
        <v>220.91</v>
      </c>
      <c r="ZI69" s="228">
        <v>220.91</v>
      </c>
      <c r="ZJ69" s="228">
        <v>220.91</v>
      </c>
      <c r="ZK69" s="228"/>
      <c r="ZL69" s="228"/>
      <c r="ZM69" s="120">
        <f t="shared" si="159"/>
        <v>1587.7498999699355</v>
      </c>
      <c r="ZN69" s="119"/>
      <c r="ZO69" s="18"/>
      <c r="ZP69" s="18">
        <v>786.07725196759475</v>
      </c>
      <c r="ZQ69" s="18">
        <v>801.67264800234068</v>
      </c>
      <c r="ZR69" s="18"/>
      <c r="ZS69" s="18"/>
      <c r="ZT69" s="18"/>
      <c r="ZU69" s="18"/>
      <c r="ZV69" s="18"/>
      <c r="ZW69" s="18"/>
      <c r="ZX69" s="18"/>
      <c r="ZY69" s="18"/>
      <c r="ZZ69" s="120">
        <f t="shared" si="65"/>
        <v>-616.06810003006467</v>
      </c>
      <c r="AAA69" s="120">
        <f t="shared" si="66"/>
        <v>-616.06810003006467</v>
      </c>
      <c r="AAB69" s="120">
        <f t="shared" si="67"/>
        <v>0</v>
      </c>
      <c r="AAC69" s="119">
        <f t="shared" si="160"/>
        <v>0</v>
      </c>
      <c r="AAD69" s="119">
        <v>0</v>
      </c>
      <c r="AAE69" s="228">
        <v>0</v>
      </c>
      <c r="AAF69" s="228">
        <v>0</v>
      </c>
      <c r="AAG69" s="228">
        <v>0</v>
      </c>
      <c r="AAH69" s="228">
        <v>0</v>
      </c>
      <c r="AAI69" s="228">
        <v>0</v>
      </c>
      <c r="AAJ69" s="228">
        <v>0</v>
      </c>
      <c r="AAK69" s="228">
        <v>0</v>
      </c>
      <c r="AAL69" s="228">
        <v>0</v>
      </c>
      <c r="AAM69" s="228">
        <v>0</v>
      </c>
      <c r="AAN69" s="228"/>
      <c r="AAO69" s="228"/>
      <c r="AAP69" s="120">
        <f t="shared" si="161"/>
        <v>0</v>
      </c>
      <c r="AAQ69" s="18">
        <v>0</v>
      </c>
      <c r="AAR69" s="18">
        <v>0</v>
      </c>
      <c r="AAS69" s="18">
        <v>0</v>
      </c>
      <c r="AAT69" s="18">
        <v>0</v>
      </c>
      <c r="AAU69" s="18">
        <v>0</v>
      </c>
      <c r="AAV69" s="18">
        <v>0</v>
      </c>
      <c r="AAW69" s="18">
        <v>0</v>
      </c>
      <c r="AAX69" s="18">
        <v>0</v>
      </c>
      <c r="AAY69" s="18">
        <v>0</v>
      </c>
      <c r="AAZ69" s="18">
        <v>0</v>
      </c>
      <c r="ABA69" s="18"/>
      <c r="ABB69" s="18"/>
      <c r="ABC69" s="120">
        <f t="shared" si="68"/>
        <v>0</v>
      </c>
      <c r="ABD69" s="120">
        <f t="shared" si="69"/>
        <v>0</v>
      </c>
      <c r="ABE69" s="120">
        <f t="shared" si="70"/>
        <v>0</v>
      </c>
      <c r="ABF69" s="119">
        <f t="shared" si="162"/>
        <v>0</v>
      </c>
      <c r="ABG69" s="119">
        <v>0</v>
      </c>
      <c r="ABH69" s="228">
        <v>0</v>
      </c>
      <c r="ABI69" s="228">
        <v>0</v>
      </c>
      <c r="ABJ69" s="228">
        <v>0</v>
      </c>
      <c r="ABK69" s="228">
        <v>0</v>
      </c>
      <c r="ABL69" s="228">
        <v>0</v>
      </c>
      <c r="ABM69" s="228">
        <v>0</v>
      </c>
      <c r="ABN69" s="228">
        <v>0</v>
      </c>
      <c r="ABO69" s="228">
        <v>0</v>
      </c>
      <c r="ABP69" s="228">
        <v>0</v>
      </c>
      <c r="ABQ69" s="228"/>
      <c r="ABR69" s="228"/>
      <c r="ABS69" s="120">
        <f t="shared" si="163"/>
        <v>0</v>
      </c>
      <c r="ABT69" s="18">
        <v>0</v>
      </c>
      <c r="ABU69" s="18"/>
      <c r="ABV69" s="18"/>
      <c r="ABW69" s="18"/>
      <c r="ABX69" s="18"/>
      <c r="ABY69" s="18"/>
      <c r="ABZ69" s="18"/>
      <c r="ACA69" s="18">
        <v>0</v>
      </c>
      <c r="ACB69" s="18">
        <v>0</v>
      </c>
      <c r="ACC69" s="18">
        <v>0</v>
      </c>
      <c r="ACD69" s="18"/>
      <c r="ACE69" s="18"/>
      <c r="ACF69" s="120">
        <f t="shared" si="71"/>
        <v>0</v>
      </c>
      <c r="ACG69" s="120">
        <f t="shared" si="72"/>
        <v>0</v>
      </c>
      <c r="ACH69" s="120">
        <f t="shared" si="73"/>
        <v>0</v>
      </c>
      <c r="ACI69" s="114">
        <f t="shared" si="74"/>
        <v>318.28100000000001</v>
      </c>
      <c r="ACJ69" s="120">
        <f t="shared" si="75"/>
        <v>302.28529636800005</v>
      </c>
      <c r="ACK69" s="131">
        <f t="shared" si="76"/>
        <v>-15.995703631999959</v>
      </c>
      <c r="ACL69" s="120">
        <f t="shared" si="77"/>
        <v>-15.995703631999959</v>
      </c>
      <c r="ACM69" s="120">
        <f t="shared" si="78"/>
        <v>0</v>
      </c>
      <c r="ACN69" s="18">
        <f t="shared" si="164"/>
        <v>318.28100000000001</v>
      </c>
      <c r="ACO69" s="18">
        <v>33.340999999999994</v>
      </c>
      <c r="ACP69" s="218">
        <v>31.66</v>
      </c>
      <c r="ACQ69" s="218">
        <v>31.66</v>
      </c>
      <c r="ACR69" s="218">
        <v>31.66</v>
      </c>
      <c r="ACS69" s="218">
        <v>31.66</v>
      </c>
      <c r="ACT69" s="218">
        <v>31.66</v>
      </c>
      <c r="ACU69" s="218">
        <v>31.66</v>
      </c>
      <c r="ACV69" s="218">
        <v>31.66</v>
      </c>
      <c r="ACW69" s="218">
        <v>31.66</v>
      </c>
      <c r="ACX69" s="218">
        <v>31.66</v>
      </c>
      <c r="ACY69" s="218"/>
      <c r="ACZ69" s="218"/>
      <c r="ADA69" s="20">
        <f t="shared" si="165"/>
        <v>302.28529636800005</v>
      </c>
      <c r="ADB69" s="18">
        <v>35.742477960000002</v>
      </c>
      <c r="ADC69" s="18">
        <v>35.650659599999997</v>
      </c>
      <c r="ADD69" s="18">
        <v>35.782618968000001</v>
      </c>
      <c r="ADE69" s="18">
        <v>40.583916000000002</v>
      </c>
      <c r="ADF69" s="18">
        <v>31.757883840000002</v>
      </c>
      <c r="ADG69" s="18">
        <v>24.263301600000002</v>
      </c>
      <c r="ADH69" s="18">
        <v>23.570287200000003</v>
      </c>
      <c r="ADI69" s="18">
        <v>27.619930799999999</v>
      </c>
      <c r="ADJ69" s="18">
        <v>27.3887964</v>
      </c>
      <c r="ADK69" s="18">
        <v>19.925424</v>
      </c>
      <c r="ADL69" s="18"/>
      <c r="ADM69" s="18"/>
      <c r="ADN69" s="20">
        <f t="shared" si="79"/>
        <v>-15.995703631999959</v>
      </c>
      <c r="ADO69" s="20">
        <f t="shared" si="80"/>
        <v>-15.995703631999959</v>
      </c>
      <c r="ADP69" s="20">
        <f t="shared" si="81"/>
        <v>0</v>
      </c>
      <c r="ADQ69" s="18">
        <f t="shared" si="166"/>
        <v>0</v>
      </c>
      <c r="ADR69" s="18">
        <v>0</v>
      </c>
      <c r="ADS69" s="218">
        <v>0</v>
      </c>
      <c r="ADT69" s="218">
        <v>0</v>
      </c>
      <c r="ADU69" s="218">
        <v>0</v>
      </c>
      <c r="ADV69" s="218">
        <v>0</v>
      </c>
      <c r="ADW69" s="218">
        <v>0</v>
      </c>
      <c r="ADX69" s="218">
        <v>0</v>
      </c>
      <c r="ADY69" s="218">
        <v>0</v>
      </c>
      <c r="ADZ69" s="218">
        <v>0</v>
      </c>
      <c r="AEA69" s="218">
        <v>0</v>
      </c>
      <c r="AEB69" s="218"/>
      <c r="AEC69" s="218"/>
      <c r="AED69" s="20">
        <f t="shared" si="167"/>
        <v>0</v>
      </c>
      <c r="AEE69" s="18">
        <v>0</v>
      </c>
      <c r="AEF69" s="18">
        <v>0</v>
      </c>
      <c r="AEG69" s="18">
        <v>0</v>
      </c>
      <c r="AEH69" s="18">
        <v>0</v>
      </c>
      <c r="AEI69" s="18">
        <v>0</v>
      </c>
      <c r="AEJ69" s="18">
        <v>0</v>
      </c>
      <c r="AEK69" s="18">
        <v>0</v>
      </c>
      <c r="AEL69" s="18">
        <v>0</v>
      </c>
      <c r="AEM69" s="18">
        <v>0</v>
      </c>
      <c r="AEN69" s="18">
        <v>0</v>
      </c>
      <c r="AEO69" s="18"/>
      <c r="AEP69" s="18"/>
      <c r="AEQ69" s="20">
        <f t="shared" si="82"/>
        <v>0</v>
      </c>
      <c r="AER69" s="20">
        <f t="shared" si="83"/>
        <v>0</v>
      </c>
      <c r="AES69" s="20">
        <f t="shared" si="84"/>
        <v>0</v>
      </c>
      <c r="AET69" s="18">
        <f t="shared" si="168"/>
        <v>0</v>
      </c>
      <c r="AEU69" s="18">
        <v>0</v>
      </c>
      <c r="AEV69" s="218">
        <v>0</v>
      </c>
      <c r="AEW69" s="218">
        <v>0</v>
      </c>
      <c r="AEX69" s="218">
        <v>0</v>
      </c>
      <c r="AEY69" s="218">
        <v>0</v>
      </c>
      <c r="AEZ69" s="218"/>
      <c r="AFA69" s="218"/>
      <c r="AFB69" s="218"/>
      <c r="AFC69" s="218"/>
      <c r="AFD69" s="218"/>
      <c r="AFE69" s="218"/>
      <c r="AFF69" s="218"/>
      <c r="AFG69" s="20">
        <f t="shared" si="169"/>
        <v>0</v>
      </c>
      <c r="AFH69" s="18"/>
      <c r="AFI69" s="18"/>
      <c r="AFJ69" s="18"/>
      <c r="AFK69" s="18"/>
      <c r="AFL69" s="18"/>
      <c r="AFM69" s="18"/>
      <c r="AFN69" s="18"/>
      <c r="AFO69" s="18"/>
      <c r="AFP69" s="18"/>
      <c r="AFQ69" s="18"/>
      <c r="AFR69" s="18"/>
      <c r="AFS69" s="18"/>
      <c r="AFT69" s="20">
        <f t="shared" si="85"/>
        <v>0</v>
      </c>
      <c r="AFU69" s="20">
        <f t="shared" si="86"/>
        <v>0</v>
      </c>
      <c r="AFV69" s="135">
        <f t="shared" si="87"/>
        <v>0</v>
      </c>
      <c r="AFW69" s="140">
        <f t="shared" si="88"/>
        <v>27805.495000000003</v>
      </c>
      <c r="AFX69" s="110">
        <f t="shared" si="89"/>
        <v>33843.599892129059</v>
      </c>
      <c r="AFY69" s="125">
        <f t="shared" si="90"/>
        <v>6038.1048921290567</v>
      </c>
      <c r="AFZ69" s="20">
        <f t="shared" si="170"/>
        <v>0</v>
      </c>
      <c r="AGA69" s="139">
        <f t="shared" si="171"/>
        <v>6038.1048921290567</v>
      </c>
      <c r="AGB69" s="200">
        <f t="shared" si="91"/>
        <v>33366.594000000005</v>
      </c>
      <c r="AGC69" s="125">
        <f t="shared" si="91"/>
        <v>40612.319870554871</v>
      </c>
      <c r="AGD69" s="125">
        <f t="shared" si="92"/>
        <v>7245.7258705548666</v>
      </c>
      <c r="AGE69" s="20">
        <f t="shared" si="93"/>
        <v>0</v>
      </c>
      <c r="AGF69" s="135">
        <f t="shared" si="94"/>
        <v>7245.7258705548666</v>
      </c>
      <c r="AGG69" s="164">
        <f t="shared" si="172"/>
        <v>1668.3297000000002</v>
      </c>
      <c r="AGH69" s="205">
        <f t="shared" si="173"/>
        <v>2030.6159935277437</v>
      </c>
      <c r="AGI69" s="125">
        <f t="shared" si="95"/>
        <v>362.28629352774351</v>
      </c>
      <c r="AGJ69" s="20">
        <f t="shared" si="96"/>
        <v>0</v>
      </c>
      <c r="AGK69" s="139">
        <f t="shared" si="97"/>
        <v>362.28629352774351</v>
      </c>
      <c r="AGL69" s="165">
        <f t="shared" si="174"/>
        <v>35034.923700000007</v>
      </c>
      <c r="AGM69" s="165">
        <f t="shared" si="174"/>
        <v>42642.935864082618</v>
      </c>
      <c r="AGN69" s="166">
        <f t="shared" si="99"/>
        <v>7608.012164082611</v>
      </c>
      <c r="AGO69" s="165">
        <f t="shared" si="100"/>
        <v>0</v>
      </c>
      <c r="AGP69" s="167">
        <f t="shared" si="101"/>
        <v>7608.012164082611</v>
      </c>
      <c r="AGQ69" s="202">
        <f t="shared" si="175"/>
        <v>4.761904761904763E-2</v>
      </c>
      <c r="AGR69" s="263"/>
      <c r="AGS69" s="263">
        <v>0.05</v>
      </c>
      <c r="AGT69" s="229"/>
      <c r="AGU69" s="264"/>
      <c r="AGV69" s="22"/>
      <c r="AGW69" s="22"/>
      <c r="AGX69" s="22"/>
      <c r="AGY69" s="22"/>
      <c r="AGZ69" s="22"/>
      <c r="AHA69" s="22"/>
      <c r="AHB69" s="22"/>
      <c r="AHC69" s="22"/>
      <c r="AHD69" s="22"/>
      <c r="AHE69" s="22"/>
      <c r="AHF69" s="22"/>
      <c r="AHG69" s="22"/>
      <c r="AHH69" s="22"/>
    </row>
    <row r="70" spans="1:892" s="210" customFormat="1" ht="12.75" outlineLevel="1" x14ac:dyDescent="0.25">
      <c r="A70" s="22">
        <v>500</v>
      </c>
      <c r="B70" s="21">
        <v>3</v>
      </c>
      <c r="C70" s="230" t="s">
        <v>791</v>
      </c>
      <c r="D70" s="231">
        <v>2</v>
      </c>
      <c r="E70" s="227">
        <v>418.1</v>
      </c>
      <c r="F70" s="131">
        <f t="shared" si="0"/>
        <v>4963.0680000000011</v>
      </c>
      <c r="G70" s="113">
        <f t="shared" si="1"/>
        <v>5213.8287220066532</v>
      </c>
      <c r="H70" s="131">
        <f t="shared" si="2"/>
        <v>250.76072200665203</v>
      </c>
      <c r="I70" s="120">
        <f t="shared" si="3"/>
        <v>0</v>
      </c>
      <c r="J70" s="120">
        <f t="shared" si="4"/>
        <v>250.76072200665203</v>
      </c>
      <c r="K70" s="18">
        <f t="shared" si="102"/>
        <v>1770.0410000000006</v>
      </c>
      <c r="L70" s="218">
        <v>173.80100000000002</v>
      </c>
      <c r="M70" s="218">
        <v>177.36</v>
      </c>
      <c r="N70" s="218">
        <v>177.36</v>
      </c>
      <c r="O70" s="218">
        <v>177.36</v>
      </c>
      <c r="P70" s="218">
        <v>177.36</v>
      </c>
      <c r="Q70" s="218">
        <v>177.36</v>
      </c>
      <c r="R70" s="218">
        <v>177.36</v>
      </c>
      <c r="S70" s="218">
        <v>177.36</v>
      </c>
      <c r="T70" s="218">
        <v>177.36</v>
      </c>
      <c r="U70" s="218">
        <v>177.36</v>
      </c>
      <c r="V70" s="218"/>
      <c r="W70" s="218"/>
      <c r="X70" s="218">
        <f t="shared" si="103"/>
        <v>2273.6309877046369</v>
      </c>
      <c r="Y70" s="18">
        <v>0</v>
      </c>
      <c r="Z70" s="18">
        <v>902.67106922030962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1370.9599184843275</v>
      </c>
      <c r="AG70" s="18">
        <v>0</v>
      </c>
      <c r="AH70" s="18">
        <v>0</v>
      </c>
      <c r="AI70" s="18"/>
      <c r="AJ70" s="18"/>
      <c r="AK70" s="218"/>
      <c r="AL70" s="218">
        <f t="shared" si="104"/>
        <v>0</v>
      </c>
      <c r="AM70" s="218">
        <f t="shared" si="5"/>
        <v>0</v>
      </c>
      <c r="AN70" s="18">
        <f t="shared" si="105"/>
        <v>317.15999999999997</v>
      </c>
      <c r="AO70" s="218">
        <v>31.140000000000004</v>
      </c>
      <c r="AP70" s="218">
        <v>31.78</v>
      </c>
      <c r="AQ70" s="218">
        <v>31.78</v>
      </c>
      <c r="AR70" s="218">
        <v>31.78</v>
      </c>
      <c r="AS70" s="218">
        <v>31.78</v>
      </c>
      <c r="AT70" s="218">
        <v>31.78</v>
      </c>
      <c r="AU70" s="218">
        <v>31.78</v>
      </c>
      <c r="AV70" s="218">
        <v>31.78</v>
      </c>
      <c r="AW70" s="218">
        <v>31.78</v>
      </c>
      <c r="AX70" s="218">
        <v>31.78</v>
      </c>
      <c r="AY70" s="218"/>
      <c r="AZ70" s="218"/>
      <c r="BA70" s="20">
        <f t="shared" si="106"/>
        <v>407.8777525594794</v>
      </c>
      <c r="BB70" s="18">
        <v>0</v>
      </c>
      <c r="BC70" s="18">
        <v>161.93456590145294</v>
      </c>
      <c r="BD70" s="18">
        <v>0</v>
      </c>
      <c r="BE70" s="18">
        <v>0</v>
      </c>
      <c r="BF70" s="18">
        <v>0</v>
      </c>
      <c r="BG70" s="18">
        <v>0</v>
      </c>
      <c r="BH70" s="18">
        <v>0</v>
      </c>
      <c r="BI70" s="18">
        <v>245.94318665802643</v>
      </c>
      <c r="BJ70" s="18">
        <v>0</v>
      </c>
      <c r="BK70" s="18">
        <v>0</v>
      </c>
      <c r="BL70" s="18"/>
      <c r="BM70" s="18"/>
      <c r="BN70" s="218"/>
      <c r="BO70" s="20">
        <f t="shared" si="6"/>
        <v>0</v>
      </c>
      <c r="BP70" s="20">
        <f t="shared" si="7"/>
        <v>0</v>
      </c>
      <c r="BQ70" s="18">
        <f t="shared" si="107"/>
        <v>277.56899999999996</v>
      </c>
      <c r="BR70" s="218">
        <v>27.729000000000003</v>
      </c>
      <c r="BS70" s="3">
        <v>27.76</v>
      </c>
      <c r="BT70" s="218">
        <v>27.76</v>
      </c>
      <c r="BU70" s="218">
        <v>27.76</v>
      </c>
      <c r="BV70" s="218">
        <v>27.76</v>
      </c>
      <c r="BW70" s="218">
        <v>27.76</v>
      </c>
      <c r="BX70" s="218">
        <v>27.76</v>
      </c>
      <c r="BY70" s="218">
        <v>27.76</v>
      </c>
      <c r="BZ70" s="218">
        <v>27.76</v>
      </c>
      <c r="CA70" s="218">
        <v>27.76</v>
      </c>
      <c r="CB70" s="218"/>
      <c r="CC70" s="218"/>
      <c r="CD70" s="18">
        <f t="shared" si="108"/>
        <v>301.35631898756003</v>
      </c>
      <c r="CE70" s="18">
        <v>27.987242773000002</v>
      </c>
      <c r="CF70" s="18">
        <v>27.915346730000003</v>
      </c>
      <c r="CG70" s="18">
        <v>30.669238763559999</v>
      </c>
      <c r="CH70" s="18">
        <v>31.30598187</v>
      </c>
      <c r="CI70" s="18">
        <v>30.622098411</v>
      </c>
      <c r="CJ70" s="18">
        <v>31.194068770000001</v>
      </c>
      <c r="CK70" s="18">
        <v>30.30309609</v>
      </c>
      <c r="CL70" s="18">
        <v>30.436725330000002</v>
      </c>
      <c r="CM70" s="18">
        <v>30.182018889999998</v>
      </c>
      <c r="CN70" s="18">
        <v>30.74050136</v>
      </c>
      <c r="CO70" s="18"/>
      <c r="CP70" s="18"/>
      <c r="CQ70" s="218"/>
      <c r="CR70" s="20">
        <f t="shared" si="8"/>
        <v>0</v>
      </c>
      <c r="CS70" s="20">
        <f t="shared" si="9"/>
        <v>0</v>
      </c>
      <c r="CT70" s="18">
        <f t="shared" si="109"/>
        <v>0</v>
      </c>
      <c r="CU70" s="18">
        <v>0</v>
      </c>
      <c r="CV70" s="218">
        <v>0</v>
      </c>
      <c r="CW70" s="218">
        <v>0</v>
      </c>
      <c r="CX70" s="218">
        <v>0</v>
      </c>
      <c r="CY70" s="218">
        <v>0</v>
      </c>
      <c r="CZ70" s="218">
        <v>0</v>
      </c>
      <c r="DA70" s="218">
        <v>0</v>
      </c>
      <c r="DB70" s="218">
        <v>0</v>
      </c>
      <c r="DC70" s="218">
        <v>0</v>
      </c>
      <c r="DD70" s="218">
        <v>0</v>
      </c>
      <c r="DE70" s="218"/>
      <c r="DF70" s="218"/>
      <c r="DG70" s="18">
        <f t="shared" si="110"/>
        <v>0</v>
      </c>
      <c r="DH70" s="18">
        <v>0</v>
      </c>
      <c r="DI70" s="18">
        <v>0</v>
      </c>
      <c r="DJ70" s="18">
        <v>0</v>
      </c>
      <c r="DK70" s="18">
        <v>0</v>
      </c>
      <c r="DL70" s="18">
        <v>0</v>
      </c>
      <c r="DM70" s="18">
        <v>0</v>
      </c>
      <c r="DN70" s="18">
        <v>0</v>
      </c>
      <c r="DO70" s="18">
        <v>0</v>
      </c>
      <c r="DP70" s="18">
        <v>0</v>
      </c>
      <c r="DQ70" s="18">
        <v>0</v>
      </c>
      <c r="DR70" s="18"/>
      <c r="DS70" s="18"/>
      <c r="DT70" s="218">
        <f t="shared" si="111"/>
        <v>0</v>
      </c>
      <c r="DU70" s="20">
        <f t="shared" si="10"/>
        <v>0</v>
      </c>
      <c r="DV70" s="20">
        <f t="shared" si="112"/>
        <v>0</v>
      </c>
      <c r="DW70" s="18">
        <f t="shared" si="176"/>
        <v>0</v>
      </c>
      <c r="DX70" s="18">
        <v>0</v>
      </c>
      <c r="DY70" s="218">
        <v>0</v>
      </c>
      <c r="DZ70" s="218">
        <v>0</v>
      </c>
      <c r="EA70" s="218">
        <v>0</v>
      </c>
      <c r="EB70" s="218">
        <v>0</v>
      </c>
      <c r="EC70" s="218">
        <v>0</v>
      </c>
      <c r="ED70" s="218">
        <v>0</v>
      </c>
      <c r="EE70" s="218">
        <v>0</v>
      </c>
      <c r="EF70" s="218">
        <v>0</v>
      </c>
      <c r="EG70" s="218">
        <v>0</v>
      </c>
      <c r="EH70" s="218"/>
      <c r="EI70" s="218"/>
      <c r="EJ70" s="218"/>
      <c r="EK70" s="18">
        <f t="shared" si="113"/>
        <v>0</v>
      </c>
      <c r="EL70" s="18">
        <v>0</v>
      </c>
      <c r="EM70" s="18">
        <v>0</v>
      </c>
      <c r="EN70" s="18">
        <v>0</v>
      </c>
      <c r="EO70" s="18">
        <v>0</v>
      </c>
      <c r="EP70" s="18">
        <v>0</v>
      </c>
      <c r="EQ70" s="18">
        <v>0</v>
      </c>
      <c r="ER70" s="18">
        <v>0</v>
      </c>
      <c r="ES70" s="18">
        <v>0</v>
      </c>
      <c r="ET70" s="18">
        <v>0</v>
      </c>
      <c r="EU70" s="18">
        <v>0</v>
      </c>
      <c r="EV70" s="18"/>
      <c r="EW70" s="18"/>
      <c r="EX70" s="20">
        <f t="shared" si="12"/>
        <v>0</v>
      </c>
      <c r="EY70" s="20">
        <f t="shared" si="114"/>
        <v>0</v>
      </c>
      <c r="EZ70" s="20">
        <f t="shared" si="115"/>
        <v>0</v>
      </c>
      <c r="FA70" s="18">
        <f t="shared" si="116"/>
        <v>779.42900000000009</v>
      </c>
      <c r="FB70" s="18">
        <v>76.528999999999996</v>
      </c>
      <c r="FC70" s="218">
        <v>78.099999999999994</v>
      </c>
      <c r="FD70" s="218">
        <v>78.099999999999994</v>
      </c>
      <c r="FE70" s="218">
        <v>78.099999999999994</v>
      </c>
      <c r="FF70" s="218">
        <v>78.099999999999994</v>
      </c>
      <c r="FG70" s="218">
        <v>78.099999999999994</v>
      </c>
      <c r="FH70" s="218">
        <v>78.099999999999994</v>
      </c>
      <c r="FI70" s="218">
        <v>78.099999999999994</v>
      </c>
      <c r="FJ70" s="218">
        <v>78.099999999999994</v>
      </c>
      <c r="FK70" s="218">
        <v>78.099999999999994</v>
      </c>
      <c r="FL70" s="218"/>
      <c r="FM70" s="218"/>
      <c r="FN70" s="20">
        <f t="shared" si="117"/>
        <v>775.56582289254357</v>
      </c>
      <c r="FO70" s="18">
        <v>0</v>
      </c>
      <c r="FP70" s="18">
        <v>308.64384656525579</v>
      </c>
      <c r="FQ70" s="18">
        <v>0</v>
      </c>
      <c r="FR70" s="18">
        <v>0</v>
      </c>
      <c r="FS70" s="18">
        <v>0</v>
      </c>
      <c r="FT70" s="18">
        <v>0</v>
      </c>
      <c r="FU70" s="18">
        <v>0</v>
      </c>
      <c r="FV70" s="18">
        <v>466.92197632728778</v>
      </c>
      <c r="FW70" s="18">
        <v>0</v>
      </c>
      <c r="FX70" s="18">
        <v>0</v>
      </c>
      <c r="FY70" s="18"/>
      <c r="FZ70" s="18"/>
      <c r="GA70" s="218">
        <f t="shared" si="118"/>
        <v>-3.8631771074565222</v>
      </c>
      <c r="GB70" s="20">
        <f t="shared" si="119"/>
        <v>-3.8631771074565222</v>
      </c>
      <c r="GC70" s="20">
        <f t="shared" si="120"/>
        <v>0</v>
      </c>
      <c r="GD70" s="18">
        <f t="shared" si="121"/>
        <v>3.5520000000000005</v>
      </c>
      <c r="GE70" s="218">
        <v>3.5520000000000005</v>
      </c>
      <c r="GF70" s="218">
        <v>0</v>
      </c>
      <c r="GG70" s="218">
        <v>0</v>
      </c>
      <c r="GH70" s="218">
        <v>0</v>
      </c>
      <c r="GI70" s="218">
        <v>0</v>
      </c>
      <c r="GJ70" s="218">
        <v>0</v>
      </c>
      <c r="GK70" s="218"/>
      <c r="GL70" s="218"/>
      <c r="GM70" s="218"/>
      <c r="GN70" s="218"/>
      <c r="GO70" s="218"/>
      <c r="GP70" s="218"/>
      <c r="GQ70" s="20">
        <f t="shared" si="122"/>
        <v>0</v>
      </c>
      <c r="GR70" s="18">
        <v>0</v>
      </c>
      <c r="GS70" s="18">
        <v>0</v>
      </c>
      <c r="GT70" s="18">
        <v>0</v>
      </c>
      <c r="GU70" s="18">
        <v>0</v>
      </c>
      <c r="GV70" s="218">
        <f t="shared" si="123"/>
        <v>-3.5520000000000005</v>
      </c>
      <c r="GW70" s="20">
        <f t="shared" si="13"/>
        <v>-3.5520000000000005</v>
      </c>
      <c r="GX70" s="20">
        <f t="shared" si="14"/>
        <v>0</v>
      </c>
      <c r="GY70" s="18">
        <f t="shared" si="124"/>
        <v>1815.317</v>
      </c>
      <c r="GZ70" s="18">
        <v>177.31699999999998</v>
      </c>
      <c r="HA70" s="218">
        <v>182</v>
      </c>
      <c r="HB70" s="218">
        <v>182</v>
      </c>
      <c r="HC70" s="218">
        <v>182</v>
      </c>
      <c r="HD70" s="218">
        <v>182</v>
      </c>
      <c r="HE70" s="218">
        <v>182</v>
      </c>
      <c r="HF70" s="218">
        <v>182</v>
      </c>
      <c r="HG70" s="218">
        <v>182</v>
      </c>
      <c r="HH70" s="218">
        <v>182</v>
      </c>
      <c r="HI70" s="218">
        <v>182</v>
      </c>
      <c r="HJ70" s="218"/>
      <c r="HK70" s="218"/>
      <c r="HL70" s="20">
        <f t="shared" si="125"/>
        <v>1455.3978398624331</v>
      </c>
      <c r="HM70" s="18">
        <v>138.9984683680932</v>
      </c>
      <c r="HN70" s="18">
        <v>127.79126611495187</v>
      </c>
      <c r="HO70" s="18">
        <v>146.8775281613581</v>
      </c>
      <c r="HP70" s="18">
        <v>158.32222705662676</v>
      </c>
      <c r="HQ70" s="18">
        <v>165.62233303795836</v>
      </c>
      <c r="HR70" s="18">
        <v>143.6677497853662</v>
      </c>
      <c r="HS70" s="18">
        <v>130.59595901668646</v>
      </c>
      <c r="HT70" s="18">
        <v>172.75180740592035</v>
      </c>
      <c r="HU70" s="18">
        <v>130.53248187693927</v>
      </c>
      <c r="HV70" s="18">
        <v>140.2380190385324</v>
      </c>
      <c r="HW70" s="18"/>
      <c r="HX70" s="18"/>
      <c r="HY70" s="20">
        <f t="shared" si="15"/>
        <v>-359.91916013756691</v>
      </c>
      <c r="HZ70" s="20">
        <f t="shared" si="16"/>
        <v>-359.91916013756691</v>
      </c>
      <c r="IA70" s="20">
        <f t="shared" si="17"/>
        <v>0</v>
      </c>
      <c r="IB70" s="119">
        <f t="shared" si="126"/>
        <v>0</v>
      </c>
      <c r="IC70" s="119">
        <v>0</v>
      </c>
      <c r="ID70" s="228">
        <v>0</v>
      </c>
      <c r="IE70" s="228">
        <v>0</v>
      </c>
      <c r="IF70" s="119">
        <v>0</v>
      </c>
      <c r="IG70" s="119">
        <v>0</v>
      </c>
      <c r="IH70" s="119">
        <v>0</v>
      </c>
      <c r="II70" s="119">
        <v>0</v>
      </c>
      <c r="IJ70" s="119">
        <v>0</v>
      </c>
      <c r="IK70" s="119">
        <v>0</v>
      </c>
      <c r="IL70" s="119">
        <v>0</v>
      </c>
      <c r="IM70" s="119"/>
      <c r="IN70" s="119"/>
      <c r="IO70" s="120">
        <f t="shared" si="127"/>
        <v>0</v>
      </c>
      <c r="IP70" s="18">
        <v>0</v>
      </c>
      <c r="IQ70" s="18">
        <v>0</v>
      </c>
      <c r="IR70" s="18">
        <v>0</v>
      </c>
      <c r="IS70" s="18">
        <v>0</v>
      </c>
      <c r="IT70" s="18">
        <v>0</v>
      </c>
      <c r="IU70" s="18">
        <v>0</v>
      </c>
      <c r="IV70" s="18">
        <v>0</v>
      </c>
      <c r="IW70" s="18">
        <v>0</v>
      </c>
      <c r="IX70" s="18">
        <v>0</v>
      </c>
      <c r="IY70" s="18">
        <v>0</v>
      </c>
      <c r="IZ70" s="18"/>
      <c r="JA70" s="18"/>
      <c r="JB70" s="228">
        <f t="shared" si="18"/>
        <v>0</v>
      </c>
      <c r="JC70" s="120">
        <f t="shared" si="19"/>
        <v>0</v>
      </c>
      <c r="JD70" s="120">
        <f t="shared" si="20"/>
        <v>0</v>
      </c>
      <c r="JE70" s="119">
        <f t="shared" si="128"/>
        <v>0</v>
      </c>
      <c r="JF70" s="119">
        <v>0</v>
      </c>
      <c r="JG70" s="228">
        <v>0</v>
      </c>
      <c r="JH70" s="228">
        <v>0</v>
      </c>
      <c r="JI70" s="228">
        <v>0</v>
      </c>
      <c r="JJ70" s="228">
        <v>0</v>
      </c>
      <c r="JK70" s="228">
        <v>0</v>
      </c>
      <c r="JL70" s="228">
        <v>0</v>
      </c>
      <c r="JM70" s="228">
        <v>0</v>
      </c>
      <c r="JN70" s="228">
        <v>0</v>
      </c>
      <c r="JO70" s="228">
        <v>0</v>
      </c>
      <c r="JP70" s="228"/>
      <c r="JQ70" s="228"/>
      <c r="JR70" s="119">
        <f t="shared" si="129"/>
        <v>0</v>
      </c>
      <c r="JS70" s="18">
        <v>0</v>
      </c>
      <c r="JT70" s="18">
        <v>0</v>
      </c>
      <c r="JU70" s="18">
        <v>0</v>
      </c>
      <c r="JV70" s="18">
        <v>0</v>
      </c>
      <c r="JW70" s="18">
        <v>0</v>
      </c>
      <c r="JX70" s="18">
        <v>0</v>
      </c>
      <c r="JY70" s="18">
        <v>0</v>
      </c>
      <c r="JZ70" s="18">
        <v>0</v>
      </c>
      <c r="KA70" s="18">
        <v>0</v>
      </c>
      <c r="KB70" s="18">
        <v>0</v>
      </c>
      <c r="KC70" s="18"/>
      <c r="KD70" s="18"/>
      <c r="KE70" s="228">
        <f t="shared" si="21"/>
        <v>0</v>
      </c>
      <c r="KF70" s="120">
        <f t="shared" si="22"/>
        <v>0</v>
      </c>
      <c r="KG70" s="120">
        <f t="shared" si="23"/>
        <v>0</v>
      </c>
      <c r="KH70" s="119">
        <f t="shared" si="130"/>
        <v>1579.7149999999997</v>
      </c>
      <c r="KI70" s="119">
        <v>155.10499999999999</v>
      </c>
      <c r="KJ70" s="228">
        <v>158.29</v>
      </c>
      <c r="KK70" s="228">
        <v>158.29</v>
      </c>
      <c r="KL70" s="228">
        <v>158.29</v>
      </c>
      <c r="KM70" s="228">
        <v>158.29</v>
      </c>
      <c r="KN70" s="228">
        <v>158.29</v>
      </c>
      <c r="KO70" s="228">
        <v>158.29</v>
      </c>
      <c r="KP70" s="228">
        <v>158.29</v>
      </c>
      <c r="KQ70" s="228">
        <v>158.29</v>
      </c>
      <c r="KR70" s="228">
        <v>158.29</v>
      </c>
      <c r="KS70" s="228"/>
      <c r="KT70" s="228"/>
      <c r="KU70" s="120">
        <f t="shared" si="131"/>
        <v>1319.9591611277765</v>
      </c>
      <c r="KV70" s="18">
        <v>183.76716669271272</v>
      </c>
      <c r="KW70" s="18">
        <v>139.278137246207</v>
      </c>
      <c r="KX70" s="18">
        <v>205.32545076896017</v>
      </c>
      <c r="KY70" s="18">
        <v>182.09550495213898</v>
      </c>
      <c r="KZ70" s="18">
        <v>196.11723559680991</v>
      </c>
      <c r="LA70" s="18">
        <v>38.857275803231779</v>
      </c>
      <c r="LB70" s="18">
        <v>2.1530688898504837</v>
      </c>
      <c r="LC70" s="18"/>
      <c r="LD70" s="18">
        <v>216.93436459677037</v>
      </c>
      <c r="LE70" s="18">
        <v>155.43095658109499</v>
      </c>
      <c r="LF70" s="18"/>
      <c r="LG70" s="18"/>
      <c r="LH70" s="228">
        <f t="shared" si="132"/>
        <v>-259.75583887222319</v>
      </c>
      <c r="LI70" s="120">
        <f t="shared" si="24"/>
        <v>-259.75583887222319</v>
      </c>
      <c r="LJ70" s="120">
        <f t="shared" si="25"/>
        <v>0</v>
      </c>
      <c r="LK70" s="120">
        <f t="shared" si="133"/>
        <v>0</v>
      </c>
      <c r="LL70" s="228"/>
      <c r="LM70" s="228"/>
      <c r="LN70" s="228"/>
      <c r="LO70" s="228"/>
      <c r="LP70" s="228"/>
      <c r="LQ70" s="228"/>
      <c r="LR70" s="228"/>
      <c r="LS70" s="228"/>
      <c r="LT70" s="228"/>
      <c r="LU70" s="228"/>
      <c r="LV70" s="228"/>
      <c r="LW70" s="228"/>
      <c r="LX70" s="120">
        <f t="shared" si="26"/>
        <v>0</v>
      </c>
      <c r="LY70" s="228"/>
      <c r="LZ70" s="228"/>
      <c r="MA70" s="228"/>
      <c r="MB70" s="228"/>
      <c r="MC70" s="228"/>
      <c r="MD70" s="228"/>
      <c r="ME70" s="228"/>
      <c r="MF70" s="228"/>
      <c r="MG70" s="228"/>
      <c r="MH70" s="228"/>
      <c r="MI70" s="228"/>
      <c r="MJ70" s="119">
        <v>0</v>
      </c>
      <c r="MK70" s="228"/>
      <c r="ML70" s="120">
        <f t="shared" si="27"/>
        <v>0</v>
      </c>
      <c r="MM70" s="120">
        <f t="shared" si="28"/>
        <v>0</v>
      </c>
      <c r="MN70" s="120">
        <f t="shared" si="134"/>
        <v>3137.6239999999998</v>
      </c>
      <c r="MO70" s="120">
        <v>304.87400000000002</v>
      </c>
      <c r="MP70" s="228">
        <v>314.75</v>
      </c>
      <c r="MQ70" s="228">
        <v>314.75</v>
      </c>
      <c r="MR70" s="228">
        <v>314.75</v>
      </c>
      <c r="MS70" s="228">
        <v>314.75</v>
      </c>
      <c r="MT70" s="228">
        <v>314.75</v>
      </c>
      <c r="MU70" s="228">
        <v>314.75</v>
      </c>
      <c r="MV70" s="228">
        <v>314.75</v>
      </c>
      <c r="MW70" s="228">
        <v>314.75</v>
      </c>
      <c r="MX70" s="228">
        <v>314.75</v>
      </c>
      <c r="MY70" s="228"/>
      <c r="MZ70" s="228"/>
      <c r="NA70" s="120">
        <f t="shared" si="135"/>
        <v>3524.8141621908449</v>
      </c>
      <c r="NB70" s="20">
        <v>3377.856484054153</v>
      </c>
      <c r="NC70" s="20">
        <v>0</v>
      </c>
      <c r="ND70" s="20">
        <v>0</v>
      </c>
      <c r="NE70" s="20">
        <v>0</v>
      </c>
      <c r="NF70" s="20">
        <v>0</v>
      </c>
      <c r="NG70" s="20">
        <v>0</v>
      </c>
      <c r="NH70" s="20">
        <v>0</v>
      </c>
      <c r="NI70" s="20">
        <v>0</v>
      </c>
      <c r="NJ70" s="20">
        <v>0</v>
      </c>
      <c r="NK70" s="20">
        <v>146.9576781366919</v>
      </c>
      <c r="NL70" s="20"/>
      <c r="NM70" s="20"/>
      <c r="NN70" s="228">
        <f t="shared" si="136"/>
        <v>387.19016219084506</v>
      </c>
      <c r="NO70" s="120">
        <f t="shared" si="29"/>
        <v>0</v>
      </c>
      <c r="NP70" s="120">
        <f t="shared" si="30"/>
        <v>387.19016219084506</v>
      </c>
      <c r="NQ70" s="114">
        <f t="shared" si="31"/>
        <v>1591.9869999999996</v>
      </c>
      <c r="NR70" s="113">
        <f t="shared" si="32"/>
        <v>0</v>
      </c>
      <c r="NS70" s="131">
        <f t="shared" si="33"/>
        <v>-1591.9869999999996</v>
      </c>
      <c r="NT70" s="120">
        <f t="shared" si="34"/>
        <v>-1591.9869999999996</v>
      </c>
      <c r="NU70" s="120">
        <f t="shared" si="35"/>
        <v>0</v>
      </c>
      <c r="NV70" s="18">
        <f t="shared" si="137"/>
        <v>565.31099999999992</v>
      </c>
      <c r="NW70" s="18">
        <v>54.291000000000004</v>
      </c>
      <c r="NX70" s="218">
        <v>56.78</v>
      </c>
      <c r="NY70" s="218">
        <v>56.78</v>
      </c>
      <c r="NZ70" s="18">
        <v>56.78</v>
      </c>
      <c r="OA70" s="18">
        <v>56.78</v>
      </c>
      <c r="OB70" s="18">
        <v>56.78</v>
      </c>
      <c r="OC70" s="18">
        <v>56.78</v>
      </c>
      <c r="OD70" s="18">
        <v>56.78</v>
      </c>
      <c r="OE70" s="18">
        <v>56.78</v>
      </c>
      <c r="OF70" s="18">
        <v>56.78</v>
      </c>
      <c r="OG70" s="18"/>
      <c r="OH70" s="18"/>
      <c r="OI70" s="20">
        <f t="shared" si="138"/>
        <v>0</v>
      </c>
      <c r="OJ70" s="20">
        <v>0</v>
      </c>
      <c r="OK70" s="20">
        <v>0</v>
      </c>
      <c r="OL70" s="20">
        <v>0</v>
      </c>
      <c r="OM70" s="20">
        <v>0</v>
      </c>
      <c r="ON70" s="20">
        <v>0</v>
      </c>
      <c r="OO70" s="20">
        <v>0</v>
      </c>
      <c r="OP70" s="20">
        <v>0</v>
      </c>
      <c r="OQ70" s="20">
        <v>0</v>
      </c>
      <c r="OR70" s="20">
        <v>0</v>
      </c>
      <c r="OS70" s="20">
        <f>VLOOKUP(C70,'[3]Фін.рез.(витрати)'!$C$8:$AD$94,28,0)</f>
        <v>0</v>
      </c>
      <c r="OT70" s="20"/>
      <c r="OU70" s="20"/>
      <c r="OV70" s="218">
        <f t="shared" si="139"/>
        <v>-565.31099999999992</v>
      </c>
      <c r="OW70" s="20">
        <f t="shared" si="36"/>
        <v>-565.31099999999992</v>
      </c>
      <c r="OX70" s="20">
        <f t="shared" si="37"/>
        <v>0</v>
      </c>
      <c r="OY70" s="18">
        <f t="shared" si="140"/>
        <v>814.64199999999983</v>
      </c>
      <c r="OZ70" s="18">
        <v>76.012</v>
      </c>
      <c r="PA70" s="218">
        <v>82.07</v>
      </c>
      <c r="PB70" s="218">
        <v>82.07</v>
      </c>
      <c r="PC70" s="218">
        <v>82.07</v>
      </c>
      <c r="PD70" s="218">
        <v>82.07</v>
      </c>
      <c r="PE70" s="218">
        <v>82.07</v>
      </c>
      <c r="PF70" s="218">
        <v>82.07</v>
      </c>
      <c r="PG70" s="218">
        <v>82.07</v>
      </c>
      <c r="PH70" s="218">
        <v>82.07</v>
      </c>
      <c r="PI70" s="218">
        <v>82.07</v>
      </c>
      <c r="PJ70" s="218"/>
      <c r="PK70" s="218"/>
      <c r="PL70" s="20">
        <f t="shared" si="141"/>
        <v>0</v>
      </c>
      <c r="PM70" s="18">
        <v>0</v>
      </c>
      <c r="PN70" s="18">
        <v>0</v>
      </c>
      <c r="PO70" s="18">
        <v>0</v>
      </c>
      <c r="PP70" s="18">
        <v>0</v>
      </c>
      <c r="PQ70" s="18">
        <v>0</v>
      </c>
      <c r="PR70" s="18">
        <v>0</v>
      </c>
      <c r="PS70" s="18">
        <v>0</v>
      </c>
      <c r="PT70" s="18">
        <v>0</v>
      </c>
      <c r="PU70" s="18">
        <v>0</v>
      </c>
      <c r="PV70" s="18">
        <f>VLOOKUP(C70,'[3]Фін.рез.(витрати)'!$C$8:$AE$94,29,0)</f>
        <v>0</v>
      </c>
      <c r="PW70" s="18"/>
      <c r="PX70" s="18"/>
      <c r="PY70" s="218">
        <f t="shared" si="142"/>
        <v>-814.64199999999983</v>
      </c>
      <c r="PZ70" s="20">
        <f t="shared" si="38"/>
        <v>-814.64199999999983</v>
      </c>
      <c r="QA70" s="20">
        <f t="shared" si="39"/>
        <v>0</v>
      </c>
      <c r="QB70" s="18">
        <f t="shared" si="143"/>
        <v>132.696</v>
      </c>
      <c r="QC70" s="18">
        <v>12.996</v>
      </c>
      <c r="QD70" s="218">
        <v>13.3</v>
      </c>
      <c r="QE70" s="218">
        <v>13.3</v>
      </c>
      <c r="QF70" s="218">
        <v>13.3</v>
      </c>
      <c r="QG70" s="218">
        <v>13.3</v>
      </c>
      <c r="QH70" s="218">
        <v>13.3</v>
      </c>
      <c r="QI70" s="218">
        <v>13.3</v>
      </c>
      <c r="QJ70" s="218">
        <v>13.3</v>
      </c>
      <c r="QK70" s="218">
        <v>13.3</v>
      </c>
      <c r="QL70" s="218">
        <v>13.3</v>
      </c>
      <c r="QM70" s="218"/>
      <c r="QN70" s="218"/>
      <c r="QO70" s="20">
        <f t="shared" si="144"/>
        <v>0</v>
      </c>
      <c r="QP70" s="18">
        <v>0</v>
      </c>
      <c r="QQ70" s="18">
        <v>0</v>
      </c>
      <c r="QR70" s="18"/>
      <c r="QS70" s="18">
        <v>0</v>
      </c>
      <c r="QT70" s="18">
        <v>0</v>
      </c>
      <c r="QU70" s="18">
        <v>0</v>
      </c>
      <c r="QV70" s="18"/>
      <c r="QW70" s="18">
        <v>0</v>
      </c>
      <c r="QX70" s="18"/>
      <c r="QY70" s="18"/>
      <c r="QZ70" s="18"/>
      <c r="RA70" s="18"/>
      <c r="RB70" s="218">
        <f t="shared" si="145"/>
        <v>-132.696</v>
      </c>
      <c r="RC70" s="20">
        <f t="shared" si="40"/>
        <v>-132.696</v>
      </c>
      <c r="RD70" s="20">
        <f t="shared" si="41"/>
        <v>0</v>
      </c>
      <c r="RE70" s="18">
        <f t="shared" si="146"/>
        <v>0</v>
      </c>
      <c r="RF70" s="20">
        <v>0</v>
      </c>
      <c r="RG70" s="218">
        <v>0</v>
      </c>
      <c r="RH70" s="218">
        <v>0</v>
      </c>
      <c r="RI70" s="218">
        <v>0</v>
      </c>
      <c r="RJ70" s="218">
        <v>0</v>
      </c>
      <c r="RK70" s="218">
        <v>0</v>
      </c>
      <c r="RL70" s="218">
        <v>0</v>
      </c>
      <c r="RM70" s="218">
        <v>0</v>
      </c>
      <c r="RN70" s="218">
        <v>0</v>
      </c>
      <c r="RO70" s="218">
        <v>0</v>
      </c>
      <c r="RP70" s="218"/>
      <c r="RQ70" s="218"/>
      <c r="RR70" s="20">
        <f t="shared" si="147"/>
        <v>0</v>
      </c>
      <c r="RS70" s="18">
        <v>0</v>
      </c>
      <c r="RT70" s="18">
        <v>0</v>
      </c>
      <c r="RU70" s="18"/>
      <c r="RV70" s="18">
        <v>0</v>
      </c>
      <c r="RW70" s="18"/>
      <c r="RX70" s="18"/>
      <c r="RY70" s="18">
        <v>0</v>
      </c>
      <c r="RZ70" s="18">
        <v>0</v>
      </c>
      <c r="SA70" s="18"/>
      <c r="SB70" s="18"/>
      <c r="SC70" s="18"/>
      <c r="SD70" s="18"/>
      <c r="SE70" s="20">
        <f t="shared" si="42"/>
        <v>0</v>
      </c>
      <c r="SF70" s="20">
        <f t="shared" si="43"/>
        <v>0</v>
      </c>
      <c r="SG70" s="20">
        <f t="shared" si="44"/>
        <v>0</v>
      </c>
      <c r="SH70" s="18">
        <f t="shared" si="148"/>
        <v>0</v>
      </c>
      <c r="SI70" s="18">
        <v>0</v>
      </c>
      <c r="SJ70" s="218">
        <v>0</v>
      </c>
      <c r="SK70" s="218">
        <v>0</v>
      </c>
      <c r="SL70" s="218">
        <v>0</v>
      </c>
      <c r="SM70" s="218">
        <v>0</v>
      </c>
      <c r="SN70" s="218">
        <v>0</v>
      </c>
      <c r="SO70" s="218">
        <v>0</v>
      </c>
      <c r="SP70" s="218">
        <v>0</v>
      </c>
      <c r="SQ70" s="218">
        <v>0</v>
      </c>
      <c r="SR70" s="218">
        <v>0</v>
      </c>
      <c r="SS70" s="218"/>
      <c r="ST70" s="218"/>
      <c r="SU70" s="20">
        <f t="shared" si="149"/>
        <v>0</v>
      </c>
      <c r="SV70" s="18">
        <v>0</v>
      </c>
      <c r="SW70" s="18">
        <v>0</v>
      </c>
      <c r="SX70" s="18">
        <v>0</v>
      </c>
      <c r="SY70" s="18">
        <v>0</v>
      </c>
      <c r="SZ70" s="18">
        <v>0</v>
      </c>
      <c r="TA70" s="18">
        <v>0</v>
      </c>
      <c r="TB70" s="18">
        <v>0</v>
      </c>
      <c r="TC70" s="18">
        <v>0</v>
      </c>
      <c r="TD70" s="18">
        <v>0</v>
      </c>
      <c r="TE70" s="18"/>
      <c r="TF70" s="18"/>
      <c r="TG70" s="18"/>
      <c r="TH70" s="20">
        <f t="shared" si="45"/>
        <v>0</v>
      </c>
      <c r="TI70" s="20">
        <f t="shared" si="46"/>
        <v>0</v>
      </c>
      <c r="TJ70" s="20">
        <f t="shared" si="47"/>
        <v>0</v>
      </c>
      <c r="TK70" s="18">
        <f t="shared" si="150"/>
        <v>65.965000000000003</v>
      </c>
      <c r="TL70" s="18">
        <v>6.4750000000000005</v>
      </c>
      <c r="TM70" s="218">
        <v>6.61</v>
      </c>
      <c r="TN70" s="218">
        <v>6.61</v>
      </c>
      <c r="TO70" s="218">
        <v>6.61</v>
      </c>
      <c r="TP70" s="218">
        <v>6.61</v>
      </c>
      <c r="TQ70" s="218">
        <v>6.61</v>
      </c>
      <c r="TR70" s="218">
        <v>6.61</v>
      </c>
      <c r="TS70" s="218">
        <v>6.61</v>
      </c>
      <c r="TT70" s="218">
        <v>6.61</v>
      </c>
      <c r="TU70" s="218">
        <v>6.61</v>
      </c>
      <c r="TV70" s="218"/>
      <c r="TW70" s="218"/>
      <c r="TX70" s="20">
        <f t="shared" si="151"/>
        <v>0</v>
      </c>
      <c r="TY70" s="18">
        <v>0</v>
      </c>
      <c r="TZ70" s="18">
        <v>0</v>
      </c>
      <c r="UA70" s="18">
        <v>0</v>
      </c>
      <c r="UB70" s="18">
        <v>0</v>
      </c>
      <c r="UC70" s="18">
        <v>0</v>
      </c>
      <c r="UD70" s="18">
        <v>0</v>
      </c>
      <c r="UE70" s="18">
        <v>0</v>
      </c>
      <c r="UF70" s="18">
        <v>0</v>
      </c>
      <c r="UG70" s="18">
        <v>0</v>
      </c>
      <c r="UH70" s="18">
        <f>VLOOKUP(C70,'[3]Фін.рез.(витрати)'!$C$8:$AI$94,33,0)</f>
        <v>0</v>
      </c>
      <c r="UI70" s="18"/>
      <c r="UJ70" s="18"/>
      <c r="UK70" s="20">
        <f t="shared" si="48"/>
        <v>-65.965000000000003</v>
      </c>
      <c r="UL70" s="20">
        <f t="shared" si="49"/>
        <v>-65.965000000000003</v>
      </c>
      <c r="UM70" s="20">
        <f t="shared" si="50"/>
        <v>0</v>
      </c>
      <c r="UN70" s="18">
        <f t="shared" si="152"/>
        <v>13.372999999999999</v>
      </c>
      <c r="UO70" s="18">
        <v>1.3129999999999999</v>
      </c>
      <c r="UP70" s="218">
        <v>1.34</v>
      </c>
      <c r="UQ70" s="218">
        <v>1.34</v>
      </c>
      <c r="UR70" s="218">
        <v>1.34</v>
      </c>
      <c r="US70" s="218">
        <v>1.34</v>
      </c>
      <c r="UT70" s="218">
        <v>1.34</v>
      </c>
      <c r="UU70" s="218">
        <v>1.34</v>
      </c>
      <c r="UV70" s="218">
        <v>1.34</v>
      </c>
      <c r="UW70" s="218">
        <v>1.34</v>
      </c>
      <c r="UX70" s="218">
        <v>1.34</v>
      </c>
      <c r="UY70" s="218"/>
      <c r="UZ70" s="218"/>
      <c r="VA70" s="20">
        <f t="shared" si="51"/>
        <v>0</v>
      </c>
      <c r="VB70" s="218"/>
      <c r="VC70" s="218"/>
      <c r="VD70" s="218"/>
      <c r="VE70" s="218"/>
      <c r="VF70" s="218"/>
      <c r="VG70" s="218"/>
      <c r="VH70" s="218"/>
      <c r="VI70" s="218"/>
      <c r="VJ70" s="218"/>
      <c r="VK70" s="218"/>
      <c r="VL70" s="218"/>
      <c r="VM70" s="218"/>
      <c r="VN70" s="20">
        <f t="shared" si="52"/>
        <v>-13.372999999999999</v>
      </c>
      <c r="VO70" s="20">
        <f t="shared" si="53"/>
        <v>-13.372999999999999</v>
      </c>
      <c r="VP70" s="20">
        <f t="shared" si="54"/>
        <v>0</v>
      </c>
      <c r="VQ70" s="120">
        <f t="shared" si="55"/>
        <v>0</v>
      </c>
      <c r="VR70" s="228"/>
      <c r="VS70" s="228"/>
      <c r="VT70" s="228"/>
      <c r="VU70" s="228"/>
      <c r="VV70" s="228"/>
      <c r="VW70" s="228"/>
      <c r="VX70" s="228"/>
      <c r="VY70" s="228"/>
      <c r="VZ70" s="228"/>
      <c r="WA70" s="228"/>
      <c r="WB70" s="228"/>
      <c r="WC70" s="228"/>
      <c r="WD70" s="120">
        <f t="shared" si="56"/>
        <v>0</v>
      </c>
      <c r="WE70" s="218"/>
      <c r="WF70" s="218"/>
      <c r="WG70" s="218"/>
      <c r="WH70" s="218"/>
      <c r="WI70" s="218"/>
      <c r="WJ70" s="218"/>
      <c r="WK70" s="218"/>
      <c r="WL70" s="218"/>
      <c r="WM70" s="218"/>
      <c r="WN70" s="218"/>
      <c r="WO70" s="218"/>
      <c r="WP70" s="218"/>
      <c r="WQ70" s="120">
        <f t="shared" si="57"/>
        <v>0</v>
      </c>
      <c r="WR70" s="120">
        <f t="shared" si="58"/>
        <v>0</v>
      </c>
      <c r="WS70" s="120">
        <f t="shared" si="59"/>
        <v>0</v>
      </c>
      <c r="WT70" s="119">
        <f t="shared" si="153"/>
        <v>10298.852999999999</v>
      </c>
      <c r="WU70" s="119">
        <v>1007.8829999999998</v>
      </c>
      <c r="WV70" s="228">
        <v>1032.33</v>
      </c>
      <c r="WW70" s="228">
        <v>1032.33</v>
      </c>
      <c r="WX70" s="228">
        <v>1032.33</v>
      </c>
      <c r="WY70" s="228">
        <v>1032.33</v>
      </c>
      <c r="WZ70" s="228">
        <v>1032.33</v>
      </c>
      <c r="XA70" s="228">
        <v>1032.33</v>
      </c>
      <c r="XB70" s="228">
        <v>1032.33</v>
      </c>
      <c r="XC70" s="228">
        <v>1032.33</v>
      </c>
      <c r="XD70" s="228">
        <v>1032.33</v>
      </c>
      <c r="XE70" s="228"/>
      <c r="XF70" s="228"/>
      <c r="XG70" s="119">
        <f t="shared" si="154"/>
        <v>12504.866518924733</v>
      </c>
      <c r="XH70" s="18">
        <v>1107.6899283042567</v>
      </c>
      <c r="XI70" s="18">
        <v>887.76890417551681</v>
      </c>
      <c r="XJ70" s="18">
        <v>527.10241403262114</v>
      </c>
      <c r="XK70" s="18">
        <v>467.69831096189171</v>
      </c>
      <c r="XL70" s="18">
        <v>1210.8365351366019</v>
      </c>
      <c r="XM70" s="18">
        <v>1163.8677426303855</v>
      </c>
      <c r="XN70" s="18">
        <v>980.67400876303509</v>
      </c>
      <c r="XO70" s="18">
        <v>2599.6731620110008</v>
      </c>
      <c r="XP70" s="18">
        <v>2439.9468278140694</v>
      </c>
      <c r="XQ70" s="18">
        <v>1119.6086850953541</v>
      </c>
      <c r="XR70" s="18"/>
      <c r="XS70" s="18"/>
      <c r="XT70" s="120">
        <f t="shared" si="60"/>
        <v>2206.0135189247339</v>
      </c>
      <c r="XU70" s="120">
        <f t="shared" si="61"/>
        <v>0</v>
      </c>
      <c r="XV70" s="120">
        <f t="shared" si="62"/>
        <v>2206.0135189247339</v>
      </c>
      <c r="XW70" s="119">
        <f t="shared" si="155"/>
        <v>2568.6930000000002</v>
      </c>
      <c r="XX70" s="119">
        <v>245.52299999999997</v>
      </c>
      <c r="XY70" s="228">
        <v>258.13</v>
      </c>
      <c r="XZ70" s="228">
        <v>258.13</v>
      </c>
      <c r="YA70" s="228">
        <v>258.13</v>
      </c>
      <c r="YB70" s="228">
        <v>258.13</v>
      </c>
      <c r="YC70" s="228">
        <v>258.13</v>
      </c>
      <c r="YD70" s="228">
        <v>258.13</v>
      </c>
      <c r="YE70" s="228">
        <v>258.13</v>
      </c>
      <c r="YF70" s="228">
        <v>258.13</v>
      </c>
      <c r="YG70" s="228">
        <v>258.13</v>
      </c>
      <c r="YH70" s="228"/>
      <c r="YI70" s="228"/>
      <c r="YJ70" s="120">
        <f t="shared" si="156"/>
        <v>1991.7974706135592</v>
      </c>
      <c r="YK70" s="18">
        <v>168.14687613380229</v>
      </c>
      <c r="YL70" s="18">
        <v>120.19595031437949</v>
      </c>
      <c r="YM70" s="18">
        <v>168.89934129909889</v>
      </c>
      <c r="YN70" s="18">
        <v>180.43804701615989</v>
      </c>
      <c r="YO70" s="18">
        <v>247.25403598570111</v>
      </c>
      <c r="YP70" s="18">
        <v>172.40166302426618</v>
      </c>
      <c r="YQ70" s="18">
        <v>324.13127605985591</v>
      </c>
      <c r="YR70" s="18">
        <v>182.90236277892799</v>
      </c>
      <c r="YS70" s="18">
        <v>245.27625939162647</v>
      </c>
      <c r="YT70" s="18">
        <v>182.15165860974088</v>
      </c>
      <c r="YU70" s="18"/>
      <c r="YV70" s="18"/>
      <c r="YW70" s="218">
        <f t="shared" si="157"/>
        <v>-576.89552938644101</v>
      </c>
      <c r="YX70" s="120">
        <f t="shared" si="63"/>
        <v>-576.89552938644101</v>
      </c>
      <c r="YY70" s="120">
        <f t="shared" si="64"/>
        <v>0</v>
      </c>
      <c r="YZ70" s="119">
        <f t="shared" si="158"/>
        <v>2196.0320000000006</v>
      </c>
      <c r="ZA70" s="119">
        <v>214.86199999999999</v>
      </c>
      <c r="ZB70" s="228">
        <v>220.13</v>
      </c>
      <c r="ZC70" s="228">
        <v>220.13</v>
      </c>
      <c r="ZD70" s="228">
        <v>220.13</v>
      </c>
      <c r="ZE70" s="228">
        <v>220.13</v>
      </c>
      <c r="ZF70" s="228">
        <v>220.13</v>
      </c>
      <c r="ZG70" s="228">
        <v>220.13</v>
      </c>
      <c r="ZH70" s="228">
        <v>220.13</v>
      </c>
      <c r="ZI70" s="228">
        <v>220.13</v>
      </c>
      <c r="ZJ70" s="228">
        <v>220.13</v>
      </c>
      <c r="ZK70" s="228"/>
      <c r="ZL70" s="228"/>
      <c r="ZM70" s="120">
        <f t="shared" si="159"/>
        <v>1423.1736528670867</v>
      </c>
      <c r="ZN70" s="119"/>
      <c r="ZO70" s="18"/>
      <c r="ZP70" s="18">
        <v>704.66096354539673</v>
      </c>
      <c r="ZQ70" s="18">
        <v>718.51268932169</v>
      </c>
      <c r="ZR70" s="18"/>
      <c r="ZS70" s="18"/>
      <c r="ZT70" s="18"/>
      <c r="ZU70" s="18"/>
      <c r="ZV70" s="18"/>
      <c r="ZW70" s="18"/>
      <c r="ZX70" s="18"/>
      <c r="ZY70" s="18"/>
      <c r="ZZ70" s="120">
        <f t="shared" si="65"/>
        <v>-772.85834713291388</v>
      </c>
      <c r="AAA70" s="120">
        <f t="shared" si="66"/>
        <v>-772.85834713291388</v>
      </c>
      <c r="AAB70" s="120">
        <f t="shared" si="67"/>
        <v>0</v>
      </c>
      <c r="AAC70" s="119">
        <f t="shared" si="160"/>
        <v>0</v>
      </c>
      <c r="AAD70" s="119">
        <v>0</v>
      </c>
      <c r="AAE70" s="228">
        <v>0</v>
      </c>
      <c r="AAF70" s="228">
        <v>0</v>
      </c>
      <c r="AAG70" s="228">
        <v>0</v>
      </c>
      <c r="AAH70" s="228">
        <v>0</v>
      </c>
      <c r="AAI70" s="228">
        <v>0</v>
      </c>
      <c r="AAJ70" s="228">
        <v>0</v>
      </c>
      <c r="AAK70" s="228">
        <v>0</v>
      </c>
      <c r="AAL70" s="228">
        <v>0</v>
      </c>
      <c r="AAM70" s="228">
        <v>0</v>
      </c>
      <c r="AAN70" s="228"/>
      <c r="AAO70" s="228"/>
      <c r="AAP70" s="120">
        <f t="shared" si="161"/>
        <v>0</v>
      </c>
      <c r="AAQ70" s="18">
        <v>0</v>
      </c>
      <c r="AAR70" s="18">
        <v>0</v>
      </c>
      <c r="AAS70" s="18">
        <v>0</v>
      </c>
      <c r="AAT70" s="18">
        <v>0</v>
      </c>
      <c r="AAU70" s="18">
        <v>0</v>
      </c>
      <c r="AAV70" s="18">
        <v>0</v>
      </c>
      <c r="AAW70" s="18">
        <v>0</v>
      </c>
      <c r="AAX70" s="18">
        <v>0</v>
      </c>
      <c r="AAY70" s="18">
        <v>0</v>
      </c>
      <c r="AAZ70" s="18">
        <v>0</v>
      </c>
      <c r="ABA70" s="18"/>
      <c r="ABB70" s="18"/>
      <c r="ABC70" s="120">
        <f t="shared" si="68"/>
        <v>0</v>
      </c>
      <c r="ABD70" s="120">
        <f t="shared" si="69"/>
        <v>0</v>
      </c>
      <c r="ABE70" s="120">
        <f t="shared" si="70"/>
        <v>0</v>
      </c>
      <c r="ABF70" s="119">
        <f t="shared" si="162"/>
        <v>0</v>
      </c>
      <c r="ABG70" s="119">
        <v>0</v>
      </c>
      <c r="ABH70" s="228">
        <v>0</v>
      </c>
      <c r="ABI70" s="228">
        <v>0</v>
      </c>
      <c r="ABJ70" s="228">
        <v>0</v>
      </c>
      <c r="ABK70" s="228">
        <v>0</v>
      </c>
      <c r="ABL70" s="228">
        <v>0</v>
      </c>
      <c r="ABM70" s="228">
        <v>0</v>
      </c>
      <c r="ABN70" s="228">
        <v>0</v>
      </c>
      <c r="ABO70" s="228">
        <v>0</v>
      </c>
      <c r="ABP70" s="228">
        <v>0</v>
      </c>
      <c r="ABQ70" s="228"/>
      <c r="ABR70" s="228"/>
      <c r="ABS70" s="120">
        <f t="shared" si="163"/>
        <v>0</v>
      </c>
      <c r="ABT70" s="18">
        <v>0</v>
      </c>
      <c r="ABU70" s="18"/>
      <c r="ABV70" s="18"/>
      <c r="ABW70" s="18"/>
      <c r="ABX70" s="18"/>
      <c r="ABY70" s="18"/>
      <c r="ABZ70" s="18"/>
      <c r="ACA70" s="18">
        <v>0</v>
      </c>
      <c r="ACB70" s="18">
        <v>0</v>
      </c>
      <c r="ACC70" s="18">
        <v>0</v>
      </c>
      <c r="ACD70" s="18"/>
      <c r="ACE70" s="18"/>
      <c r="ACF70" s="120">
        <f t="shared" si="71"/>
        <v>0</v>
      </c>
      <c r="ACG70" s="120">
        <f t="shared" si="72"/>
        <v>0</v>
      </c>
      <c r="ACH70" s="120">
        <f t="shared" si="73"/>
        <v>0</v>
      </c>
      <c r="ACI70" s="114">
        <f t="shared" si="74"/>
        <v>436.45299999999997</v>
      </c>
      <c r="ACJ70" s="120">
        <f t="shared" si="75"/>
        <v>704.64089916</v>
      </c>
      <c r="ACK70" s="131">
        <f t="shared" si="76"/>
        <v>268.18789916000003</v>
      </c>
      <c r="ACL70" s="120">
        <f t="shared" si="77"/>
        <v>0</v>
      </c>
      <c r="ACM70" s="120">
        <f t="shared" si="78"/>
        <v>268.18789916000003</v>
      </c>
      <c r="ACN70" s="18">
        <f t="shared" si="164"/>
        <v>436.45299999999997</v>
      </c>
      <c r="ACO70" s="18">
        <v>44.773000000000003</v>
      </c>
      <c r="ACP70" s="218">
        <v>43.52</v>
      </c>
      <c r="ACQ70" s="218">
        <v>43.52</v>
      </c>
      <c r="ACR70" s="218">
        <v>43.52</v>
      </c>
      <c r="ACS70" s="218">
        <v>43.52</v>
      </c>
      <c r="ACT70" s="218">
        <v>43.52</v>
      </c>
      <c r="ACU70" s="218">
        <v>43.52</v>
      </c>
      <c r="ACV70" s="218">
        <v>43.52</v>
      </c>
      <c r="ACW70" s="218">
        <v>43.52</v>
      </c>
      <c r="ACX70" s="218">
        <v>43.52</v>
      </c>
      <c r="ACY70" s="218"/>
      <c r="ACZ70" s="218"/>
      <c r="ADA70" s="20">
        <f t="shared" si="165"/>
        <v>704.64089916</v>
      </c>
      <c r="ADB70" s="18">
        <v>91.341888119999993</v>
      </c>
      <c r="ADC70" s="18">
        <v>67.340134800000001</v>
      </c>
      <c r="ADD70" s="18">
        <v>79.516931040000003</v>
      </c>
      <c r="ADE70" s="18">
        <v>97.401398400000005</v>
      </c>
      <c r="ADF70" s="18">
        <v>79.394709599999999</v>
      </c>
      <c r="ADG70" s="18">
        <v>88.965439200000006</v>
      </c>
      <c r="ADH70" s="18">
        <v>70.710861600000001</v>
      </c>
      <c r="ADI70" s="18">
        <v>67.076974800000002</v>
      </c>
      <c r="ADJ70" s="18">
        <v>46.952222400000004</v>
      </c>
      <c r="ADK70" s="18">
        <v>15.9403392</v>
      </c>
      <c r="ADL70" s="18"/>
      <c r="ADM70" s="18"/>
      <c r="ADN70" s="20">
        <f t="shared" si="79"/>
        <v>268.18789916000003</v>
      </c>
      <c r="ADO70" s="20">
        <f t="shared" si="80"/>
        <v>0</v>
      </c>
      <c r="ADP70" s="20">
        <f t="shared" si="81"/>
        <v>268.18789916000003</v>
      </c>
      <c r="ADQ70" s="18">
        <f t="shared" si="166"/>
        <v>0</v>
      </c>
      <c r="ADR70" s="18">
        <v>0</v>
      </c>
      <c r="ADS70" s="218">
        <v>0</v>
      </c>
      <c r="ADT70" s="218">
        <v>0</v>
      </c>
      <c r="ADU70" s="218">
        <v>0</v>
      </c>
      <c r="ADV70" s="218">
        <v>0</v>
      </c>
      <c r="ADW70" s="218">
        <v>0</v>
      </c>
      <c r="ADX70" s="218">
        <v>0</v>
      </c>
      <c r="ADY70" s="218">
        <v>0</v>
      </c>
      <c r="ADZ70" s="218">
        <v>0</v>
      </c>
      <c r="AEA70" s="218">
        <v>0</v>
      </c>
      <c r="AEB70" s="218"/>
      <c r="AEC70" s="218"/>
      <c r="AED70" s="20">
        <f t="shared" si="167"/>
        <v>0</v>
      </c>
      <c r="AEE70" s="18">
        <v>0</v>
      </c>
      <c r="AEF70" s="18">
        <v>0</v>
      </c>
      <c r="AEG70" s="18">
        <v>0</v>
      </c>
      <c r="AEH70" s="18">
        <v>0</v>
      </c>
      <c r="AEI70" s="18">
        <v>0</v>
      </c>
      <c r="AEJ70" s="18">
        <v>0</v>
      </c>
      <c r="AEK70" s="18">
        <v>0</v>
      </c>
      <c r="AEL70" s="18">
        <v>0</v>
      </c>
      <c r="AEM70" s="18">
        <v>0</v>
      </c>
      <c r="AEN70" s="18">
        <v>0</v>
      </c>
      <c r="AEO70" s="18"/>
      <c r="AEP70" s="18"/>
      <c r="AEQ70" s="20">
        <f t="shared" si="82"/>
        <v>0</v>
      </c>
      <c r="AER70" s="20">
        <f t="shared" si="83"/>
        <v>0</v>
      </c>
      <c r="AES70" s="20">
        <f t="shared" si="84"/>
        <v>0</v>
      </c>
      <c r="AET70" s="18">
        <f t="shared" si="168"/>
        <v>0</v>
      </c>
      <c r="AEU70" s="18">
        <v>0</v>
      </c>
      <c r="AEV70" s="218">
        <v>0</v>
      </c>
      <c r="AEW70" s="218">
        <v>0</v>
      </c>
      <c r="AEX70" s="218">
        <v>0</v>
      </c>
      <c r="AEY70" s="218">
        <v>0</v>
      </c>
      <c r="AEZ70" s="218"/>
      <c r="AFA70" s="218"/>
      <c r="AFB70" s="218"/>
      <c r="AFC70" s="218"/>
      <c r="AFD70" s="218"/>
      <c r="AFE70" s="218"/>
      <c r="AFF70" s="218"/>
      <c r="AFG70" s="20">
        <f t="shared" si="169"/>
        <v>0</v>
      </c>
      <c r="AFH70" s="18"/>
      <c r="AFI70" s="18"/>
      <c r="AFJ70" s="18"/>
      <c r="AFK70" s="18"/>
      <c r="AFL70" s="18"/>
      <c r="AFM70" s="18"/>
      <c r="AFN70" s="18"/>
      <c r="AFO70" s="18"/>
      <c r="AFP70" s="18"/>
      <c r="AFQ70" s="18"/>
      <c r="AFR70" s="18"/>
      <c r="AFS70" s="18"/>
      <c r="AFT70" s="20">
        <f t="shared" si="85"/>
        <v>0</v>
      </c>
      <c r="AFU70" s="20">
        <f t="shared" si="86"/>
        <v>0</v>
      </c>
      <c r="AFV70" s="135">
        <f t="shared" si="87"/>
        <v>0</v>
      </c>
      <c r="AFW70" s="140">
        <f t="shared" si="88"/>
        <v>26772.424999999999</v>
      </c>
      <c r="AFX70" s="110">
        <f t="shared" si="89"/>
        <v>26683.080586890657</v>
      </c>
      <c r="AFY70" s="125">
        <f t="shared" si="90"/>
        <v>-89.344413109341986</v>
      </c>
      <c r="AFZ70" s="20">
        <f t="shared" si="170"/>
        <v>-89.344413109341986</v>
      </c>
      <c r="AGA70" s="139">
        <f t="shared" si="171"/>
        <v>0</v>
      </c>
      <c r="AGB70" s="200">
        <f t="shared" si="91"/>
        <v>32126.909999999996</v>
      </c>
      <c r="AGC70" s="125">
        <f t="shared" si="91"/>
        <v>32019.696704268787</v>
      </c>
      <c r="AGD70" s="125">
        <f t="shared" si="92"/>
        <v>-107.21329573120966</v>
      </c>
      <c r="AGE70" s="20">
        <f t="shared" si="93"/>
        <v>-107.21329573120966</v>
      </c>
      <c r="AGF70" s="135">
        <f t="shared" si="94"/>
        <v>0</v>
      </c>
      <c r="AGG70" s="164">
        <f t="shared" si="172"/>
        <v>1606.3454999999999</v>
      </c>
      <c r="AGH70" s="205">
        <f t="shared" si="173"/>
        <v>1600.9848352134395</v>
      </c>
      <c r="AGI70" s="125">
        <f t="shared" si="95"/>
        <v>-5.3606647865603918</v>
      </c>
      <c r="AGJ70" s="20">
        <f t="shared" si="96"/>
        <v>-5.3606647865603918</v>
      </c>
      <c r="AGK70" s="139">
        <f t="shared" si="97"/>
        <v>0</v>
      </c>
      <c r="AGL70" s="165">
        <f t="shared" si="174"/>
        <v>33733.255499999999</v>
      </c>
      <c r="AGM70" s="165">
        <f t="shared" si="174"/>
        <v>33620.681539482226</v>
      </c>
      <c r="AGN70" s="166">
        <f t="shared" si="99"/>
        <v>-112.57396051777323</v>
      </c>
      <c r="AGO70" s="165">
        <f t="shared" si="100"/>
        <v>-112.57396051777323</v>
      </c>
      <c r="AGP70" s="167">
        <f t="shared" si="101"/>
        <v>0</v>
      </c>
      <c r="AGQ70" s="202">
        <f t="shared" si="175"/>
        <v>4.7619047619047616E-2</v>
      </c>
      <c r="AGR70" s="263"/>
      <c r="AGS70" s="263">
        <v>0.05</v>
      </c>
      <c r="AGT70" s="229"/>
      <c r="AGU70" s="264"/>
      <c r="AGV70" s="22"/>
      <c r="AGW70" s="22"/>
      <c r="AGX70" s="22"/>
      <c r="AGY70" s="22"/>
      <c r="AGZ70" s="22"/>
      <c r="AHA70" s="22"/>
      <c r="AHB70" s="22"/>
      <c r="AHC70" s="22"/>
      <c r="AHD70" s="22"/>
      <c r="AHE70" s="22"/>
      <c r="AHF70" s="22"/>
      <c r="AHG70" s="22"/>
      <c r="AHH70" s="22"/>
    </row>
    <row r="71" spans="1:892" s="210" customFormat="1" ht="12.75" outlineLevel="1" x14ac:dyDescent="0.25">
      <c r="A71" s="1">
        <v>501</v>
      </c>
      <c r="B71" s="21">
        <v>3</v>
      </c>
      <c r="C71" s="230" t="s">
        <v>792</v>
      </c>
      <c r="D71" s="231">
        <v>5</v>
      </c>
      <c r="E71" s="227">
        <v>2907.66</v>
      </c>
      <c r="F71" s="131">
        <f t="shared" si="0"/>
        <v>27824.014000000003</v>
      </c>
      <c r="G71" s="113">
        <f t="shared" si="1"/>
        <v>27851.292872049915</v>
      </c>
      <c r="H71" s="131">
        <f t="shared" si="2"/>
        <v>27.278872049912025</v>
      </c>
      <c r="I71" s="120">
        <f t="shared" si="3"/>
        <v>0</v>
      </c>
      <c r="J71" s="120">
        <f t="shared" si="4"/>
        <v>27.278872049912025</v>
      </c>
      <c r="K71" s="18">
        <f t="shared" si="102"/>
        <v>5053.2269999999999</v>
      </c>
      <c r="L71" s="218">
        <v>495.447</v>
      </c>
      <c r="M71" s="218">
        <v>506.42</v>
      </c>
      <c r="N71" s="218">
        <v>506.42</v>
      </c>
      <c r="O71" s="218">
        <v>506.42</v>
      </c>
      <c r="P71" s="218">
        <v>506.42</v>
      </c>
      <c r="Q71" s="218">
        <v>506.42</v>
      </c>
      <c r="R71" s="218">
        <v>506.42</v>
      </c>
      <c r="S71" s="218">
        <v>506.42</v>
      </c>
      <c r="T71" s="218">
        <v>506.42</v>
      </c>
      <c r="U71" s="218">
        <v>506.42</v>
      </c>
      <c r="V71" s="218"/>
      <c r="W71" s="218"/>
      <c r="X71" s="218">
        <f t="shared" si="103"/>
        <v>5232.7072639448852</v>
      </c>
      <c r="Y71" s="18">
        <v>0</v>
      </c>
      <c r="Z71" s="18">
        <v>0</v>
      </c>
      <c r="AA71" s="18">
        <v>2637.4706790896512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2595.2365848552345</v>
      </c>
      <c r="AH71" s="18">
        <v>0</v>
      </c>
      <c r="AI71" s="18"/>
      <c r="AJ71" s="18"/>
      <c r="AK71" s="218"/>
      <c r="AL71" s="218">
        <f t="shared" si="104"/>
        <v>0</v>
      </c>
      <c r="AM71" s="218">
        <f t="shared" si="5"/>
        <v>0</v>
      </c>
      <c r="AN71" s="18">
        <f t="shared" si="105"/>
        <v>1364.9459999999999</v>
      </c>
      <c r="AO71" s="218">
        <v>134.01599999999999</v>
      </c>
      <c r="AP71" s="218">
        <v>136.77000000000001</v>
      </c>
      <c r="AQ71" s="218">
        <v>136.77000000000001</v>
      </c>
      <c r="AR71" s="218">
        <v>136.77000000000001</v>
      </c>
      <c r="AS71" s="218">
        <v>136.77000000000001</v>
      </c>
      <c r="AT71" s="218">
        <v>136.77000000000001</v>
      </c>
      <c r="AU71" s="218">
        <v>136.77000000000001</v>
      </c>
      <c r="AV71" s="218">
        <v>136.77000000000001</v>
      </c>
      <c r="AW71" s="218">
        <v>136.77000000000001</v>
      </c>
      <c r="AX71" s="218">
        <v>136.77000000000001</v>
      </c>
      <c r="AY71" s="218"/>
      <c r="AZ71" s="218"/>
      <c r="BA71" s="20">
        <f t="shared" si="106"/>
        <v>1554.0305384803751</v>
      </c>
      <c r="BB71" s="18">
        <v>0</v>
      </c>
      <c r="BC71" s="18">
        <v>0</v>
      </c>
      <c r="BD71" s="18">
        <v>794.51261762581964</v>
      </c>
      <c r="BE71" s="18">
        <v>0</v>
      </c>
      <c r="BF71" s="18">
        <v>0</v>
      </c>
      <c r="BG71" s="18">
        <v>0</v>
      </c>
      <c r="BH71" s="18">
        <v>0</v>
      </c>
      <c r="BI71" s="18">
        <v>0</v>
      </c>
      <c r="BJ71" s="18">
        <v>759.51792085455543</v>
      </c>
      <c r="BK71" s="18">
        <v>0</v>
      </c>
      <c r="BL71" s="18"/>
      <c r="BM71" s="18"/>
      <c r="BN71" s="218"/>
      <c r="BO71" s="20">
        <f t="shared" si="6"/>
        <v>0</v>
      </c>
      <c r="BP71" s="20">
        <f t="shared" si="7"/>
        <v>0</v>
      </c>
      <c r="BQ71" s="18">
        <f t="shared" si="107"/>
        <v>1718.8150000000003</v>
      </c>
      <c r="BR71" s="218">
        <v>171.715</v>
      </c>
      <c r="BS71" s="3">
        <v>171.9</v>
      </c>
      <c r="BT71" s="218">
        <v>171.9</v>
      </c>
      <c r="BU71" s="218">
        <v>171.9</v>
      </c>
      <c r="BV71" s="218">
        <v>171.9</v>
      </c>
      <c r="BW71" s="218">
        <v>171.9</v>
      </c>
      <c r="BX71" s="218">
        <v>171.9</v>
      </c>
      <c r="BY71" s="218">
        <v>171.9</v>
      </c>
      <c r="BZ71" s="218">
        <v>171.9</v>
      </c>
      <c r="CA71" s="218">
        <v>171.9</v>
      </c>
      <c r="CB71" s="218"/>
      <c r="CC71" s="218"/>
      <c r="CD71" s="18">
        <f t="shared" si="108"/>
        <v>1866.8411212938402</v>
      </c>
      <c r="CE71" s="18">
        <v>173.373081364</v>
      </c>
      <c r="CF71" s="18">
        <v>172.92770564</v>
      </c>
      <c r="CG71" s="18">
        <v>189.99024647083999</v>
      </c>
      <c r="CH71" s="18">
        <v>193.93475193</v>
      </c>
      <c r="CI71" s="18">
        <v>189.69822072900001</v>
      </c>
      <c r="CJ71" s="18">
        <v>193.24147103000001</v>
      </c>
      <c r="CK71" s="18">
        <v>187.72206051000001</v>
      </c>
      <c r="CL71" s="18">
        <v>188.54986887000001</v>
      </c>
      <c r="CM71" s="18">
        <v>186.97200971000001</v>
      </c>
      <c r="CN71" s="18">
        <v>190.43170504</v>
      </c>
      <c r="CO71" s="18"/>
      <c r="CP71" s="18"/>
      <c r="CQ71" s="218"/>
      <c r="CR71" s="20">
        <f t="shared" si="8"/>
        <v>0</v>
      </c>
      <c r="CS71" s="20">
        <f t="shared" si="9"/>
        <v>0</v>
      </c>
      <c r="CT71" s="18">
        <f t="shared" si="109"/>
        <v>345.45200000000006</v>
      </c>
      <c r="CU71" s="18">
        <v>34.501999999999995</v>
      </c>
      <c r="CV71" s="218">
        <v>34.549999999999997</v>
      </c>
      <c r="CW71" s="218">
        <v>34.549999999999997</v>
      </c>
      <c r="CX71" s="218">
        <v>34.549999999999997</v>
      </c>
      <c r="CY71" s="218">
        <v>34.549999999999997</v>
      </c>
      <c r="CZ71" s="218">
        <v>34.549999999999997</v>
      </c>
      <c r="DA71" s="218">
        <v>34.549999999999997</v>
      </c>
      <c r="DB71" s="218">
        <v>34.549999999999997</v>
      </c>
      <c r="DC71" s="218">
        <v>34.549999999999997</v>
      </c>
      <c r="DD71" s="218">
        <v>34.549999999999997</v>
      </c>
      <c r="DE71" s="218"/>
      <c r="DF71" s="218"/>
      <c r="DG71" s="18">
        <f t="shared" si="110"/>
        <v>374.06157269315997</v>
      </c>
      <c r="DH71" s="18">
        <v>34.738599721</v>
      </c>
      <c r="DI71" s="18">
        <v>34.649360209999998</v>
      </c>
      <c r="DJ71" s="18">
        <v>38.068731011159997</v>
      </c>
      <c r="DK71" s="18">
        <v>38.859099569999998</v>
      </c>
      <c r="DL71" s="18">
        <v>38.010217220999998</v>
      </c>
      <c r="DM71" s="18">
        <v>38.72004759</v>
      </c>
      <c r="DN71" s="18">
        <v>37.614249989999998</v>
      </c>
      <c r="DO71" s="18">
        <v>37.780119630000002</v>
      </c>
      <c r="DP71" s="18">
        <v>37.463960790000002</v>
      </c>
      <c r="DQ71" s="18">
        <v>38.157186959999997</v>
      </c>
      <c r="DR71" s="18"/>
      <c r="DS71" s="18"/>
      <c r="DT71" s="218">
        <f t="shared" si="111"/>
        <v>28.609572693159919</v>
      </c>
      <c r="DU71" s="20">
        <f t="shared" si="10"/>
        <v>0</v>
      </c>
      <c r="DV71" s="20">
        <f t="shared" si="112"/>
        <v>28.609572693159919</v>
      </c>
      <c r="DW71" s="18">
        <f t="shared" si="176"/>
        <v>1141.8</v>
      </c>
      <c r="DX71" s="18">
        <v>112.11000000000001</v>
      </c>
      <c r="DY71" s="218">
        <v>114.41</v>
      </c>
      <c r="DZ71" s="218">
        <v>114.41</v>
      </c>
      <c r="EA71" s="218">
        <v>114.41</v>
      </c>
      <c r="EB71" s="218">
        <v>114.41</v>
      </c>
      <c r="EC71" s="218">
        <v>114.41</v>
      </c>
      <c r="ED71" s="218">
        <v>114.41</v>
      </c>
      <c r="EE71" s="218">
        <v>114.41</v>
      </c>
      <c r="EF71" s="218">
        <v>114.41</v>
      </c>
      <c r="EG71" s="218">
        <v>114.41</v>
      </c>
      <c r="EH71" s="218"/>
      <c r="EI71" s="218"/>
      <c r="EJ71" s="218"/>
      <c r="EK71" s="18">
        <f t="shared" si="113"/>
        <v>1297.7198121360207</v>
      </c>
      <c r="EL71" s="18">
        <v>0</v>
      </c>
      <c r="EM71" s="18">
        <v>0</v>
      </c>
      <c r="EN71" s="18">
        <v>663.47136645931312</v>
      </c>
      <c r="EO71" s="18">
        <v>0</v>
      </c>
      <c r="EP71" s="18">
        <v>0</v>
      </c>
      <c r="EQ71" s="18">
        <v>0</v>
      </c>
      <c r="ER71" s="18">
        <v>0</v>
      </c>
      <c r="ES71" s="18">
        <v>0</v>
      </c>
      <c r="ET71" s="18">
        <v>634.24844567670755</v>
      </c>
      <c r="EU71" s="18">
        <v>0</v>
      </c>
      <c r="EV71" s="18"/>
      <c r="EW71" s="18"/>
      <c r="EX71" s="20">
        <f t="shared" si="12"/>
        <v>155.91981213602071</v>
      </c>
      <c r="EY71" s="20">
        <f t="shared" si="114"/>
        <v>0</v>
      </c>
      <c r="EZ71" s="20">
        <f t="shared" si="115"/>
        <v>155.91981213602071</v>
      </c>
      <c r="FA71" s="18">
        <f t="shared" si="116"/>
        <v>5735.030999999999</v>
      </c>
      <c r="FB71" s="18">
        <v>563.09100000000001</v>
      </c>
      <c r="FC71" s="218">
        <v>574.66</v>
      </c>
      <c r="FD71" s="218">
        <v>574.66</v>
      </c>
      <c r="FE71" s="218">
        <v>574.66</v>
      </c>
      <c r="FF71" s="218">
        <v>574.66</v>
      </c>
      <c r="FG71" s="218">
        <v>574.66</v>
      </c>
      <c r="FH71" s="218">
        <v>574.66</v>
      </c>
      <c r="FI71" s="218">
        <v>574.66</v>
      </c>
      <c r="FJ71" s="218">
        <v>574.66</v>
      </c>
      <c r="FK71" s="218">
        <v>574.66</v>
      </c>
      <c r="FL71" s="218"/>
      <c r="FM71" s="218"/>
      <c r="FN71" s="20">
        <f t="shared" si="117"/>
        <v>6467.5775842886424</v>
      </c>
      <c r="FO71" s="18">
        <v>0</v>
      </c>
      <c r="FP71" s="18">
        <v>0</v>
      </c>
      <c r="FQ71" s="18">
        <v>3228.4196378820698</v>
      </c>
      <c r="FR71" s="18">
        <v>0</v>
      </c>
      <c r="FS71" s="18">
        <v>0</v>
      </c>
      <c r="FT71" s="18">
        <v>0</v>
      </c>
      <c r="FU71" s="18">
        <v>0</v>
      </c>
      <c r="FV71" s="18">
        <v>0</v>
      </c>
      <c r="FW71" s="18">
        <v>0</v>
      </c>
      <c r="FX71" s="18">
        <v>3239.1579464065726</v>
      </c>
      <c r="FY71" s="18"/>
      <c r="FZ71" s="18"/>
      <c r="GA71" s="218">
        <f t="shared" si="118"/>
        <v>732.54658428864332</v>
      </c>
      <c r="GB71" s="20">
        <f t="shared" si="119"/>
        <v>0</v>
      </c>
      <c r="GC71" s="20">
        <f t="shared" si="120"/>
        <v>732.54658428864332</v>
      </c>
      <c r="GD71" s="18">
        <f t="shared" si="121"/>
        <v>9.418000000000001</v>
      </c>
      <c r="GE71" s="218">
        <v>9.418000000000001</v>
      </c>
      <c r="GF71" s="218">
        <v>0</v>
      </c>
      <c r="GG71" s="218">
        <v>0</v>
      </c>
      <c r="GH71" s="218">
        <v>0</v>
      </c>
      <c r="GI71" s="218">
        <v>0</v>
      </c>
      <c r="GJ71" s="218">
        <v>0</v>
      </c>
      <c r="GK71" s="218"/>
      <c r="GL71" s="218"/>
      <c r="GM71" s="218"/>
      <c r="GN71" s="218"/>
      <c r="GO71" s="218"/>
      <c r="GP71" s="218"/>
      <c r="GQ71" s="20">
        <f t="shared" si="122"/>
        <v>0</v>
      </c>
      <c r="GR71" s="18">
        <v>0</v>
      </c>
      <c r="GS71" s="18">
        <v>0</v>
      </c>
      <c r="GT71" s="18">
        <v>0</v>
      </c>
      <c r="GU71" s="18">
        <v>0</v>
      </c>
      <c r="GV71" s="218">
        <f t="shared" si="123"/>
        <v>-9.418000000000001</v>
      </c>
      <c r="GW71" s="20">
        <f t="shared" si="13"/>
        <v>-9.418000000000001</v>
      </c>
      <c r="GX71" s="20">
        <f t="shared" si="14"/>
        <v>0</v>
      </c>
      <c r="GY71" s="18">
        <f t="shared" si="124"/>
        <v>12455.325000000004</v>
      </c>
      <c r="GZ71" s="18">
        <v>1217.655</v>
      </c>
      <c r="HA71" s="218">
        <v>1248.6300000000001</v>
      </c>
      <c r="HB71" s="218">
        <v>1248.6300000000001</v>
      </c>
      <c r="HC71" s="218">
        <v>1248.6300000000001</v>
      </c>
      <c r="HD71" s="218">
        <v>1248.6300000000001</v>
      </c>
      <c r="HE71" s="218">
        <v>1248.6300000000001</v>
      </c>
      <c r="HF71" s="218">
        <v>1248.6300000000001</v>
      </c>
      <c r="HG71" s="218">
        <v>1248.6300000000001</v>
      </c>
      <c r="HH71" s="218">
        <v>1248.6300000000001</v>
      </c>
      <c r="HI71" s="218">
        <v>1248.6300000000001</v>
      </c>
      <c r="HJ71" s="218"/>
      <c r="HK71" s="218"/>
      <c r="HL71" s="20">
        <f t="shared" si="125"/>
        <v>11058.354979212992</v>
      </c>
      <c r="HM71" s="18">
        <v>965.36946299426381</v>
      </c>
      <c r="HN71" s="18">
        <v>887.53341956296333</v>
      </c>
      <c r="HO71" s="18">
        <v>1020.0909560497212</v>
      </c>
      <c r="HP71" s="18">
        <v>1099.5764565474569</v>
      </c>
      <c r="HQ71" s="18">
        <v>1150.2770108322475</v>
      </c>
      <c r="HR71" s="18">
        <v>997.79846561050147</v>
      </c>
      <c r="HS71" s="18">
        <v>907.0125182336136</v>
      </c>
      <c r="HT71" s="18">
        <v>1199.792497749733</v>
      </c>
      <c r="HU71" s="18">
        <v>906.57165803544297</v>
      </c>
      <c r="HV71" s="18">
        <v>1924.3325335970478</v>
      </c>
      <c r="HW71" s="18"/>
      <c r="HX71" s="18"/>
      <c r="HY71" s="20">
        <f t="shared" si="15"/>
        <v>-1396.9700207870119</v>
      </c>
      <c r="HZ71" s="20">
        <f t="shared" si="16"/>
        <v>-1396.9700207870119</v>
      </c>
      <c r="IA71" s="20">
        <f t="shared" si="17"/>
        <v>0</v>
      </c>
      <c r="IB71" s="119">
        <f t="shared" si="126"/>
        <v>0</v>
      </c>
      <c r="IC71" s="119">
        <v>0</v>
      </c>
      <c r="ID71" s="228">
        <v>0</v>
      </c>
      <c r="IE71" s="228">
        <v>0</v>
      </c>
      <c r="IF71" s="119">
        <v>0</v>
      </c>
      <c r="IG71" s="119">
        <v>0</v>
      </c>
      <c r="IH71" s="119">
        <v>0</v>
      </c>
      <c r="II71" s="119">
        <v>0</v>
      </c>
      <c r="IJ71" s="119">
        <v>0</v>
      </c>
      <c r="IK71" s="119">
        <v>0</v>
      </c>
      <c r="IL71" s="119">
        <v>0</v>
      </c>
      <c r="IM71" s="119"/>
      <c r="IN71" s="119"/>
      <c r="IO71" s="120">
        <f t="shared" si="127"/>
        <v>0</v>
      </c>
      <c r="IP71" s="18">
        <v>0</v>
      </c>
      <c r="IQ71" s="18">
        <v>0</v>
      </c>
      <c r="IR71" s="18">
        <v>0</v>
      </c>
      <c r="IS71" s="18">
        <v>0</v>
      </c>
      <c r="IT71" s="18">
        <v>0</v>
      </c>
      <c r="IU71" s="18">
        <v>0</v>
      </c>
      <c r="IV71" s="18">
        <v>0</v>
      </c>
      <c r="IW71" s="18">
        <v>0</v>
      </c>
      <c r="IX71" s="18">
        <v>0</v>
      </c>
      <c r="IY71" s="18">
        <v>0</v>
      </c>
      <c r="IZ71" s="18"/>
      <c r="JA71" s="18"/>
      <c r="JB71" s="228">
        <f t="shared" si="18"/>
        <v>0</v>
      </c>
      <c r="JC71" s="120">
        <f t="shared" si="19"/>
        <v>0</v>
      </c>
      <c r="JD71" s="120">
        <f t="shared" si="20"/>
        <v>0</v>
      </c>
      <c r="JE71" s="119">
        <f t="shared" si="128"/>
        <v>0</v>
      </c>
      <c r="JF71" s="119">
        <v>0</v>
      </c>
      <c r="JG71" s="228">
        <v>0</v>
      </c>
      <c r="JH71" s="228">
        <v>0</v>
      </c>
      <c r="JI71" s="228">
        <v>0</v>
      </c>
      <c r="JJ71" s="228">
        <v>0</v>
      </c>
      <c r="JK71" s="228">
        <v>0</v>
      </c>
      <c r="JL71" s="228">
        <v>0</v>
      </c>
      <c r="JM71" s="228">
        <v>0</v>
      </c>
      <c r="JN71" s="228">
        <v>0</v>
      </c>
      <c r="JO71" s="228">
        <v>0</v>
      </c>
      <c r="JP71" s="228"/>
      <c r="JQ71" s="228"/>
      <c r="JR71" s="119">
        <f t="shared" si="129"/>
        <v>0</v>
      </c>
      <c r="JS71" s="18">
        <v>0</v>
      </c>
      <c r="JT71" s="18">
        <v>0</v>
      </c>
      <c r="JU71" s="18">
        <v>0</v>
      </c>
      <c r="JV71" s="18">
        <v>0</v>
      </c>
      <c r="JW71" s="18">
        <v>0</v>
      </c>
      <c r="JX71" s="18">
        <v>0</v>
      </c>
      <c r="JY71" s="18">
        <v>0</v>
      </c>
      <c r="JZ71" s="18">
        <v>0</v>
      </c>
      <c r="KA71" s="18">
        <v>0</v>
      </c>
      <c r="KB71" s="18">
        <v>0</v>
      </c>
      <c r="KC71" s="18"/>
      <c r="KD71" s="18"/>
      <c r="KE71" s="228">
        <f t="shared" si="21"/>
        <v>0</v>
      </c>
      <c r="KF71" s="120">
        <f t="shared" si="22"/>
        <v>0</v>
      </c>
      <c r="KG71" s="120">
        <f t="shared" si="23"/>
        <v>0</v>
      </c>
      <c r="KH71" s="119">
        <f t="shared" si="130"/>
        <v>2596.5540000000001</v>
      </c>
      <c r="KI71" s="119">
        <v>254.93399999999997</v>
      </c>
      <c r="KJ71" s="228">
        <v>260.18</v>
      </c>
      <c r="KK71" s="228">
        <v>260.18</v>
      </c>
      <c r="KL71" s="228">
        <v>260.18</v>
      </c>
      <c r="KM71" s="228">
        <v>260.18</v>
      </c>
      <c r="KN71" s="228">
        <v>260.18</v>
      </c>
      <c r="KO71" s="228">
        <v>260.18</v>
      </c>
      <c r="KP71" s="228">
        <v>260.18</v>
      </c>
      <c r="KQ71" s="228">
        <v>260.18</v>
      </c>
      <c r="KR71" s="228">
        <v>260.18</v>
      </c>
      <c r="KS71" s="228"/>
      <c r="KT71" s="228"/>
      <c r="KU71" s="120">
        <f t="shared" si="131"/>
        <v>2168.7982011625049</v>
      </c>
      <c r="KV71" s="18">
        <v>301.9215543652906</v>
      </c>
      <c r="KW71" s="18">
        <v>228.84785591509606</v>
      </c>
      <c r="KX71" s="18">
        <v>337.3701723926294</v>
      </c>
      <c r="KY71" s="18">
        <v>299.20105699294623</v>
      </c>
      <c r="KZ71" s="18">
        <v>322.24015744113478</v>
      </c>
      <c r="LA71" s="18">
        <v>63.846375533811973</v>
      </c>
      <c r="LB71" s="18">
        <v>3.5377066984229644</v>
      </c>
      <c r="LC71" s="18"/>
      <c r="LD71" s="18">
        <v>356.44477441937232</v>
      </c>
      <c r="LE71" s="18">
        <v>255.38854740380063</v>
      </c>
      <c r="LF71" s="18"/>
      <c r="LG71" s="18"/>
      <c r="LH71" s="228">
        <f t="shared" si="132"/>
        <v>-427.75579883749515</v>
      </c>
      <c r="LI71" s="120">
        <f t="shared" si="24"/>
        <v>-427.75579883749515</v>
      </c>
      <c r="LJ71" s="120">
        <f t="shared" si="25"/>
        <v>0</v>
      </c>
      <c r="LK71" s="120">
        <f t="shared" si="133"/>
        <v>0</v>
      </c>
      <c r="LL71" s="228"/>
      <c r="LM71" s="228"/>
      <c r="LN71" s="228"/>
      <c r="LO71" s="228"/>
      <c r="LP71" s="228"/>
      <c r="LQ71" s="228"/>
      <c r="LR71" s="228"/>
      <c r="LS71" s="228"/>
      <c r="LT71" s="228"/>
      <c r="LU71" s="228"/>
      <c r="LV71" s="228"/>
      <c r="LW71" s="228"/>
      <c r="LX71" s="120">
        <f t="shared" si="26"/>
        <v>0</v>
      </c>
      <c r="LY71" s="228"/>
      <c r="LZ71" s="228"/>
      <c r="MA71" s="228"/>
      <c r="MB71" s="228"/>
      <c r="MC71" s="228"/>
      <c r="MD71" s="228"/>
      <c r="ME71" s="228"/>
      <c r="MF71" s="228"/>
      <c r="MG71" s="228"/>
      <c r="MH71" s="228"/>
      <c r="MI71" s="228"/>
      <c r="MJ71" s="119">
        <v>0</v>
      </c>
      <c r="MK71" s="228"/>
      <c r="ML71" s="120">
        <f t="shared" si="27"/>
        <v>0</v>
      </c>
      <c r="MM71" s="120">
        <f t="shared" si="28"/>
        <v>0</v>
      </c>
      <c r="MN71" s="120">
        <f t="shared" si="134"/>
        <v>50144.347000000009</v>
      </c>
      <c r="MO71" s="120">
        <v>4869.7570000000005</v>
      </c>
      <c r="MP71" s="228">
        <v>5030.51</v>
      </c>
      <c r="MQ71" s="228">
        <v>5030.51</v>
      </c>
      <c r="MR71" s="228">
        <v>5030.51</v>
      </c>
      <c r="MS71" s="228">
        <v>5030.51</v>
      </c>
      <c r="MT71" s="228">
        <v>5030.51</v>
      </c>
      <c r="MU71" s="228">
        <v>5030.51</v>
      </c>
      <c r="MV71" s="228">
        <v>5030.51</v>
      </c>
      <c r="MW71" s="228">
        <v>5030.51</v>
      </c>
      <c r="MX71" s="228">
        <v>5030.51</v>
      </c>
      <c r="MY71" s="228"/>
      <c r="MZ71" s="228"/>
      <c r="NA71" s="120">
        <f t="shared" si="135"/>
        <v>1185.8355644799053</v>
      </c>
      <c r="NB71" s="20">
        <v>0</v>
      </c>
      <c r="NC71" s="20">
        <v>742.70023207091879</v>
      </c>
      <c r="ND71" s="20">
        <v>0</v>
      </c>
      <c r="NE71" s="20">
        <v>0</v>
      </c>
      <c r="NF71" s="20">
        <v>0</v>
      </c>
      <c r="NG71" s="20">
        <v>0</v>
      </c>
      <c r="NH71" s="20">
        <v>0</v>
      </c>
      <c r="NI71" s="20">
        <v>0</v>
      </c>
      <c r="NJ71" s="20">
        <v>0</v>
      </c>
      <c r="NK71" s="20">
        <v>443.13533240898664</v>
      </c>
      <c r="NL71" s="20"/>
      <c r="NM71" s="20"/>
      <c r="NN71" s="228">
        <f t="shared" si="136"/>
        <v>-48958.5114355201</v>
      </c>
      <c r="NO71" s="120">
        <f t="shared" si="29"/>
        <v>-48958.5114355201</v>
      </c>
      <c r="NP71" s="120">
        <f t="shared" si="30"/>
        <v>0</v>
      </c>
      <c r="NQ71" s="114">
        <f t="shared" si="31"/>
        <v>12638.262999999999</v>
      </c>
      <c r="NR71" s="113">
        <f t="shared" si="32"/>
        <v>15038.64</v>
      </c>
      <c r="NS71" s="131">
        <f t="shared" si="33"/>
        <v>2400.3770000000004</v>
      </c>
      <c r="NT71" s="120">
        <f t="shared" si="34"/>
        <v>0</v>
      </c>
      <c r="NU71" s="120">
        <f t="shared" si="35"/>
        <v>2400.3770000000004</v>
      </c>
      <c r="NV71" s="18">
        <f t="shared" si="137"/>
        <v>2371.5039999999999</v>
      </c>
      <c r="NW71" s="18">
        <v>231.12400000000002</v>
      </c>
      <c r="NX71" s="218">
        <v>237.82</v>
      </c>
      <c r="NY71" s="218">
        <v>237.82</v>
      </c>
      <c r="NZ71" s="18">
        <v>237.82</v>
      </c>
      <c r="OA71" s="18">
        <v>237.82</v>
      </c>
      <c r="OB71" s="18">
        <v>237.82</v>
      </c>
      <c r="OC71" s="18">
        <v>237.82</v>
      </c>
      <c r="OD71" s="18">
        <v>237.82</v>
      </c>
      <c r="OE71" s="18">
        <v>237.82</v>
      </c>
      <c r="OF71" s="18">
        <v>237.82</v>
      </c>
      <c r="OG71" s="18"/>
      <c r="OH71" s="18"/>
      <c r="OI71" s="20">
        <f t="shared" si="138"/>
        <v>3628.27</v>
      </c>
      <c r="OJ71" s="20">
        <v>0</v>
      </c>
      <c r="OK71" s="20">
        <v>0</v>
      </c>
      <c r="OL71" s="20">
        <v>899.19</v>
      </c>
      <c r="OM71" s="20">
        <v>0</v>
      </c>
      <c r="ON71" s="20">
        <v>0</v>
      </c>
      <c r="OO71" s="20">
        <v>2729.08</v>
      </c>
      <c r="OP71" s="20">
        <v>0</v>
      </c>
      <c r="OQ71" s="20">
        <v>0</v>
      </c>
      <c r="OR71" s="20">
        <v>0</v>
      </c>
      <c r="OS71" s="20">
        <f>VLOOKUP(C71,'[3]Фін.рез.(витрати)'!$C$8:$AD$94,28,0)</f>
        <v>0</v>
      </c>
      <c r="OT71" s="20"/>
      <c r="OU71" s="20"/>
      <c r="OV71" s="218">
        <f t="shared" si="139"/>
        <v>1256.7660000000001</v>
      </c>
      <c r="OW71" s="20">
        <f t="shared" si="36"/>
        <v>0</v>
      </c>
      <c r="OX71" s="20">
        <f t="shared" si="37"/>
        <v>1256.7660000000001</v>
      </c>
      <c r="OY71" s="18">
        <f t="shared" si="140"/>
        <v>3512.001999999999</v>
      </c>
      <c r="OZ71" s="18">
        <v>331.49199999999996</v>
      </c>
      <c r="PA71" s="218">
        <v>353.39</v>
      </c>
      <c r="PB71" s="218">
        <v>353.39</v>
      </c>
      <c r="PC71" s="218">
        <v>353.39</v>
      </c>
      <c r="PD71" s="218">
        <v>353.39</v>
      </c>
      <c r="PE71" s="218">
        <v>353.39</v>
      </c>
      <c r="PF71" s="218">
        <v>353.39</v>
      </c>
      <c r="PG71" s="218">
        <v>353.39</v>
      </c>
      <c r="PH71" s="218">
        <v>353.39</v>
      </c>
      <c r="PI71" s="218">
        <v>353.39</v>
      </c>
      <c r="PJ71" s="218"/>
      <c r="PK71" s="218"/>
      <c r="PL71" s="20">
        <f t="shared" si="141"/>
        <v>0</v>
      </c>
      <c r="PM71" s="18">
        <v>0</v>
      </c>
      <c r="PN71" s="18">
        <v>0</v>
      </c>
      <c r="PO71" s="18">
        <v>0</v>
      </c>
      <c r="PP71" s="18">
        <v>0</v>
      </c>
      <c r="PQ71" s="18">
        <v>0</v>
      </c>
      <c r="PR71" s="18">
        <v>0</v>
      </c>
      <c r="PS71" s="18">
        <v>0</v>
      </c>
      <c r="PT71" s="18">
        <v>0</v>
      </c>
      <c r="PU71" s="18">
        <v>0</v>
      </c>
      <c r="PV71" s="18">
        <f>VLOOKUP(C71,'[3]Фін.рез.(витрати)'!$C$8:$AE$94,29,0)</f>
        <v>0</v>
      </c>
      <c r="PW71" s="18"/>
      <c r="PX71" s="18"/>
      <c r="PY71" s="218">
        <f t="shared" si="142"/>
        <v>-3512.001999999999</v>
      </c>
      <c r="PZ71" s="20">
        <f t="shared" si="38"/>
        <v>-3512.001999999999</v>
      </c>
      <c r="QA71" s="20">
        <f t="shared" si="39"/>
        <v>0</v>
      </c>
      <c r="QB71" s="18">
        <f t="shared" si="143"/>
        <v>976.33900000000006</v>
      </c>
      <c r="QC71" s="18">
        <v>95.599000000000004</v>
      </c>
      <c r="QD71" s="218">
        <v>97.86</v>
      </c>
      <c r="QE71" s="218">
        <v>97.86</v>
      </c>
      <c r="QF71" s="218">
        <v>97.86</v>
      </c>
      <c r="QG71" s="218">
        <v>97.86</v>
      </c>
      <c r="QH71" s="218">
        <v>97.86</v>
      </c>
      <c r="QI71" s="218">
        <v>97.86</v>
      </c>
      <c r="QJ71" s="218">
        <v>97.86</v>
      </c>
      <c r="QK71" s="218">
        <v>97.86</v>
      </c>
      <c r="QL71" s="218">
        <v>97.86</v>
      </c>
      <c r="QM71" s="218"/>
      <c r="QN71" s="218"/>
      <c r="QO71" s="20">
        <f t="shared" si="144"/>
        <v>3522.15</v>
      </c>
      <c r="QP71" s="18">
        <v>0</v>
      </c>
      <c r="QQ71" s="18">
        <v>3522.15</v>
      </c>
      <c r="QR71" s="18"/>
      <c r="QS71" s="18">
        <v>0</v>
      </c>
      <c r="QT71" s="18">
        <v>0</v>
      </c>
      <c r="QU71" s="18">
        <v>0</v>
      </c>
      <c r="QV71" s="18"/>
      <c r="QW71" s="18">
        <v>0</v>
      </c>
      <c r="QX71" s="18"/>
      <c r="QY71" s="18"/>
      <c r="QZ71" s="18"/>
      <c r="RA71" s="18"/>
      <c r="RB71" s="218">
        <f t="shared" si="145"/>
        <v>2545.8110000000001</v>
      </c>
      <c r="RC71" s="20">
        <f t="shared" si="40"/>
        <v>0</v>
      </c>
      <c r="RD71" s="20">
        <f t="shared" si="41"/>
        <v>2545.8110000000001</v>
      </c>
      <c r="RE71" s="18">
        <f t="shared" si="146"/>
        <v>4277.3289999999997</v>
      </c>
      <c r="RF71" s="20">
        <v>417.31899999999996</v>
      </c>
      <c r="RG71" s="218">
        <v>428.89</v>
      </c>
      <c r="RH71" s="218">
        <v>428.89</v>
      </c>
      <c r="RI71" s="218">
        <v>428.89</v>
      </c>
      <c r="RJ71" s="218">
        <v>428.89</v>
      </c>
      <c r="RK71" s="218">
        <v>428.89</v>
      </c>
      <c r="RL71" s="218">
        <v>428.89</v>
      </c>
      <c r="RM71" s="218">
        <v>428.89</v>
      </c>
      <c r="RN71" s="218">
        <v>428.89</v>
      </c>
      <c r="RO71" s="218">
        <v>428.89</v>
      </c>
      <c r="RP71" s="218"/>
      <c r="RQ71" s="218"/>
      <c r="RR71" s="20">
        <f t="shared" si="147"/>
        <v>0</v>
      </c>
      <c r="RS71" s="18">
        <v>0</v>
      </c>
      <c r="RT71" s="18">
        <v>0</v>
      </c>
      <c r="RU71" s="18"/>
      <c r="RV71" s="18">
        <v>0</v>
      </c>
      <c r="RW71" s="18"/>
      <c r="RX71" s="18"/>
      <c r="RY71" s="18">
        <v>0</v>
      </c>
      <c r="RZ71" s="18">
        <v>0</v>
      </c>
      <c r="SA71" s="18"/>
      <c r="SB71" s="18"/>
      <c r="SC71" s="18"/>
      <c r="SD71" s="18"/>
      <c r="SE71" s="20">
        <f t="shared" si="42"/>
        <v>-4277.3289999999997</v>
      </c>
      <c r="SF71" s="20">
        <f t="shared" si="43"/>
        <v>-4277.3289999999997</v>
      </c>
      <c r="SG71" s="20">
        <f t="shared" si="44"/>
        <v>0</v>
      </c>
      <c r="SH71" s="18">
        <f t="shared" si="148"/>
        <v>0</v>
      </c>
      <c r="SI71" s="18">
        <v>0</v>
      </c>
      <c r="SJ71" s="218">
        <v>0</v>
      </c>
      <c r="SK71" s="218">
        <v>0</v>
      </c>
      <c r="SL71" s="218">
        <v>0</v>
      </c>
      <c r="SM71" s="218">
        <v>0</v>
      </c>
      <c r="SN71" s="218">
        <v>0</v>
      </c>
      <c r="SO71" s="218">
        <v>0</v>
      </c>
      <c r="SP71" s="218">
        <v>0</v>
      </c>
      <c r="SQ71" s="218">
        <v>0</v>
      </c>
      <c r="SR71" s="218">
        <v>0</v>
      </c>
      <c r="SS71" s="218"/>
      <c r="ST71" s="218"/>
      <c r="SU71" s="20">
        <f t="shared" si="149"/>
        <v>7194.8799999999992</v>
      </c>
      <c r="SV71" s="18">
        <v>0</v>
      </c>
      <c r="SW71" s="18">
        <v>2811.52</v>
      </c>
      <c r="SX71" s="18">
        <v>0</v>
      </c>
      <c r="SY71" s="18">
        <v>352.68</v>
      </c>
      <c r="SZ71" s="18">
        <v>0</v>
      </c>
      <c r="TA71" s="18">
        <v>0</v>
      </c>
      <c r="TB71" s="18">
        <v>4030.68</v>
      </c>
      <c r="TC71" s="18">
        <v>0</v>
      </c>
      <c r="TD71" s="18">
        <v>0</v>
      </c>
      <c r="TE71" s="18"/>
      <c r="TF71" s="18"/>
      <c r="TG71" s="18"/>
      <c r="TH71" s="20">
        <f t="shared" si="45"/>
        <v>7194.8799999999992</v>
      </c>
      <c r="TI71" s="20">
        <f t="shared" si="46"/>
        <v>0</v>
      </c>
      <c r="TJ71" s="20">
        <f t="shared" si="47"/>
        <v>7194.8799999999992</v>
      </c>
      <c r="TK71" s="18">
        <f t="shared" si="150"/>
        <v>1454.682</v>
      </c>
      <c r="TL71" s="18">
        <v>142.75200000000001</v>
      </c>
      <c r="TM71" s="218">
        <v>145.77000000000001</v>
      </c>
      <c r="TN71" s="218">
        <v>145.77000000000001</v>
      </c>
      <c r="TO71" s="218">
        <v>145.77000000000001</v>
      </c>
      <c r="TP71" s="218">
        <v>145.77000000000001</v>
      </c>
      <c r="TQ71" s="218">
        <v>145.77000000000001</v>
      </c>
      <c r="TR71" s="218">
        <v>145.77000000000001</v>
      </c>
      <c r="TS71" s="218">
        <v>145.77000000000001</v>
      </c>
      <c r="TT71" s="218">
        <v>145.77000000000001</v>
      </c>
      <c r="TU71" s="218">
        <v>145.77000000000001</v>
      </c>
      <c r="TV71" s="218"/>
      <c r="TW71" s="218"/>
      <c r="TX71" s="20">
        <f t="shared" si="151"/>
        <v>693.34</v>
      </c>
      <c r="TY71" s="18">
        <v>0</v>
      </c>
      <c r="TZ71" s="18">
        <v>0</v>
      </c>
      <c r="UA71" s="18">
        <v>0</v>
      </c>
      <c r="UB71" s="18">
        <v>0</v>
      </c>
      <c r="UC71" s="18">
        <v>0</v>
      </c>
      <c r="UD71" s="18">
        <v>693.34</v>
      </c>
      <c r="UE71" s="18">
        <v>0</v>
      </c>
      <c r="UF71" s="18">
        <v>0</v>
      </c>
      <c r="UG71" s="18">
        <v>0</v>
      </c>
      <c r="UH71" s="18">
        <f>VLOOKUP(C71,'[3]Фін.рез.(витрати)'!$C$8:$AI$94,33,0)</f>
        <v>0</v>
      </c>
      <c r="UI71" s="18"/>
      <c r="UJ71" s="18"/>
      <c r="UK71" s="20">
        <f t="shared" si="48"/>
        <v>-761.34199999999998</v>
      </c>
      <c r="UL71" s="20">
        <f t="shared" si="49"/>
        <v>-761.34199999999998</v>
      </c>
      <c r="UM71" s="20">
        <f t="shared" si="50"/>
        <v>0</v>
      </c>
      <c r="UN71" s="18">
        <f t="shared" si="152"/>
        <v>46.406999999999996</v>
      </c>
      <c r="UO71" s="18">
        <v>4.5569999999999995</v>
      </c>
      <c r="UP71" s="218">
        <v>4.6500000000000004</v>
      </c>
      <c r="UQ71" s="218">
        <v>4.6500000000000004</v>
      </c>
      <c r="UR71" s="218">
        <v>4.6500000000000004</v>
      </c>
      <c r="US71" s="218">
        <v>4.6500000000000004</v>
      </c>
      <c r="UT71" s="218">
        <v>4.6500000000000004</v>
      </c>
      <c r="UU71" s="218">
        <v>4.6500000000000004</v>
      </c>
      <c r="UV71" s="218">
        <v>4.6500000000000004</v>
      </c>
      <c r="UW71" s="218">
        <v>4.6500000000000004</v>
      </c>
      <c r="UX71" s="218">
        <v>4.6500000000000004</v>
      </c>
      <c r="UY71" s="218"/>
      <c r="UZ71" s="218"/>
      <c r="VA71" s="20">
        <f t="shared" si="51"/>
        <v>0</v>
      </c>
      <c r="VB71" s="218"/>
      <c r="VC71" s="218"/>
      <c r="VD71" s="218"/>
      <c r="VE71" s="218"/>
      <c r="VF71" s="218"/>
      <c r="VG71" s="218"/>
      <c r="VH71" s="218"/>
      <c r="VI71" s="218"/>
      <c r="VJ71" s="218"/>
      <c r="VK71" s="218"/>
      <c r="VL71" s="218"/>
      <c r="VM71" s="218"/>
      <c r="VN71" s="20">
        <f t="shared" si="52"/>
        <v>-46.406999999999996</v>
      </c>
      <c r="VO71" s="20">
        <f t="shared" si="53"/>
        <v>-46.406999999999996</v>
      </c>
      <c r="VP71" s="20">
        <f t="shared" si="54"/>
        <v>0</v>
      </c>
      <c r="VQ71" s="120">
        <f t="shared" si="55"/>
        <v>0</v>
      </c>
      <c r="VR71" s="228"/>
      <c r="VS71" s="228"/>
      <c r="VT71" s="228"/>
      <c r="VU71" s="228"/>
      <c r="VV71" s="228"/>
      <c r="VW71" s="228"/>
      <c r="VX71" s="228"/>
      <c r="VY71" s="228"/>
      <c r="VZ71" s="228"/>
      <c r="WA71" s="228"/>
      <c r="WB71" s="228"/>
      <c r="WC71" s="228"/>
      <c r="WD71" s="120">
        <f t="shared" si="56"/>
        <v>0</v>
      </c>
      <c r="WE71" s="218"/>
      <c r="WF71" s="218"/>
      <c r="WG71" s="218"/>
      <c r="WH71" s="218"/>
      <c r="WI71" s="218"/>
      <c r="WJ71" s="218"/>
      <c r="WK71" s="218"/>
      <c r="WL71" s="218"/>
      <c r="WM71" s="218"/>
      <c r="WN71" s="218"/>
      <c r="WO71" s="218"/>
      <c r="WP71" s="218"/>
      <c r="WQ71" s="120">
        <f t="shared" si="57"/>
        <v>0</v>
      </c>
      <c r="WR71" s="120">
        <f t="shared" si="58"/>
        <v>0</v>
      </c>
      <c r="WS71" s="120">
        <f t="shared" si="59"/>
        <v>0</v>
      </c>
      <c r="WT71" s="119">
        <f t="shared" si="153"/>
        <v>39623.419000000002</v>
      </c>
      <c r="WU71" s="119">
        <v>3877.3089999999997</v>
      </c>
      <c r="WV71" s="228">
        <v>3971.79</v>
      </c>
      <c r="WW71" s="228">
        <v>3971.79</v>
      </c>
      <c r="WX71" s="228">
        <v>3971.79</v>
      </c>
      <c r="WY71" s="228">
        <v>3971.79</v>
      </c>
      <c r="WZ71" s="228">
        <v>3971.79</v>
      </c>
      <c r="XA71" s="228">
        <v>3971.79</v>
      </c>
      <c r="XB71" s="228">
        <v>3971.79</v>
      </c>
      <c r="XC71" s="228">
        <v>3971.79</v>
      </c>
      <c r="XD71" s="228">
        <v>3971.79</v>
      </c>
      <c r="XE71" s="228"/>
      <c r="XF71" s="228"/>
      <c r="XG71" s="119">
        <f t="shared" si="154"/>
        <v>49355.688438157391</v>
      </c>
      <c r="XH71" s="18">
        <v>4867.5798509331898</v>
      </c>
      <c r="XI71" s="18">
        <v>4129.4954714516525</v>
      </c>
      <c r="XJ71" s="18">
        <v>2280.3321460790135</v>
      </c>
      <c r="XK71" s="18">
        <v>1863.3461966710713</v>
      </c>
      <c r="XL71" s="18">
        <v>5511.1450774284394</v>
      </c>
      <c r="XM71" s="18">
        <v>5286.0149861559976</v>
      </c>
      <c r="XN71" s="18">
        <v>4173.2285735007245</v>
      </c>
      <c r="XO71" s="18">
        <v>8180.7853991052079</v>
      </c>
      <c r="XP71" s="18">
        <v>8067.2815771413434</v>
      </c>
      <c r="XQ71" s="18">
        <v>4996.479159690748</v>
      </c>
      <c r="XR71" s="18"/>
      <c r="XS71" s="18"/>
      <c r="XT71" s="120">
        <f t="shared" si="60"/>
        <v>9732.2694381573892</v>
      </c>
      <c r="XU71" s="120">
        <f t="shared" si="61"/>
        <v>0</v>
      </c>
      <c r="XV71" s="120">
        <f t="shared" si="62"/>
        <v>9732.2694381573892</v>
      </c>
      <c r="XW71" s="119">
        <f t="shared" si="155"/>
        <v>11898.793</v>
      </c>
      <c r="XX71" s="119">
        <v>1165.5729999999999</v>
      </c>
      <c r="XY71" s="228">
        <v>1192.58</v>
      </c>
      <c r="XZ71" s="228">
        <v>1192.58</v>
      </c>
      <c r="YA71" s="228">
        <v>1192.58</v>
      </c>
      <c r="YB71" s="228">
        <v>1192.58</v>
      </c>
      <c r="YC71" s="228">
        <v>1192.58</v>
      </c>
      <c r="YD71" s="228">
        <v>1192.58</v>
      </c>
      <c r="YE71" s="228">
        <v>1192.58</v>
      </c>
      <c r="YF71" s="228">
        <v>1192.58</v>
      </c>
      <c r="YG71" s="228">
        <v>1192.58</v>
      </c>
      <c r="YH71" s="228"/>
      <c r="YI71" s="228"/>
      <c r="YJ71" s="120">
        <f t="shared" si="156"/>
        <v>9364.6834073540558</v>
      </c>
      <c r="YK71" s="18">
        <v>829.75260046489439</v>
      </c>
      <c r="YL71" s="18">
        <v>593.12967705295637</v>
      </c>
      <c r="YM71" s="18">
        <v>833.46578230936268</v>
      </c>
      <c r="YN71" s="18">
        <v>890.40571063197876</v>
      </c>
      <c r="YO71" s="18">
        <v>1220.1122039162703</v>
      </c>
      <c r="YP71" s="18">
        <v>850.74865205955518</v>
      </c>
      <c r="YQ71" s="18">
        <v>1290.4961305498148</v>
      </c>
      <c r="YR71" s="18">
        <v>902.49873005614597</v>
      </c>
      <c r="YS71" s="18">
        <v>1055.2041421918027</v>
      </c>
      <c r="YT71" s="18">
        <v>898.86977812127543</v>
      </c>
      <c r="YU71" s="18"/>
      <c r="YV71" s="18"/>
      <c r="YW71" s="218">
        <f t="shared" si="157"/>
        <v>-2534.1095926459438</v>
      </c>
      <c r="YX71" s="120">
        <f t="shared" si="63"/>
        <v>-2534.1095926459438</v>
      </c>
      <c r="YY71" s="120">
        <f t="shared" si="64"/>
        <v>0</v>
      </c>
      <c r="YZ71" s="119">
        <f t="shared" si="158"/>
        <v>9484.2430000000004</v>
      </c>
      <c r="ZA71" s="119">
        <v>927.94299999999998</v>
      </c>
      <c r="ZB71" s="228">
        <v>950.7</v>
      </c>
      <c r="ZC71" s="228">
        <v>950.7</v>
      </c>
      <c r="ZD71" s="228">
        <v>950.7</v>
      </c>
      <c r="ZE71" s="228">
        <v>950.7</v>
      </c>
      <c r="ZF71" s="228">
        <v>950.7</v>
      </c>
      <c r="ZG71" s="228">
        <v>950.7</v>
      </c>
      <c r="ZH71" s="228">
        <v>950.7</v>
      </c>
      <c r="ZI71" s="228">
        <v>950.7</v>
      </c>
      <c r="ZJ71" s="228">
        <v>950.7</v>
      </c>
      <c r="ZK71" s="228"/>
      <c r="ZL71" s="228"/>
      <c r="ZM71" s="120">
        <f t="shared" si="159"/>
        <v>7427.586115723474</v>
      </c>
      <c r="ZN71" s="119"/>
      <c r="ZO71" s="18"/>
      <c r="ZP71" s="18">
        <v>3527.9045189597809</v>
      </c>
      <c r="ZQ71" s="18">
        <v>3899.6815967636931</v>
      </c>
      <c r="ZR71" s="18"/>
      <c r="ZS71" s="18"/>
      <c r="ZT71" s="18"/>
      <c r="ZU71" s="18"/>
      <c r="ZV71" s="18"/>
      <c r="ZW71" s="18"/>
      <c r="ZX71" s="18"/>
      <c r="ZY71" s="18"/>
      <c r="ZZ71" s="120">
        <f t="shared" si="65"/>
        <v>-2056.6568842765264</v>
      </c>
      <c r="AAA71" s="120">
        <f t="shared" si="66"/>
        <v>-2056.6568842765264</v>
      </c>
      <c r="AAB71" s="120">
        <f t="shared" si="67"/>
        <v>0</v>
      </c>
      <c r="AAC71" s="119">
        <f t="shared" si="160"/>
        <v>11.586</v>
      </c>
      <c r="AAD71" s="119">
        <v>1.1459999999999999</v>
      </c>
      <c r="AAE71" s="228">
        <v>1.1599999999999999</v>
      </c>
      <c r="AAF71" s="228">
        <v>1.1599999999999999</v>
      </c>
      <c r="AAG71" s="228">
        <v>1.1599999999999999</v>
      </c>
      <c r="AAH71" s="228">
        <v>1.1599999999999999</v>
      </c>
      <c r="AAI71" s="228">
        <v>1.1599999999999999</v>
      </c>
      <c r="AAJ71" s="228">
        <v>1.1599999999999999</v>
      </c>
      <c r="AAK71" s="228">
        <v>1.1599999999999999</v>
      </c>
      <c r="AAL71" s="228">
        <v>1.1599999999999999</v>
      </c>
      <c r="AAM71" s="228">
        <v>1.1599999999999999</v>
      </c>
      <c r="AAN71" s="228"/>
      <c r="AAO71" s="228"/>
      <c r="AAP71" s="120">
        <f t="shared" si="161"/>
        <v>11.705832940000001</v>
      </c>
      <c r="AAQ71" s="18">
        <v>0.99284660999999996</v>
      </c>
      <c r="AAR71" s="18">
        <v>0.9902960999999999</v>
      </c>
      <c r="AAS71" s="18">
        <v>1.2148422000000001</v>
      </c>
      <c r="AAT71" s="18">
        <v>1.2400641000000001</v>
      </c>
      <c r="AAU71" s="18">
        <v>1.21297473</v>
      </c>
      <c r="AAV71" s="18">
        <v>1.2356311</v>
      </c>
      <c r="AAW71" s="18">
        <v>1.2003387000000001</v>
      </c>
      <c r="AAX71" s="18">
        <v>1.2056319000000002</v>
      </c>
      <c r="AAY71" s="18">
        <v>1.1955427000000001</v>
      </c>
      <c r="AAZ71" s="18">
        <v>1.2176648000000001</v>
      </c>
      <c r="ABA71" s="18"/>
      <c r="ABB71" s="18"/>
      <c r="ABC71" s="120">
        <f t="shared" si="68"/>
        <v>0.11983294000000022</v>
      </c>
      <c r="ABD71" s="120">
        <f t="shared" si="69"/>
        <v>0</v>
      </c>
      <c r="ABE71" s="120">
        <f t="shared" si="70"/>
        <v>0.11983294000000022</v>
      </c>
      <c r="ABF71" s="119">
        <f t="shared" si="162"/>
        <v>2.3000000000000003</v>
      </c>
      <c r="ABG71" s="119">
        <v>0.23</v>
      </c>
      <c r="ABH71" s="228">
        <v>0.23</v>
      </c>
      <c r="ABI71" s="228">
        <v>0.23</v>
      </c>
      <c r="ABJ71" s="228">
        <v>0.23</v>
      </c>
      <c r="ABK71" s="228">
        <v>0.23</v>
      </c>
      <c r="ABL71" s="228">
        <v>0.23</v>
      </c>
      <c r="ABM71" s="228">
        <v>0.23</v>
      </c>
      <c r="ABN71" s="228">
        <v>0.23</v>
      </c>
      <c r="ABO71" s="228">
        <v>0.23</v>
      </c>
      <c r="ABP71" s="228">
        <v>0.23</v>
      </c>
      <c r="ABQ71" s="228"/>
      <c r="ABR71" s="228"/>
      <c r="ABS71" s="120">
        <f t="shared" si="163"/>
        <v>332.09039999999999</v>
      </c>
      <c r="ABT71" s="18">
        <v>0</v>
      </c>
      <c r="ABU71" s="18"/>
      <c r="ABV71" s="18"/>
      <c r="ABW71" s="18"/>
      <c r="ABX71" s="18"/>
      <c r="ABY71" s="18"/>
      <c r="ABZ71" s="18"/>
      <c r="ACA71" s="18">
        <v>0</v>
      </c>
      <c r="ACB71" s="18">
        <v>0</v>
      </c>
      <c r="ACC71" s="18">
        <v>332.09039999999999</v>
      </c>
      <c r="ACD71" s="18"/>
      <c r="ACE71" s="18"/>
      <c r="ACF71" s="120">
        <f t="shared" si="71"/>
        <v>329.79039999999998</v>
      </c>
      <c r="ACG71" s="120">
        <f t="shared" si="72"/>
        <v>0</v>
      </c>
      <c r="ACH71" s="120">
        <f t="shared" si="73"/>
        <v>329.79039999999998</v>
      </c>
      <c r="ACI71" s="114">
        <f t="shared" si="74"/>
        <v>3202.0689999999995</v>
      </c>
      <c r="ACJ71" s="120">
        <f t="shared" si="75"/>
        <v>1273.283645472</v>
      </c>
      <c r="ACK71" s="131">
        <f t="shared" si="76"/>
        <v>-1928.7853545279995</v>
      </c>
      <c r="ACL71" s="120">
        <f t="shared" si="77"/>
        <v>-1928.7853545279995</v>
      </c>
      <c r="ACM71" s="120">
        <f t="shared" si="78"/>
        <v>0</v>
      </c>
      <c r="ACN71" s="18">
        <f t="shared" si="164"/>
        <v>3202.0689999999995</v>
      </c>
      <c r="ACO71" s="18">
        <v>316.84899999999999</v>
      </c>
      <c r="ACP71" s="218">
        <v>320.58</v>
      </c>
      <c r="ACQ71" s="218">
        <v>320.58</v>
      </c>
      <c r="ACR71" s="218">
        <v>320.58</v>
      </c>
      <c r="ACS71" s="218">
        <v>320.58</v>
      </c>
      <c r="ACT71" s="218">
        <v>320.58</v>
      </c>
      <c r="ACU71" s="218">
        <v>320.58</v>
      </c>
      <c r="ACV71" s="218">
        <v>320.58</v>
      </c>
      <c r="ACW71" s="218">
        <v>320.58</v>
      </c>
      <c r="ACX71" s="218">
        <v>320.58</v>
      </c>
      <c r="ACY71" s="218"/>
      <c r="ACZ71" s="218"/>
      <c r="ADA71" s="20">
        <f t="shared" si="165"/>
        <v>1273.283645472</v>
      </c>
      <c r="ADB71" s="18">
        <v>59.570796600000001</v>
      </c>
      <c r="ADC71" s="18">
        <v>75.262503600000002</v>
      </c>
      <c r="ADD71" s="18">
        <v>83.49277759200001</v>
      </c>
      <c r="ADE71" s="18">
        <v>56.817482399999996</v>
      </c>
      <c r="ADF71" s="18">
        <v>222.30518688000001</v>
      </c>
      <c r="ADG71" s="18">
        <v>60.658253999999999</v>
      </c>
      <c r="ADH71" s="18">
        <v>663.89642279999998</v>
      </c>
      <c r="ADI71" s="18">
        <v>23.674226400000002</v>
      </c>
      <c r="ADJ71" s="18">
        <v>15.650740800000001</v>
      </c>
      <c r="ADK71" s="18">
        <v>11.955254400000001</v>
      </c>
      <c r="ADL71" s="18"/>
      <c r="ADM71" s="18"/>
      <c r="ADN71" s="20">
        <f t="shared" si="79"/>
        <v>-1928.7853545279995</v>
      </c>
      <c r="ADO71" s="20">
        <f t="shared" si="80"/>
        <v>-1928.7853545279995</v>
      </c>
      <c r="ADP71" s="20">
        <f t="shared" si="81"/>
        <v>0</v>
      </c>
      <c r="ADQ71" s="18">
        <f t="shared" si="166"/>
        <v>0</v>
      </c>
      <c r="ADR71" s="18">
        <v>0</v>
      </c>
      <c r="ADS71" s="218">
        <v>0</v>
      </c>
      <c r="ADT71" s="218">
        <v>0</v>
      </c>
      <c r="ADU71" s="218">
        <v>0</v>
      </c>
      <c r="ADV71" s="218">
        <v>0</v>
      </c>
      <c r="ADW71" s="218">
        <v>0</v>
      </c>
      <c r="ADX71" s="218">
        <v>0</v>
      </c>
      <c r="ADY71" s="218">
        <v>0</v>
      </c>
      <c r="ADZ71" s="218">
        <v>0</v>
      </c>
      <c r="AEA71" s="218">
        <v>0</v>
      </c>
      <c r="AEB71" s="218"/>
      <c r="AEC71" s="218"/>
      <c r="AED71" s="20">
        <f t="shared" si="167"/>
        <v>0</v>
      </c>
      <c r="AEE71" s="18">
        <v>0</v>
      </c>
      <c r="AEF71" s="18">
        <v>0</v>
      </c>
      <c r="AEG71" s="18">
        <v>0</v>
      </c>
      <c r="AEH71" s="18">
        <v>0</v>
      </c>
      <c r="AEI71" s="18">
        <v>0</v>
      </c>
      <c r="AEJ71" s="18">
        <v>0</v>
      </c>
      <c r="AEK71" s="18">
        <v>0</v>
      </c>
      <c r="AEL71" s="18">
        <v>0</v>
      </c>
      <c r="AEM71" s="18">
        <v>0</v>
      </c>
      <c r="AEN71" s="18">
        <v>0</v>
      </c>
      <c r="AEO71" s="18"/>
      <c r="AEP71" s="18"/>
      <c r="AEQ71" s="20">
        <f t="shared" si="82"/>
        <v>0</v>
      </c>
      <c r="AER71" s="20">
        <f t="shared" si="83"/>
        <v>0</v>
      </c>
      <c r="AES71" s="20">
        <f t="shared" si="84"/>
        <v>0</v>
      </c>
      <c r="AET71" s="18">
        <f t="shared" si="168"/>
        <v>0</v>
      </c>
      <c r="AEU71" s="18">
        <v>0</v>
      </c>
      <c r="AEV71" s="218">
        <v>0</v>
      </c>
      <c r="AEW71" s="218">
        <v>0</v>
      </c>
      <c r="AEX71" s="218">
        <v>0</v>
      </c>
      <c r="AEY71" s="218">
        <v>0</v>
      </c>
      <c r="AEZ71" s="218"/>
      <c r="AFA71" s="218"/>
      <c r="AFB71" s="218"/>
      <c r="AFC71" s="218"/>
      <c r="AFD71" s="218"/>
      <c r="AFE71" s="218"/>
      <c r="AFF71" s="218"/>
      <c r="AFG71" s="20">
        <f t="shared" si="169"/>
        <v>0</v>
      </c>
      <c r="AFH71" s="18"/>
      <c r="AFI71" s="18"/>
      <c r="AFJ71" s="18"/>
      <c r="AFK71" s="18"/>
      <c r="AFL71" s="18"/>
      <c r="AFM71" s="18"/>
      <c r="AFN71" s="18"/>
      <c r="AFO71" s="18"/>
      <c r="AFP71" s="18"/>
      <c r="AFQ71" s="18"/>
      <c r="AFR71" s="18"/>
      <c r="AFS71" s="18"/>
      <c r="AFT71" s="20">
        <f t="shared" si="85"/>
        <v>0</v>
      </c>
      <c r="AFU71" s="20">
        <f t="shared" si="86"/>
        <v>0</v>
      </c>
      <c r="AFV71" s="135">
        <f t="shared" si="87"/>
        <v>0</v>
      </c>
      <c r="AFW71" s="140">
        <f t="shared" si="88"/>
        <v>157425.58799999999</v>
      </c>
      <c r="AFX71" s="110">
        <f t="shared" si="89"/>
        <v>114009.60447733924</v>
      </c>
      <c r="AFY71" s="125">
        <f t="shared" si="90"/>
        <v>-43415.983522660754</v>
      </c>
      <c r="AFZ71" s="20">
        <f t="shared" si="170"/>
        <v>-43415.983522660754</v>
      </c>
      <c r="AGA71" s="139">
        <f t="shared" si="171"/>
        <v>0</v>
      </c>
      <c r="AGB71" s="200">
        <f t="shared" si="91"/>
        <v>188910.70559999999</v>
      </c>
      <c r="AGC71" s="125">
        <f t="shared" si="91"/>
        <v>136811.52537280708</v>
      </c>
      <c r="AGD71" s="125">
        <f t="shared" si="92"/>
        <v>-52099.180227192905</v>
      </c>
      <c r="AGE71" s="20">
        <f t="shared" si="93"/>
        <v>-52099.180227192905</v>
      </c>
      <c r="AGF71" s="135">
        <f t="shared" si="94"/>
        <v>0</v>
      </c>
      <c r="AGG71" s="164">
        <f t="shared" si="172"/>
        <v>9445.5352800000001</v>
      </c>
      <c r="AGH71" s="205">
        <f t="shared" si="173"/>
        <v>6840.5762686403541</v>
      </c>
      <c r="AGI71" s="125">
        <f t="shared" si="95"/>
        <v>-2604.959011359646</v>
      </c>
      <c r="AGJ71" s="20">
        <f t="shared" si="96"/>
        <v>-2604.959011359646</v>
      </c>
      <c r="AGK71" s="139">
        <f t="shared" si="97"/>
        <v>0</v>
      </c>
      <c r="AGL71" s="165">
        <f t="shared" si="174"/>
        <v>198356.24088</v>
      </c>
      <c r="AGM71" s="165">
        <f t="shared" si="174"/>
        <v>143652.10164144743</v>
      </c>
      <c r="AGN71" s="166">
        <f t="shared" si="99"/>
        <v>-54704.139238552569</v>
      </c>
      <c r="AGO71" s="165">
        <f t="shared" si="100"/>
        <v>-54704.139238552569</v>
      </c>
      <c r="AGP71" s="167">
        <f t="shared" si="101"/>
        <v>0</v>
      </c>
      <c r="AGQ71" s="202">
        <f t="shared" si="175"/>
        <v>4.7619047619047616E-2</v>
      </c>
      <c r="AGR71" s="263"/>
      <c r="AGS71" s="263">
        <v>0.05</v>
      </c>
      <c r="AGT71" s="229"/>
      <c r="AGU71" s="264"/>
      <c r="AGV71" s="22"/>
      <c r="AGW71" s="22"/>
      <c r="AGX71" s="22"/>
      <c r="AGY71" s="22"/>
      <c r="AGZ71" s="22"/>
      <c r="AHA71" s="22"/>
      <c r="AHB71" s="22"/>
      <c r="AHC71" s="22"/>
      <c r="AHD71" s="22"/>
      <c r="AHE71" s="22"/>
      <c r="AHF71" s="22"/>
      <c r="AHG71" s="22"/>
      <c r="AHH71" s="22"/>
    </row>
    <row r="72" spans="1:892" s="210" customFormat="1" ht="12.75" outlineLevel="1" x14ac:dyDescent="0.25">
      <c r="A72" s="1">
        <v>502</v>
      </c>
      <c r="B72" s="21">
        <v>3</v>
      </c>
      <c r="C72" s="233" t="s">
        <v>793</v>
      </c>
      <c r="D72" s="231">
        <v>5</v>
      </c>
      <c r="E72" s="227">
        <v>2664.2</v>
      </c>
      <c r="F72" s="131">
        <f t="shared" ref="F72:F94" si="177">K72+AN72+BQ72+CT72+DW72+FA72+GD72+GY72</f>
        <v>34429.277000000002</v>
      </c>
      <c r="G72" s="113">
        <f t="shared" ref="G72:G94" si="178">X72+BA72+CD72+DG72+EK72+FN72+GQ72+HL72</f>
        <v>33348.673017561268</v>
      </c>
      <c r="H72" s="131">
        <f t="shared" ref="H72:H94" si="179">G72-F72</f>
        <v>-1080.6039824387335</v>
      </c>
      <c r="I72" s="120">
        <f t="shared" ref="I72:I94" si="180">IF(H72&lt;0,H72,0)</f>
        <v>-1080.6039824387335</v>
      </c>
      <c r="J72" s="120">
        <f t="shared" ref="J72:J94" si="181">IF(H72&gt;0,H72,0)</f>
        <v>0</v>
      </c>
      <c r="K72" s="18">
        <f t="shared" si="102"/>
        <v>13154.495000000003</v>
      </c>
      <c r="L72" s="218">
        <v>1290.6950000000002</v>
      </c>
      <c r="M72" s="218">
        <v>1318.2</v>
      </c>
      <c r="N72" s="218">
        <v>1318.2</v>
      </c>
      <c r="O72" s="218">
        <v>1318.2</v>
      </c>
      <c r="P72" s="218">
        <v>1318.2</v>
      </c>
      <c r="Q72" s="218">
        <v>1318.2</v>
      </c>
      <c r="R72" s="218">
        <v>1318.2</v>
      </c>
      <c r="S72" s="218">
        <v>1318.2</v>
      </c>
      <c r="T72" s="218">
        <v>1318.2</v>
      </c>
      <c r="U72" s="218">
        <v>1318.2</v>
      </c>
      <c r="V72" s="218"/>
      <c r="W72" s="218"/>
      <c r="X72" s="218">
        <f t="shared" si="103"/>
        <v>17509.402513857596</v>
      </c>
      <c r="Y72" s="18">
        <v>0</v>
      </c>
      <c r="Z72" s="18">
        <v>0</v>
      </c>
      <c r="AA72" s="18">
        <v>0</v>
      </c>
      <c r="AB72" s="18">
        <v>0</v>
      </c>
      <c r="AC72" s="18">
        <v>7263.9375253159387</v>
      </c>
      <c r="AD72" s="18">
        <v>0</v>
      </c>
      <c r="AE72" s="18">
        <v>10245.464988541658</v>
      </c>
      <c r="AF72" s="18">
        <v>0</v>
      </c>
      <c r="AG72" s="18">
        <v>0</v>
      </c>
      <c r="AH72" s="18">
        <v>0</v>
      </c>
      <c r="AI72" s="18"/>
      <c r="AJ72" s="18"/>
      <c r="AK72" s="218"/>
      <c r="AL72" s="218">
        <f t="shared" si="104"/>
        <v>0</v>
      </c>
      <c r="AM72" s="218">
        <f t="shared" ref="AM72:AM94" si="182">IF(AK72&gt;0,AK72,0)</f>
        <v>0</v>
      </c>
      <c r="AN72" s="18">
        <f t="shared" si="105"/>
        <v>2826.2010000000005</v>
      </c>
      <c r="AO72" s="218">
        <v>277.49099999999999</v>
      </c>
      <c r="AP72" s="218">
        <v>283.19</v>
      </c>
      <c r="AQ72" s="218">
        <v>283.19</v>
      </c>
      <c r="AR72" s="218">
        <v>283.19</v>
      </c>
      <c r="AS72" s="218">
        <v>283.19</v>
      </c>
      <c r="AT72" s="218">
        <v>283.19</v>
      </c>
      <c r="AU72" s="218">
        <v>283.19</v>
      </c>
      <c r="AV72" s="218">
        <v>283.19</v>
      </c>
      <c r="AW72" s="218">
        <v>283.19</v>
      </c>
      <c r="AX72" s="218">
        <v>283.19</v>
      </c>
      <c r="AY72" s="218"/>
      <c r="AZ72" s="218"/>
      <c r="BA72" s="20">
        <f t="shared" si="106"/>
        <v>1601.8038057980252</v>
      </c>
      <c r="BB72" s="18">
        <v>0</v>
      </c>
      <c r="BC72" s="18">
        <v>0</v>
      </c>
      <c r="BD72" s="18">
        <v>0</v>
      </c>
      <c r="BE72" s="18">
        <v>0</v>
      </c>
      <c r="BF72" s="18">
        <v>1601.8038057980252</v>
      </c>
      <c r="BG72" s="18">
        <v>0</v>
      </c>
      <c r="BH72" s="18">
        <v>0</v>
      </c>
      <c r="BI72" s="18">
        <v>0</v>
      </c>
      <c r="BJ72" s="18">
        <v>0</v>
      </c>
      <c r="BK72" s="18">
        <v>0</v>
      </c>
      <c r="BL72" s="18"/>
      <c r="BM72" s="18"/>
      <c r="BN72" s="218"/>
      <c r="BO72" s="20">
        <f t="shared" ref="BO72:BO94" si="183">IF(BN72&lt;0,BN72,0)</f>
        <v>0</v>
      </c>
      <c r="BP72" s="20">
        <f t="shared" ref="BP72:BP94" si="184">IF(BN72&gt;0,BN72,0)</f>
        <v>0</v>
      </c>
      <c r="BQ72" s="18">
        <f t="shared" si="107"/>
        <v>1441.1350000000002</v>
      </c>
      <c r="BR72" s="218">
        <v>143.96499999999997</v>
      </c>
      <c r="BS72" s="3">
        <v>144.13</v>
      </c>
      <c r="BT72" s="218">
        <v>144.13</v>
      </c>
      <c r="BU72" s="218">
        <v>144.13</v>
      </c>
      <c r="BV72" s="218">
        <v>144.13</v>
      </c>
      <c r="BW72" s="218">
        <v>144.13</v>
      </c>
      <c r="BX72" s="218">
        <v>144.13</v>
      </c>
      <c r="BY72" s="218">
        <v>144.13</v>
      </c>
      <c r="BZ72" s="218">
        <v>144.13</v>
      </c>
      <c r="CA72" s="218">
        <v>144.13</v>
      </c>
      <c r="CB72" s="218"/>
      <c r="CC72" s="218"/>
      <c r="CD72" s="18">
        <f t="shared" si="108"/>
        <v>1564.1817611019201</v>
      </c>
      <c r="CE72" s="18">
        <v>145.26449067200002</v>
      </c>
      <c r="CF72" s="18">
        <v>144.89132272000001</v>
      </c>
      <c r="CG72" s="18">
        <v>159.18847948791998</v>
      </c>
      <c r="CH72" s="18">
        <v>162.49349033999999</v>
      </c>
      <c r="CI72" s="18">
        <v>158.94379780199998</v>
      </c>
      <c r="CJ72" s="18">
        <v>161.91260613999998</v>
      </c>
      <c r="CK72" s="18">
        <v>157.28801837999998</v>
      </c>
      <c r="CL72" s="18">
        <v>157.98162005999998</v>
      </c>
      <c r="CM72" s="18">
        <v>156.65956797999999</v>
      </c>
      <c r="CN72" s="18">
        <v>159.55836751999999</v>
      </c>
      <c r="CO72" s="18"/>
      <c r="CP72" s="18"/>
      <c r="CQ72" s="218"/>
      <c r="CR72" s="20">
        <f t="shared" ref="CR72:CR94" si="185">IF(CQ72&lt;0,CQ72,0)</f>
        <v>0</v>
      </c>
      <c r="CS72" s="20">
        <f t="shared" ref="CS72:CS93" si="186">IF(CQ72&gt;0,CQ72,0)</f>
        <v>0</v>
      </c>
      <c r="CT72" s="18">
        <f t="shared" si="109"/>
        <v>283.87299999999993</v>
      </c>
      <c r="CU72" s="18">
        <v>28.363000000000003</v>
      </c>
      <c r="CV72" s="218">
        <v>28.39</v>
      </c>
      <c r="CW72" s="218">
        <v>28.39</v>
      </c>
      <c r="CX72" s="218">
        <v>28.39</v>
      </c>
      <c r="CY72" s="218">
        <v>28.39</v>
      </c>
      <c r="CZ72" s="218">
        <v>28.39</v>
      </c>
      <c r="DA72" s="218">
        <v>28.39</v>
      </c>
      <c r="DB72" s="218">
        <v>28.39</v>
      </c>
      <c r="DC72" s="218">
        <v>28.39</v>
      </c>
      <c r="DD72" s="218">
        <v>28.39</v>
      </c>
      <c r="DE72" s="218"/>
      <c r="DF72" s="218"/>
      <c r="DG72" s="18">
        <f t="shared" si="110"/>
        <v>308.73276037259996</v>
      </c>
      <c r="DH72" s="18">
        <v>28.671203770999998</v>
      </c>
      <c r="DI72" s="18">
        <v>28.59755071</v>
      </c>
      <c r="DJ72" s="18">
        <v>31.420232006599999</v>
      </c>
      <c r="DK72" s="18">
        <v>32.072566950000002</v>
      </c>
      <c r="DL72" s="18">
        <v>31.371937334999998</v>
      </c>
      <c r="DM72" s="18">
        <v>31.957799649999998</v>
      </c>
      <c r="DN72" s="18">
        <v>31.045123650000001</v>
      </c>
      <c r="DO72" s="18">
        <v>31.18202505</v>
      </c>
      <c r="DP72" s="18">
        <v>30.921081649999998</v>
      </c>
      <c r="DQ72" s="18">
        <v>31.493239599999999</v>
      </c>
      <c r="DR72" s="18"/>
      <c r="DS72" s="18"/>
      <c r="DT72" s="218">
        <f t="shared" si="111"/>
        <v>24.859760372600022</v>
      </c>
      <c r="DU72" s="20">
        <f t="shared" ref="DU72:DU94" si="187">IF(DT72&lt;0,DT72,0)</f>
        <v>0</v>
      </c>
      <c r="DV72" s="20">
        <f t="shared" si="112"/>
        <v>24.859760372600022</v>
      </c>
      <c r="DW72" s="18">
        <f t="shared" si="176"/>
        <v>818.94399999999996</v>
      </c>
      <c r="DX72" s="18">
        <v>80.404000000000011</v>
      </c>
      <c r="DY72" s="218">
        <v>82.06</v>
      </c>
      <c r="DZ72" s="218">
        <v>82.06</v>
      </c>
      <c r="EA72" s="218">
        <v>82.06</v>
      </c>
      <c r="EB72" s="218">
        <v>82.06</v>
      </c>
      <c r="EC72" s="218">
        <v>82.06</v>
      </c>
      <c r="ED72" s="218">
        <v>82.06</v>
      </c>
      <c r="EE72" s="218">
        <v>82.06</v>
      </c>
      <c r="EF72" s="218">
        <v>82.06</v>
      </c>
      <c r="EG72" s="218">
        <v>82.06</v>
      </c>
      <c r="EH72" s="218"/>
      <c r="EI72" s="218"/>
      <c r="EJ72" s="218"/>
      <c r="EK72" s="18">
        <f t="shared" si="113"/>
        <v>462.52905427039371</v>
      </c>
      <c r="EL72" s="18">
        <v>0</v>
      </c>
      <c r="EM72" s="18">
        <v>0</v>
      </c>
      <c r="EN72" s="18">
        <v>0</v>
      </c>
      <c r="EO72" s="18">
        <v>0</v>
      </c>
      <c r="EP72" s="18">
        <v>462.52905427039371</v>
      </c>
      <c r="EQ72" s="18">
        <v>0</v>
      </c>
      <c r="ER72" s="18">
        <v>0</v>
      </c>
      <c r="ES72" s="18">
        <v>0</v>
      </c>
      <c r="ET72" s="18">
        <v>0</v>
      </c>
      <c r="EU72" s="18">
        <v>0</v>
      </c>
      <c r="EV72" s="18"/>
      <c r="EW72" s="18"/>
      <c r="EX72" s="20">
        <f t="shared" ref="EX72:EX94" si="188">EK72-DW72</f>
        <v>-356.41494572960625</v>
      </c>
      <c r="EY72" s="20">
        <f t="shared" si="114"/>
        <v>-356.41494572960625</v>
      </c>
      <c r="EZ72" s="20">
        <f t="shared" si="115"/>
        <v>0</v>
      </c>
      <c r="FA72" s="18">
        <f t="shared" si="116"/>
        <v>4495.9210000000003</v>
      </c>
      <c r="FB72" s="18">
        <v>441.42100000000005</v>
      </c>
      <c r="FC72" s="218">
        <v>450.5</v>
      </c>
      <c r="FD72" s="218">
        <v>450.5</v>
      </c>
      <c r="FE72" s="218">
        <v>450.5</v>
      </c>
      <c r="FF72" s="218">
        <v>450.5</v>
      </c>
      <c r="FG72" s="218">
        <v>450.5</v>
      </c>
      <c r="FH72" s="218">
        <v>450.5</v>
      </c>
      <c r="FI72" s="218">
        <v>450.5</v>
      </c>
      <c r="FJ72" s="218">
        <v>450.5</v>
      </c>
      <c r="FK72" s="218">
        <v>450.5</v>
      </c>
      <c r="FL72" s="218"/>
      <c r="FM72" s="218"/>
      <c r="FN72" s="20">
        <f t="shared" si="117"/>
        <v>2628.3436551013951</v>
      </c>
      <c r="FO72" s="18">
        <v>0</v>
      </c>
      <c r="FP72" s="18">
        <v>0</v>
      </c>
      <c r="FQ72" s="18">
        <v>0</v>
      </c>
      <c r="FR72" s="18">
        <v>0</v>
      </c>
      <c r="FS72" s="18">
        <v>2628.3436551013951</v>
      </c>
      <c r="FT72" s="18">
        <v>0</v>
      </c>
      <c r="FU72" s="18">
        <v>0</v>
      </c>
      <c r="FV72" s="18">
        <v>0</v>
      </c>
      <c r="FW72" s="18">
        <v>0</v>
      </c>
      <c r="FX72" s="18">
        <v>0</v>
      </c>
      <c r="FY72" s="18"/>
      <c r="FZ72" s="18"/>
      <c r="GA72" s="218">
        <f t="shared" si="118"/>
        <v>-1867.5773448986051</v>
      </c>
      <c r="GB72" s="20">
        <f t="shared" si="119"/>
        <v>-1867.5773448986051</v>
      </c>
      <c r="GC72" s="20">
        <f t="shared" si="120"/>
        <v>0</v>
      </c>
      <c r="GD72" s="18">
        <f t="shared" si="121"/>
        <v>10.637</v>
      </c>
      <c r="GE72" s="218">
        <v>10.637</v>
      </c>
      <c r="GF72" s="218">
        <v>0</v>
      </c>
      <c r="GG72" s="218">
        <v>0</v>
      </c>
      <c r="GH72" s="218">
        <v>0</v>
      </c>
      <c r="GI72" s="218">
        <v>0</v>
      </c>
      <c r="GJ72" s="218">
        <v>0</v>
      </c>
      <c r="GK72" s="218"/>
      <c r="GL72" s="218"/>
      <c r="GM72" s="218"/>
      <c r="GN72" s="218"/>
      <c r="GO72" s="218"/>
      <c r="GP72" s="218"/>
      <c r="GQ72" s="20">
        <f t="shared" si="122"/>
        <v>0</v>
      </c>
      <c r="GR72" s="18">
        <v>0</v>
      </c>
      <c r="GS72" s="18">
        <v>0</v>
      </c>
      <c r="GT72" s="18">
        <v>0</v>
      </c>
      <c r="GU72" s="18">
        <v>0</v>
      </c>
      <c r="GV72" s="218">
        <f t="shared" si="123"/>
        <v>-10.637</v>
      </c>
      <c r="GW72" s="20">
        <f t="shared" ref="GW72:GW94" si="189">IF(GV72&lt;0,GV72,0)</f>
        <v>-10.637</v>
      </c>
      <c r="GX72" s="20">
        <f t="shared" ref="GX72:GX94" si="190">IF(GV72&gt;0,GV72,0)</f>
        <v>0</v>
      </c>
      <c r="GY72" s="18">
        <f t="shared" si="124"/>
        <v>11398.071</v>
      </c>
      <c r="GZ72" s="18">
        <v>1114.3109999999999</v>
      </c>
      <c r="HA72" s="218">
        <v>1142.6400000000001</v>
      </c>
      <c r="HB72" s="218">
        <v>1142.6400000000001</v>
      </c>
      <c r="HC72" s="218">
        <v>1142.6400000000001</v>
      </c>
      <c r="HD72" s="218">
        <v>1142.6400000000001</v>
      </c>
      <c r="HE72" s="218">
        <v>1142.6400000000001</v>
      </c>
      <c r="HF72" s="218">
        <v>1142.6400000000001</v>
      </c>
      <c r="HG72" s="218">
        <v>1142.6400000000001</v>
      </c>
      <c r="HH72" s="218">
        <v>1142.6400000000001</v>
      </c>
      <c r="HI72" s="218">
        <v>1142.6400000000001</v>
      </c>
      <c r="HJ72" s="218"/>
      <c r="HK72" s="218"/>
      <c r="HL72" s="20">
        <f t="shared" si="125"/>
        <v>9273.6794670593335</v>
      </c>
      <c r="HM72" s="18">
        <v>885.68720301228677</v>
      </c>
      <c r="HN72" s="18">
        <v>814.2758001837916</v>
      </c>
      <c r="HO72" s="18">
        <v>935.89194636372656</v>
      </c>
      <c r="HP72" s="18">
        <v>1008.8166589369993</v>
      </c>
      <c r="HQ72" s="18">
        <v>1055.332354571693</v>
      </c>
      <c r="HR72" s="18">
        <v>915.43949343026554</v>
      </c>
      <c r="HS72" s="18">
        <v>832.14708064184265</v>
      </c>
      <c r="HT72" s="18">
        <v>1100.7607991153129</v>
      </c>
      <c r="HU72" s="18">
        <v>831.74260934789243</v>
      </c>
      <c r="HV72" s="18">
        <v>893.58552145552289</v>
      </c>
      <c r="HW72" s="18"/>
      <c r="HX72" s="18"/>
      <c r="HY72" s="20">
        <f t="shared" ref="HY72:HY94" si="191">HL72-GY72</f>
        <v>-2124.3915329406664</v>
      </c>
      <c r="HZ72" s="20">
        <f t="shared" ref="HZ72:HZ94" si="192">IF(HY72&lt;0,HY72,0)</f>
        <v>-2124.3915329406664</v>
      </c>
      <c r="IA72" s="20">
        <f t="shared" ref="IA72:IA94" si="193">IF(HY72&gt;0,HY72,0)</f>
        <v>0</v>
      </c>
      <c r="IB72" s="119">
        <f t="shared" si="126"/>
        <v>0</v>
      </c>
      <c r="IC72" s="119">
        <v>0</v>
      </c>
      <c r="ID72" s="228">
        <v>0</v>
      </c>
      <c r="IE72" s="228">
        <v>0</v>
      </c>
      <c r="IF72" s="119">
        <v>0</v>
      </c>
      <c r="IG72" s="119">
        <v>0</v>
      </c>
      <c r="IH72" s="119">
        <v>0</v>
      </c>
      <c r="II72" s="119">
        <v>0</v>
      </c>
      <c r="IJ72" s="119">
        <v>0</v>
      </c>
      <c r="IK72" s="119">
        <v>0</v>
      </c>
      <c r="IL72" s="119">
        <v>0</v>
      </c>
      <c r="IM72" s="119"/>
      <c r="IN72" s="119"/>
      <c r="IO72" s="120">
        <f t="shared" si="127"/>
        <v>0</v>
      </c>
      <c r="IP72" s="18">
        <v>0</v>
      </c>
      <c r="IQ72" s="18">
        <v>0</v>
      </c>
      <c r="IR72" s="18">
        <v>0</v>
      </c>
      <c r="IS72" s="18">
        <v>0</v>
      </c>
      <c r="IT72" s="18">
        <v>0</v>
      </c>
      <c r="IU72" s="18">
        <v>0</v>
      </c>
      <c r="IV72" s="18">
        <v>0</v>
      </c>
      <c r="IW72" s="18">
        <v>0</v>
      </c>
      <c r="IX72" s="18">
        <v>0</v>
      </c>
      <c r="IY72" s="18">
        <v>0</v>
      </c>
      <c r="IZ72" s="18"/>
      <c r="JA72" s="18"/>
      <c r="JB72" s="228">
        <f t="shared" ref="JB72:JB94" si="194">IO72-IB72</f>
        <v>0</v>
      </c>
      <c r="JC72" s="120">
        <f t="shared" ref="JC72:JC94" si="195">IF(JB72&lt;0,JB72,0)</f>
        <v>0</v>
      </c>
      <c r="JD72" s="120">
        <f t="shared" ref="JD72:JD94" si="196">IF(JB72&gt;0,JB72,0)</f>
        <v>0</v>
      </c>
      <c r="JE72" s="119">
        <f t="shared" si="128"/>
        <v>0</v>
      </c>
      <c r="JF72" s="119">
        <v>0</v>
      </c>
      <c r="JG72" s="228">
        <v>0</v>
      </c>
      <c r="JH72" s="228">
        <v>0</v>
      </c>
      <c r="JI72" s="228">
        <v>0</v>
      </c>
      <c r="JJ72" s="228">
        <v>0</v>
      </c>
      <c r="JK72" s="228">
        <v>0</v>
      </c>
      <c r="JL72" s="228">
        <v>0</v>
      </c>
      <c r="JM72" s="228">
        <v>0</v>
      </c>
      <c r="JN72" s="228">
        <v>0</v>
      </c>
      <c r="JO72" s="228">
        <v>0</v>
      </c>
      <c r="JP72" s="228"/>
      <c r="JQ72" s="228"/>
      <c r="JR72" s="119">
        <f t="shared" si="129"/>
        <v>0</v>
      </c>
      <c r="JS72" s="18">
        <v>0</v>
      </c>
      <c r="JT72" s="18">
        <v>0</v>
      </c>
      <c r="JU72" s="18">
        <v>0</v>
      </c>
      <c r="JV72" s="18">
        <v>0</v>
      </c>
      <c r="JW72" s="18">
        <v>0</v>
      </c>
      <c r="JX72" s="18">
        <v>0</v>
      </c>
      <c r="JY72" s="18">
        <v>0</v>
      </c>
      <c r="JZ72" s="18">
        <v>0</v>
      </c>
      <c r="KA72" s="18">
        <v>0</v>
      </c>
      <c r="KB72" s="18">
        <v>0</v>
      </c>
      <c r="KC72" s="18"/>
      <c r="KD72" s="18"/>
      <c r="KE72" s="228">
        <f t="shared" ref="KE72:KE94" si="197">JR72-JE72</f>
        <v>0</v>
      </c>
      <c r="KF72" s="120">
        <f t="shared" ref="KF72:KF94" si="198">IF(KE72&lt;0,KE72,0)</f>
        <v>0</v>
      </c>
      <c r="KG72" s="120">
        <f t="shared" ref="KG72:KG94" si="199">IF(KE72&gt;0,KE72,0)</f>
        <v>0</v>
      </c>
      <c r="KH72" s="119">
        <f t="shared" si="130"/>
        <v>3498.9399999999996</v>
      </c>
      <c r="KI72" s="119">
        <v>343.54</v>
      </c>
      <c r="KJ72" s="228">
        <v>350.6</v>
      </c>
      <c r="KK72" s="228">
        <v>350.6</v>
      </c>
      <c r="KL72" s="228">
        <v>350.6</v>
      </c>
      <c r="KM72" s="228">
        <v>350.6</v>
      </c>
      <c r="KN72" s="228">
        <v>350.6</v>
      </c>
      <c r="KO72" s="228">
        <v>350.6</v>
      </c>
      <c r="KP72" s="228">
        <v>350.6</v>
      </c>
      <c r="KQ72" s="228">
        <v>350.6</v>
      </c>
      <c r="KR72" s="228">
        <v>350.6</v>
      </c>
      <c r="KS72" s="228"/>
      <c r="KT72" s="228"/>
      <c r="KU72" s="120">
        <f t="shared" si="131"/>
        <v>2922.9978819425451</v>
      </c>
      <c r="KV72" s="18">
        <v>406.94053987475752</v>
      </c>
      <c r="KW72" s="18">
        <v>308.42655248779982</v>
      </c>
      <c r="KX72" s="18">
        <v>454.68601297220789</v>
      </c>
      <c r="KY72" s="18">
        <v>403.24411229475146</v>
      </c>
      <c r="KZ72" s="18">
        <v>434.29474327069215</v>
      </c>
      <c r="LA72" s="18">
        <v>86.048075110831945</v>
      </c>
      <c r="LB72" s="18">
        <v>4.7678955799891964</v>
      </c>
      <c r="LC72" s="18"/>
      <c r="LD72" s="18">
        <v>480.39354568934993</v>
      </c>
      <c r="LE72" s="18">
        <v>344.19640466216498</v>
      </c>
      <c r="LF72" s="18"/>
      <c r="LG72" s="18"/>
      <c r="LH72" s="228">
        <f t="shared" si="132"/>
        <v>-575.94211805745454</v>
      </c>
      <c r="LI72" s="120">
        <f t="shared" ref="LI72:LI94" si="200">IF(LH72&lt;0,LH72,0)</f>
        <v>-575.94211805745454</v>
      </c>
      <c r="LJ72" s="120">
        <f t="shared" ref="LJ72:LJ94" si="201">IF(LH72&gt;0,LH72,0)</f>
        <v>0</v>
      </c>
      <c r="LK72" s="120">
        <f t="shared" si="133"/>
        <v>0</v>
      </c>
      <c r="LL72" s="228"/>
      <c r="LM72" s="228"/>
      <c r="LN72" s="228"/>
      <c r="LO72" s="228"/>
      <c r="LP72" s="228"/>
      <c r="LQ72" s="228"/>
      <c r="LR72" s="228"/>
      <c r="LS72" s="228"/>
      <c r="LT72" s="228"/>
      <c r="LU72" s="228"/>
      <c r="LV72" s="228"/>
      <c r="LW72" s="228"/>
      <c r="LX72" s="120">
        <f t="shared" ref="LX72:LX94" si="202">SUM(LY72:MJ72)</f>
        <v>0</v>
      </c>
      <c r="LY72" s="228"/>
      <c r="LZ72" s="228"/>
      <c r="MA72" s="228"/>
      <c r="MB72" s="228"/>
      <c r="MC72" s="228"/>
      <c r="MD72" s="228"/>
      <c r="ME72" s="228"/>
      <c r="MF72" s="228"/>
      <c r="MG72" s="228"/>
      <c r="MH72" s="228"/>
      <c r="MI72" s="228"/>
      <c r="MJ72" s="119">
        <v>0</v>
      </c>
      <c r="MK72" s="228"/>
      <c r="ML72" s="120">
        <f t="shared" ref="ML72:ML94" si="203">IF(MK72&lt;0,MK72,0)</f>
        <v>0</v>
      </c>
      <c r="MM72" s="120">
        <f t="shared" ref="MM72:MM94" si="204">IF(MK72&gt;0,MK72,0)</f>
        <v>0</v>
      </c>
      <c r="MN72" s="120">
        <f t="shared" si="134"/>
        <v>26319.625239999994</v>
      </c>
      <c r="MO72" s="120">
        <v>2558.5452399999999</v>
      </c>
      <c r="MP72" s="228">
        <v>2640.12</v>
      </c>
      <c r="MQ72" s="228">
        <v>2640.12</v>
      </c>
      <c r="MR72" s="228">
        <v>2640.12</v>
      </c>
      <c r="MS72" s="228">
        <v>2640.12</v>
      </c>
      <c r="MT72" s="228">
        <v>2640.12</v>
      </c>
      <c r="MU72" s="228">
        <v>2640.12</v>
      </c>
      <c r="MV72" s="228">
        <v>2640.12</v>
      </c>
      <c r="MW72" s="228">
        <v>2640.12</v>
      </c>
      <c r="MX72" s="228">
        <v>2640.12</v>
      </c>
      <c r="MY72" s="228"/>
      <c r="MZ72" s="228"/>
      <c r="NA72" s="120">
        <f t="shared" si="135"/>
        <v>1717.1029553679962</v>
      </c>
      <c r="NB72" s="20">
        <v>0</v>
      </c>
      <c r="NC72" s="20">
        <v>0</v>
      </c>
      <c r="ND72" s="20">
        <v>0</v>
      </c>
      <c r="NE72" s="20">
        <v>0</v>
      </c>
      <c r="NF72" s="20">
        <v>0</v>
      </c>
      <c r="NG72" s="20">
        <v>0</v>
      </c>
      <c r="NH72" s="20">
        <v>1273.9676229590095</v>
      </c>
      <c r="NI72" s="20">
        <v>0</v>
      </c>
      <c r="NJ72" s="20">
        <v>0</v>
      </c>
      <c r="NK72" s="20">
        <v>443.13533240898664</v>
      </c>
      <c r="NL72" s="20"/>
      <c r="NM72" s="20"/>
      <c r="NN72" s="228">
        <f t="shared" si="136"/>
        <v>-24602.522284631999</v>
      </c>
      <c r="NO72" s="120">
        <f t="shared" ref="NO72:NO94" si="205">IF(NN72&lt;0,NN72,0)</f>
        <v>-24602.522284631999</v>
      </c>
      <c r="NP72" s="120">
        <f t="shared" ref="NP72:NP94" si="206">IF(NN72&gt;0,NN72,0)</f>
        <v>0</v>
      </c>
      <c r="NQ72" s="114">
        <f t="shared" ref="NQ72:NQ94" si="207">NV72+OY72+QB72+RE72+SH72+TK72+UN72</f>
        <v>16481.621999999999</v>
      </c>
      <c r="NR72" s="113">
        <f t="shared" ref="NR72:NR94" si="208">OI72+PL72+QO72+RR72+SU72+TX72+VA72</f>
        <v>5504.2999999999993</v>
      </c>
      <c r="NS72" s="131">
        <f t="shared" ref="NS72:NS94" si="209">NR72-NQ72</f>
        <v>-10977.322</v>
      </c>
      <c r="NT72" s="120">
        <f t="shared" ref="NT72:NT94" si="210">IF(NS72&lt;0,NS72,0)</f>
        <v>-10977.322</v>
      </c>
      <c r="NU72" s="120">
        <f t="shared" ref="NU72:NU94" si="211">IF(NS72&gt;0,NS72,0)</f>
        <v>0</v>
      </c>
      <c r="NV72" s="18">
        <f t="shared" si="137"/>
        <v>4035.3090000000007</v>
      </c>
      <c r="NW72" s="18">
        <v>393.27900000000005</v>
      </c>
      <c r="NX72" s="218">
        <v>404.67</v>
      </c>
      <c r="NY72" s="218">
        <v>404.67</v>
      </c>
      <c r="NZ72" s="18">
        <v>404.67</v>
      </c>
      <c r="OA72" s="18">
        <v>404.67</v>
      </c>
      <c r="OB72" s="18">
        <v>404.67</v>
      </c>
      <c r="OC72" s="18">
        <v>404.67</v>
      </c>
      <c r="OD72" s="18">
        <v>404.67</v>
      </c>
      <c r="OE72" s="18">
        <v>404.67</v>
      </c>
      <c r="OF72" s="18">
        <v>404.67</v>
      </c>
      <c r="OG72" s="18"/>
      <c r="OH72" s="18"/>
      <c r="OI72" s="20">
        <f t="shared" si="138"/>
        <v>0</v>
      </c>
      <c r="OJ72" s="20">
        <v>0</v>
      </c>
      <c r="OK72" s="20">
        <v>0</v>
      </c>
      <c r="OL72" s="20">
        <v>0</v>
      </c>
      <c r="OM72" s="20">
        <v>0</v>
      </c>
      <c r="ON72" s="20">
        <v>0</v>
      </c>
      <c r="OO72" s="20">
        <v>0</v>
      </c>
      <c r="OP72" s="20">
        <v>0</v>
      </c>
      <c r="OQ72" s="20">
        <v>0</v>
      </c>
      <c r="OR72" s="20">
        <v>0</v>
      </c>
      <c r="OS72" s="20">
        <f>VLOOKUP(C72,'[3]Фін.рез.(витрати)'!$C$8:$AD$94,28,0)</f>
        <v>0</v>
      </c>
      <c r="OT72" s="20"/>
      <c r="OU72" s="20"/>
      <c r="OV72" s="218">
        <f t="shared" si="139"/>
        <v>-4035.3090000000007</v>
      </c>
      <c r="OW72" s="20">
        <f t="shared" ref="OW72:OW94" si="212">IF(OV72&lt;0,OV72,0)</f>
        <v>-4035.3090000000007</v>
      </c>
      <c r="OX72" s="20">
        <f t="shared" ref="OX72:OX94" si="213">IF(OV72&gt;0,OV72,0)</f>
        <v>0</v>
      </c>
      <c r="OY72" s="18">
        <f t="shared" si="140"/>
        <v>7272.8499999999995</v>
      </c>
      <c r="OZ72" s="18">
        <v>686.47</v>
      </c>
      <c r="PA72" s="218">
        <v>731.82</v>
      </c>
      <c r="PB72" s="218">
        <v>731.82</v>
      </c>
      <c r="PC72" s="218">
        <v>731.82</v>
      </c>
      <c r="PD72" s="218">
        <v>731.82</v>
      </c>
      <c r="PE72" s="218">
        <v>731.82</v>
      </c>
      <c r="PF72" s="218">
        <v>731.82</v>
      </c>
      <c r="PG72" s="218">
        <v>731.82</v>
      </c>
      <c r="PH72" s="218">
        <v>731.82</v>
      </c>
      <c r="PI72" s="218">
        <v>731.82</v>
      </c>
      <c r="PJ72" s="218"/>
      <c r="PK72" s="218"/>
      <c r="PL72" s="20">
        <f t="shared" si="141"/>
        <v>2141.6</v>
      </c>
      <c r="PM72" s="18">
        <v>0</v>
      </c>
      <c r="PN72" s="18">
        <v>0</v>
      </c>
      <c r="PO72" s="18">
        <v>0</v>
      </c>
      <c r="PP72" s="18">
        <v>0</v>
      </c>
      <c r="PQ72" s="18">
        <v>0</v>
      </c>
      <c r="PR72" s="18">
        <v>0</v>
      </c>
      <c r="PS72" s="18">
        <v>2141.6</v>
      </c>
      <c r="PT72" s="18">
        <v>0</v>
      </c>
      <c r="PU72" s="18">
        <v>0</v>
      </c>
      <c r="PV72" s="18">
        <f>VLOOKUP(C72,'[3]Фін.рез.(витрати)'!$C$8:$AE$94,29,0)</f>
        <v>0</v>
      </c>
      <c r="PW72" s="18"/>
      <c r="PX72" s="18"/>
      <c r="PY72" s="218">
        <f t="shared" si="142"/>
        <v>-5131.25</v>
      </c>
      <c r="PZ72" s="20">
        <f t="shared" ref="PZ72:PZ94" si="214">IF(PY72&lt;0,PY72,0)</f>
        <v>-5131.25</v>
      </c>
      <c r="QA72" s="20">
        <f t="shared" ref="QA72:QA94" si="215">IF(PY72&gt;0,PY72,0)</f>
        <v>0</v>
      </c>
      <c r="QB72" s="18">
        <f t="shared" si="143"/>
        <v>746.83900000000006</v>
      </c>
      <c r="QC72" s="18">
        <v>73.09899999999999</v>
      </c>
      <c r="QD72" s="218">
        <v>74.86</v>
      </c>
      <c r="QE72" s="218">
        <v>74.86</v>
      </c>
      <c r="QF72" s="218">
        <v>74.86</v>
      </c>
      <c r="QG72" s="218">
        <v>74.86</v>
      </c>
      <c r="QH72" s="218">
        <v>74.86</v>
      </c>
      <c r="QI72" s="218">
        <v>74.86</v>
      </c>
      <c r="QJ72" s="218">
        <v>74.86</v>
      </c>
      <c r="QK72" s="218">
        <v>74.86</v>
      </c>
      <c r="QL72" s="218">
        <v>74.86</v>
      </c>
      <c r="QM72" s="218"/>
      <c r="QN72" s="218"/>
      <c r="QO72" s="20">
        <f t="shared" si="144"/>
        <v>0</v>
      </c>
      <c r="QP72" s="18">
        <v>0</v>
      </c>
      <c r="QQ72" s="18">
        <v>0</v>
      </c>
      <c r="QR72" s="18"/>
      <c r="QS72" s="18">
        <v>0</v>
      </c>
      <c r="QT72" s="18">
        <v>0</v>
      </c>
      <c r="QU72" s="18">
        <v>0</v>
      </c>
      <c r="QV72" s="18"/>
      <c r="QW72" s="18">
        <v>0</v>
      </c>
      <c r="QX72" s="18"/>
      <c r="QY72" s="18"/>
      <c r="QZ72" s="18"/>
      <c r="RA72" s="18"/>
      <c r="RB72" s="218">
        <f t="shared" si="145"/>
        <v>-746.83900000000006</v>
      </c>
      <c r="RC72" s="20">
        <f t="shared" ref="RC72:RC94" si="216">IF(RB72&lt;0,RB72,0)</f>
        <v>-746.83900000000006</v>
      </c>
      <c r="RD72" s="20">
        <f t="shared" ref="RD72:RD94" si="217">IF(RB72&gt;0,RB72,0)</f>
        <v>0</v>
      </c>
      <c r="RE72" s="18">
        <f t="shared" si="146"/>
        <v>3400.348</v>
      </c>
      <c r="RF72" s="20">
        <v>331.34800000000001</v>
      </c>
      <c r="RG72" s="218">
        <v>341</v>
      </c>
      <c r="RH72" s="218">
        <v>341</v>
      </c>
      <c r="RI72" s="218">
        <v>341</v>
      </c>
      <c r="RJ72" s="218">
        <v>341</v>
      </c>
      <c r="RK72" s="218">
        <v>341</v>
      </c>
      <c r="RL72" s="218">
        <v>341</v>
      </c>
      <c r="RM72" s="218">
        <v>341</v>
      </c>
      <c r="RN72" s="218">
        <v>341</v>
      </c>
      <c r="RO72" s="218">
        <v>341</v>
      </c>
      <c r="RP72" s="218"/>
      <c r="RQ72" s="218"/>
      <c r="RR72" s="20">
        <f t="shared" si="147"/>
        <v>0</v>
      </c>
      <c r="RS72" s="18">
        <v>0</v>
      </c>
      <c r="RT72" s="18">
        <v>0</v>
      </c>
      <c r="RU72" s="18"/>
      <c r="RV72" s="18">
        <v>0</v>
      </c>
      <c r="RW72" s="18"/>
      <c r="RX72" s="18"/>
      <c r="RY72" s="18">
        <v>0</v>
      </c>
      <c r="RZ72" s="18">
        <v>0</v>
      </c>
      <c r="SA72" s="18"/>
      <c r="SB72" s="18"/>
      <c r="SC72" s="18"/>
      <c r="SD72" s="18"/>
      <c r="SE72" s="20">
        <f t="shared" ref="SE72:SE94" si="218">RR72-RE72</f>
        <v>-3400.348</v>
      </c>
      <c r="SF72" s="20">
        <f t="shared" ref="SF72:SF94" si="219">IF(SE72&lt;0,SE72,0)</f>
        <v>-3400.348</v>
      </c>
      <c r="SG72" s="20">
        <f t="shared" ref="SG72:SG94" si="220">IF(SE72&gt;0,SE72,0)</f>
        <v>0</v>
      </c>
      <c r="SH72" s="18">
        <f t="shared" si="148"/>
        <v>0</v>
      </c>
      <c r="SI72" s="18">
        <v>0</v>
      </c>
      <c r="SJ72" s="218">
        <v>0</v>
      </c>
      <c r="SK72" s="218">
        <v>0</v>
      </c>
      <c r="SL72" s="218">
        <v>0</v>
      </c>
      <c r="SM72" s="218">
        <v>0</v>
      </c>
      <c r="SN72" s="218">
        <v>0</v>
      </c>
      <c r="SO72" s="218">
        <v>0</v>
      </c>
      <c r="SP72" s="218">
        <v>0</v>
      </c>
      <c r="SQ72" s="218">
        <v>0</v>
      </c>
      <c r="SR72" s="218">
        <v>0</v>
      </c>
      <c r="SS72" s="218"/>
      <c r="ST72" s="218"/>
      <c r="SU72" s="20">
        <f t="shared" si="149"/>
        <v>3362.7</v>
      </c>
      <c r="SV72" s="18">
        <v>0</v>
      </c>
      <c r="SW72" s="18">
        <v>0</v>
      </c>
      <c r="SX72" s="18">
        <v>0</v>
      </c>
      <c r="SY72" s="18">
        <v>1503.82</v>
      </c>
      <c r="SZ72" s="18">
        <v>0</v>
      </c>
      <c r="TA72" s="18">
        <v>1858.88</v>
      </c>
      <c r="TB72" s="18">
        <v>0</v>
      </c>
      <c r="TC72" s="18">
        <v>0</v>
      </c>
      <c r="TD72" s="18">
        <v>0</v>
      </c>
      <c r="TE72" s="18"/>
      <c r="TF72" s="18"/>
      <c r="TG72" s="18"/>
      <c r="TH72" s="20">
        <f t="shared" ref="TH72:TH94" si="221">SU72-SH72</f>
        <v>3362.7</v>
      </c>
      <c r="TI72" s="20">
        <f t="shared" ref="TI72:TI94" si="222">IF(TH72&lt;0,TH72,0)</f>
        <v>0</v>
      </c>
      <c r="TJ72" s="20">
        <f t="shared" ref="TJ72:TJ94" si="223">IF(TH72&gt;0,TH72,0)</f>
        <v>3362.7</v>
      </c>
      <c r="TK72" s="18">
        <f t="shared" si="150"/>
        <v>989.05500000000006</v>
      </c>
      <c r="TL72" s="18">
        <v>97.064999999999998</v>
      </c>
      <c r="TM72" s="218">
        <v>99.11</v>
      </c>
      <c r="TN72" s="218">
        <v>99.11</v>
      </c>
      <c r="TO72" s="218">
        <v>99.11</v>
      </c>
      <c r="TP72" s="218">
        <v>99.11</v>
      </c>
      <c r="TQ72" s="218">
        <v>99.11</v>
      </c>
      <c r="TR72" s="218">
        <v>99.11</v>
      </c>
      <c r="TS72" s="218">
        <v>99.11</v>
      </c>
      <c r="TT72" s="218">
        <v>99.11</v>
      </c>
      <c r="TU72" s="218">
        <v>99.11</v>
      </c>
      <c r="TV72" s="218"/>
      <c r="TW72" s="218"/>
      <c r="TX72" s="20">
        <f t="shared" si="151"/>
        <v>0</v>
      </c>
      <c r="TY72" s="18">
        <v>0</v>
      </c>
      <c r="TZ72" s="18">
        <v>0</v>
      </c>
      <c r="UA72" s="18">
        <v>0</v>
      </c>
      <c r="UB72" s="18">
        <v>0</v>
      </c>
      <c r="UC72" s="18">
        <v>0</v>
      </c>
      <c r="UD72" s="18">
        <v>0</v>
      </c>
      <c r="UE72" s="18">
        <v>0</v>
      </c>
      <c r="UF72" s="18">
        <v>0</v>
      </c>
      <c r="UG72" s="18">
        <v>0</v>
      </c>
      <c r="UH72" s="18">
        <f>VLOOKUP(C72,'[3]Фін.рез.(витрати)'!$C$8:$AI$94,33,0)</f>
        <v>0</v>
      </c>
      <c r="UI72" s="18"/>
      <c r="UJ72" s="18"/>
      <c r="UK72" s="20">
        <f t="shared" ref="UK72:UK94" si="224">TX72-TK72</f>
        <v>-989.05500000000006</v>
      </c>
      <c r="UL72" s="20">
        <f t="shared" ref="UL72:UL94" si="225">IF(UK72&lt;0,UK72,0)</f>
        <v>-989.05500000000006</v>
      </c>
      <c r="UM72" s="20">
        <f t="shared" ref="UM72:UM94" si="226">IF(UK72&gt;0,UK72,0)</f>
        <v>0</v>
      </c>
      <c r="UN72" s="18">
        <f t="shared" si="152"/>
        <v>37.220999999999997</v>
      </c>
      <c r="UO72" s="18">
        <v>3.6510000000000002</v>
      </c>
      <c r="UP72" s="218">
        <v>3.73</v>
      </c>
      <c r="UQ72" s="218">
        <v>3.73</v>
      </c>
      <c r="UR72" s="218">
        <v>3.73</v>
      </c>
      <c r="US72" s="218">
        <v>3.73</v>
      </c>
      <c r="UT72" s="218">
        <v>3.73</v>
      </c>
      <c r="UU72" s="218">
        <v>3.73</v>
      </c>
      <c r="UV72" s="218">
        <v>3.73</v>
      </c>
      <c r="UW72" s="218">
        <v>3.73</v>
      </c>
      <c r="UX72" s="218">
        <v>3.73</v>
      </c>
      <c r="UY72" s="218"/>
      <c r="UZ72" s="218"/>
      <c r="VA72" s="20">
        <f t="shared" ref="VA72:VA94" si="227">SUM(VB72:VM72)</f>
        <v>0</v>
      </c>
      <c r="VB72" s="218"/>
      <c r="VC72" s="218"/>
      <c r="VD72" s="218"/>
      <c r="VE72" s="218"/>
      <c r="VF72" s="218"/>
      <c r="VG72" s="218"/>
      <c r="VH72" s="218"/>
      <c r="VI72" s="218"/>
      <c r="VJ72" s="218"/>
      <c r="VK72" s="218"/>
      <c r="VL72" s="218"/>
      <c r="VM72" s="218"/>
      <c r="VN72" s="20">
        <f t="shared" ref="VN72:VN94" si="228">VA72-UN72</f>
        <v>-37.220999999999997</v>
      </c>
      <c r="VO72" s="20">
        <f t="shared" ref="VO72:VO94" si="229">IF(VN72&lt;0,VN72,0)</f>
        <v>-37.220999999999997</v>
      </c>
      <c r="VP72" s="20">
        <f t="shared" ref="VP72:VP94" si="230">IF(VN72&gt;0,VN72,0)</f>
        <v>0</v>
      </c>
      <c r="VQ72" s="120">
        <f t="shared" ref="VQ72:VQ94" si="231">SUM(VR72:WC72)</f>
        <v>0</v>
      </c>
      <c r="VR72" s="228"/>
      <c r="VS72" s="228"/>
      <c r="VT72" s="228"/>
      <c r="VU72" s="228"/>
      <c r="VV72" s="228"/>
      <c r="VW72" s="228"/>
      <c r="VX72" s="228"/>
      <c r="VY72" s="228"/>
      <c r="VZ72" s="228"/>
      <c r="WA72" s="228"/>
      <c r="WB72" s="228"/>
      <c r="WC72" s="228"/>
      <c r="WD72" s="120">
        <f t="shared" ref="WD72:WD94" si="232">SUM(WE72:WP72)</f>
        <v>0</v>
      </c>
      <c r="WE72" s="218"/>
      <c r="WF72" s="218"/>
      <c r="WG72" s="218"/>
      <c r="WH72" s="218"/>
      <c r="WI72" s="218"/>
      <c r="WJ72" s="218"/>
      <c r="WK72" s="218"/>
      <c r="WL72" s="218"/>
      <c r="WM72" s="218"/>
      <c r="WN72" s="218"/>
      <c r="WO72" s="218"/>
      <c r="WP72" s="218"/>
      <c r="WQ72" s="120">
        <f t="shared" ref="WQ72:WQ94" si="233">WD72-VQ72</f>
        <v>0</v>
      </c>
      <c r="WR72" s="120">
        <f t="shared" ref="WR72:WR94" si="234">IF(WQ72&lt;0,WQ72,0)</f>
        <v>0</v>
      </c>
      <c r="WS72" s="120">
        <f t="shared" ref="WS72:WS94" si="235">IF(WQ72&gt;0,WQ72,0)</f>
        <v>0</v>
      </c>
      <c r="WT72" s="119">
        <f t="shared" si="153"/>
        <v>40504.539000000004</v>
      </c>
      <c r="WU72" s="119">
        <v>3963.7289999999998</v>
      </c>
      <c r="WV72" s="228">
        <v>4060.09</v>
      </c>
      <c r="WW72" s="228">
        <v>4060.09</v>
      </c>
      <c r="WX72" s="228">
        <v>4060.09</v>
      </c>
      <c r="WY72" s="228">
        <v>4060.09</v>
      </c>
      <c r="WZ72" s="228">
        <v>4060.09</v>
      </c>
      <c r="XA72" s="228">
        <v>4060.09</v>
      </c>
      <c r="XB72" s="228">
        <v>4060.09</v>
      </c>
      <c r="XC72" s="228">
        <v>4060.09</v>
      </c>
      <c r="XD72" s="228">
        <v>4060.09</v>
      </c>
      <c r="XE72" s="228"/>
      <c r="XF72" s="228"/>
      <c r="XG72" s="119">
        <f t="shared" si="154"/>
        <v>45551.993468911598</v>
      </c>
      <c r="XH72" s="18">
        <v>4114.745377799044</v>
      </c>
      <c r="XI72" s="18">
        <v>3548.2732282130373</v>
      </c>
      <c r="XJ72" s="18">
        <v>1928.1897575669495</v>
      </c>
      <c r="XK72" s="18">
        <v>1539.2527237643851</v>
      </c>
      <c r="XL72" s="18">
        <v>4703.688771568517</v>
      </c>
      <c r="XM72" s="18">
        <v>4509.8835488699278</v>
      </c>
      <c r="XN72" s="18">
        <v>3508.5377522671943</v>
      </c>
      <c r="XO72" s="18">
        <v>8965.7308849431338</v>
      </c>
      <c r="XP72" s="18">
        <v>8487.3381813815267</v>
      </c>
      <c r="XQ72" s="18">
        <v>4246.3532425378817</v>
      </c>
      <c r="XR72" s="18"/>
      <c r="XS72" s="18"/>
      <c r="XT72" s="120">
        <f t="shared" ref="XT72:XT94" si="236">XG72-WT72</f>
        <v>5047.4544689115937</v>
      </c>
      <c r="XU72" s="120">
        <f t="shared" ref="XU72:XU94" si="237">IF(XT72&lt;0,XT72,0)</f>
        <v>0</v>
      </c>
      <c r="XV72" s="120">
        <f t="shared" ref="XV72:XV94" si="238">IF(XT72&gt;0,XT72,0)</f>
        <v>5047.4544689115937</v>
      </c>
      <c r="XW72" s="119">
        <f t="shared" si="155"/>
        <v>14677.842999999997</v>
      </c>
      <c r="XX72" s="119">
        <v>1437.7629999999999</v>
      </c>
      <c r="XY72" s="228">
        <v>1471.12</v>
      </c>
      <c r="XZ72" s="228">
        <v>1471.12</v>
      </c>
      <c r="YA72" s="228">
        <v>1471.12</v>
      </c>
      <c r="YB72" s="228">
        <v>1471.12</v>
      </c>
      <c r="YC72" s="228">
        <v>1471.12</v>
      </c>
      <c r="YD72" s="228">
        <v>1471.12</v>
      </c>
      <c r="YE72" s="228">
        <v>1471.12</v>
      </c>
      <c r="YF72" s="228">
        <v>1471.12</v>
      </c>
      <c r="YG72" s="228">
        <v>1471.12</v>
      </c>
      <c r="YH72" s="228"/>
      <c r="YI72" s="228"/>
      <c r="YJ72" s="120">
        <f t="shared" si="156"/>
        <v>11375.949530432905</v>
      </c>
      <c r="YK72" s="18">
        <v>1022.7946139258268</v>
      </c>
      <c r="YL72" s="18">
        <v>731.12134714544379</v>
      </c>
      <c r="YM72" s="18">
        <v>1027.3716678439723</v>
      </c>
      <c r="YN72" s="18">
        <v>1097.5586753605078</v>
      </c>
      <c r="YO72" s="18">
        <v>1503.9745397525935</v>
      </c>
      <c r="YP72" s="18">
        <v>1048.6753987196269</v>
      </c>
      <c r="YQ72" s="18">
        <v>1479.2598841448612</v>
      </c>
      <c r="YR72" s="18">
        <v>1112.4621448502085</v>
      </c>
      <c r="YS72" s="18">
        <v>1244.7461798554007</v>
      </c>
      <c r="YT72" s="18">
        <v>1107.9850788344634</v>
      </c>
      <c r="YU72" s="18"/>
      <c r="YV72" s="18"/>
      <c r="YW72" s="218">
        <f t="shared" si="157"/>
        <v>-3301.8934695670923</v>
      </c>
      <c r="YX72" s="120">
        <f t="shared" ref="YX72:YX94" si="239">IF(YW72&lt;0,YW72,0)</f>
        <v>-3301.8934695670923</v>
      </c>
      <c r="YY72" s="120">
        <f t="shared" ref="YY72:YY94" si="240">IF(YW72&gt;0,YW72,0)</f>
        <v>0</v>
      </c>
      <c r="YZ72" s="119">
        <f t="shared" si="158"/>
        <v>7579.804000000001</v>
      </c>
      <c r="ZA72" s="119">
        <v>741.60399999999993</v>
      </c>
      <c r="ZB72" s="228">
        <v>759.8</v>
      </c>
      <c r="ZC72" s="228">
        <v>759.8</v>
      </c>
      <c r="ZD72" s="228">
        <v>759.8</v>
      </c>
      <c r="ZE72" s="228">
        <v>759.8</v>
      </c>
      <c r="ZF72" s="228">
        <v>759.8</v>
      </c>
      <c r="ZG72" s="228">
        <v>759.8</v>
      </c>
      <c r="ZH72" s="228">
        <v>759.8</v>
      </c>
      <c r="ZI72" s="228">
        <v>759.8</v>
      </c>
      <c r="ZJ72" s="228">
        <v>759.8</v>
      </c>
      <c r="ZK72" s="228"/>
      <c r="ZL72" s="228"/>
      <c r="ZM72" s="120">
        <f t="shared" si="159"/>
        <v>6491.8259242000167</v>
      </c>
      <c r="ZN72" s="119"/>
      <c r="ZO72" s="18"/>
      <c r="ZP72" s="18">
        <v>3067.0095461544256</v>
      </c>
      <c r="ZQ72" s="18">
        <v>3424.8163780455916</v>
      </c>
      <c r="ZR72" s="18"/>
      <c r="ZS72" s="18"/>
      <c r="ZT72" s="18"/>
      <c r="ZU72" s="18"/>
      <c r="ZV72" s="18"/>
      <c r="ZW72" s="18"/>
      <c r="ZX72" s="18"/>
      <c r="ZY72" s="18"/>
      <c r="ZZ72" s="120">
        <f t="shared" ref="ZZ72:ZZ94" si="241">ZM72-YZ72</f>
        <v>-1087.9780757999843</v>
      </c>
      <c r="AAA72" s="120">
        <f t="shared" ref="AAA72:AAA94" si="242">IF(ZZ72&lt;0,ZZ72,0)</f>
        <v>-1087.9780757999843</v>
      </c>
      <c r="AAB72" s="120">
        <f t="shared" ref="AAB72:AAB94" si="243">IF(ZZ72&gt;0,ZZ72,0)</f>
        <v>0</v>
      </c>
      <c r="AAC72" s="119">
        <f t="shared" si="160"/>
        <v>596.59400000000005</v>
      </c>
      <c r="AAD72" s="119">
        <v>59.564</v>
      </c>
      <c r="AAE72" s="228">
        <v>59.67</v>
      </c>
      <c r="AAF72" s="228">
        <v>59.67</v>
      </c>
      <c r="AAG72" s="228">
        <v>59.67</v>
      </c>
      <c r="AAH72" s="228">
        <v>59.67</v>
      </c>
      <c r="AAI72" s="228">
        <v>59.67</v>
      </c>
      <c r="AAJ72" s="228">
        <v>59.67</v>
      </c>
      <c r="AAK72" s="228">
        <v>59.67</v>
      </c>
      <c r="AAL72" s="228">
        <v>59.67</v>
      </c>
      <c r="AAM72" s="228">
        <v>59.67</v>
      </c>
      <c r="AAN72" s="228"/>
      <c r="AAO72" s="228"/>
      <c r="AAP72" s="120">
        <f t="shared" si="161"/>
        <v>674.25597734400003</v>
      </c>
      <c r="AAQ72" s="18">
        <v>57.187964735999998</v>
      </c>
      <c r="AAR72" s="18">
        <v>57.041055359999994</v>
      </c>
      <c r="AAS72" s="18">
        <v>69.974910719999997</v>
      </c>
      <c r="AAT72" s="18">
        <v>71.427692159999992</v>
      </c>
      <c r="AAU72" s="18">
        <v>69.867344447999997</v>
      </c>
      <c r="AAV72" s="18">
        <v>71.172351359999993</v>
      </c>
      <c r="AAW72" s="18">
        <v>69.13950912</v>
      </c>
      <c r="AAX72" s="18">
        <v>69.444397440000003</v>
      </c>
      <c r="AAY72" s="18">
        <v>68.86325952</v>
      </c>
      <c r="AAZ72" s="18">
        <v>70.137492479999992</v>
      </c>
      <c r="ABA72" s="18"/>
      <c r="ABB72" s="18"/>
      <c r="ABC72" s="120">
        <f t="shared" ref="ABC72:ABC94" si="244">AAP72-AAC72</f>
        <v>77.661977343999979</v>
      </c>
      <c r="ABD72" s="120">
        <f t="shared" ref="ABD72:ABD94" si="245">IF(ABC72&lt;0,ABC72,0)</f>
        <v>0</v>
      </c>
      <c r="ABE72" s="120">
        <f t="shared" ref="ABE72:ABE94" si="246">IF(ABC72&gt;0,ABC72,0)</f>
        <v>77.661977343999979</v>
      </c>
      <c r="ABF72" s="119">
        <f t="shared" si="162"/>
        <v>131.98500000000001</v>
      </c>
      <c r="ABG72" s="119">
        <v>13.185</v>
      </c>
      <c r="ABH72" s="228">
        <v>13.2</v>
      </c>
      <c r="ABI72" s="228">
        <v>13.2</v>
      </c>
      <c r="ABJ72" s="228">
        <v>13.2</v>
      </c>
      <c r="ABK72" s="228">
        <v>13.2</v>
      </c>
      <c r="ABL72" s="228">
        <v>13.2</v>
      </c>
      <c r="ABM72" s="228">
        <v>13.2</v>
      </c>
      <c r="ABN72" s="228">
        <v>13.2</v>
      </c>
      <c r="ABO72" s="228">
        <v>13.2</v>
      </c>
      <c r="ABP72" s="228">
        <v>13.2</v>
      </c>
      <c r="ABQ72" s="228"/>
      <c r="ABR72" s="228"/>
      <c r="ABS72" s="120">
        <f t="shared" si="163"/>
        <v>0</v>
      </c>
      <c r="ABT72" s="18">
        <v>0</v>
      </c>
      <c r="ABU72" s="18"/>
      <c r="ABV72" s="18"/>
      <c r="ABW72" s="18"/>
      <c r="ABX72" s="18"/>
      <c r="ABY72" s="18"/>
      <c r="ABZ72" s="18"/>
      <c r="ACA72" s="18">
        <v>0</v>
      </c>
      <c r="ACB72" s="18">
        <v>0</v>
      </c>
      <c r="ACC72" s="18">
        <v>0</v>
      </c>
      <c r="ACD72" s="18"/>
      <c r="ACE72" s="18"/>
      <c r="ACF72" s="120">
        <f t="shared" ref="ACF72:ACF94" si="247">ABS72-ABF72</f>
        <v>-131.98500000000001</v>
      </c>
      <c r="ACG72" s="120">
        <f t="shared" ref="ACG72:ACG94" si="248">IF(ACF72&lt;0,ACF72,0)</f>
        <v>-131.98500000000001</v>
      </c>
      <c r="ACH72" s="120">
        <f t="shared" ref="ACH72:ACH94" si="249">IF(ACF72&gt;0,ACF72,0)</f>
        <v>0</v>
      </c>
      <c r="ACI72" s="114">
        <f t="shared" ref="ACI72:ACI94" si="250">ACN72+ADQ72</f>
        <v>3738.3630000000012</v>
      </c>
      <c r="ACJ72" s="120">
        <f t="shared" ref="ACJ72:ACJ94" si="251">ADA72+AED72</f>
        <v>4157.9917506000011</v>
      </c>
      <c r="ACK72" s="131">
        <f t="shared" ref="ACK72:ACK94" si="252">ACJ72-ACI72</f>
        <v>419.62875059999988</v>
      </c>
      <c r="ACL72" s="120">
        <f t="shared" ref="ACL72:ACL94" si="253">IF(ACK72&lt;0,ACK72,0)</f>
        <v>0</v>
      </c>
      <c r="ACM72" s="120">
        <f t="shared" ref="ACM72:ACM94" si="254">IF(ACK72&gt;0,ACK72,0)</f>
        <v>419.62875059999988</v>
      </c>
      <c r="ACN72" s="18">
        <f t="shared" si="164"/>
        <v>3738.3630000000012</v>
      </c>
      <c r="ACO72" s="18">
        <v>352.3830000000001</v>
      </c>
      <c r="ACP72" s="218">
        <v>376.22</v>
      </c>
      <c r="ACQ72" s="218">
        <v>376.22</v>
      </c>
      <c r="ACR72" s="218">
        <v>376.22</v>
      </c>
      <c r="ACS72" s="218">
        <v>376.22</v>
      </c>
      <c r="ACT72" s="218">
        <v>376.22</v>
      </c>
      <c r="ACU72" s="218">
        <v>376.22</v>
      </c>
      <c r="ACV72" s="218">
        <v>376.22</v>
      </c>
      <c r="ACW72" s="218">
        <v>376.22</v>
      </c>
      <c r="ACX72" s="218">
        <v>376.22</v>
      </c>
      <c r="ACY72" s="218"/>
      <c r="ACZ72" s="218"/>
      <c r="ADA72" s="20">
        <f t="shared" si="165"/>
        <v>4157.9917506000011</v>
      </c>
      <c r="ADB72" s="18">
        <v>452.73805416000005</v>
      </c>
      <c r="ADC72" s="18">
        <v>471.38094360000002</v>
      </c>
      <c r="ADD72" s="18">
        <v>675.89391383999998</v>
      </c>
      <c r="ADE72" s="18">
        <v>560.05804080000007</v>
      </c>
      <c r="ADF72" s="18">
        <v>377.12487060000001</v>
      </c>
      <c r="ADG72" s="18">
        <v>351.81787320000001</v>
      </c>
      <c r="ADH72" s="18">
        <v>455.69221920000001</v>
      </c>
      <c r="ADI72" s="18">
        <v>228.85085520000001</v>
      </c>
      <c r="ADJ72" s="18">
        <v>289.53870480000006</v>
      </c>
      <c r="ADK72" s="18">
        <v>294.89627520000005</v>
      </c>
      <c r="ADL72" s="18"/>
      <c r="ADM72" s="18"/>
      <c r="ADN72" s="20">
        <f t="shared" ref="ADN72:ADN94" si="255">ADA72-ACN72</f>
        <v>419.62875059999988</v>
      </c>
      <c r="ADO72" s="20">
        <f t="shared" ref="ADO72:ADO94" si="256">IF(ADN72&lt;0,ADN72,0)</f>
        <v>0</v>
      </c>
      <c r="ADP72" s="20">
        <f t="shared" ref="ADP72:ADP94" si="257">IF(ADN72&gt;0,ADN72,0)</f>
        <v>419.62875059999988</v>
      </c>
      <c r="ADQ72" s="18">
        <f t="shared" si="166"/>
        <v>0</v>
      </c>
      <c r="ADR72" s="18">
        <v>0</v>
      </c>
      <c r="ADS72" s="218">
        <v>0</v>
      </c>
      <c r="ADT72" s="218">
        <v>0</v>
      </c>
      <c r="ADU72" s="218">
        <v>0</v>
      </c>
      <c r="ADV72" s="218">
        <v>0</v>
      </c>
      <c r="ADW72" s="218">
        <v>0</v>
      </c>
      <c r="ADX72" s="218">
        <v>0</v>
      </c>
      <c r="ADY72" s="218">
        <v>0</v>
      </c>
      <c r="ADZ72" s="218">
        <v>0</v>
      </c>
      <c r="AEA72" s="218">
        <v>0</v>
      </c>
      <c r="AEB72" s="218"/>
      <c r="AEC72" s="218"/>
      <c r="AED72" s="20">
        <f t="shared" si="167"/>
        <v>0</v>
      </c>
      <c r="AEE72" s="18">
        <v>0</v>
      </c>
      <c r="AEF72" s="18">
        <v>0</v>
      </c>
      <c r="AEG72" s="18">
        <v>0</v>
      </c>
      <c r="AEH72" s="18">
        <v>0</v>
      </c>
      <c r="AEI72" s="18">
        <v>0</v>
      </c>
      <c r="AEJ72" s="18">
        <v>0</v>
      </c>
      <c r="AEK72" s="18">
        <v>0</v>
      </c>
      <c r="AEL72" s="18">
        <v>0</v>
      </c>
      <c r="AEM72" s="18">
        <v>0</v>
      </c>
      <c r="AEN72" s="18">
        <v>0</v>
      </c>
      <c r="AEO72" s="18"/>
      <c r="AEP72" s="18"/>
      <c r="AEQ72" s="20">
        <f t="shared" ref="AEQ72:AEQ94" si="258">AED72-ADQ72</f>
        <v>0</v>
      </c>
      <c r="AER72" s="20">
        <f t="shared" ref="AER72:AER94" si="259">IF(AEQ72&lt;0,AEQ72,0)</f>
        <v>0</v>
      </c>
      <c r="AES72" s="20">
        <f t="shared" ref="AES72:AES94" si="260">IF(AEQ72&gt;0,AEQ72,0)</f>
        <v>0</v>
      </c>
      <c r="AET72" s="18">
        <f t="shared" si="168"/>
        <v>0</v>
      </c>
      <c r="AEU72" s="18">
        <v>0</v>
      </c>
      <c r="AEV72" s="218">
        <v>0</v>
      </c>
      <c r="AEW72" s="218">
        <v>0</v>
      </c>
      <c r="AEX72" s="218">
        <v>0</v>
      </c>
      <c r="AEY72" s="218">
        <v>0</v>
      </c>
      <c r="AEZ72" s="218"/>
      <c r="AFA72" s="218"/>
      <c r="AFB72" s="218"/>
      <c r="AFC72" s="218"/>
      <c r="AFD72" s="218"/>
      <c r="AFE72" s="218"/>
      <c r="AFF72" s="218"/>
      <c r="AFG72" s="20">
        <f t="shared" si="169"/>
        <v>0</v>
      </c>
      <c r="AFH72" s="18"/>
      <c r="AFI72" s="18"/>
      <c r="AFJ72" s="18"/>
      <c r="AFK72" s="18"/>
      <c r="AFL72" s="18"/>
      <c r="AFM72" s="18"/>
      <c r="AFN72" s="18"/>
      <c r="AFO72" s="18"/>
      <c r="AFP72" s="18"/>
      <c r="AFQ72" s="18"/>
      <c r="AFR72" s="18"/>
      <c r="AFS72" s="18"/>
      <c r="AFT72" s="20">
        <f t="shared" ref="AFT72:AFT94" si="261">AFG72-AET72</f>
        <v>0</v>
      </c>
      <c r="AFU72" s="20">
        <f t="shared" ref="AFU72:AFU94" si="262">IF(AFT72&lt;0,AFT72,0)</f>
        <v>0</v>
      </c>
      <c r="AFV72" s="135">
        <f t="shared" ref="AFV72:AFV94" si="263">IF(AFT72&gt;0,AFT72,0)</f>
        <v>0</v>
      </c>
      <c r="AFW72" s="140">
        <f t="shared" ref="AFW72:AFW94" si="264">F72+IB72+JE72+KH72+LK72+MN72+NQ72+VQ72+WT72+XW72+YZ72+AAC72+ABF72+ACI72+AET72</f>
        <v>147958.59224000003</v>
      </c>
      <c r="AFX72" s="110">
        <f t="shared" ref="AFX72:AFX94" si="265">G72+IO72+JR72+KU72+LX72+NA72+NR72+WD72+XG72+YJ72+ZM72+AAP72+ABS72+ACJ72+AFG72</f>
        <v>111745.09050636034</v>
      </c>
      <c r="AFY72" s="125">
        <f t="shared" ref="AFY72:AFY94" si="266">AFX72-AFW72</f>
        <v>-36213.501733639685</v>
      </c>
      <c r="AFZ72" s="20">
        <f t="shared" si="170"/>
        <v>-36213.501733639685</v>
      </c>
      <c r="AGA72" s="139">
        <f t="shared" si="171"/>
        <v>0</v>
      </c>
      <c r="AGB72" s="200">
        <f t="shared" ref="AGB72:AGC94" si="267">AFW72*1.2</f>
        <v>177550.31068800003</v>
      </c>
      <c r="AGC72" s="125">
        <f t="shared" si="267"/>
        <v>134094.1086076324</v>
      </c>
      <c r="AGD72" s="125">
        <f t="shared" ref="AGD72:AGD94" si="268">AGC72-AGB72</f>
        <v>-43456.202080367628</v>
      </c>
      <c r="AGE72" s="20">
        <f t="shared" ref="AGE72:AGE94" si="269">IF(AGD72&lt;0,AGD72,0)</f>
        <v>-43456.202080367628</v>
      </c>
      <c r="AGF72" s="135">
        <f t="shared" ref="AGF72:AGF94" si="270">IF(AGD72&gt;0,AGD72,0)</f>
        <v>0</v>
      </c>
      <c r="AGG72" s="164">
        <f t="shared" si="172"/>
        <v>8877.5155344000013</v>
      </c>
      <c r="AGH72" s="205">
        <f t="shared" si="173"/>
        <v>6704.7054303816203</v>
      </c>
      <c r="AGI72" s="125">
        <f t="shared" ref="AGI72:AGI94" si="271">AGH72-AGG72</f>
        <v>-2172.810104018381</v>
      </c>
      <c r="AGJ72" s="20">
        <f t="shared" ref="AGJ72:AGJ94" si="272">IF(AGI72&lt;0,AGI72,0)</f>
        <v>-2172.810104018381</v>
      </c>
      <c r="AGK72" s="139">
        <f t="shared" ref="AGK72:AGK94" si="273">IF(AGI72&gt;0,AGI72,0)</f>
        <v>0</v>
      </c>
      <c r="AGL72" s="165">
        <f t="shared" si="174"/>
        <v>186427.82622240004</v>
      </c>
      <c r="AGM72" s="165">
        <f t="shared" si="174"/>
        <v>140798.81403801401</v>
      </c>
      <c r="AGN72" s="166">
        <f t="shared" si="99"/>
        <v>-45629.012184386025</v>
      </c>
      <c r="AGO72" s="165">
        <f t="shared" ref="AGO72:AGO94" si="274">IF(AGN72&lt;0,AGN72,0)</f>
        <v>-45629.012184386025</v>
      </c>
      <c r="AGP72" s="167">
        <f t="shared" ref="AGP72:AGP94" si="275">IF(AGN72&gt;0,AGN72,0)</f>
        <v>0</v>
      </c>
      <c r="AGQ72" s="202">
        <f t="shared" si="175"/>
        <v>4.7619047619047623E-2</v>
      </c>
      <c r="AGR72" s="263"/>
      <c r="AGS72" s="263">
        <v>0.05</v>
      </c>
      <c r="AGT72" s="229"/>
      <c r="AGU72" s="264"/>
      <c r="AGV72" s="22"/>
      <c r="AGW72" s="22"/>
      <c r="AGX72" s="22"/>
      <c r="AGY72" s="22"/>
      <c r="AGZ72" s="22"/>
      <c r="AHA72" s="22"/>
      <c r="AHB72" s="22"/>
      <c r="AHC72" s="22"/>
      <c r="AHD72" s="22"/>
      <c r="AHE72" s="22"/>
      <c r="AHF72" s="22"/>
      <c r="AHG72" s="22"/>
      <c r="AHH72" s="22"/>
    </row>
    <row r="73" spans="1:892" s="210" customFormat="1" ht="12.75" outlineLevel="1" x14ac:dyDescent="0.25">
      <c r="A73" s="22">
        <v>503</v>
      </c>
      <c r="B73" s="21">
        <v>3</v>
      </c>
      <c r="C73" s="233" t="s">
        <v>794</v>
      </c>
      <c r="D73" s="231">
        <v>5</v>
      </c>
      <c r="E73" s="227">
        <v>3716.3</v>
      </c>
      <c r="F73" s="131">
        <f t="shared" si="177"/>
        <v>53382.292999999998</v>
      </c>
      <c r="G73" s="113">
        <f t="shared" si="178"/>
        <v>47650.895859250115</v>
      </c>
      <c r="H73" s="131">
        <f t="shared" si="179"/>
        <v>-5731.397140749883</v>
      </c>
      <c r="I73" s="120">
        <f t="shared" si="180"/>
        <v>-5731.397140749883</v>
      </c>
      <c r="J73" s="120">
        <f t="shared" si="181"/>
        <v>0</v>
      </c>
      <c r="K73" s="18">
        <f t="shared" ref="K73:K94" si="276">SUM(L73:W73)</f>
        <v>19195.537</v>
      </c>
      <c r="L73" s="218">
        <v>1883.4970000000003</v>
      </c>
      <c r="M73" s="218">
        <v>1923.56</v>
      </c>
      <c r="N73" s="218">
        <v>1923.56</v>
      </c>
      <c r="O73" s="218">
        <v>1923.56</v>
      </c>
      <c r="P73" s="218">
        <v>1923.56</v>
      </c>
      <c r="Q73" s="218">
        <v>1923.56</v>
      </c>
      <c r="R73" s="218">
        <v>1923.56</v>
      </c>
      <c r="S73" s="218">
        <v>1923.56</v>
      </c>
      <c r="T73" s="218">
        <v>1923.56</v>
      </c>
      <c r="U73" s="218">
        <v>1923.56</v>
      </c>
      <c r="V73" s="218"/>
      <c r="W73" s="218"/>
      <c r="X73" s="218">
        <f t="shared" ref="X73:X94" si="277">SUM(Y73:AJ73)</f>
        <v>14677.233492453001</v>
      </c>
      <c r="Y73" s="18">
        <v>10272.697058969135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4404.5364334838659</v>
      </c>
      <c r="AF73" s="18">
        <v>0</v>
      </c>
      <c r="AG73" s="18">
        <v>0</v>
      </c>
      <c r="AH73" s="18">
        <v>0</v>
      </c>
      <c r="AI73" s="18"/>
      <c r="AJ73" s="18"/>
      <c r="AK73" s="218"/>
      <c r="AL73" s="218">
        <f t="shared" ref="AL73:AL94" si="278">IF(AK73&lt;0,AK73,0)</f>
        <v>0</v>
      </c>
      <c r="AM73" s="218">
        <f t="shared" si="182"/>
        <v>0</v>
      </c>
      <c r="AN73" s="18">
        <f t="shared" ref="AN73:AN94" si="279">SUM(AO73:AZ73)</f>
        <v>4109.4310000000005</v>
      </c>
      <c r="AO73" s="218">
        <v>403.50099999999998</v>
      </c>
      <c r="AP73" s="218">
        <v>411.77</v>
      </c>
      <c r="AQ73" s="218">
        <v>411.77</v>
      </c>
      <c r="AR73" s="218">
        <v>411.77</v>
      </c>
      <c r="AS73" s="218">
        <v>411.77</v>
      </c>
      <c r="AT73" s="218">
        <v>411.77</v>
      </c>
      <c r="AU73" s="218">
        <v>411.77</v>
      </c>
      <c r="AV73" s="218">
        <v>411.77</v>
      </c>
      <c r="AW73" s="218">
        <v>411.77</v>
      </c>
      <c r="AX73" s="218">
        <v>411.77</v>
      </c>
      <c r="AY73" s="218"/>
      <c r="AZ73" s="218"/>
      <c r="BA73" s="20">
        <f t="shared" ref="BA73:BA94" si="280">SUM(BB73:BM73)</f>
        <v>4495.0332124226716</v>
      </c>
      <c r="BB73" s="18">
        <v>2250.4995503154687</v>
      </c>
      <c r="BC73" s="18">
        <v>0</v>
      </c>
      <c r="BD73" s="18">
        <v>0</v>
      </c>
      <c r="BE73" s="18">
        <v>0</v>
      </c>
      <c r="BF73" s="18">
        <v>0</v>
      </c>
      <c r="BG73" s="18">
        <v>0</v>
      </c>
      <c r="BH73" s="18">
        <v>2244.5336621072033</v>
      </c>
      <c r="BI73" s="18">
        <v>0</v>
      </c>
      <c r="BJ73" s="18">
        <v>0</v>
      </c>
      <c r="BK73" s="18">
        <v>0</v>
      </c>
      <c r="BL73" s="18"/>
      <c r="BM73" s="18"/>
      <c r="BN73" s="218"/>
      <c r="BO73" s="20">
        <f t="shared" si="183"/>
        <v>0</v>
      </c>
      <c r="BP73" s="20">
        <f t="shared" si="184"/>
        <v>0</v>
      </c>
      <c r="BQ73" s="18">
        <f t="shared" ref="BQ73:BQ94" si="281">SUM(BR73:CC73)</f>
        <v>1921.1689999999994</v>
      </c>
      <c r="BR73" s="218">
        <v>191.90899999999999</v>
      </c>
      <c r="BS73" s="3">
        <v>192.14</v>
      </c>
      <c r="BT73" s="218">
        <v>192.14</v>
      </c>
      <c r="BU73" s="218">
        <v>192.14</v>
      </c>
      <c r="BV73" s="218">
        <v>192.14</v>
      </c>
      <c r="BW73" s="218">
        <v>192.14</v>
      </c>
      <c r="BX73" s="218">
        <v>192.14</v>
      </c>
      <c r="BY73" s="218">
        <v>192.14</v>
      </c>
      <c r="BZ73" s="218">
        <v>192.14</v>
      </c>
      <c r="CA73" s="218">
        <v>192.14</v>
      </c>
      <c r="CB73" s="218"/>
      <c r="CC73" s="218"/>
      <c r="CD73" s="18">
        <f t="shared" ref="CD73:CD94" si="282">SUM(CE73:CP73)</f>
        <v>2083.9855238771202</v>
      </c>
      <c r="CE73" s="18">
        <v>193.538899176</v>
      </c>
      <c r="CF73" s="18">
        <v>193.04171976000001</v>
      </c>
      <c r="CG73" s="18">
        <v>212.08932704911999</v>
      </c>
      <c r="CH73" s="18">
        <v>216.49264524</v>
      </c>
      <c r="CI73" s="18">
        <v>211.76333377199998</v>
      </c>
      <c r="CJ73" s="18">
        <v>215.71872403999998</v>
      </c>
      <c r="CK73" s="18">
        <v>209.55731268</v>
      </c>
      <c r="CL73" s="18">
        <v>210.48140916</v>
      </c>
      <c r="CM73" s="18">
        <v>208.72001827999998</v>
      </c>
      <c r="CN73" s="18">
        <v>212.58213472</v>
      </c>
      <c r="CO73" s="18"/>
      <c r="CP73" s="18"/>
      <c r="CQ73" s="218"/>
      <c r="CR73" s="20">
        <f t="shared" si="185"/>
        <v>0</v>
      </c>
      <c r="CS73" s="20">
        <f t="shared" si="186"/>
        <v>0</v>
      </c>
      <c r="CT73" s="18">
        <f t="shared" ref="CT73:CT94" si="283">SUM(CU73:DF73)</f>
        <v>426.54699999999991</v>
      </c>
      <c r="CU73" s="18">
        <v>42.606999999999999</v>
      </c>
      <c r="CV73" s="218">
        <v>42.66</v>
      </c>
      <c r="CW73" s="218">
        <v>42.66</v>
      </c>
      <c r="CX73" s="218">
        <v>42.66</v>
      </c>
      <c r="CY73" s="218">
        <v>42.66</v>
      </c>
      <c r="CZ73" s="218">
        <v>42.66</v>
      </c>
      <c r="DA73" s="218">
        <v>42.66</v>
      </c>
      <c r="DB73" s="218">
        <v>42.66</v>
      </c>
      <c r="DC73" s="218">
        <v>42.66</v>
      </c>
      <c r="DD73" s="218">
        <v>42.66</v>
      </c>
      <c r="DE73" s="218"/>
      <c r="DF73" s="218"/>
      <c r="DG73" s="18">
        <f t="shared" ref="DG73:DG94" si="284">SUM(DH73:DS73)</f>
        <v>462.51384914135991</v>
      </c>
      <c r="DH73" s="18">
        <v>42.957163326</v>
      </c>
      <c r="DI73" s="18">
        <v>42.846811259999996</v>
      </c>
      <c r="DJ73" s="18">
        <v>47.06960590936</v>
      </c>
      <c r="DK73" s="18">
        <v>48.046847219999997</v>
      </c>
      <c r="DL73" s="18">
        <v>46.997257265999998</v>
      </c>
      <c r="DM73" s="18">
        <v>47.874918139999998</v>
      </c>
      <c r="DN73" s="18">
        <v>46.507668539999997</v>
      </c>
      <c r="DO73" s="18">
        <v>46.712755979999997</v>
      </c>
      <c r="DP73" s="18">
        <v>46.321845339999996</v>
      </c>
      <c r="DQ73" s="18">
        <v>47.178976159999998</v>
      </c>
      <c r="DR73" s="18"/>
      <c r="DS73" s="18"/>
      <c r="DT73" s="218">
        <f t="shared" ref="DT73:DT94" si="285">DG73-CT73</f>
        <v>35.966849141360001</v>
      </c>
      <c r="DU73" s="20">
        <f t="shared" si="187"/>
        <v>0</v>
      </c>
      <c r="DV73" s="20">
        <f t="shared" ref="DV73:DV94" si="286">IF(DT73&gt;0,DT73,0)</f>
        <v>35.966849141360001</v>
      </c>
      <c r="DW73" s="18">
        <f t="shared" si="176"/>
        <v>2429.3030000000003</v>
      </c>
      <c r="DX73" s="18">
        <v>238.52299999999997</v>
      </c>
      <c r="DY73" s="218">
        <v>243.42</v>
      </c>
      <c r="DZ73" s="218">
        <v>243.42</v>
      </c>
      <c r="EA73" s="218">
        <v>243.42</v>
      </c>
      <c r="EB73" s="218">
        <v>243.42</v>
      </c>
      <c r="EC73" s="218">
        <v>243.42</v>
      </c>
      <c r="ED73" s="218">
        <v>243.42</v>
      </c>
      <c r="EE73" s="218">
        <v>243.42</v>
      </c>
      <c r="EF73" s="218">
        <v>243.42</v>
      </c>
      <c r="EG73" s="218">
        <v>243.42</v>
      </c>
      <c r="EH73" s="218"/>
      <c r="EI73" s="218"/>
      <c r="EJ73" s="218"/>
      <c r="EK73" s="18">
        <f t="shared" ref="EK73:EK94" si="287">SUM(EL73:EW73)</f>
        <v>2648.6381374757138</v>
      </c>
      <c r="EL73" s="18">
        <v>1326.0767286132789</v>
      </c>
      <c r="EM73" s="18">
        <v>0</v>
      </c>
      <c r="EN73" s="18">
        <v>0</v>
      </c>
      <c r="EO73" s="18">
        <v>0</v>
      </c>
      <c r="EP73" s="18">
        <v>0</v>
      </c>
      <c r="EQ73" s="18">
        <v>0</v>
      </c>
      <c r="ER73" s="18">
        <v>1322.5614088624347</v>
      </c>
      <c r="ES73" s="18">
        <v>0</v>
      </c>
      <c r="ET73" s="18">
        <v>0</v>
      </c>
      <c r="EU73" s="18">
        <v>0</v>
      </c>
      <c r="EV73" s="18"/>
      <c r="EW73" s="18"/>
      <c r="EX73" s="20">
        <f t="shared" si="188"/>
        <v>219.33513747571351</v>
      </c>
      <c r="EY73" s="20">
        <f t="shared" ref="EY73:EY94" si="288">IF(EX73&lt;0,EX73,0)</f>
        <v>0</v>
      </c>
      <c r="EZ73" s="20">
        <f t="shared" ref="EZ73:EZ94" si="289">IF(EX73&gt;0,EX73,0)</f>
        <v>219.33513747571351</v>
      </c>
      <c r="FA73" s="18">
        <f t="shared" ref="FA73:FA94" si="290">SUM(FB73:FM73)</f>
        <v>9413.023000000001</v>
      </c>
      <c r="FB73" s="18">
        <v>924.22299999999996</v>
      </c>
      <c r="FC73" s="218">
        <v>943.2</v>
      </c>
      <c r="FD73" s="218">
        <v>943.2</v>
      </c>
      <c r="FE73" s="218">
        <v>943.2</v>
      </c>
      <c r="FF73" s="218">
        <v>943.2</v>
      </c>
      <c r="FG73" s="218">
        <v>943.2</v>
      </c>
      <c r="FH73" s="218">
        <v>943.2</v>
      </c>
      <c r="FI73" s="218">
        <v>943.2</v>
      </c>
      <c r="FJ73" s="218">
        <v>943.2</v>
      </c>
      <c r="FK73" s="218">
        <v>943.2</v>
      </c>
      <c r="FL73" s="218"/>
      <c r="FM73" s="218"/>
      <c r="FN73" s="20">
        <f t="shared" ref="FN73:FN94" si="291">SUM(FO73:FZ73)</f>
        <v>10347.124764471595</v>
      </c>
      <c r="FO73" s="18">
        <v>5201.356934212442</v>
      </c>
      <c r="FP73" s="18">
        <v>0</v>
      </c>
      <c r="FQ73" s="18">
        <v>0</v>
      </c>
      <c r="FR73" s="18">
        <v>0</v>
      </c>
      <c r="FS73" s="18">
        <v>0</v>
      </c>
      <c r="FT73" s="18">
        <v>0</v>
      </c>
      <c r="FU73" s="18">
        <v>5145.767830259153</v>
      </c>
      <c r="FV73" s="18">
        <v>0</v>
      </c>
      <c r="FW73" s="18">
        <v>0</v>
      </c>
      <c r="FX73" s="18">
        <v>0</v>
      </c>
      <c r="FY73" s="18"/>
      <c r="FZ73" s="18"/>
      <c r="GA73" s="218">
        <f t="shared" ref="GA73:GA94" si="292">FN73-FA73</f>
        <v>934.10176447159392</v>
      </c>
      <c r="GB73" s="20">
        <f t="shared" ref="GB73:GB94" si="293">IF(GA73&lt;0,GA73,0)</f>
        <v>0</v>
      </c>
      <c r="GC73" s="20">
        <f t="shared" ref="GC73:GC94" si="294">IF(GA73&gt;0,GA73,0)</f>
        <v>934.10176447159392</v>
      </c>
      <c r="GD73" s="18">
        <f t="shared" ref="GD73:GD94" si="295">SUM(GE73:GP73)</f>
        <v>9.5480000000000018</v>
      </c>
      <c r="GE73" s="218">
        <v>9.5480000000000018</v>
      </c>
      <c r="GF73" s="218">
        <v>0</v>
      </c>
      <c r="GG73" s="218">
        <v>0</v>
      </c>
      <c r="GH73" s="218">
        <v>0</v>
      </c>
      <c r="GI73" s="218">
        <v>0</v>
      </c>
      <c r="GJ73" s="218">
        <v>0</v>
      </c>
      <c r="GK73" s="218"/>
      <c r="GL73" s="218"/>
      <c r="GM73" s="218"/>
      <c r="GN73" s="218"/>
      <c r="GO73" s="218"/>
      <c r="GP73" s="218"/>
      <c r="GQ73" s="20">
        <f t="shared" ref="GQ73:GQ94" si="296">GR73+GS73+GT73+GU73</f>
        <v>0</v>
      </c>
      <c r="GR73" s="18">
        <v>0</v>
      </c>
      <c r="GS73" s="18">
        <v>0</v>
      </c>
      <c r="GT73" s="18">
        <v>0</v>
      </c>
      <c r="GU73" s="18">
        <v>0</v>
      </c>
      <c r="GV73" s="218">
        <f t="shared" ref="GV73:GV94" si="297">GQ73-GD73</f>
        <v>-9.5480000000000018</v>
      </c>
      <c r="GW73" s="20">
        <f t="shared" si="189"/>
        <v>-9.5480000000000018</v>
      </c>
      <c r="GX73" s="20">
        <f t="shared" si="190"/>
        <v>0</v>
      </c>
      <c r="GY73" s="18">
        <f t="shared" ref="GY73:GY94" si="298">SUM(GZ73:HK73)</f>
        <v>15877.735000000002</v>
      </c>
      <c r="GZ73" s="18">
        <v>1509.0550000000003</v>
      </c>
      <c r="HA73" s="218">
        <v>1596.52</v>
      </c>
      <c r="HB73" s="218">
        <v>1596.52</v>
      </c>
      <c r="HC73" s="218">
        <v>1596.52</v>
      </c>
      <c r="HD73" s="218">
        <v>1596.52</v>
      </c>
      <c r="HE73" s="218">
        <v>1596.52</v>
      </c>
      <c r="HF73" s="218">
        <v>1596.52</v>
      </c>
      <c r="HG73" s="218">
        <v>1596.52</v>
      </c>
      <c r="HH73" s="218">
        <v>1596.52</v>
      </c>
      <c r="HI73" s="218">
        <v>1596.52</v>
      </c>
      <c r="HJ73" s="218"/>
      <c r="HK73" s="218"/>
      <c r="HL73" s="20">
        <f t="shared" ref="HL73:HL94" si="299">SUM(HM73:HX73)</f>
        <v>12936.366879408657</v>
      </c>
      <c r="HM73" s="18">
        <v>1235.4939201060627</v>
      </c>
      <c r="HN73" s="18">
        <v>1135.8782163668875</v>
      </c>
      <c r="HO73" s="18">
        <v>1305.5272851137411</v>
      </c>
      <c r="HP73" s="18">
        <v>1407.2539880663526</v>
      </c>
      <c r="HQ73" s="18">
        <v>1472.1412969838907</v>
      </c>
      <c r="HR73" s="18">
        <v>1276.9970306801156</v>
      </c>
      <c r="HS73" s="18">
        <v>1160.807850977546</v>
      </c>
      <c r="HT73" s="18">
        <v>1535.5119393987604</v>
      </c>
      <c r="HU73" s="18">
        <v>1160.2436316653177</v>
      </c>
      <c r="HV73" s="18">
        <v>1246.5117200499831</v>
      </c>
      <c r="HW73" s="18"/>
      <c r="HX73" s="18"/>
      <c r="HY73" s="20">
        <f t="shared" si="191"/>
        <v>-2941.3681205913454</v>
      </c>
      <c r="HZ73" s="20">
        <f t="shared" si="192"/>
        <v>-2941.3681205913454</v>
      </c>
      <c r="IA73" s="20">
        <f t="shared" si="193"/>
        <v>0</v>
      </c>
      <c r="IB73" s="119">
        <f t="shared" ref="IB73:IB94" si="300">SUM(IC73:IN73)</f>
        <v>0</v>
      </c>
      <c r="IC73" s="119">
        <v>0</v>
      </c>
      <c r="ID73" s="228">
        <v>0</v>
      </c>
      <c r="IE73" s="228">
        <v>0</v>
      </c>
      <c r="IF73" s="119">
        <v>0</v>
      </c>
      <c r="IG73" s="119">
        <v>0</v>
      </c>
      <c r="IH73" s="119">
        <v>0</v>
      </c>
      <c r="II73" s="119">
        <v>0</v>
      </c>
      <c r="IJ73" s="119">
        <v>0</v>
      </c>
      <c r="IK73" s="119">
        <v>0</v>
      </c>
      <c r="IL73" s="119">
        <v>0</v>
      </c>
      <c r="IM73" s="119"/>
      <c r="IN73" s="119"/>
      <c r="IO73" s="120">
        <f t="shared" ref="IO73:IO94" si="301">SUM(IP73:JA73)</f>
        <v>0</v>
      </c>
      <c r="IP73" s="18">
        <v>0</v>
      </c>
      <c r="IQ73" s="18">
        <v>0</v>
      </c>
      <c r="IR73" s="18">
        <v>0</v>
      </c>
      <c r="IS73" s="18">
        <v>0</v>
      </c>
      <c r="IT73" s="18">
        <v>0</v>
      </c>
      <c r="IU73" s="18">
        <v>0</v>
      </c>
      <c r="IV73" s="18">
        <v>0</v>
      </c>
      <c r="IW73" s="18">
        <v>0</v>
      </c>
      <c r="IX73" s="18">
        <v>0</v>
      </c>
      <c r="IY73" s="18">
        <v>0</v>
      </c>
      <c r="IZ73" s="18"/>
      <c r="JA73" s="18"/>
      <c r="JB73" s="228">
        <f t="shared" si="194"/>
        <v>0</v>
      </c>
      <c r="JC73" s="120">
        <f t="shared" si="195"/>
        <v>0</v>
      </c>
      <c r="JD73" s="120">
        <f t="shared" si="196"/>
        <v>0</v>
      </c>
      <c r="JE73" s="119">
        <f t="shared" ref="JE73:JE94" si="302">SUM(JF73:JQ73)</f>
        <v>0</v>
      </c>
      <c r="JF73" s="119">
        <v>0</v>
      </c>
      <c r="JG73" s="228">
        <v>0</v>
      </c>
      <c r="JH73" s="228">
        <v>0</v>
      </c>
      <c r="JI73" s="228">
        <v>0</v>
      </c>
      <c r="JJ73" s="228">
        <v>0</v>
      </c>
      <c r="JK73" s="228">
        <v>0</v>
      </c>
      <c r="JL73" s="228">
        <v>0</v>
      </c>
      <c r="JM73" s="228">
        <v>0</v>
      </c>
      <c r="JN73" s="228">
        <v>0</v>
      </c>
      <c r="JO73" s="228">
        <v>0</v>
      </c>
      <c r="JP73" s="228"/>
      <c r="JQ73" s="228"/>
      <c r="JR73" s="119">
        <f t="shared" ref="JR73:JR94" si="303">SUM(JS73:KD73)</f>
        <v>0</v>
      </c>
      <c r="JS73" s="18">
        <v>0</v>
      </c>
      <c r="JT73" s="18">
        <v>0</v>
      </c>
      <c r="JU73" s="18">
        <v>0</v>
      </c>
      <c r="JV73" s="18">
        <v>0</v>
      </c>
      <c r="JW73" s="18">
        <v>0</v>
      </c>
      <c r="JX73" s="18">
        <v>0</v>
      </c>
      <c r="JY73" s="18">
        <v>0</v>
      </c>
      <c r="JZ73" s="18">
        <v>0</v>
      </c>
      <c r="KA73" s="18">
        <v>0</v>
      </c>
      <c r="KB73" s="18">
        <v>0</v>
      </c>
      <c r="KC73" s="18"/>
      <c r="KD73" s="18"/>
      <c r="KE73" s="228">
        <f t="shared" si="197"/>
        <v>0</v>
      </c>
      <c r="KF73" s="120">
        <f t="shared" si="198"/>
        <v>0</v>
      </c>
      <c r="KG73" s="120">
        <f t="shared" si="199"/>
        <v>0</v>
      </c>
      <c r="KH73" s="119">
        <f t="shared" ref="KH73:KH94" si="304">SUM(KI73:KT73)</f>
        <v>3593.8470000000011</v>
      </c>
      <c r="KI73" s="119">
        <v>352.85700000000003</v>
      </c>
      <c r="KJ73" s="228">
        <v>360.11</v>
      </c>
      <c r="KK73" s="228">
        <v>360.11</v>
      </c>
      <c r="KL73" s="228">
        <v>360.11</v>
      </c>
      <c r="KM73" s="228">
        <v>360.11</v>
      </c>
      <c r="KN73" s="228">
        <v>360.11</v>
      </c>
      <c r="KO73" s="228">
        <v>360.11</v>
      </c>
      <c r="KP73" s="228">
        <v>360.11</v>
      </c>
      <c r="KQ73" s="228">
        <v>360.11</v>
      </c>
      <c r="KR73" s="228">
        <v>360.11</v>
      </c>
      <c r="KS73" s="228"/>
      <c r="KT73" s="228"/>
      <c r="KU73" s="120">
        <f t="shared" ref="KU73:KU94" si="305">SUM(KV73:LG73)</f>
        <v>3002.4688258437764</v>
      </c>
      <c r="KV73" s="18">
        <v>417.98840868676268</v>
      </c>
      <c r="KW73" s="18">
        <v>316.81407721052341</v>
      </c>
      <c r="KX73" s="18">
        <v>467.05099952774088</v>
      </c>
      <c r="KY73" s="18">
        <v>414.21015893983974</v>
      </c>
      <c r="KZ73" s="18">
        <v>446.10519819666985</v>
      </c>
      <c r="LA73" s="18">
        <v>88.388114745919566</v>
      </c>
      <c r="LB73" s="18">
        <v>4.8975564075993807</v>
      </c>
      <c r="LC73" s="18"/>
      <c r="LD73" s="18">
        <v>493.45763731377536</v>
      </c>
      <c r="LE73" s="18">
        <v>353.55667481494538</v>
      </c>
      <c r="LF73" s="18"/>
      <c r="LG73" s="18"/>
      <c r="LH73" s="228">
        <f t="shared" ref="LH73:LH94" si="306">KU73-KH73</f>
        <v>-591.37817415622476</v>
      </c>
      <c r="LI73" s="120">
        <f t="shared" si="200"/>
        <v>-591.37817415622476</v>
      </c>
      <c r="LJ73" s="120">
        <f t="shared" si="201"/>
        <v>0</v>
      </c>
      <c r="LK73" s="120">
        <f t="shared" ref="LK73:LK94" si="307">SUM(LL73:LW73)</f>
        <v>0</v>
      </c>
      <c r="LL73" s="228"/>
      <c r="LM73" s="228"/>
      <c r="LN73" s="228"/>
      <c r="LO73" s="228"/>
      <c r="LP73" s="228"/>
      <c r="LQ73" s="228"/>
      <c r="LR73" s="228"/>
      <c r="LS73" s="228"/>
      <c r="LT73" s="228"/>
      <c r="LU73" s="228"/>
      <c r="LV73" s="228"/>
      <c r="LW73" s="228"/>
      <c r="LX73" s="120">
        <f t="shared" si="202"/>
        <v>0</v>
      </c>
      <c r="LY73" s="228"/>
      <c r="LZ73" s="228"/>
      <c r="MA73" s="228"/>
      <c r="MB73" s="228"/>
      <c r="MC73" s="228"/>
      <c r="MD73" s="228"/>
      <c r="ME73" s="228"/>
      <c r="MF73" s="228"/>
      <c r="MG73" s="228"/>
      <c r="MH73" s="228"/>
      <c r="MI73" s="228"/>
      <c r="MJ73" s="119">
        <v>0</v>
      </c>
      <c r="MK73" s="228"/>
      <c r="ML73" s="120">
        <f t="shared" si="203"/>
        <v>0</v>
      </c>
      <c r="MM73" s="120">
        <f t="shared" si="204"/>
        <v>0</v>
      </c>
      <c r="MN73" s="120">
        <f t="shared" ref="MN73:MN94" si="308">SUM(MO73:MZ73)</f>
        <v>23374.499750000003</v>
      </c>
      <c r="MO73" s="120">
        <v>2229.4497500000002</v>
      </c>
      <c r="MP73" s="228">
        <v>2349.4499999999998</v>
      </c>
      <c r="MQ73" s="228">
        <v>2349.4499999999998</v>
      </c>
      <c r="MR73" s="228">
        <v>2349.4499999999998</v>
      </c>
      <c r="MS73" s="228">
        <v>2349.4499999999998</v>
      </c>
      <c r="MT73" s="228">
        <v>2349.4499999999998</v>
      </c>
      <c r="MU73" s="228">
        <v>2349.4499999999998</v>
      </c>
      <c r="MV73" s="228">
        <v>2349.4499999999998</v>
      </c>
      <c r="MW73" s="228">
        <v>2349.4499999999998</v>
      </c>
      <c r="MX73" s="228">
        <v>2349.4499999999998</v>
      </c>
      <c r="MY73" s="228"/>
      <c r="MZ73" s="228"/>
      <c r="NA73" s="120">
        <f t="shared" ref="NA73:NA94" si="309">SUM(NB73:NM73)</f>
        <v>1381.3461393556343</v>
      </c>
      <c r="NB73" s="20">
        <v>0</v>
      </c>
      <c r="NC73" s="20">
        <v>0</v>
      </c>
      <c r="ND73" s="20">
        <v>0</v>
      </c>
      <c r="NE73" s="20">
        <v>0</v>
      </c>
      <c r="NF73" s="20">
        <v>0</v>
      </c>
      <c r="NG73" s="20">
        <v>0</v>
      </c>
      <c r="NH73" s="20">
        <v>1085.9225844163097</v>
      </c>
      <c r="NI73" s="20">
        <v>0</v>
      </c>
      <c r="NJ73" s="20">
        <v>0</v>
      </c>
      <c r="NK73" s="20">
        <v>295.42355493932445</v>
      </c>
      <c r="NL73" s="20"/>
      <c r="NM73" s="20"/>
      <c r="NN73" s="228">
        <f t="shared" ref="NN73:NN94" si="310">NA73-MN73</f>
        <v>-21993.153610644367</v>
      </c>
      <c r="NO73" s="120">
        <f t="shared" si="205"/>
        <v>-21993.153610644367</v>
      </c>
      <c r="NP73" s="120">
        <f t="shared" si="206"/>
        <v>0</v>
      </c>
      <c r="NQ73" s="114">
        <f t="shared" si="207"/>
        <v>25369.993999999995</v>
      </c>
      <c r="NR73" s="113">
        <f t="shared" si="208"/>
        <v>3100.53</v>
      </c>
      <c r="NS73" s="131">
        <f t="shared" si="209"/>
        <v>-22269.463999999996</v>
      </c>
      <c r="NT73" s="120">
        <f t="shared" si="210"/>
        <v>-22269.463999999996</v>
      </c>
      <c r="NU73" s="120">
        <f t="shared" si="211"/>
        <v>0</v>
      </c>
      <c r="NV73" s="18">
        <f t="shared" ref="NV73:NV94" si="311">SUM(NW73:OH73)</f>
        <v>5781.0749999999989</v>
      </c>
      <c r="NW73" s="18">
        <v>563.41499999999996</v>
      </c>
      <c r="NX73" s="218">
        <v>579.74</v>
      </c>
      <c r="NY73" s="218">
        <v>579.74</v>
      </c>
      <c r="NZ73" s="18">
        <v>579.74</v>
      </c>
      <c r="OA73" s="18">
        <v>579.74</v>
      </c>
      <c r="OB73" s="18">
        <v>579.74</v>
      </c>
      <c r="OC73" s="18">
        <v>579.74</v>
      </c>
      <c r="OD73" s="18">
        <v>579.74</v>
      </c>
      <c r="OE73" s="18">
        <v>579.74</v>
      </c>
      <c r="OF73" s="18">
        <v>579.74</v>
      </c>
      <c r="OG73" s="18"/>
      <c r="OH73" s="18"/>
      <c r="OI73" s="20">
        <f t="shared" ref="OI73:OI94" si="312">SUM(OJ73:OU73)</f>
        <v>0</v>
      </c>
      <c r="OJ73" s="20">
        <v>0</v>
      </c>
      <c r="OK73" s="20">
        <v>0</v>
      </c>
      <c r="OL73" s="20">
        <v>0</v>
      </c>
      <c r="OM73" s="20">
        <v>0</v>
      </c>
      <c r="ON73" s="20">
        <v>0</v>
      </c>
      <c r="OO73" s="20">
        <v>0</v>
      </c>
      <c r="OP73" s="20">
        <v>0</v>
      </c>
      <c r="OQ73" s="20">
        <v>0</v>
      </c>
      <c r="OR73" s="20">
        <v>0</v>
      </c>
      <c r="OS73" s="20">
        <f>VLOOKUP(C73,'[3]Фін.рез.(витрати)'!$C$8:$AD$94,28,0)</f>
        <v>0</v>
      </c>
      <c r="OT73" s="20"/>
      <c r="OU73" s="20"/>
      <c r="OV73" s="218">
        <f t="shared" ref="OV73:OV94" si="313">OI73-NV73</f>
        <v>-5781.0749999999989</v>
      </c>
      <c r="OW73" s="20">
        <f t="shared" si="212"/>
        <v>-5781.0749999999989</v>
      </c>
      <c r="OX73" s="20">
        <f t="shared" si="213"/>
        <v>0</v>
      </c>
      <c r="OY73" s="18">
        <f t="shared" ref="OY73:OY94" si="314">SUM(OZ73:PK73)</f>
        <v>10581.22</v>
      </c>
      <c r="OZ73" s="18">
        <v>998.74</v>
      </c>
      <c r="PA73" s="218">
        <v>1064.72</v>
      </c>
      <c r="PB73" s="218">
        <v>1064.72</v>
      </c>
      <c r="PC73" s="218">
        <v>1064.72</v>
      </c>
      <c r="PD73" s="218">
        <v>1064.72</v>
      </c>
      <c r="PE73" s="218">
        <v>1064.72</v>
      </c>
      <c r="PF73" s="218">
        <v>1064.72</v>
      </c>
      <c r="PG73" s="218">
        <v>1064.72</v>
      </c>
      <c r="PH73" s="218">
        <v>1064.72</v>
      </c>
      <c r="PI73" s="218">
        <v>1064.72</v>
      </c>
      <c r="PJ73" s="218"/>
      <c r="PK73" s="218"/>
      <c r="PL73" s="20">
        <f t="shared" ref="PL73:PL94" si="315">SUM(PM73:PX73)</f>
        <v>0</v>
      </c>
      <c r="PM73" s="18">
        <v>0</v>
      </c>
      <c r="PN73" s="18">
        <v>0</v>
      </c>
      <c r="PO73" s="18">
        <v>0</v>
      </c>
      <c r="PP73" s="18">
        <v>0</v>
      </c>
      <c r="PQ73" s="18">
        <v>0</v>
      </c>
      <c r="PR73" s="18">
        <v>0</v>
      </c>
      <c r="PS73" s="18">
        <v>0</v>
      </c>
      <c r="PT73" s="18">
        <v>0</v>
      </c>
      <c r="PU73" s="18">
        <v>0</v>
      </c>
      <c r="PV73" s="18">
        <f>VLOOKUP(C73,'[3]Фін.рез.(витрати)'!$C$8:$AE$94,29,0)</f>
        <v>0</v>
      </c>
      <c r="PW73" s="18"/>
      <c r="PX73" s="18"/>
      <c r="PY73" s="218">
        <f t="shared" ref="PY73:PY94" si="316">PL73-OY73</f>
        <v>-10581.22</v>
      </c>
      <c r="PZ73" s="20">
        <f t="shared" si="214"/>
        <v>-10581.22</v>
      </c>
      <c r="QA73" s="20">
        <f t="shared" si="215"/>
        <v>0</v>
      </c>
      <c r="QB73" s="18">
        <f t="shared" ref="QB73:QB94" si="317">SUM(QC73:QN73)</f>
        <v>1323.4959999999999</v>
      </c>
      <c r="QC73" s="18">
        <v>129.46599999999998</v>
      </c>
      <c r="QD73" s="218">
        <v>132.66999999999999</v>
      </c>
      <c r="QE73" s="218">
        <v>132.66999999999999</v>
      </c>
      <c r="QF73" s="218">
        <v>132.66999999999999</v>
      </c>
      <c r="QG73" s="218">
        <v>132.66999999999999</v>
      </c>
      <c r="QH73" s="218">
        <v>132.66999999999999</v>
      </c>
      <c r="QI73" s="218">
        <v>132.66999999999999</v>
      </c>
      <c r="QJ73" s="218">
        <v>132.66999999999999</v>
      </c>
      <c r="QK73" s="218">
        <v>132.66999999999999</v>
      </c>
      <c r="QL73" s="218">
        <v>132.66999999999999</v>
      </c>
      <c r="QM73" s="218"/>
      <c r="QN73" s="218"/>
      <c r="QO73" s="20">
        <f t="shared" ref="QO73:QO94" si="318">SUM(QP73:RA73)</f>
        <v>0</v>
      </c>
      <c r="QP73" s="18">
        <v>0</v>
      </c>
      <c r="QQ73" s="18">
        <v>0</v>
      </c>
      <c r="QR73" s="18"/>
      <c r="QS73" s="18">
        <v>0</v>
      </c>
      <c r="QT73" s="18">
        <v>0</v>
      </c>
      <c r="QU73" s="18">
        <v>0</v>
      </c>
      <c r="QV73" s="18"/>
      <c r="QW73" s="18">
        <v>0</v>
      </c>
      <c r="QX73" s="18"/>
      <c r="QY73" s="18"/>
      <c r="QZ73" s="18"/>
      <c r="RA73" s="18"/>
      <c r="RB73" s="218">
        <f t="shared" ref="RB73:RB94" si="319">QO73-QB73</f>
        <v>-1323.4959999999999</v>
      </c>
      <c r="RC73" s="20">
        <f t="shared" si="216"/>
        <v>-1323.4959999999999</v>
      </c>
      <c r="RD73" s="20">
        <f t="shared" si="217"/>
        <v>0</v>
      </c>
      <c r="RE73" s="18">
        <f t="shared" ref="RE73:RE94" si="320">SUM(RF73:RQ73)</f>
        <v>5073.3230000000012</v>
      </c>
      <c r="RF73" s="20">
        <v>494.48299999999995</v>
      </c>
      <c r="RG73" s="218">
        <v>508.76</v>
      </c>
      <c r="RH73" s="218">
        <v>508.76</v>
      </c>
      <c r="RI73" s="218">
        <v>508.76</v>
      </c>
      <c r="RJ73" s="218">
        <v>508.76</v>
      </c>
      <c r="RK73" s="218">
        <v>508.76</v>
      </c>
      <c r="RL73" s="218">
        <v>508.76</v>
      </c>
      <c r="RM73" s="218">
        <v>508.76</v>
      </c>
      <c r="RN73" s="218">
        <v>508.76</v>
      </c>
      <c r="RO73" s="218">
        <v>508.76</v>
      </c>
      <c r="RP73" s="218"/>
      <c r="RQ73" s="218"/>
      <c r="RR73" s="20">
        <f t="shared" ref="RR73:RR94" si="321">SUM(RS73:SD73)</f>
        <v>0</v>
      </c>
      <c r="RS73" s="18">
        <v>0</v>
      </c>
      <c r="RT73" s="18">
        <v>0</v>
      </c>
      <c r="RU73" s="18"/>
      <c r="RV73" s="18">
        <v>0</v>
      </c>
      <c r="RW73" s="18"/>
      <c r="RX73" s="18"/>
      <c r="RY73" s="18">
        <v>0</v>
      </c>
      <c r="RZ73" s="18">
        <v>0</v>
      </c>
      <c r="SA73" s="18"/>
      <c r="SB73" s="18"/>
      <c r="SC73" s="18"/>
      <c r="SD73" s="18"/>
      <c r="SE73" s="20">
        <f t="shared" si="218"/>
        <v>-5073.3230000000012</v>
      </c>
      <c r="SF73" s="20">
        <f t="shared" si="219"/>
        <v>-5073.3230000000012</v>
      </c>
      <c r="SG73" s="20">
        <f t="shared" si="220"/>
        <v>0</v>
      </c>
      <c r="SH73" s="18">
        <f t="shared" ref="SH73:SH94" si="322">SUM(SI73:ST73)</f>
        <v>0</v>
      </c>
      <c r="SI73" s="18">
        <v>0</v>
      </c>
      <c r="SJ73" s="218">
        <v>0</v>
      </c>
      <c r="SK73" s="218">
        <v>0</v>
      </c>
      <c r="SL73" s="218">
        <v>0</v>
      </c>
      <c r="SM73" s="218">
        <v>0</v>
      </c>
      <c r="SN73" s="218">
        <v>0</v>
      </c>
      <c r="SO73" s="218">
        <v>0</v>
      </c>
      <c r="SP73" s="218">
        <v>0</v>
      </c>
      <c r="SQ73" s="218">
        <v>0</v>
      </c>
      <c r="SR73" s="218">
        <v>0</v>
      </c>
      <c r="SS73" s="218"/>
      <c r="ST73" s="218"/>
      <c r="SU73" s="20">
        <f t="shared" ref="SU73:SU94" si="323">SUM(SV73:TG73)</f>
        <v>3100.53</v>
      </c>
      <c r="SV73" s="18">
        <v>0</v>
      </c>
      <c r="SW73" s="18">
        <v>0</v>
      </c>
      <c r="SX73" s="18">
        <v>0</v>
      </c>
      <c r="SY73" s="18">
        <v>0</v>
      </c>
      <c r="SZ73" s="18">
        <v>0</v>
      </c>
      <c r="TA73" s="18">
        <v>0</v>
      </c>
      <c r="TB73" s="18">
        <v>3100.53</v>
      </c>
      <c r="TC73" s="18">
        <v>0</v>
      </c>
      <c r="TD73" s="18">
        <v>0</v>
      </c>
      <c r="TE73" s="18"/>
      <c r="TF73" s="18"/>
      <c r="TG73" s="18"/>
      <c r="TH73" s="20">
        <f t="shared" si="221"/>
        <v>3100.53</v>
      </c>
      <c r="TI73" s="20">
        <f t="shared" si="222"/>
        <v>0</v>
      </c>
      <c r="TJ73" s="20">
        <f t="shared" si="223"/>
        <v>3100.53</v>
      </c>
      <c r="TK73" s="18">
        <f t="shared" ref="TK73:TK94" si="324">SUM(TL73:TW73)</f>
        <v>2577.4389999999994</v>
      </c>
      <c r="TL73" s="18">
        <v>252.91899999999998</v>
      </c>
      <c r="TM73" s="218">
        <v>258.27999999999997</v>
      </c>
      <c r="TN73" s="218">
        <v>258.27999999999997</v>
      </c>
      <c r="TO73" s="218">
        <v>258.27999999999997</v>
      </c>
      <c r="TP73" s="218">
        <v>258.27999999999997</v>
      </c>
      <c r="TQ73" s="218">
        <v>258.27999999999997</v>
      </c>
      <c r="TR73" s="218">
        <v>258.27999999999997</v>
      </c>
      <c r="TS73" s="218">
        <v>258.27999999999997</v>
      </c>
      <c r="TT73" s="218">
        <v>258.27999999999997</v>
      </c>
      <c r="TU73" s="218">
        <v>258.27999999999997</v>
      </c>
      <c r="TV73" s="218"/>
      <c r="TW73" s="218"/>
      <c r="TX73" s="20">
        <f t="shared" ref="TX73:TX94" si="325">SUM(TY73:UJ73)</f>
        <v>0</v>
      </c>
      <c r="TY73" s="18">
        <v>0</v>
      </c>
      <c r="TZ73" s="18">
        <v>0</v>
      </c>
      <c r="UA73" s="18">
        <v>0</v>
      </c>
      <c r="UB73" s="18">
        <v>0</v>
      </c>
      <c r="UC73" s="18">
        <v>0</v>
      </c>
      <c r="UD73" s="18">
        <v>0</v>
      </c>
      <c r="UE73" s="18">
        <v>0</v>
      </c>
      <c r="UF73" s="18">
        <v>0</v>
      </c>
      <c r="UG73" s="18">
        <v>0</v>
      </c>
      <c r="UH73" s="18">
        <f>VLOOKUP(C73,'[3]Фін.рез.(витрати)'!$C$8:$AI$94,33,0)</f>
        <v>0</v>
      </c>
      <c r="UI73" s="18"/>
      <c r="UJ73" s="18"/>
      <c r="UK73" s="20">
        <f t="shared" si="224"/>
        <v>-2577.4389999999994</v>
      </c>
      <c r="UL73" s="20">
        <f t="shared" si="225"/>
        <v>-2577.4389999999994</v>
      </c>
      <c r="UM73" s="20">
        <f t="shared" si="226"/>
        <v>0</v>
      </c>
      <c r="UN73" s="18">
        <f t="shared" ref="UN73:UN94" si="326">SUM(UO73:UZ73)</f>
        <v>33.441000000000003</v>
      </c>
      <c r="UO73" s="18">
        <v>3.2910000000000004</v>
      </c>
      <c r="UP73" s="218">
        <v>3.35</v>
      </c>
      <c r="UQ73" s="218">
        <v>3.35</v>
      </c>
      <c r="UR73" s="218">
        <v>3.35</v>
      </c>
      <c r="US73" s="218">
        <v>3.35</v>
      </c>
      <c r="UT73" s="218">
        <v>3.35</v>
      </c>
      <c r="UU73" s="218">
        <v>3.35</v>
      </c>
      <c r="UV73" s="218">
        <v>3.35</v>
      </c>
      <c r="UW73" s="218">
        <v>3.35</v>
      </c>
      <c r="UX73" s="218">
        <v>3.35</v>
      </c>
      <c r="UY73" s="218"/>
      <c r="UZ73" s="218"/>
      <c r="VA73" s="20">
        <f t="shared" si="227"/>
        <v>0</v>
      </c>
      <c r="VB73" s="218"/>
      <c r="VC73" s="218"/>
      <c r="VD73" s="218"/>
      <c r="VE73" s="218"/>
      <c r="VF73" s="218"/>
      <c r="VG73" s="218"/>
      <c r="VH73" s="218"/>
      <c r="VI73" s="218"/>
      <c r="VJ73" s="218"/>
      <c r="VK73" s="218"/>
      <c r="VL73" s="218"/>
      <c r="VM73" s="218"/>
      <c r="VN73" s="20">
        <f t="shared" si="228"/>
        <v>-33.441000000000003</v>
      </c>
      <c r="VO73" s="20">
        <f t="shared" si="229"/>
        <v>-33.441000000000003</v>
      </c>
      <c r="VP73" s="20">
        <f t="shared" si="230"/>
        <v>0</v>
      </c>
      <c r="VQ73" s="120">
        <f t="shared" si="231"/>
        <v>0</v>
      </c>
      <c r="VR73" s="228"/>
      <c r="VS73" s="228"/>
      <c r="VT73" s="228"/>
      <c r="VU73" s="228"/>
      <c r="VV73" s="228"/>
      <c r="VW73" s="228"/>
      <c r="VX73" s="228"/>
      <c r="VY73" s="228"/>
      <c r="VZ73" s="228"/>
      <c r="WA73" s="228"/>
      <c r="WB73" s="228"/>
      <c r="WC73" s="228"/>
      <c r="WD73" s="120">
        <f t="shared" si="232"/>
        <v>0</v>
      </c>
      <c r="WE73" s="218"/>
      <c r="WF73" s="218"/>
      <c r="WG73" s="218"/>
      <c r="WH73" s="218"/>
      <c r="WI73" s="218"/>
      <c r="WJ73" s="218"/>
      <c r="WK73" s="218"/>
      <c r="WL73" s="218"/>
      <c r="WM73" s="218"/>
      <c r="WN73" s="218"/>
      <c r="WO73" s="218"/>
      <c r="WP73" s="218"/>
      <c r="WQ73" s="120">
        <f t="shared" si="233"/>
        <v>0</v>
      </c>
      <c r="WR73" s="120">
        <f t="shared" si="234"/>
        <v>0</v>
      </c>
      <c r="WS73" s="120">
        <f t="shared" si="235"/>
        <v>0</v>
      </c>
      <c r="WT73" s="119">
        <f t="shared" ref="WT73:WT94" si="327">SUM(WU73:XF73)</f>
        <v>48884.666000000005</v>
      </c>
      <c r="WU73" s="119">
        <v>4842.0859999999993</v>
      </c>
      <c r="WV73" s="228">
        <v>4893.62</v>
      </c>
      <c r="WW73" s="228">
        <v>4893.62</v>
      </c>
      <c r="WX73" s="228">
        <v>4893.62</v>
      </c>
      <c r="WY73" s="228">
        <v>4893.62</v>
      </c>
      <c r="WZ73" s="228">
        <v>4893.62</v>
      </c>
      <c r="XA73" s="228">
        <v>4893.62</v>
      </c>
      <c r="XB73" s="228">
        <v>4893.62</v>
      </c>
      <c r="XC73" s="228">
        <v>4893.62</v>
      </c>
      <c r="XD73" s="228">
        <v>4893.62</v>
      </c>
      <c r="XE73" s="228"/>
      <c r="XF73" s="228"/>
      <c r="XG73" s="119">
        <f t="shared" ref="XG73:XG94" si="328">SUM(XH73:XS73)</f>
        <v>60764.165926796893</v>
      </c>
      <c r="XH73" s="18">
        <v>6144.5569859759489</v>
      </c>
      <c r="XI73" s="18">
        <v>5237.297638151822</v>
      </c>
      <c r="XJ73" s="18">
        <v>2885.2014770392334</v>
      </c>
      <c r="XK73" s="18">
        <v>2350.1588072272311</v>
      </c>
      <c r="XL73" s="18">
        <v>6975.5777247582892</v>
      </c>
      <c r="XM73" s="18">
        <v>6690.55422749638</v>
      </c>
      <c r="XN73" s="18">
        <v>5270.9104197514798</v>
      </c>
      <c r="XO73" s="18">
        <v>9570.7852420030613</v>
      </c>
      <c r="XP73" s="18">
        <v>9318.6833038258883</v>
      </c>
      <c r="XQ73" s="18">
        <v>6320.44010056756</v>
      </c>
      <c r="XR73" s="18"/>
      <c r="XS73" s="18"/>
      <c r="XT73" s="120">
        <f t="shared" si="236"/>
        <v>11879.499926796889</v>
      </c>
      <c r="XU73" s="120">
        <f t="shared" si="237"/>
        <v>0</v>
      </c>
      <c r="XV73" s="120">
        <f t="shared" si="238"/>
        <v>11879.499926796889</v>
      </c>
      <c r="XW73" s="119">
        <f t="shared" ref="XW73:XW94" si="329">SUM(XX73:YI73)</f>
        <v>11676.412</v>
      </c>
      <c r="XX73" s="119">
        <v>1166.5719999999999</v>
      </c>
      <c r="XY73" s="228">
        <v>1167.76</v>
      </c>
      <c r="XZ73" s="228">
        <v>1167.76</v>
      </c>
      <c r="YA73" s="228">
        <v>1167.76</v>
      </c>
      <c r="YB73" s="228">
        <v>1167.76</v>
      </c>
      <c r="YC73" s="228">
        <v>1167.76</v>
      </c>
      <c r="YD73" s="228">
        <v>1167.76</v>
      </c>
      <c r="YE73" s="228">
        <v>1167.76</v>
      </c>
      <c r="YF73" s="228">
        <v>1167.76</v>
      </c>
      <c r="YG73" s="228">
        <v>1167.76</v>
      </c>
      <c r="YH73" s="228"/>
      <c r="YI73" s="228"/>
      <c r="YJ73" s="120">
        <f t="shared" ref="YJ73:YJ93" si="330">YK73+YL73+YM73+YN73+YO73+YV73+YP73+YU73+YQ73+YR73+YS73+YT73</f>
        <v>10986.094505349902</v>
      </c>
      <c r="YK73" s="18">
        <v>1039.0578858806525</v>
      </c>
      <c r="YL73" s="18">
        <v>742.74677529955363</v>
      </c>
      <c r="YM73" s="18">
        <v>1043.7077187043665</v>
      </c>
      <c r="YN73" s="18">
        <v>1115.0107571184012</v>
      </c>
      <c r="YO73" s="18">
        <v>1527.8784767844345</v>
      </c>
      <c r="YP73" s="18">
        <v>1065.3501963471294</v>
      </c>
      <c r="YQ73" s="18">
        <v>1016.0299471858712</v>
      </c>
      <c r="YR73" s="18">
        <v>1130.1656368227264</v>
      </c>
      <c r="YS73" s="18">
        <v>1180.5376153974144</v>
      </c>
      <c r="YT73" s="18">
        <v>1125.6094958093529</v>
      </c>
      <c r="YU73" s="18"/>
      <c r="YV73" s="18"/>
      <c r="YW73" s="218">
        <f t="shared" ref="YW73:YW94" si="331">YJ73-XW73</f>
        <v>-690.31749465009852</v>
      </c>
      <c r="YX73" s="120">
        <f t="shared" si="239"/>
        <v>-690.31749465009852</v>
      </c>
      <c r="YY73" s="120">
        <f t="shared" si="240"/>
        <v>0</v>
      </c>
      <c r="YZ73" s="119">
        <f t="shared" ref="YZ73:YZ94" si="332">SUM(ZA73:ZL73)</f>
        <v>5397.9960000000001</v>
      </c>
      <c r="ZA73" s="119">
        <v>501.36600000000004</v>
      </c>
      <c r="ZB73" s="228">
        <v>544.07000000000005</v>
      </c>
      <c r="ZC73" s="228">
        <v>544.07000000000005</v>
      </c>
      <c r="ZD73" s="228">
        <v>544.07000000000005</v>
      </c>
      <c r="ZE73" s="228">
        <v>544.07000000000005</v>
      </c>
      <c r="ZF73" s="228">
        <v>544.07000000000005</v>
      </c>
      <c r="ZG73" s="228">
        <v>544.07000000000005</v>
      </c>
      <c r="ZH73" s="228">
        <v>544.07000000000005</v>
      </c>
      <c r="ZI73" s="228">
        <v>544.07000000000005</v>
      </c>
      <c r="ZJ73" s="228">
        <v>544.07000000000005</v>
      </c>
      <c r="ZK73" s="228"/>
      <c r="ZL73" s="228"/>
      <c r="ZM73" s="120">
        <f t="shared" ref="ZM73:ZM94" si="333">SUM(ZN73:ZY73)</f>
        <v>8283.1913582297311</v>
      </c>
      <c r="ZN73" s="119"/>
      <c r="ZO73" s="18"/>
      <c r="ZP73" s="18">
        <v>3411.3542659347322</v>
      </c>
      <c r="ZQ73" s="18">
        <v>4871.8370922949998</v>
      </c>
      <c r="ZR73" s="18"/>
      <c r="ZS73" s="18"/>
      <c r="ZT73" s="18"/>
      <c r="ZU73" s="18"/>
      <c r="ZV73" s="18"/>
      <c r="ZW73" s="18"/>
      <c r="ZX73" s="18"/>
      <c r="ZY73" s="18"/>
      <c r="ZZ73" s="120">
        <f t="shared" si="241"/>
        <v>2885.195358229731</v>
      </c>
      <c r="AAA73" s="120">
        <f t="shared" si="242"/>
        <v>0</v>
      </c>
      <c r="AAB73" s="120">
        <f t="shared" si="243"/>
        <v>2885.195358229731</v>
      </c>
      <c r="AAC73" s="119">
        <f t="shared" ref="AAC73:AAC94" si="334">SUM(AAD73:AAO73)</f>
        <v>1166.8210000000001</v>
      </c>
      <c r="AAD73" s="119">
        <v>116.521</v>
      </c>
      <c r="AAE73" s="228">
        <v>116.7</v>
      </c>
      <c r="AAF73" s="228">
        <v>116.7</v>
      </c>
      <c r="AAG73" s="228">
        <v>116.7</v>
      </c>
      <c r="AAH73" s="228">
        <v>116.7</v>
      </c>
      <c r="AAI73" s="228">
        <v>116.7</v>
      </c>
      <c r="AAJ73" s="228">
        <v>116.7</v>
      </c>
      <c r="AAK73" s="228">
        <v>116.7</v>
      </c>
      <c r="AAL73" s="228">
        <v>116.7</v>
      </c>
      <c r="AAM73" s="228">
        <v>116.7</v>
      </c>
      <c r="AAN73" s="228"/>
      <c r="AAO73" s="228"/>
      <c r="AAP73" s="120">
        <f t="shared" ref="AAP73:AAP94" si="335">SUM(AAQ73:ABB73)</f>
        <v>1507.7112826719999</v>
      </c>
      <c r="AAQ73" s="18">
        <v>127.878643368</v>
      </c>
      <c r="AAR73" s="18">
        <v>127.55013768000001</v>
      </c>
      <c r="AAS73" s="18">
        <v>156.47167536000001</v>
      </c>
      <c r="AAT73" s="18">
        <v>159.72025608000001</v>
      </c>
      <c r="AAU73" s="18">
        <v>156.23114522400002</v>
      </c>
      <c r="AAV73" s="18">
        <v>159.14928567999999</v>
      </c>
      <c r="AAW73" s="18">
        <v>154.60362456000001</v>
      </c>
      <c r="AAX73" s="18">
        <v>155.28538872000001</v>
      </c>
      <c r="AAY73" s="18">
        <v>153.98589976</v>
      </c>
      <c r="AAZ73" s="18">
        <v>156.83522624</v>
      </c>
      <c r="ABA73" s="18"/>
      <c r="ABB73" s="18"/>
      <c r="ABC73" s="120">
        <f t="shared" si="244"/>
        <v>340.89028267199978</v>
      </c>
      <c r="ABD73" s="120">
        <f t="shared" si="245"/>
        <v>0</v>
      </c>
      <c r="ABE73" s="120">
        <f t="shared" si="246"/>
        <v>340.89028267199978</v>
      </c>
      <c r="ABF73" s="119">
        <f t="shared" ref="ABF73:ABF94" si="336">SUM(ABG73:ABR73)</f>
        <v>258.56500000000005</v>
      </c>
      <c r="ABG73" s="119">
        <v>25.825000000000003</v>
      </c>
      <c r="ABH73" s="228">
        <v>25.86</v>
      </c>
      <c r="ABI73" s="228">
        <v>25.86</v>
      </c>
      <c r="ABJ73" s="228">
        <v>25.86</v>
      </c>
      <c r="ABK73" s="228">
        <v>25.86</v>
      </c>
      <c r="ABL73" s="228">
        <v>25.86</v>
      </c>
      <c r="ABM73" s="228">
        <v>25.86</v>
      </c>
      <c r="ABN73" s="228">
        <v>25.86</v>
      </c>
      <c r="ABO73" s="228">
        <v>25.86</v>
      </c>
      <c r="ABP73" s="228">
        <v>25.86</v>
      </c>
      <c r="ABQ73" s="228"/>
      <c r="ABR73" s="228"/>
      <c r="ABS73" s="120">
        <f t="shared" ref="ABS73:ABS94" si="337">SUM(ABT73:ACE73)</f>
        <v>0</v>
      </c>
      <c r="ABT73" s="18">
        <v>0</v>
      </c>
      <c r="ABU73" s="18"/>
      <c r="ABV73" s="18"/>
      <c r="ABW73" s="18"/>
      <c r="ABX73" s="18"/>
      <c r="ABY73" s="18"/>
      <c r="ABZ73" s="18"/>
      <c r="ACA73" s="18">
        <v>0</v>
      </c>
      <c r="ACB73" s="18">
        <v>0</v>
      </c>
      <c r="ACC73" s="18">
        <v>0</v>
      </c>
      <c r="ACD73" s="18"/>
      <c r="ACE73" s="18"/>
      <c r="ACF73" s="120">
        <f t="shared" si="247"/>
        <v>-258.56500000000005</v>
      </c>
      <c r="ACG73" s="120">
        <f t="shared" si="248"/>
        <v>-258.56500000000005</v>
      </c>
      <c r="ACH73" s="120">
        <f t="shared" si="249"/>
        <v>0</v>
      </c>
      <c r="ACI73" s="114">
        <f t="shared" si="250"/>
        <v>10197.703</v>
      </c>
      <c r="ACJ73" s="120">
        <f t="shared" si="251"/>
        <v>9179.4360197520018</v>
      </c>
      <c r="ACK73" s="131">
        <f t="shared" si="252"/>
        <v>-1018.2669802479977</v>
      </c>
      <c r="ACL73" s="120">
        <f t="shared" si="253"/>
        <v>-1018.2669802479977</v>
      </c>
      <c r="ACM73" s="120">
        <f t="shared" si="254"/>
        <v>0</v>
      </c>
      <c r="ACN73" s="18">
        <f t="shared" ref="ACN73:ACN94" si="338">SUM(ACO73:ACZ73)</f>
        <v>10197.703</v>
      </c>
      <c r="ACO73" s="18">
        <v>1005.2829999999999</v>
      </c>
      <c r="ACP73" s="218">
        <v>1021.38</v>
      </c>
      <c r="ACQ73" s="218">
        <v>1021.38</v>
      </c>
      <c r="ACR73" s="218">
        <v>1021.38</v>
      </c>
      <c r="ACS73" s="218">
        <v>1021.38</v>
      </c>
      <c r="ACT73" s="218">
        <v>1021.38</v>
      </c>
      <c r="ACU73" s="218">
        <v>1021.38</v>
      </c>
      <c r="ACV73" s="218">
        <v>1021.38</v>
      </c>
      <c r="ACW73" s="218">
        <v>1021.38</v>
      </c>
      <c r="ACX73" s="218">
        <v>1021.38</v>
      </c>
      <c r="ACY73" s="218"/>
      <c r="ACZ73" s="218"/>
      <c r="ADA73" s="20">
        <f t="shared" ref="ADA73:ADA94" si="339">SUM(ADB73:ADM73)</f>
        <v>9179.4360197520018</v>
      </c>
      <c r="ADB73" s="18">
        <v>714.84955920000004</v>
      </c>
      <c r="ADC73" s="18">
        <v>1267.5790079999999</v>
      </c>
      <c r="ADD73" s="18">
        <v>997.937484552</v>
      </c>
      <c r="ADE73" s="18">
        <v>1002.4227252000001</v>
      </c>
      <c r="ADF73" s="18">
        <v>952.73651519999999</v>
      </c>
      <c r="ADG73" s="18">
        <v>816.86448719999999</v>
      </c>
      <c r="ADH73" s="18">
        <v>1261.0103652000003</v>
      </c>
      <c r="ADI73" s="18">
        <v>469.53882360000006</v>
      </c>
      <c r="ADJ73" s="18">
        <v>708.19602120000002</v>
      </c>
      <c r="ADK73" s="18">
        <v>988.30103040000006</v>
      </c>
      <c r="ADL73" s="18"/>
      <c r="ADM73" s="18"/>
      <c r="ADN73" s="20">
        <f t="shared" si="255"/>
        <v>-1018.2669802479977</v>
      </c>
      <c r="ADO73" s="20">
        <f t="shared" si="256"/>
        <v>-1018.2669802479977</v>
      </c>
      <c r="ADP73" s="20">
        <f t="shared" si="257"/>
        <v>0</v>
      </c>
      <c r="ADQ73" s="18">
        <f t="shared" ref="ADQ73:ADQ94" si="340">SUM(ADR73:AEC73)</f>
        <v>0</v>
      </c>
      <c r="ADR73" s="18">
        <v>0</v>
      </c>
      <c r="ADS73" s="218">
        <v>0</v>
      </c>
      <c r="ADT73" s="218">
        <v>0</v>
      </c>
      <c r="ADU73" s="218">
        <v>0</v>
      </c>
      <c r="ADV73" s="218">
        <v>0</v>
      </c>
      <c r="ADW73" s="218">
        <v>0</v>
      </c>
      <c r="ADX73" s="218">
        <v>0</v>
      </c>
      <c r="ADY73" s="218">
        <v>0</v>
      </c>
      <c r="ADZ73" s="218">
        <v>0</v>
      </c>
      <c r="AEA73" s="218">
        <v>0</v>
      </c>
      <c r="AEB73" s="218"/>
      <c r="AEC73" s="218"/>
      <c r="AED73" s="20">
        <f t="shared" ref="AED73:AED94" si="341">SUM(AEE73:AEP73)</f>
        <v>0</v>
      </c>
      <c r="AEE73" s="18">
        <v>0</v>
      </c>
      <c r="AEF73" s="18">
        <v>0</v>
      </c>
      <c r="AEG73" s="18">
        <v>0</v>
      </c>
      <c r="AEH73" s="18">
        <v>0</v>
      </c>
      <c r="AEI73" s="18">
        <v>0</v>
      </c>
      <c r="AEJ73" s="18">
        <v>0</v>
      </c>
      <c r="AEK73" s="18">
        <v>0</v>
      </c>
      <c r="AEL73" s="18">
        <v>0</v>
      </c>
      <c r="AEM73" s="18">
        <v>0</v>
      </c>
      <c r="AEN73" s="18">
        <v>0</v>
      </c>
      <c r="AEO73" s="18"/>
      <c r="AEP73" s="18"/>
      <c r="AEQ73" s="20">
        <f t="shared" si="258"/>
        <v>0</v>
      </c>
      <c r="AER73" s="20">
        <f t="shared" si="259"/>
        <v>0</v>
      </c>
      <c r="AES73" s="20">
        <f t="shared" si="260"/>
        <v>0</v>
      </c>
      <c r="AET73" s="18">
        <f t="shared" ref="AET73:AET94" si="342">SUM(AEU73:AFF73)</f>
        <v>0</v>
      </c>
      <c r="AEU73" s="18">
        <v>0</v>
      </c>
      <c r="AEV73" s="218">
        <v>0</v>
      </c>
      <c r="AEW73" s="218">
        <v>0</v>
      </c>
      <c r="AEX73" s="218">
        <v>0</v>
      </c>
      <c r="AEY73" s="218">
        <v>0</v>
      </c>
      <c r="AEZ73" s="218"/>
      <c r="AFA73" s="218"/>
      <c r="AFB73" s="218"/>
      <c r="AFC73" s="218"/>
      <c r="AFD73" s="218"/>
      <c r="AFE73" s="218"/>
      <c r="AFF73" s="218"/>
      <c r="AFG73" s="20">
        <f t="shared" ref="AFG73:AFG94" si="343">SUM(AFH73:AFS73)</f>
        <v>0</v>
      </c>
      <c r="AFH73" s="18"/>
      <c r="AFI73" s="18"/>
      <c r="AFJ73" s="18"/>
      <c r="AFK73" s="18"/>
      <c r="AFL73" s="18"/>
      <c r="AFM73" s="18"/>
      <c r="AFN73" s="18"/>
      <c r="AFO73" s="18"/>
      <c r="AFP73" s="18"/>
      <c r="AFQ73" s="18"/>
      <c r="AFR73" s="18"/>
      <c r="AFS73" s="18"/>
      <c r="AFT73" s="20">
        <f t="shared" si="261"/>
        <v>0</v>
      </c>
      <c r="AFU73" s="20">
        <f t="shared" si="262"/>
        <v>0</v>
      </c>
      <c r="AFV73" s="135">
        <f t="shared" si="263"/>
        <v>0</v>
      </c>
      <c r="AFW73" s="140">
        <f t="shared" si="264"/>
        <v>183302.79675000004</v>
      </c>
      <c r="AFX73" s="110">
        <f t="shared" si="265"/>
        <v>145855.83991725006</v>
      </c>
      <c r="AFY73" s="125">
        <f t="shared" si="266"/>
        <v>-37446.956832749973</v>
      </c>
      <c r="AFZ73" s="20">
        <f t="shared" ref="AFZ73:AFZ94" si="344">IF(AFY73&lt;0,AFY73,0)</f>
        <v>-37446.956832749973</v>
      </c>
      <c r="AGA73" s="139">
        <f t="shared" ref="AGA73:AGA94" si="345">IF(AFY73&gt;0,AFY73,0)</f>
        <v>0</v>
      </c>
      <c r="AGB73" s="200">
        <f t="shared" si="267"/>
        <v>219963.35610000003</v>
      </c>
      <c r="AGC73" s="125">
        <f t="shared" si="267"/>
        <v>175027.00790070006</v>
      </c>
      <c r="AGD73" s="125">
        <f t="shared" si="268"/>
        <v>-44936.348199299973</v>
      </c>
      <c r="AGE73" s="20">
        <f t="shared" si="269"/>
        <v>-44936.348199299973</v>
      </c>
      <c r="AGF73" s="135">
        <f t="shared" si="270"/>
        <v>0</v>
      </c>
      <c r="AGG73" s="164">
        <f t="shared" ref="AGG73:AGG94" si="346">AGB73*AGS73</f>
        <v>10998.167805000003</v>
      </c>
      <c r="AGH73" s="205">
        <f t="shared" ref="AGH73:AGH94" si="347">AGC73*AGS73</f>
        <v>8751.3503950350041</v>
      </c>
      <c r="AGI73" s="125">
        <f t="shared" si="271"/>
        <v>-2246.8174099649987</v>
      </c>
      <c r="AGJ73" s="20">
        <f t="shared" si="272"/>
        <v>-2246.8174099649987</v>
      </c>
      <c r="AGK73" s="139">
        <f t="shared" si="273"/>
        <v>0</v>
      </c>
      <c r="AGL73" s="165">
        <f t="shared" ref="AGL73:AGM94" si="348">AGB73+AGG73</f>
        <v>230961.52390500004</v>
      </c>
      <c r="AGM73" s="165">
        <f t="shared" si="348"/>
        <v>183778.35829573506</v>
      </c>
      <c r="AGN73" s="166">
        <f t="shared" si="99"/>
        <v>-47183.165609264979</v>
      </c>
      <c r="AGO73" s="165">
        <f t="shared" si="274"/>
        <v>-47183.165609264979</v>
      </c>
      <c r="AGP73" s="167">
        <f t="shared" si="275"/>
        <v>0</v>
      </c>
      <c r="AGQ73" s="202">
        <f t="shared" ref="AGQ73:AGQ94" si="349">AGG72/AGL72</f>
        <v>4.7619047619047616E-2</v>
      </c>
      <c r="AGR73" s="263"/>
      <c r="AGS73" s="263">
        <v>0.05</v>
      </c>
      <c r="AGT73" s="229"/>
      <c r="AGU73" s="264"/>
      <c r="AGV73" s="22"/>
      <c r="AGW73" s="22"/>
      <c r="AGX73" s="22"/>
      <c r="AGY73" s="22"/>
      <c r="AGZ73" s="22"/>
      <c r="AHA73" s="22"/>
      <c r="AHB73" s="22"/>
      <c r="AHC73" s="22"/>
      <c r="AHD73" s="22"/>
      <c r="AHE73" s="22"/>
      <c r="AHF73" s="22"/>
      <c r="AHG73" s="22"/>
      <c r="AHH73" s="22"/>
    </row>
    <row r="74" spans="1:892" s="210" customFormat="1" ht="12.75" outlineLevel="1" x14ac:dyDescent="0.25">
      <c r="A74" s="1">
        <v>504</v>
      </c>
      <c r="B74" s="21">
        <v>3</v>
      </c>
      <c r="C74" s="233" t="s">
        <v>795</v>
      </c>
      <c r="D74" s="231">
        <v>10</v>
      </c>
      <c r="E74" s="227">
        <v>2377.5</v>
      </c>
      <c r="F74" s="131">
        <f t="shared" si="177"/>
        <v>26191.598000000005</v>
      </c>
      <c r="G74" s="113">
        <f t="shared" si="178"/>
        <v>21148.803324942783</v>
      </c>
      <c r="H74" s="131">
        <f t="shared" si="179"/>
        <v>-5042.7946750572228</v>
      </c>
      <c r="I74" s="120">
        <f t="shared" si="180"/>
        <v>-5042.7946750572228</v>
      </c>
      <c r="J74" s="120">
        <f t="shared" si="181"/>
        <v>0</v>
      </c>
      <c r="K74" s="18">
        <f t="shared" si="276"/>
        <v>8263.6890000000003</v>
      </c>
      <c r="L74" s="218">
        <v>810.87900000000002</v>
      </c>
      <c r="M74" s="218">
        <v>828.09</v>
      </c>
      <c r="N74" s="218">
        <v>828.09</v>
      </c>
      <c r="O74" s="218">
        <v>828.09</v>
      </c>
      <c r="P74" s="218">
        <v>828.09</v>
      </c>
      <c r="Q74" s="218">
        <v>828.09</v>
      </c>
      <c r="R74" s="218">
        <v>828.09</v>
      </c>
      <c r="S74" s="218">
        <v>828.09</v>
      </c>
      <c r="T74" s="218">
        <v>828.09</v>
      </c>
      <c r="U74" s="218">
        <v>828.09</v>
      </c>
      <c r="V74" s="218"/>
      <c r="W74" s="218"/>
      <c r="X74" s="218">
        <f t="shared" si="277"/>
        <v>4416.2435298910232</v>
      </c>
      <c r="Y74" s="18">
        <v>4416.2435298910232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8">
        <v>0</v>
      </c>
      <c r="AI74" s="18"/>
      <c r="AJ74" s="18"/>
      <c r="AK74" s="218"/>
      <c r="AL74" s="218">
        <f t="shared" si="278"/>
        <v>0</v>
      </c>
      <c r="AM74" s="218">
        <f t="shared" si="182"/>
        <v>0</v>
      </c>
      <c r="AN74" s="18">
        <f t="shared" si="279"/>
        <v>1492.3999999999999</v>
      </c>
      <c r="AO74" s="218">
        <v>146.54</v>
      </c>
      <c r="AP74" s="218">
        <v>149.54</v>
      </c>
      <c r="AQ74" s="218">
        <v>149.54</v>
      </c>
      <c r="AR74" s="218">
        <v>149.54</v>
      </c>
      <c r="AS74" s="218">
        <v>149.54</v>
      </c>
      <c r="AT74" s="218">
        <v>149.54</v>
      </c>
      <c r="AU74" s="218">
        <v>149.54</v>
      </c>
      <c r="AV74" s="218">
        <v>149.54</v>
      </c>
      <c r="AW74" s="218">
        <v>149.54</v>
      </c>
      <c r="AX74" s="218">
        <v>149.54</v>
      </c>
      <c r="AY74" s="218"/>
      <c r="AZ74" s="218"/>
      <c r="BA74" s="20">
        <f t="shared" si="280"/>
        <v>1645.2344040955982</v>
      </c>
      <c r="BB74" s="18">
        <v>823.70899426238168</v>
      </c>
      <c r="BC74" s="18">
        <v>0</v>
      </c>
      <c r="BD74" s="18">
        <v>0</v>
      </c>
      <c r="BE74" s="18">
        <v>0</v>
      </c>
      <c r="BF74" s="18">
        <v>0</v>
      </c>
      <c r="BG74" s="18">
        <v>0</v>
      </c>
      <c r="BH74" s="18">
        <v>821.52540983321637</v>
      </c>
      <c r="BI74" s="18">
        <v>0</v>
      </c>
      <c r="BJ74" s="18">
        <v>0</v>
      </c>
      <c r="BK74" s="18">
        <v>0</v>
      </c>
      <c r="BL74" s="18"/>
      <c r="BM74" s="18"/>
      <c r="BN74" s="218"/>
      <c r="BO74" s="20">
        <f t="shared" si="183"/>
        <v>0</v>
      </c>
      <c r="BP74" s="20">
        <f t="shared" si="184"/>
        <v>0</v>
      </c>
      <c r="BQ74" s="18">
        <f t="shared" si="281"/>
        <v>1121.8520000000001</v>
      </c>
      <c r="BR74" s="218">
        <v>111.872</v>
      </c>
      <c r="BS74" s="3">
        <v>112.22</v>
      </c>
      <c r="BT74" s="218">
        <v>112.22</v>
      </c>
      <c r="BU74" s="218">
        <v>112.22</v>
      </c>
      <c r="BV74" s="218">
        <v>112.22</v>
      </c>
      <c r="BW74" s="218">
        <v>112.22</v>
      </c>
      <c r="BX74" s="218">
        <v>112.22</v>
      </c>
      <c r="BY74" s="218">
        <v>112.22</v>
      </c>
      <c r="BZ74" s="218">
        <v>112.22</v>
      </c>
      <c r="CA74" s="218">
        <v>112.22</v>
      </c>
      <c r="CB74" s="218"/>
      <c r="CC74" s="218"/>
      <c r="CD74" s="18">
        <f t="shared" si="282"/>
        <v>1213.2537082028798</v>
      </c>
      <c r="CE74" s="18">
        <v>110.86787145</v>
      </c>
      <c r="CF74" s="18">
        <v>110.58306450000001</v>
      </c>
      <c r="CG74" s="18">
        <v>123.92492911987999</v>
      </c>
      <c r="CH74" s="18">
        <v>126.49781150999999</v>
      </c>
      <c r="CI74" s="18">
        <v>123.73444950299999</v>
      </c>
      <c r="CJ74" s="18">
        <v>126.04560520999999</v>
      </c>
      <c r="CK74" s="18">
        <v>122.44545957</v>
      </c>
      <c r="CL74" s="18">
        <v>122.98541408999999</v>
      </c>
      <c r="CM74" s="18">
        <v>121.95622397</v>
      </c>
      <c r="CN74" s="18">
        <v>124.21287928</v>
      </c>
      <c r="CO74" s="18"/>
      <c r="CP74" s="18"/>
      <c r="CQ74" s="218"/>
      <c r="CR74" s="20">
        <f t="shared" si="185"/>
        <v>0</v>
      </c>
      <c r="CS74" s="20">
        <f t="shared" si="186"/>
        <v>0</v>
      </c>
      <c r="CT74" s="18">
        <f t="shared" si="283"/>
        <v>346.52100000000002</v>
      </c>
      <c r="CU74" s="18">
        <v>34.131</v>
      </c>
      <c r="CV74" s="218">
        <v>34.71</v>
      </c>
      <c r="CW74" s="218">
        <v>34.71</v>
      </c>
      <c r="CX74" s="218">
        <v>34.71</v>
      </c>
      <c r="CY74" s="218">
        <v>34.71</v>
      </c>
      <c r="CZ74" s="218">
        <v>34.71</v>
      </c>
      <c r="DA74" s="218">
        <v>34.71</v>
      </c>
      <c r="DB74" s="218">
        <v>34.71</v>
      </c>
      <c r="DC74" s="218">
        <v>34.71</v>
      </c>
      <c r="DD74" s="218">
        <v>34.71</v>
      </c>
      <c r="DE74" s="218"/>
      <c r="DF74" s="218"/>
      <c r="DG74" s="18">
        <f t="shared" si="284"/>
        <v>365.87104058243995</v>
      </c>
      <c r="DH74" s="18">
        <v>29.487544317000001</v>
      </c>
      <c r="DI74" s="18">
        <v>29.41179417</v>
      </c>
      <c r="DJ74" s="18">
        <v>38.355875486439999</v>
      </c>
      <c r="DK74" s="18">
        <v>39.152205629999997</v>
      </c>
      <c r="DL74" s="18">
        <v>38.296920338999996</v>
      </c>
      <c r="DM74" s="18">
        <v>39.012104809999997</v>
      </c>
      <c r="DN74" s="18">
        <v>37.897966409999995</v>
      </c>
      <c r="DO74" s="18">
        <v>38.065087169999998</v>
      </c>
      <c r="DP74" s="18">
        <v>37.746543609999996</v>
      </c>
      <c r="DQ74" s="18">
        <v>38.444998639999994</v>
      </c>
      <c r="DR74" s="18"/>
      <c r="DS74" s="18"/>
      <c r="DT74" s="218">
        <f t="shared" si="285"/>
        <v>19.350040582439931</v>
      </c>
      <c r="DU74" s="20">
        <f t="shared" si="187"/>
        <v>0</v>
      </c>
      <c r="DV74" s="20">
        <f t="shared" si="286"/>
        <v>19.350040582439931</v>
      </c>
      <c r="DW74" s="18">
        <f t="shared" si="176"/>
        <v>801.97800000000007</v>
      </c>
      <c r="DX74" s="18">
        <v>78.738</v>
      </c>
      <c r="DY74" s="218">
        <v>80.36</v>
      </c>
      <c r="DZ74" s="218">
        <v>80.36</v>
      </c>
      <c r="EA74" s="218">
        <v>80.36</v>
      </c>
      <c r="EB74" s="218">
        <v>80.36</v>
      </c>
      <c r="EC74" s="218">
        <v>80.36</v>
      </c>
      <c r="ED74" s="218">
        <v>80.36</v>
      </c>
      <c r="EE74" s="218">
        <v>80.36</v>
      </c>
      <c r="EF74" s="218">
        <v>80.36</v>
      </c>
      <c r="EG74" s="218">
        <v>80.36</v>
      </c>
      <c r="EH74" s="218"/>
      <c r="EI74" s="218"/>
      <c r="EJ74" s="218"/>
      <c r="EK74" s="18">
        <f t="shared" si="287"/>
        <v>880.45715039455285</v>
      </c>
      <c r="EL74" s="18">
        <v>440.82417335628094</v>
      </c>
      <c r="EM74" s="18">
        <v>0</v>
      </c>
      <c r="EN74" s="18">
        <v>0</v>
      </c>
      <c r="EO74" s="18">
        <v>0</v>
      </c>
      <c r="EP74" s="18">
        <v>0</v>
      </c>
      <c r="EQ74" s="18">
        <v>0</v>
      </c>
      <c r="ER74" s="18">
        <v>439.63297703827197</v>
      </c>
      <c r="ES74" s="18">
        <v>0</v>
      </c>
      <c r="ET74" s="18">
        <v>0</v>
      </c>
      <c r="EU74" s="18">
        <v>0</v>
      </c>
      <c r="EV74" s="18"/>
      <c r="EW74" s="18"/>
      <c r="EX74" s="20">
        <f t="shared" si="188"/>
        <v>78.479150394552789</v>
      </c>
      <c r="EY74" s="20">
        <f t="shared" si="288"/>
        <v>0</v>
      </c>
      <c r="EZ74" s="20">
        <f t="shared" si="289"/>
        <v>78.479150394552789</v>
      </c>
      <c r="FA74" s="18">
        <f t="shared" si="290"/>
        <v>3960.1109999999999</v>
      </c>
      <c r="FB74" s="18">
        <v>388.82100000000003</v>
      </c>
      <c r="FC74" s="218">
        <v>396.81</v>
      </c>
      <c r="FD74" s="218">
        <v>396.81</v>
      </c>
      <c r="FE74" s="218">
        <v>396.81</v>
      </c>
      <c r="FF74" s="218">
        <v>396.81</v>
      </c>
      <c r="FG74" s="218">
        <v>396.81</v>
      </c>
      <c r="FH74" s="218">
        <v>396.81</v>
      </c>
      <c r="FI74" s="218">
        <v>396.81</v>
      </c>
      <c r="FJ74" s="218">
        <v>396.81</v>
      </c>
      <c r="FK74" s="218">
        <v>396.81</v>
      </c>
      <c r="FL74" s="218"/>
      <c r="FM74" s="218"/>
      <c r="FN74" s="20">
        <f t="shared" si="291"/>
        <v>4351.7129625418147</v>
      </c>
      <c r="FO74" s="18">
        <v>2187.5460969736309</v>
      </c>
      <c r="FP74" s="18">
        <v>0</v>
      </c>
      <c r="FQ74" s="18">
        <v>0</v>
      </c>
      <c r="FR74" s="18">
        <v>0</v>
      </c>
      <c r="FS74" s="18">
        <v>0</v>
      </c>
      <c r="FT74" s="18">
        <v>0</v>
      </c>
      <c r="FU74" s="18">
        <v>2164.1668655681833</v>
      </c>
      <c r="FV74" s="18">
        <v>0</v>
      </c>
      <c r="FW74" s="18">
        <v>0</v>
      </c>
      <c r="FX74" s="18">
        <v>0</v>
      </c>
      <c r="FY74" s="18"/>
      <c r="FZ74" s="18"/>
      <c r="GA74" s="218">
        <f t="shared" si="292"/>
        <v>391.60196254181483</v>
      </c>
      <c r="GB74" s="20">
        <f t="shared" si="293"/>
        <v>0</v>
      </c>
      <c r="GC74" s="20">
        <f t="shared" si="294"/>
        <v>391.60196254181483</v>
      </c>
      <c r="GD74" s="18">
        <f t="shared" si="295"/>
        <v>7.1069999999999993</v>
      </c>
      <c r="GE74" s="218">
        <v>7.1069999999999993</v>
      </c>
      <c r="GF74" s="218">
        <v>0</v>
      </c>
      <c r="GG74" s="218">
        <v>0</v>
      </c>
      <c r="GH74" s="218">
        <v>0</v>
      </c>
      <c r="GI74" s="218">
        <v>0</v>
      </c>
      <c r="GJ74" s="218">
        <v>0</v>
      </c>
      <c r="GK74" s="218"/>
      <c r="GL74" s="218"/>
      <c r="GM74" s="218"/>
      <c r="GN74" s="218"/>
      <c r="GO74" s="218"/>
      <c r="GP74" s="218"/>
      <c r="GQ74" s="20">
        <f t="shared" si="296"/>
        <v>0</v>
      </c>
      <c r="GR74" s="18">
        <v>0</v>
      </c>
      <c r="GS74" s="18">
        <v>0</v>
      </c>
      <c r="GT74" s="18">
        <v>0</v>
      </c>
      <c r="GU74" s="18">
        <v>0</v>
      </c>
      <c r="GV74" s="218">
        <f t="shared" si="297"/>
        <v>-7.1069999999999993</v>
      </c>
      <c r="GW74" s="20">
        <f t="shared" si="189"/>
        <v>-7.1069999999999993</v>
      </c>
      <c r="GX74" s="20">
        <f t="shared" si="190"/>
        <v>0</v>
      </c>
      <c r="GY74" s="18">
        <f t="shared" si="298"/>
        <v>10197.94</v>
      </c>
      <c r="GZ74" s="18">
        <v>996.97</v>
      </c>
      <c r="HA74" s="218">
        <v>1022.33</v>
      </c>
      <c r="HB74" s="218">
        <v>1022.33</v>
      </c>
      <c r="HC74" s="218">
        <v>1022.33</v>
      </c>
      <c r="HD74" s="218">
        <v>1022.33</v>
      </c>
      <c r="HE74" s="218">
        <v>1022.33</v>
      </c>
      <c r="HF74" s="218">
        <v>1022.33</v>
      </c>
      <c r="HG74" s="218">
        <v>1022.33</v>
      </c>
      <c r="HH74" s="218">
        <v>1022.33</v>
      </c>
      <c r="HI74" s="218">
        <v>1022.33</v>
      </c>
      <c r="HJ74" s="218"/>
      <c r="HK74" s="218"/>
      <c r="HL74" s="20">
        <f t="shared" si="299"/>
        <v>8276.0305292344747</v>
      </c>
      <c r="HM74" s="18">
        <v>790.40626296374444</v>
      </c>
      <c r="HN74" s="18">
        <v>726.67719490145441</v>
      </c>
      <c r="HO74" s="18">
        <v>835.21005310602459</v>
      </c>
      <c r="HP74" s="18">
        <v>900.28963125359996</v>
      </c>
      <c r="HQ74" s="18">
        <v>941.80123606253517</v>
      </c>
      <c r="HR74" s="18">
        <v>816.95784528751039</v>
      </c>
      <c r="HS74" s="18">
        <v>742.62590902217664</v>
      </c>
      <c r="HT74" s="18">
        <v>982.34255467011621</v>
      </c>
      <c r="HU74" s="18">
        <v>742.26495016126069</v>
      </c>
      <c r="HV74" s="18">
        <v>797.45489180605307</v>
      </c>
      <c r="HW74" s="18"/>
      <c r="HX74" s="18"/>
      <c r="HY74" s="20">
        <f t="shared" si="191"/>
        <v>-1921.9094707655258</v>
      </c>
      <c r="HZ74" s="20">
        <f t="shared" si="192"/>
        <v>-1921.9094707655258</v>
      </c>
      <c r="IA74" s="20">
        <f t="shared" si="193"/>
        <v>0</v>
      </c>
      <c r="IB74" s="119">
        <f t="shared" si="300"/>
        <v>19558.330999999998</v>
      </c>
      <c r="IC74" s="119">
        <v>1925.0810000000001</v>
      </c>
      <c r="ID74" s="228">
        <v>1959.25</v>
      </c>
      <c r="IE74" s="228">
        <v>1959.25</v>
      </c>
      <c r="IF74" s="119">
        <v>1959.25</v>
      </c>
      <c r="IG74" s="119">
        <v>1959.25</v>
      </c>
      <c r="IH74" s="119">
        <v>1959.25</v>
      </c>
      <c r="II74" s="119">
        <v>1959.25</v>
      </c>
      <c r="IJ74" s="119">
        <v>1959.25</v>
      </c>
      <c r="IK74" s="119">
        <v>1959.25</v>
      </c>
      <c r="IL74" s="119">
        <v>1959.25</v>
      </c>
      <c r="IM74" s="119"/>
      <c r="IN74" s="119"/>
      <c r="IO74" s="120">
        <f t="shared" si="301"/>
        <v>19264.311041807483</v>
      </c>
      <c r="IP74" s="18">
        <v>1308.1501660512617</v>
      </c>
      <c r="IQ74" s="18">
        <v>1503.4044055832589</v>
      </c>
      <c r="IR74" s="18">
        <v>2017.4909637707747</v>
      </c>
      <c r="IS74" s="18">
        <v>1943.5505731140804</v>
      </c>
      <c r="IT74" s="18">
        <v>2248.3917043054439</v>
      </c>
      <c r="IU74" s="18">
        <v>1853.1055450484369</v>
      </c>
      <c r="IV74" s="18">
        <v>1823.0198165723109</v>
      </c>
      <c r="IW74" s="18">
        <v>2032.431889260168</v>
      </c>
      <c r="IX74" s="18">
        <v>2322.5765888389542</v>
      </c>
      <c r="IY74" s="18">
        <v>2212.1893892627963</v>
      </c>
      <c r="IZ74" s="18"/>
      <c r="JA74" s="18"/>
      <c r="JB74" s="228">
        <f t="shared" si="194"/>
        <v>-294.01995819251533</v>
      </c>
      <c r="JC74" s="120">
        <f t="shared" si="195"/>
        <v>-294.01995819251533</v>
      </c>
      <c r="JD74" s="120">
        <f t="shared" si="196"/>
        <v>0</v>
      </c>
      <c r="JE74" s="119">
        <f t="shared" si="302"/>
        <v>1438.8709999999999</v>
      </c>
      <c r="JF74" s="119">
        <v>142.42100000000002</v>
      </c>
      <c r="JG74" s="228">
        <v>144.05000000000001</v>
      </c>
      <c r="JH74" s="228">
        <v>144.05000000000001</v>
      </c>
      <c r="JI74" s="228">
        <v>144.05000000000001</v>
      </c>
      <c r="JJ74" s="228">
        <v>144.05000000000001</v>
      </c>
      <c r="JK74" s="228">
        <v>144.05000000000001</v>
      </c>
      <c r="JL74" s="228">
        <v>144.05000000000001</v>
      </c>
      <c r="JM74" s="228">
        <v>144.05000000000001</v>
      </c>
      <c r="JN74" s="228">
        <v>144.05000000000001</v>
      </c>
      <c r="JO74" s="228">
        <v>144.05000000000001</v>
      </c>
      <c r="JP74" s="228"/>
      <c r="JQ74" s="228"/>
      <c r="JR74" s="119">
        <f t="shared" si="303"/>
        <v>1264.1256646667348</v>
      </c>
      <c r="JS74" s="18">
        <v>116.09121198214703</v>
      </c>
      <c r="JT74" s="18">
        <v>127.5773978908434</v>
      </c>
      <c r="JU74" s="18">
        <v>134.7880693520116</v>
      </c>
      <c r="JV74" s="18">
        <v>137.56373905203719</v>
      </c>
      <c r="JW74" s="18">
        <v>156.00635747482121</v>
      </c>
      <c r="JX74" s="18">
        <v>107.8775120928978</v>
      </c>
      <c r="JY74" s="18">
        <v>100.44806073792749</v>
      </c>
      <c r="JZ74" s="18">
        <v>115.60921176208733</v>
      </c>
      <c r="KA74" s="18">
        <v>137.3503362690571</v>
      </c>
      <c r="KB74" s="18">
        <v>130.81376805290449</v>
      </c>
      <c r="KC74" s="18"/>
      <c r="KD74" s="18"/>
      <c r="KE74" s="228">
        <f t="shared" si="197"/>
        <v>-174.74533533326507</v>
      </c>
      <c r="KF74" s="120">
        <f t="shared" si="198"/>
        <v>-174.74533533326507</v>
      </c>
      <c r="KG74" s="120">
        <f t="shared" si="199"/>
        <v>0</v>
      </c>
      <c r="KH74" s="119">
        <f t="shared" si="304"/>
        <v>2467.607</v>
      </c>
      <c r="KI74" s="119">
        <v>242.26699999999997</v>
      </c>
      <c r="KJ74" s="228">
        <v>247.26</v>
      </c>
      <c r="KK74" s="228">
        <v>247.26</v>
      </c>
      <c r="KL74" s="228">
        <v>247.26</v>
      </c>
      <c r="KM74" s="228">
        <v>247.26</v>
      </c>
      <c r="KN74" s="228">
        <v>247.26</v>
      </c>
      <c r="KO74" s="228">
        <v>247.26</v>
      </c>
      <c r="KP74" s="228">
        <v>247.26</v>
      </c>
      <c r="KQ74" s="228">
        <v>247.26</v>
      </c>
      <c r="KR74" s="228">
        <v>247.26</v>
      </c>
      <c r="KS74" s="228"/>
      <c r="KT74" s="228"/>
      <c r="KU74" s="120">
        <f t="shared" si="305"/>
        <v>2061.4596166341348</v>
      </c>
      <c r="KV74" s="18">
        <v>286.98766193045805</v>
      </c>
      <c r="KW74" s="18">
        <v>217.52058600769243</v>
      </c>
      <c r="KX74" s="18">
        <v>320.67137927474056</v>
      </c>
      <c r="KY74" s="18">
        <v>284.3915185090159</v>
      </c>
      <c r="KZ74" s="18">
        <v>306.29025385237577</v>
      </c>
      <c r="LA74" s="18">
        <v>60.686174948191209</v>
      </c>
      <c r="LB74" s="18">
        <v>3.3626010219199958</v>
      </c>
      <c r="LC74" s="18"/>
      <c r="LD74" s="18">
        <v>338.80184675991552</v>
      </c>
      <c r="LE74" s="18">
        <v>242.74759432982526</v>
      </c>
      <c r="LF74" s="18"/>
      <c r="LG74" s="18"/>
      <c r="LH74" s="228">
        <f t="shared" si="306"/>
        <v>-406.14738336586515</v>
      </c>
      <c r="LI74" s="120">
        <f t="shared" si="200"/>
        <v>-406.14738336586515</v>
      </c>
      <c r="LJ74" s="120">
        <f t="shared" si="201"/>
        <v>0</v>
      </c>
      <c r="LK74" s="120">
        <f t="shared" si="307"/>
        <v>0</v>
      </c>
      <c r="LL74" s="228"/>
      <c r="LM74" s="228"/>
      <c r="LN74" s="228"/>
      <c r="LO74" s="228"/>
      <c r="LP74" s="228"/>
      <c r="LQ74" s="228"/>
      <c r="LR74" s="228"/>
      <c r="LS74" s="228"/>
      <c r="LT74" s="228"/>
      <c r="LU74" s="228"/>
      <c r="LV74" s="228"/>
      <c r="LW74" s="228"/>
      <c r="LX74" s="120">
        <f t="shared" si="202"/>
        <v>0</v>
      </c>
      <c r="LY74" s="228"/>
      <c r="LZ74" s="228"/>
      <c r="MA74" s="228"/>
      <c r="MB74" s="228"/>
      <c r="MC74" s="228"/>
      <c r="MD74" s="228"/>
      <c r="ME74" s="228"/>
      <c r="MF74" s="228"/>
      <c r="MG74" s="228"/>
      <c r="MH74" s="228"/>
      <c r="MI74" s="228"/>
      <c r="MJ74" s="119">
        <v>0</v>
      </c>
      <c r="MK74" s="228"/>
      <c r="ML74" s="120">
        <f t="shared" si="203"/>
        <v>0</v>
      </c>
      <c r="MM74" s="120">
        <f t="shared" si="204"/>
        <v>0</v>
      </c>
      <c r="MN74" s="120">
        <f t="shared" si="308"/>
        <v>44828.498000000007</v>
      </c>
      <c r="MO74" s="120">
        <v>4387.2680000000009</v>
      </c>
      <c r="MP74" s="228">
        <v>4493.47</v>
      </c>
      <c r="MQ74" s="228">
        <v>4493.47</v>
      </c>
      <c r="MR74" s="228">
        <v>4493.47</v>
      </c>
      <c r="MS74" s="228">
        <v>4493.47</v>
      </c>
      <c r="MT74" s="228">
        <v>4493.47</v>
      </c>
      <c r="MU74" s="228">
        <v>4493.47</v>
      </c>
      <c r="MV74" s="228">
        <v>4493.47</v>
      </c>
      <c r="MW74" s="228">
        <v>4493.47</v>
      </c>
      <c r="MX74" s="228">
        <v>4493.47</v>
      </c>
      <c r="MY74" s="228"/>
      <c r="MZ74" s="228"/>
      <c r="NA74" s="120">
        <f t="shared" si="309"/>
        <v>1816.46358372849</v>
      </c>
      <c r="NB74" s="20">
        <v>0</v>
      </c>
      <c r="NC74" s="20">
        <v>0</v>
      </c>
      <c r="ND74" s="20">
        <v>151.83271219545662</v>
      </c>
      <c r="NE74" s="20">
        <v>0</v>
      </c>
      <c r="NF74" s="20">
        <v>0</v>
      </c>
      <c r="NG74" s="20">
        <v>0</v>
      </c>
      <c r="NH74" s="20">
        <v>0</v>
      </c>
      <c r="NI74" s="20">
        <v>1516.9190940633712</v>
      </c>
      <c r="NJ74" s="20">
        <v>0</v>
      </c>
      <c r="NK74" s="20">
        <v>147.71177746966222</v>
      </c>
      <c r="NL74" s="20"/>
      <c r="NM74" s="20"/>
      <c r="NN74" s="228">
        <f t="shared" si="310"/>
        <v>-43012.034416271519</v>
      </c>
      <c r="NO74" s="120">
        <f t="shared" si="205"/>
        <v>-43012.034416271519</v>
      </c>
      <c r="NP74" s="120">
        <f t="shared" si="206"/>
        <v>0</v>
      </c>
      <c r="NQ74" s="114">
        <f t="shared" si="207"/>
        <v>14373.520000000002</v>
      </c>
      <c r="NR74" s="113">
        <f t="shared" si="208"/>
        <v>3653.7</v>
      </c>
      <c r="NS74" s="131">
        <f t="shared" si="209"/>
        <v>-10719.820000000003</v>
      </c>
      <c r="NT74" s="120">
        <f t="shared" si="210"/>
        <v>-10719.820000000003</v>
      </c>
      <c r="NU74" s="120">
        <f t="shared" si="211"/>
        <v>0</v>
      </c>
      <c r="NV74" s="18">
        <f t="shared" si="311"/>
        <v>2785.5889999999995</v>
      </c>
      <c r="NW74" s="18">
        <v>271.43900000000002</v>
      </c>
      <c r="NX74" s="218">
        <v>279.35000000000002</v>
      </c>
      <c r="NY74" s="218">
        <v>279.35000000000002</v>
      </c>
      <c r="NZ74" s="18">
        <v>279.35000000000002</v>
      </c>
      <c r="OA74" s="18">
        <v>279.35000000000002</v>
      </c>
      <c r="OB74" s="18">
        <v>279.35000000000002</v>
      </c>
      <c r="OC74" s="18">
        <v>279.35000000000002</v>
      </c>
      <c r="OD74" s="18">
        <v>279.35000000000002</v>
      </c>
      <c r="OE74" s="18">
        <v>279.35000000000002</v>
      </c>
      <c r="OF74" s="18">
        <v>279.35000000000002</v>
      </c>
      <c r="OG74" s="18"/>
      <c r="OH74" s="18"/>
      <c r="OI74" s="20">
        <f t="shared" si="312"/>
        <v>1630.57</v>
      </c>
      <c r="OJ74" s="20">
        <v>0</v>
      </c>
      <c r="OK74" s="20">
        <v>0</v>
      </c>
      <c r="OL74" s="20">
        <v>1630.57</v>
      </c>
      <c r="OM74" s="20">
        <v>0</v>
      </c>
      <c r="ON74" s="20">
        <v>0</v>
      </c>
      <c r="OO74" s="20">
        <v>0</v>
      </c>
      <c r="OP74" s="20">
        <v>0</v>
      </c>
      <c r="OQ74" s="20">
        <v>0</v>
      </c>
      <c r="OR74" s="20">
        <v>0</v>
      </c>
      <c r="OS74" s="20">
        <f>VLOOKUP(C74,'[3]Фін.рез.(витрати)'!$C$8:$AD$94,28,0)</f>
        <v>0</v>
      </c>
      <c r="OT74" s="20"/>
      <c r="OU74" s="20"/>
      <c r="OV74" s="218">
        <f t="shared" si="313"/>
        <v>-1155.0189999999996</v>
      </c>
      <c r="OW74" s="20">
        <f t="shared" si="212"/>
        <v>-1155.0189999999996</v>
      </c>
      <c r="OX74" s="20">
        <f t="shared" si="213"/>
        <v>0</v>
      </c>
      <c r="OY74" s="18">
        <f t="shared" si="314"/>
        <v>3903.2200000000012</v>
      </c>
      <c r="OZ74" s="18">
        <v>368.38000000000005</v>
      </c>
      <c r="PA74" s="218">
        <v>392.76</v>
      </c>
      <c r="PB74" s="218">
        <v>392.76</v>
      </c>
      <c r="PC74" s="218">
        <v>392.76</v>
      </c>
      <c r="PD74" s="218">
        <v>392.76</v>
      </c>
      <c r="PE74" s="218">
        <v>392.76</v>
      </c>
      <c r="PF74" s="218">
        <v>392.76</v>
      </c>
      <c r="PG74" s="218">
        <v>392.76</v>
      </c>
      <c r="PH74" s="218">
        <v>392.76</v>
      </c>
      <c r="PI74" s="218">
        <v>392.76</v>
      </c>
      <c r="PJ74" s="218"/>
      <c r="PK74" s="218"/>
      <c r="PL74" s="20">
        <f t="shared" si="315"/>
        <v>0</v>
      </c>
      <c r="PM74" s="18">
        <v>0</v>
      </c>
      <c r="PN74" s="18">
        <v>0</v>
      </c>
      <c r="PO74" s="18">
        <v>0</v>
      </c>
      <c r="PP74" s="18">
        <v>0</v>
      </c>
      <c r="PQ74" s="18">
        <v>0</v>
      </c>
      <c r="PR74" s="18">
        <v>0</v>
      </c>
      <c r="PS74" s="18">
        <v>0</v>
      </c>
      <c r="PT74" s="18">
        <v>0</v>
      </c>
      <c r="PU74" s="18">
        <v>0</v>
      </c>
      <c r="PV74" s="18">
        <f>VLOOKUP(C74,'[3]Фін.рез.(витрати)'!$C$8:$AE$94,29,0)</f>
        <v>0</v>
      </c>
      <c r="PW74" s="18"/>
      <c r="PX74" s="18"/>
      <c r="PY74" s="218">
        <f t="shared" si="316"/>
        <v>-3903.2200000000012</v>
      </c>
      <c r="PZ74" s="20">
        <f t="shared" si="214"/>
        <v>-3903.2200000000012</v>
      </c>
      <c r="QA74" s="20">
        <f t="shared" si="215"/>
        <v>0</v>
      </c>
      <c r="QB74" s="18">
        <f t="shared" si="317"/>
        <v>557.40700000000004</v>
      </c>
      <c r="QC74" s="18">
        <v>54.576999999999998</v>
      </c>
      <c r="QD74" s="218">
        <v>55.87</v>
      </c>
      <c r="QE74" s="218">
        <v>55.87</v>
      </c>
      <c r="QF74" s="218">
        <v>55.87</v>
      </c>
      <c r="QG74" s="218">
        <v>55.87</v>
      </c>
      <c r="QH74" s="218">
        <v>55.87</v>
      </c>
      <c r="QI74" s="218">
        <v>55.87</v>
      </c>
      <c r="QJ74" s="218">
        <v>55.87</v>
      </c>
      <c r="QK74" s="218">
        <v>55.87</v>
      </c>
      <c r="QL74" s="218">
        <v>55.87</v>
      </c>
      <c r="QM74" s="218"/>
      <c r="QN74" s="218"/>
      <c r="QO74" s="20">
        <f t="shared" si="318"/>
        <v>0</v>
      </c>
      <c r="QP74" s="18">
        <v>0</v>
      </c>
      <c r="QQ74" s="18">
        <v>0</v>
      </c>
      <c r="QR74" s="18"/>
      <c r="QS74" s="18">
        <v>0</v>
      </c>
      <c r="QT74" s="18">
        <v>0</v>
      </c>
      <c r="QU74" s="18">
        <v>0</v>
      </c>
      <c r="QV74" s="18"/>
      <c r="QW74" s="18">
        <v>0</v>
      </c>
      <c r="QX74" s="18"/>
      <c r="QY74" s="18"/>
      <c r="QZ74" s="18"/>
      <c r="RA74" s="18"/>
      <c r="RB74" s="218">
        <f t="shared" si="319"/>
        <v>-557.40700000000004</v>
      </c>
      <c r="RC74" s="20">
        <f t="shared" si="216"/>
        <v>-557.40700000000004</v>
      </c>
      <c r="RD74" s="20">
        <f t="shared" si="217"/>
        <v>0</v>
      </c>
      <c r="RE74" s="18">
        <f t="shared" si="320"/>
        <v>3615.8950000000004</v>
      </c>
      <c r="RF74" s="20">
        <v>352.76499999999999</v>
      </c>
      <c r="RG74" s="218">
        <v>362.57</v>
      </c>
      <c r="RH74" s="218">
        <v>362.57</v>
      </c>
      <c r="RI74" s="218">
        <v>362.57</v>
      </c>
      <c r="RJ74" s="218">
        <v>362.57</v>
      </c>
      <c r="RK74" s="218">
        <v>362.57</v>
      </c>
      <c r="RL74" s="218">
        <v>362.57</v>
      </c>
      <c r="RM74" s="218">
        <v>362.57</v>
      </c>
      <c r="RN74" s="218">
        <v>362.57</v>
      </c>
      <c r="RO74" s="218">
        <v>362.57</v>
      </c>
      <c r="RP74" s="218"/>
      <c r="RQ74" s="218"/>
      <c r="RR74" s="20">
        <f t="shared" si="321"/>
        <v>0</v>
      </c>
      <c r="RS74" s="18">
        <v>0</v>
      </c>
      <c r="RT74" s="18">
        <v>0</v>
      </c>
      <c r="RU74" s="18"/>
      <c r="RV74" s="18">
        <v>0</v>
      </c>
      <c r="RW74" s="18"/>
      <c r="RX74" s="18"/>
      <c r="RY74" s="18">
        <v>0</v>
      </c>
      <c r="RZ74" s="18">
        <v>0</v>
      </c>
      <c r="SA74" s="18"/>
      <c r="SB74" s="18"/>
      <c r="SC74" s="18"/>
      <c r="SD74" s="18"/>
      <c r="SE74" s="20">
        <f t="shared" si="218"/>
        <v>-3615.8950000000004</v>
      </c>
      <c r="SF74" s="20">
        <f t="shared" si="219"/>
        <v>-3615.8950000000004</v>
      </c>
      <c r="SG74" s="20">
        <f t="shared" si="220"/>
        <v>0</v>
      </c>
      <c r="SH74" s="18">
        <f t="shared" si="322"/>
        <v>2939.6910000000007</v>
      </c>
      <c r="SI74" s="18">
        <v>277.851</v>
      </c>
      <c r="SJ74" s="218">
        <v>295.76</v>
      </c>
      <c r="SK74" s="218">
        <v>295.76</v>
      </c>
      <c r="SL74" s="218">
        <v>295.76</v>
      </c>
      <c r="SM74" s="218">
        <v>295.76</v>
      </c>
      <c r="SN74" s="218">
        <v>295.76</v>
      </c>
      <c r="SO74" s="218">
        <v>295.76</v>
      </c>
      <c r="SP74" s="218">
        <v>295.76</v>
      </c>
      <c r="SQ74" s="218">
        <v>295.76</v>
      </c>
      <c r="SR74" s="218">
        <v>295.76</v>
      </c>
      <c r="SS74" s="218"/>
      <c r="ST74" s="218"/>
      <c r="SU74" s="20">
        <f t="shared" si="323"/>
        <v>0</v>
      </c>
      <c r="SV74" s="18">
        <v>0</v>
      </c>
      <c r="SW74" s="18">
        <v>0</v>
      </c>
      <c r="SX74" s="18">
        <v>0</v>
      </c>
      <c r="SY74" s="18">
        <v>0</v>
      </c>
      <c r="SZ74" s="18">
        <v>0</v>
      </c>
      <c r="TA74" s="18">
        <v>0</v>
      </c>
      <c r="TB74" s="18">
        <v>0</v>
      </c>
      <c r="TC74" s="18">
        <v>0</v>
      </c>
      <c r="TD74" s="18">
        <v>0</v>
      </c>
      <c r="TE74" s="18"/>
      <c r="TF74" s="18"/>
      <c r="TG74" s="18"/>
      <c r="TH74" s="20">
        <f t="shared" si="221"/>
        <v>-2939.6910000000007</v>
      </c>
      <c r="TI74" s="20">
        <f t="shared" si="222"/>
        <v>-2939.6910000000007</v>
      </c>
      <c r="TJ74" s="20">
        <f t="shared" si="223"/>
        <v>0</v>
      </c>
      <c r="TK74" s="18">
        <f t="shared" si="324"/>
        <v>548.06500000000005</v>
      </c>
      <c r="TL74" s="18">
        <v>53.784999999999997</v>
      </c>
      <c r="TM74" s="218">
        <v>54.92</v>
      </c>
      <c r="TN74" s="218">
        <v>54.92</v>
      </c>
      <c r="TO74" s="218">
        <v>54.92</v>
      </c>
      <c r="TP74" s="218">
        <v>54.92</v>
      </c>
      <c r="TQ74" s="218">
        <v>54.92</v>
      </c>
      <c r="TR74" s="218">
        <v>54.92</v>
      </c>
      <c r="TS74" s="218">
        <v>54.92</v>
      </c>
      <c r="TT74" s="218">
        <v>54.92</v>
      </c>
      <c r="TU74" s="218">
        <v>54.92</v>
      </c>
      <c r="TV74" s="218"/>
      <c r="TW74" s="218"/>
      <c r="TX74" s="20">
        <f t="shared" si="325"/>
        <v>2023.13</v>
      </c>
      <c r="TY74" s="18">
        <v>0</v>
      </c>
      <c r="TZ74" s="18">
        <v>2023.13</v>
      </c>
      <c r="UA74" s="18">
        <v>0</v>
      </c>
      <c r="UB74" s="18">
        <v>0</v>
      </c>
      <c r="UC74" s="18">
        <v>0</v>
      </c>
      <c r="UD74" s="18">
        <v>0</v>
      </c>
      <c r="UE74" s="18">
        <v>0</v>
      </c>
      <c r="UF74" s="18">
        <v>0</v>
      </c>
      <c r="UG74" s="18">
        <v>0</v>
      </c>
      <c r="UH74" s="18">
        <f>VLOOKUP(C74,'[3]Фін.рез.(витрати)'!$C$8:$AI$94,33,0)</f>
        <v>0</v>
      </c>
      <c r="UI74" s="18"/>
      <c r="UJ74" s="18"/>
      <c r="UK74" s="20">
        <f t="shared" si="224"/>
        <v>1475.0650000000001</v>
      </c>
      <c r="UL74" s="20">
        <f t="shared" si="225"/>
        <v>0</v>
      </c>
      <c r="UM74" s="20">
        <f t="shared" si="226"/>
        <v>1475.0650000000001</v>
      </c>
      <c r="UN74" s="18">
        <f t="shared" si="326"/>
        <v>23.653000000000006</v>
      </c>
      <c r="UO74" s="18">
        <v>2.323</v>
      </c>
      <c r="UP74" s="218">
        <v>2.37</v>
      </c>
      <c r="UQ74" s="218">
        <v>2.37</v>
      </c>
      <c r="UR74" s="218">
        <v>2.37</v>
      </c>
      <c r="US74" s="218">
        <v>2.37</v>
      </c>
      <c r="UT74" s="218">
        <v>2.37</v>
      </c>
      <c r="UU74" s="218">
        <v>2.37</v>
      </c>
      <c r="UV74" s="218">
        <v>2.37</v>
      </c>
      <c r="UW74" s="218">
        <v>2.37</v>
      </c>
      <c r="UX74" s="218">
        <v>2.37</v>
      </c>
      <c r="UY74" s="218"/>
      <c r="UZ74" s="218"/>
      <c r="VA74" s="20">
        <f t="shared" si="227"/>
        <v>0</v>
      </c>
      <c r="VB74" s="218"/>
      <c r="VC74" s="218"/>
      <c r="VD74" s="218"/>
      <c r="VE74" s="218"/>
      <c r="VF74" s="218"/>
      <c r="VG74" s="218"/>
      <c r="VH74" s="218"/>
      <c r="VI74" s="218"/>
      <c r="VJ74" s="218"/>
      <c r="VK74" s="218"/>
      <c r="VL74" s="218"/>
      <c r="VM74" s="218"/>
      <c r="VN74" s="20">
        <f t="shared" si="228"/>
        <v>-23.653000000000006</v>
      </c>
      <c r="VO74" s="20">
        <f t="shared" si="229"/>
        <v>-23.653000000000006</v>
      </c>
      <c r="VP74" s="20">
        <f t="shared" si="230"/>
        <v>0</v>
      </c>
      <c r="VQ74" s="120">
        <f t="shared" si="231"/>
        <v>0</v>
      </c>
      <c r="VR74" s="228"/>
      <c r="VS74" s="228"/>
      <c r="VT74" s="228"/>
      <c r="VU74" s="228"/>
      <c r="VV74" s="228"/>
      <c r="VW74" s="228"/>
      <c r="VX74" s="228"/>
      <c r="VY74" s="228"/>
      <c r="VZ74" s="228"/>
      <c r="WA74" s="228"/>
      <c r="WB74" s="228"/>
      <c r="WC74" s="228"/>
      <c r="WD74" s="120">
        <f t="shared" si="232"/>
        <v>0</v>
      </c>
      <c r="WE74" s="218"/>
      <c r="WF74" s="218"/>
      <c r="WG74" s="218"/>
      <c r="WH74" s="218"/>
      <c r="WI74" s="218"/>
      <c r="WJ74" s="218"/>
      <c r="WK74" s="218"/>
      <c r="WL74" s="218"/>
      <c r="WM74" s="218"/>
      <c r="WN74" s="218"/>
      <c r="WO74" s="218"/>
      <c r="WP74" s="218"/>
      <c r="WQ74" s="120">
        <f t="shared" si="233"/>
        <v>0</v>
      </c>
      <c r="WR74" s="120">
        <f t="shared" si="234"/>
        <v>0</v>
      </c>
      <c r="WS74" s="120">
        <f t="shared" si="235"/>
        <v>0</v>
      </c>
      <c r="WT74" s="119">
        <f t="shared" si="327"/>
        <v>37319.72800000001</v>
      </c>
      <c r="WU74" s="119">
        <v>3652.8879999999999</v>
      </c>
      <c r="WV74" s="228">
        <v>3740.76</v>
      </c>
      <c r="WW74" s="228">
        <v>3740.76</v>
      </c>
      <c r="WX74" s="228">
        <v>3740.76</v>
      </c>
      <c r="WY74" s="228">
        <v>3740.76</v>
      </c>
      <c r="WZ74" s="228">
        <v>3740.76</v>
      </c>
      <c r="XA74" s="228">
        <v>3740.76</v>
      </c>
      <c r="XB74" s="228">
        <v>3740.76</v>
      </c>
      <c r="XC74" s="228">
        <v>3740.76</v>
      </c>
      <c r="XD74" s="228">
        <v>3740.76</v>
      </c>
      <c r="XE74" s="228"/>
      <c r="XF74" s="228"/>
      <c r="XG74" s="119">
        <f t="shared" si="328"/>
        <v>33453.565506015846</v>
      </c>
      <c r="XH74" s="18">
        <v>3580.9911250831688</v>
      </c>
      <c r="XI74" s="18">
        <v>2561.3333322123581</v>
      </c>
      <c r="XJ74" s="18">
        <v>1967.8604072020223</v>
      </c>
      <c r="XK74" s="18">
        <v>1770.2008804140269</v>
      </c>
      <c r="XL74" s="18">
        <v>3661.9862280475268</v>
      </c>
      <c r="XM74" s="18">
        <v>3780.0978712791994</v>
      </c>
      <c r="XN74" s="18">
        <v>3330.883649877971</v>
      </c>
      <c r="XO74" s="18">
        <v>4954.7460813752241</v>
      </c>
      <c r="XP74" s="18">
        <v>4334.7302365050309</v>
      </c>
      <c r="XQ74" s="18">
        <v>3510.7356940193195</v>
      </c>
      <c r="XR74" s="18"/>
      <c r="XS74" s="18"/>
      <c r="XT74" s="120">
        <f t="shared" si="236"/>
        <v>-3866.162493984164</v>
      </c>
      <c r="XU74" s="120">
        <f t="shared" si="237"/>
        <v>-3866.162493984164</v>
      </c>
      <c r="XV74" s="120">
        <f t="shared" si="238"/>
        <v>0</v>
      </c>
      <c r="XW74" s="119">
        <f t="shared" si="329"/>
        <v>23116.067000000006</v>
      </c>
      <c r="XX74" s="119">
        <v>2264.1470000000004</v>
      </c>
      <c r="XY74" s="228">
        <v>2316.88</v>
      </c>
      <c r="XZ74" s="228">
        <v>2316.88</v>
      </c>
      <c r="YA74" s="228">
        <v>2316.88</v>
      </c>
      <c r="YB74" s="228">
        <v>2316.88</v>
      </c>
      <c r="YC74" s="228">
        <v>2316.88</v>
      </c>
      <c r="YD74" s="228">
        <v>2316.88</v>
      </c>
      <c r="YE74" s="228">
        <v>2316.88</v>
      </c>
      <c r="YF74" s="228">
        <v>2316.88</v>
      </c>
      <c r="YG74" s="228">
        <v>2316.88</v>
      </c>
      <c r="YH74" s="228"/>
      <c r="YI74" s="228"/>
      <c r="YJ74" s="120">
        <f t="shared" si="330"/>
        <v>22485.242448822803</v>
      </c>
      <c r="YK74" s="18">
        <v>2088.3762909774405</v>
      </c>
      <c r="YL74" s="18">
        <v>1492.8280481898973</v>
      </c>
      <c r="YM74" s="18">
        <v>2425.8451262633412</v>
      </c>
      <c r="YN74" s="18">
        <v>2241.0320550883489</v>
      </c>
      <c r="YO74" s="18">
        <v>3070.8541769574003</v>
      </c>
      <c r="YP74" s="18">
        <v>2141.2205439871468</v>
      </c>
      <c r="YQ74" s="18">
        <v>2361.5148679537442</v>
      </c>
      <c r="YR74" s="18">
        <v>2271.4844735881388</v>
      </c>
      <c r="YS74" s="18">
        <v>2130.6462026012418</v>
      </c>
      <c r="YT74" s="18">
        <v>2261.4406632161035</v>
      </c>
      <c r="YU74" s="18"/>
      <c r="YV74" s="18"/>
      <c r="YW74" s="218">
        <f t="shared" si="331"/>
        <v>-630.82455117720383</v>
      </c>
      <c r="YX74" s="120">
        <f t="shared" si="239"/>
        <v>-630.82455117720383</v>
      </c>
      <c r="YY74" s="120">
        <f t="shared" si="240"/>
        <v>0</v>
      </c>
      <c r="YZ74" s="119">
        <f t="shared" si="332"/>
        <v>1027.0270000000003</v>
      </c>
      <c r="ZA74" s="119">
        <v>100.477</v>
      </c>
      <c r="ZB74" s="228">
        <v>102.95</v>
      </c>
      <c r="ZC74" s="228">
        <v>102.95</v>
      </c>
      <c r="ZD74" s="228">
        <v>102.95</v>
      </c>
      <c r="ZE74" s="228">
        <v>102.95</v>
      </c>
      <c r="ZF74" s="228">
        <v>102.95</v>
      </c>
      <c r="ZG74" s="228">
        <v>102.95</v>
      </c>
      <c r="ZH74" s="228">
        <v>102.95</v>
      </c>
      <c r="ZI74" s="228">
        <v>102.95</v>
      </c>
      <c r="ZJ74" s="228">
        <v>102.95</v>
      </c>
      <c r="ZK74" s="228"/>
      <c r="ZL74" s="228"/>
      <c r="ZM74" s="120">
        <f t="shared" si="333"/>
        <v>3494.1819472047887</v>
      </c>
      <c r="ZN74" s="119"/>
      <c r="ZO74" s="18"/>
      <c r="ZP74" s="18">
        <v>1732.1864128470406</v>
      </c>
      <c r="ZQ74" s="18">
        <v>1761.9955343577481</v>
      </c>
      <c r="ZR74" s="18"/>
      <c r="ZS74" s="18"/>
      <c r="ZT74" s="18"/>
      <c r="ZU74" s="18"/>
      <c r="ZV74" s="18"/>
      <c r="ZW74" s="18"/>
      <c r="ZX74" s="18"/>
      <c r="ZY74" s="18"/>
      <c r="ZZ74" s="120">
        <f t="shared" si="241"/>
        <v>2467.1549472047882</v>
      </c>
      <c r="AAA74" s="120">
        <f t="shared" si="242"/>
        <v>0</v>
      </c>
      <c r="AAB74" s="120">
        <f t="shared" si="243"/>
        <v>2467.1549472047882</v>
      </c>
      <c r="AAC74" s="119">
        <f t="shared" si="334"/>
        <v>420.7519999999999</v>
      </c>
      <c r="AAD74" s="119">
        <v>42.031999999999996</v>
      </c>
      <c r="AAE74" s="228">
        <v>42.08</v>
      </c>
      <c r="AAF74" s="228">
        <v>42.08</v>
      </c>
      <c r="AAG74" s="228">
        <v>42.08</v>
      </c>
      <c r="AAH74" s="228">
        <v>42.08</v>
      </c>
      <c r="AAI74" s="228">
        <v>42.08</v>
      </c>
      <c r="AAJ74" s="228">
        <v>42.08</v>
      </c>
      <c r="AAK74" s="228">
        <v>42.08</v>
      </c>
      <c r="AAL74" s="228">
        <v>42.08</v>
      </c>
      <c r="AAM74" s="228">
        <v>42.08</v>
      </c>
      <c r="AAN74" s="228"/>
      <c r="AAO74" s="228"/>
      <c r="AAP74" s="120">
        <f t="shared" si="335"/>
        <v>468.23331760000002</v>
      </c>
      <c r="AAQ74" s="18">
        <v>39.713864399999999</v>
      </c>
      <c r="AAR74" s="18">
        <v>39.611843999999998</v>
      </c>
      <c r="AAS74" s="18">
        <v>48.593688</v>
      </c>
      <c r="AAT74" s="18">
        <v>49.602564000000001</v>
      </c>
      <c r="AAU74" s="18">
        <v>48.5189892</v>
      </c>
      <c r="AAV74" s="18">
        <v>49.425243999999999</v>
      </c>
      <c r="AAW74" s="18">
        <v>48.013548</v>
      </c>
      <c r="AAX74" s="18">
        <v>48.225276000000001</v>
      </c>
      <c r="AAY74" s="18">
        <v>47.821708000000001</v>
      </c>
      <c r="AAZ74" s="18">
        <v>48.706592000000001</v>
      </c>
      <c r="ABA74" s="18"/>
      <c r="ABB74" s="18"/>
      <c r="ABC74" s="120">
        <f t="shared" si="244"/>
        <v>47.481317600000125</v>
      </c>
      <c r="ABD74" s="120">
        <f t="shared" si="245"/>
        <v>0</v>
      </c>
      <c r="ABE74" s="120">
        <f t="shared" si="246"/>
        <v>47.481317600000125</v>
      </c>
      <c r="ABF74" s="119">
        <f t="shared" si="336"/>
        <v>91.687000000000012</v>
      </c>
      <c r="ABG74" s="119">
        <v>9.157</v>
      </c>
      <c r="ABH74" s="228">
        <v>9.17</v>
      </c>
      <c r="ABI74" s="228">
        <v>9.17</v>
      </c>
      <c r="ABJ74" s="228">
        <v>9.17</v>
      </c>
      <c r="ABK74" s="228">
        <v>9.17</v>
      </c>
      <c r="ABL74" s="228">
        <v>9.17</v>
      </c>
      <c r="ABM74" s="228">
        <v>9.17</v>
      </c>
      <c r="ABN74" s="228">
        <v>9.17</v>
      </c>
      <c r="ABO74" s="228">
        <v>9.17</v>
      </c>
      <c r="ABP74" s="228">
        <v>9.17</v>
      </c>
      <c r="ABQ74" s="228"/>
      <c r="ABR74" s="228"/>
      <c r="ABS74" s="120">
        <f t="shared" si="337"/>
        <v>0</v>
      </c>
      <c r="ABT74" s="18">
        <v>0</v>
      </c>
      <c r="ABU74" s="18"/>
      <c r="ABV74" s="18"/>
      <c r="ABW74" s="18"/>
      <c r="ABX74" s="18"/>
      <c r="ABY74" s="18"/>
      <c r="ABZ74" s="18"/>
      <c r="ACA74" s="18">
        <v>0</v>
      </c>
      <c r="ACB74" s="18">
        <v>0</v>
      </c>
      <c r="ACC74" s="18">
        <v>0</v>
      </c>
      <c r="ACD74" s="18"/>
      <c r="ACE74" s="18"/>
      <c r="ACF74" s="120">
        <f t="shared" si="247"/>
        <v>-91.687000000000012</v>
      </c>
      <c r="ACG74" s="120">
        <f t="shared" si="248"/>
        <v>-91.687000000000012</v>
      </c>
      <c r="ACH74" s="120">
        <f t="shared" si="249"/>
        <v>0</v>
      </c>
      <c r="ACI74" s="114">
        <f t="shared" si="250"/>
        <v>20188.033000000003</v>
      </c>
      <c r="ACJ74" s="120">
        <f t="shared" si="251"/>
        <v>18297.888590232</v>
      </c>
      <c r="ACK74" s="131">
        <f t="shared" si="252"/>
        <v>-1890.1444097680032</v>
      </c>
      <c r="ACL74" s="120">
        <f t="shared" si="253"/>
        <v>-1890.1444097680032</v>
      </c>
      <c r="ACM74" s="120">
        <f t="shared" si="254"/>
        <v>0</v>
      </c>
      <c r="ACN74" s="18">
        <f t="shared" si="338"/>
        <v>7787.8419999999996</v>
      </c>
      <c r="ACO74" s="18">
        <v>735.26200000000006</v>
      </c>
      <c r="ACP74" s="218">
        <v>783.62</v>
      </c>
      <c r="ACQ74" s="218">
        <v>783.62</v>
      </c>
      <c r="ACR74" s="218">
        <v>783.62</v>
      </c>
      <c r="ACS74" s="218">
        <v>783.62</v>
      </c>
      <c r="ACT74" s="218">
        <v>783.62</v>
      </c>
      <c r="ACU74" s="218">
        <v>783.62</v>
      </c>
      <c r="ACV74" s="218">
        <v>783.62</v>
      </c>
      <c r="ACW74" s="218">
        <v>783.62</v>
      </c>
      <c r="ACX74" s="218">
        <v>783.62</v>
      </c>
      <c r="ACY74" s="218"/>
      <c r="ACZ74" s="218"/>
      <c r="ADA74" s="20">
        <f t="shared" si="339"/>
        <v>8128.1462216400005</v>
      </c>
      <c r="ADB74" s="18">
        <v>818.10560664000002</v>
      </c>
      <c r="ADC74" s="18">
        <v>736.78029839999999</v>
      </c>
      <c r="ADD74" s="18">
        <v>1053.59933628</v>
      </c>
      <c r="ADE74" s="18">
        <v>746.74405439999998</v>
      </c>
      <c r="ADF74" s="18">
        <v>571.64190911999992</v>
      </c>
      <c r="ADG74" s="18">
        <v>80.877672000000004</v>
      </c>
      <c r="ADH74" s="18">
        <v>1571.35248</v>
      </c>
      <c r="ADI74" s="18">
        <v>824.65221959999997</v>
      </c>
      <c r="ADJ74" s="18">
        <v>708.19602120000002</v>
      </c>
      <c r="ADK74" s="18">
        <v>1016.196624</v>
      </c>
      <c r="ADL74" s="18"/>
      <c r="ADM74" s="18"/>
      <c r="ADN74" s="20">
        <f t="shared" si="255"/>
        <v>340.30422164000083</v>
      </c>
      <c r="ADO74" s="20">
        <f t="shared" si="256"/>
        <v>0</v>
      </c>
      <c r="ADP74" s="20">
        <f t="shared" si="257"/>
        <v>340.30422164000083</v>
      </c>
      <c r="ADQ74" s="18">
        <f t="shared" si="340"/>
        <v>12400.191000000003</v>
      </c>
      <c r="ADR74" s="18">
        <v>1177.8210000000001</v>
      </c>
      <c r="ADS74" s="218">
        <v>1246.93</v>
      </c>
      <c r="ADT74" s="218">
        <v>1246.93</v>
      </c>
      <c r="ADU74" s="218">
        <v>1246.93</v>
      </c>
      <c r="ADV74" s="218">
        <v>1246.93</v>
      </c>
      <c r="ADW74" s="218">
        <v>1246.93</v>
      </c>
      <c r="ADX74" s="218">
        <v>1246.93</v>
      </c>
      <c r="ADY74" s="218">
        <v>1246.93</v>
      </c>
      <c r="ADZ74" s="218">
        <v>1246.93</v>
      </c>
      <c r="AEA74" s="218">
        <v>1246.93</v>
      </c>
      <c r="AEB74" s="218"/>
      <c r="AEC74" s="218"/>
      <c r="AED74" s="20">
        <f t="shared" si="341"/>
        <v>10169.742368592</v>
      </c>
      <c r="AEE74" s="18">
        <v>1096.10265744</v>
      </c>
      <c r="AEF74" s="18">
        <v>962.56780920000006</v>
      </c>
      <c r="AEG74" s="18">
        <v>1395.5221397520002</v>
      </c>
      <c r="AEH74" s="18">
        <v>974.01398399999994</v>
      </c>
      <c r="AEI74" s="18">
        <v>774.09841860000006</v>
      </c>
      <c r="AEJ74" s="18">
        <v>796.64506920000008</v>
      </c>
      <c r="AEK74" s="18">
        <v>1437.7875192000001</v>
      </c>
      <c r="AEL74" s="18">
        <v>1108.7429364</v>
      </c>
      <c r="AEM74" s="18">
        <v>950.78250360000004</v>
      </c>
      <c r="AEN74" s="18">
        <v>673.47933119999993</v>
      </c>
      <c r="AEO74" s="18"/>
      <c r="AEP74" s="18"/>
      <c r="AEQ74" s="20">
        <f t="shared" si="258"/>
        <v>-2230.4486314080023</v>
      </c>
      <c r="AER74" s="20">
        <f t="shared" si="259"/>
        <v>-2230.4486314080023</v>
      </c>
      <c r="AES74" s="20">
        <f t="shared" si="260"/>
        <v>0</v>
      </c>
      <c r="AET74" s="18">
        <f t="shared" si="342"/>
        <v>0</v>
      </c>
      <c r="AEU74" s="18">
        <v>0</v>
      </c>
      <c r="AEV74" s="218">
        <v>0</v>
      </c>
      <c r="AEW74" s="218">
        <v>0</v>
      </c>
      <c r="AEX74" s="218">
        <v>0</v>
      </c>
      <c r="AEY74" s="218">
        <v>0</v>
      </c>
      <c r="AEZ74" s="218"/>
      <c r="AFA74" s="218"/>
      <c r="AFB74" s="218"/>
      <c r="AFC74" s="218"/>
      <c r="AFD74" s="218"/>
      <c r="AFE74" s="218"/>
      <c r="AFF74" s="218"/>
      <c r="AFG74" s="20">
        <f t="shared" si="343"/>
        <v>0</v>
      </c>
      <c r="AFH74" s="18"/>
      <c r="AFI74" s="18"/>
      <c r="AFJ74" s="18"/>
      <c r="AFK74" s="18"/>
      <c r="AFL74" s="18"/>
      <c r="AFM74" s="18"/>
      <c r="AFN74" s="18"/>
      <c r="AFO74" s="18"/>
      <c r="AFP74" s="18"/>
      <c r="AFQ74" s="18"/>
      <c r="AFR74" s="18"/>
      <c r="AFS74" s="18"/>
      <c r="AFT74" s="20">
        <f t="shared" si="261"/>
        <v>0</v>
      </c>
      <c r="AFU74" s="20">
        <f t="shared" si="262"/>
        <v>0</v>
      </c>
      <c r="AFV74" s="135">
        <f t="shared" si="263"/>
        <v>0</v>
      </c>
      <c r="AFW74" s="140">
        <f t="shared" si="264"/>
        <v>191021.71900000004</v>
      </c>
      <c r="AFX74" s="110">
        <f t="shared" si="265"/>
        <v>127407.97504165505</v>
      </c>
      <c r="AFY74" s="125">
        <f t="shared" si="266"/>
        <v>-63613.743958344989</v>
      </c>
      <c r="AFZ74" s="20">
        <f t="shared" si="344"/>
        <v>-63613.743958344989</v>
      </c>
      <c r="AGA74" s="139">
        <f t="shared" si="345"/>
        <v>0</v>
      </c>
      <c r="AGB74" s="200">
        <f t="shared" si="267"/>
        <v>229226.06280000004</v>
      </c>
      <c r="AGC74" s="125">
        <f t="shared" si="267"/>
        <v>152889.57004998607</v>
      </c>
      <c r="AGD74" s="125">
        <f t="shared" si="268"/>
        <v>-76336.492750013975</v>
      </c>
      <c r="AGE74" s="20">
        <f t="shared" si="269"/>
        <v>-76336.492750013975</v>
      </c>
      <c r="AGF74" s="135">
        <f t="shared" si="270"/>
        <v>0</v>
      </c>
      <c r="AGG74" s="164">
        <f t="shared" si="346"/>
        <v>11461.303140000004</v>
      </c>
      <c r="AGH74" s="205">
        <f t="shared" si="347"/>
        <v>7644.4785024993034</v>
      </c>
      <c r="AGI74" s="125">
        <f t="shared" si="271"/>
        <v>-3816.8246375007002</v>
      </c>
      <c r="AGJ74" s="20">
        <f t="shared" si="272"/>
        <v>-3816.8246375007002</v>
      </c>
      <c r="AGK74" s="139">
        <f t="shared" si="273"/>
        <v>0</v>
      </c>
      <c r="AGL74" s="165">
        <f t="shared" si="348"/>
        <v>240687.36594000005</v>
      </c>
      <c r="AGM74" s="165">
        <f t="shared" si="348"/>
        <v>160534.04855248536</v>
      </c>
      <c r="AGN74" s="166">
        <f t="shared" si="99"/>
        <v>-80153.317387514689</v>
      </c>
      <c r="AGO74" s="165">
        <f t="shared" si="274"/>
        <v>-80153.317387514689</v>
      </c>
      <c r="AGP74" s="167">
        <f t="shared" si="275"/>
        <v>0</v>
      </c>
      <c r="AGQ74" s="202">
        <f t="shared" si="349"/>
        <v>4.7619047619047623E-2</v>
      </c>
      <c r="AGR74" s="263"/>
      <c r="AGS74" s="263">
        <v>0.05</v>
      </c>
      <c r="AGT74" s="229"/>
      <c r="AGU74" s="264"/>
      <c r="AGV74" s="22"/>
      <c r="AGW74" s="22"/>
      <c r="AGX74" s="22"/>
      <c r="AGY74" s="22"/>
      <c r="AGZ74" s="22"/>
      <c r="AHA74" s="22"/>
      <c r="AHB74" s="22"/>
      <c r="AHC74" s="22"/>
      <c r="AHD74" s="22"/>
      <c r="AHE74" s="22"/>
      <c r="AHF74" s="22"/>
      <c r="AHG74" s="22"/>
      <c r="AHH74" s="22"/>
    </row>
    <row r="75" spans="1:892" s="210" customFormat="1" ht="12.75" outlineLevel="1" x14ac:dyDescent="0.25">
      <c r="A75" s="1">
        <v>505</v>
      </c>
      <c r="B75" s="21">
        <v>3</v>
      </c>
      <c r="C75" s="233" t="s">
        <v>796</v>
      </c>
      <c r="D75" s="231">
        <v>9</v>
      </c>
      <c r="E75" s="227">
        <v>2136</v>
      </c>
      <c r="F75" s="131">
        <f t="shared" si="177"/>
        <v>27356.128000000001</v>
      </c>
      <c r="G75" s="113">
        <f t="shared" si="178"/>
        <v>25314.253338672024</v>
      </c>
      <c r="H75" s="131">
        <f t="shared" si="179"/>
        <v>-2041.8746613279764</v>
      </c>
      <c r="I75" s="120">
        <f t="shared" si="180"/>
        <v>-2041.8746613279764</v>
      </c>
      <c r="J75" s="120">
        <f t="shared" si="181"/>
        <v>0</v>
      </c>
      <c r="K75" s="18">
        <f t="shared" si="276"/>
        <v>11282.404</v>
      </c>
      <c r="L75" s="218">
        <v>1107.0940000000001</v>
      </c>
      <c r="M75" s="218">
        <v>1130.5899999999999</v>
      </c>
      <c r="N75" s="218">
        <v>1130.5899999999999</v>
      </c>
      <c r="O75" s="218">
        <v>1130.5899999999999</v>
      </c>
      <c r="P75" s="218">
        <v>1130.5899999999999</v>
      </c>
      <c r="Q75" s="218">
        <v>1130.5899999999999</v>
      </c>
      <c r="R75" s="218">
        <v>1130.5899999999999</v>
      </c>
      <c r="S75" s="218">
        <v>1130.5899999999999</v>
      </c>
      <c r="T75" s="218">
        <v>1130.5899999999999</v>
      </c>
      <c r="U75" s="218">
        <v>1130.5899999999999</v>
      </c>
      <c r="V75" s="218"/>
      <c r="W75" s="218"/>
      <c r="X75" s="218">
        <f t="shared" si="277"/>
        <v>10909.714115303203</v>
      </c>
      <c r="Y75" s="18">
        <v>0</v>
      </c>
      <c r="Z75" s="18">
        <v>4337.8219809967713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6571.8921343064303</v>
      </c>
      <c r="AG75" s="18">
        <v>0</v>
      </c>
      <c r="AH75" s="18">
        <v>0</v>
      </c>
      <c r="AI75" s="18"/>
      <c r="AJ75" s="18"/>
      <c r="AK75" s="218"/>
      <c r="AL75" s="218">
        <f t="shared" si="278"/>
        <v>0</v>
      </c>
      <c r="AM75" s="218">
        <f t="shared" si="182"/>
        <v>0</v>
      </c>
      <c r="AN75" s="18">
        <f t="shared" si="279"/>
        <v>1617.9319999999998</v>
      </c>
      <c r="AO75" s="218">
        <v>158.85199999999998</v>
      </c>
      <c r="AP75" s="218">
        <v>162.12</v>
      </c>
      <c r="AQ75" s="218">
        <v>162.12</v>
      </c>
      <c r="AR75" s="218">
        <v>162.12</v>
      </c>
      <c r="AS75" s="218">
        <v>162.12</v>
      </c>
      <c r="AT75" s="218">
        <v>162.12</v>
      </c>
      <c r="AU75" s="218">
        <v>162.12</v>
      </c>
      <c r="AV75" s="218">
        <v>162.12</v>
      </c>
      <c r="AW75" s="218">
        <v>162.12</v>
      </c>
      <c r="AX75" s="218">
        <v>162.12</v>
      </c>
      <c r="AY75" s="218"/>
      <c r="AZ75" s="218"/>
      <c r="BA75" s="20">
        <f t="shared" si="280"/>
        <v>1751.3487891117438</v>
      </c>
      <c r="BB75" s="18">
        <v>0</v>
      </c>
      <c r="BC75" s="18">
        <v>778.1372628959756</v>
      </c>
      <c r="BD75" s="18">
        <v>0</v>
      </c>
      <c r="BE75" s="18">
        <v>0</v>
      </c>
      <c r="BF75" s="18">
        <v>0</v>
      </c>
      <c r="BG75" s="18">
        <v>0</v>
      </c>
      <c r="BH75" s="18">
        <v>0</v>
      </c>
      <c r="BI75" s="18">
        <v>973.21152621576823</v>
      </c>
      <c r="BJ75" s="18">
        <v>0</v>
      </c>
      <c r="BK75" s="18">
        <v>0</v>
      </c>
      <c r="BL75" s="18"/>
      <c r="BM75" s="18"/>
      <c r="BN75" s="218"/>
      <c r="BO75" s="20">
        <f t="shared" si="183"/>
        <v>0</v>
      </c>
      <c r="BP75" s="20">
        <f t="shared" si="184"/>
        <v>0</v>
      </c>
      <c r="BQ75" s="18">
        <f t="shared" si="281"/>
        <v>952.59299999999985</v>
      </c>
      <c r="BR75" s="218">
        <v>95.162999999999997</v>
      </c>
      <c r="BS75" s="3">
        <v>95.27</v>
      </c>
      <c r="BT75" s="218">
        <v>95.27</v>
      </c>
      <c r="BU75" s="218">
        <v>95.27</v>
      </c>
      <c r="BV75" s="218">
        <v>95.27</v>
      </c>
      <c r="BW75" s="218">
        <v>95.27</v>
      </c>
      <c r="BX75" s="218">
        <v>95.27</v>
      </c>
      <c r="BY75" s="218">
        <v>95.27</v>
      </c>
      <c r="BZ75" s="218">
        <v>95.27</v>
      </c>
      <c r="CA75" s="218">
        <v>95.27</v>
      </c>
      <c r="CB75" s="218"/>
      <c r="CC75" s="218"/>
      <c r="CD75" s="18">
        <f t="shared" si="282"/>
        <v>1031.4790505512801</v>
      </c>
      <c r="CE75" s="18">
        <v>95.975172299999997</v>
      </c>
      <c r="CF75" s="18">
        <v>95.728622999999999</v>
      </c>
      <c r="CG75" s="18">
        <v>104.92921767828001</v>
      </c>
      <c r="CH75" s="18">
        <v>107.10771831000001</v>
      </c>
      <c r="CI75" s="18">
        <v>104.76793554300001</v>
      </c>
      <c r="CJ75" s="18">
        <v>106.72482801000001</v>
      </c>
      <c r="CK75" s="18">
        <v>103.67652717000001</v>
      </c>
      <c r="CL75" s="18">
        <v>104.13371529000001</v>
      </c>
      <c r="CM75" s="18">
        <v>103.26228357000001</v>
      </c>
      <c r="CN75" s="18">
        <v>105.17302968</v>
      </c>
      <c r="CO75" s="18"/>
      <c r="CP75" s="18"/>
      <c r="CQ75" s="218"/>
      <c r="CR75" s="20">
        <f t="shared" si="185"/>
        <v>0</v>
      </c>
      <c r="CS75" s="20">
        <f t="shared" si="186"/>
        <v>0</v>
      </c>
      <c r="CT75" s="18">
        <f t="shared" si="283"/>
        <v>304.82400000000001</v>
      </c>
      <c r="CU75" s="18">
        <v>29.964000000000002</v>
      </c>
      <c r="CV75" s="218">
        <v>30.54</v>
      </c>
      <c r="CW75" s="218">
        <v>30.54</v>
      </c>
      <c r="CX75" s="218">
        <v>30.54</v>
      </c>
      <c r="CY75" s="218">
        <v>30.54</v>
      </c>
      <c r="CZ75" s="218">
        <v>30.54</v>
      </c>
      <c r="DA75" s="218">
        <v>30.54</v>
      </c>
      <c r="DB75" s="218">
        <v>30.54</v>
      </c>
      <c r="DC75" s="218">
        <v>30.54</v>
      </c>
      <c r="DD75" s="218">
        <v>30.54</v>
      </c>
      <c r="DE75" s="218"/>
      <c r="DF75" s="218"/>
      <c r="DG75" s="18">
        <f t="shared" si="284"/>
        <v>320.61791905967999</v>
      </c>
      <c r="DH75" s="18">
        <v>25.284493668000003</v>
      </c>
      <c r="DI75" s="18">
        <v>25.219540680000001</v>
      </c>
      <c r="DJ75" s="18">
        <v>33.750519863679997</v>
      </c>
      <c r="DK75" s="18">
        <v>34.451235359999998</v>
      </c>
      <c r="DL75" s="18">
        <v>33.698643407999995</v>
      </c>
      <c r="DM75" s="18">
        <v>34.327956319999998</v>
      </c>
      <c r="DN75" s="18">
        <v>33.347591520000002</v>
      </c>
      <c r="DO75" s="18">
        <v>33.494646240000002</v>
      </c>
      <c r="DP75" s="18">
        <v>33.214349919999997</v>
      </c>
      <c r="DQ75" s="18">
        <v>33.828942079999997</v>
      </c>
      <c r="DR75" s="18"/>
      <c r="DS75" s="18"/>
      <c r="DT75" s="218">
        <f t="shared" si="285"/>
        <v>15.793919059679979</v>
      </c>
      <c r="DU75" s="20">
        <f t="shared" si="187"/>
        <v>0</v>
      </c>
      <c r="DV75" s="20">
        <f t="shared" si="286"/>
        <v>15.793919059679979</v>
      </c>
      <c r="DW75" s="18">
        <f t="shared" si="176"/>
        <v>375.15300000000013</v>
      </c>
      <c r="DX75" s="18">
        <v>36.843000000000004</v>
      </c>
      <c r="DY75" s="218">
        <v>37.590000000000003</v>
      </c>
      <c r="DZ75" s="218">
        <v>37.590000000000003</v>
      </c>
      <c r="EA75" s="218">
        <v>37.590000000000003</v>
      </c>
      <c r="EB75" s="218">
        <v>37.590000000000003</v>
      </c>
      <c r="EC75" s="218">
        <v>37.590000000000003</v>
      </c>
      <c r="ED75" s="218">
        <v>37.590000000000003</v>
      </c>
      <c r="EE75" s="218">
        <v>37.590000000000003</v>
      </c>
      <c r="EF75" s="218">
        <v>37.590000000000003</v>
      </c>
      <c r="EG75" s="218">
        <v>37.590000000000003</v>
      </c>
      <c r="EH75" s="218"/>
      <c r="EI75" s="218"/>
      <c r="EJ75" s="218"/>
      <c r="EK75" s="18">
        <f t="shared" si="287"/>
        <v>224.91944881989679</v>
      </c>
      <c r="EL75" s="18">
        <v>0</v>
      </c>
      <c r="EM75" s="18">
        <v>0</v>
      </c>
      <c r="EN75" s="18">
        <v>0</v>
      </c>
      <c r="EO75" s="18">
        <v>0</v>
      </c>
      <c r="EP75" s="18">
        <v>0</v>
      </c>
      <c r="EQ75" s="18">
        <v>0</v>
      </c>
      <c r="ER75" s="18">
        <v>0</v>
      </c>
      <c r="ES75" s="18">
        <v>224.91944881989679</v>
      </c>
      <c r="ET75" s="18">
        <v>0</v>
      </c>
      <c r="EU75" s="18">
        <v>0</v>
      </c>
      <c r="EV75" s="18"/>
      <c r="EW75" s="18"/>
      <c r="EX75" s="20">
        <f t="shared" si="188"/>
        <v>-150.23355118010335</v>
      </c>
      <c r="EY75" s="20">
        <f t="shared" si="288"/>
        <v>-150.23355118010335</v>
      </c>
      <c r="EZ75" s="20">
        <f t="shared" si="289"/>
        <v>0</v>
      </c>
      <c r="FA75" s="18">
        <f t="shared" si="290"/>
        <v>3658.0299999999997</v>
      </c>
      <c r="FB75" s="18">
        <v>359.17</v>
      </c>
      <c r="FC75" s="218">
        <v>366.54</v>
      </c>
      <c r="FD75" s="218">
        <v>366.54</v>
      </c>
      <c r="FE75" s="218">
        <v>366.54</v>
      </c>
      <c r="FF75" s="218">
        <v>366.54</v>
      </c>
      <c r="FG75" s="218">
        <v>366.54</v>
      </c>
      <c r="FH75" s="218">
        <v>366.54</v>
      </c>
      <c r="FI75" s="218">
        <v>366.54</v>
      </c>
      <c r="FJ75" s="218">
        <v>366.54</v>
      </c>
      <c r="FK75" s="218">
        <v>366.54</v>
      </c>
      <c r="FL75" s="218"/>
      <c r="FM75" s="218"/>
      <c r="FN75" s="20">
        <f t="shared" si="291"/>
        <v>3640.8002154288138</v>
      </c>
      <c r="FO75" s="18">
        <v>0</v>
      </c>
      <c r="FP75" s="18">
        <v>1448.8913125059844</v>
      </c>
      <c r="FQ75" s="18">
        <v>0</v>
      </c>
      <c r="FR75" s="18">
        <v>0</v>
      </c>
      <c r="FS75" s="18">
        <v>0</v>
      </c>
      <c r="FT75" s="18">
        <v>0</v>
      </c>
      <c r="FU75" s="18">
        <v>0</v>
      </c>
      <c r="FV75" s="18">
        <v>2191.9089029228294</v>
      </c>
      <c r="FW75" s="18">
        <v>0</v>
      </c>
      <c r="FX75" s="18">
        <v>0</v>
      </c>
      <c r="FY75" s="18"/>
      <c r="FZ75" s="18"/>
      <c r="GA75" s="218">
        <f t="shared" si="292"/>
        <v>-17.229784571185974</v>
      </c>
      <c r="GB75" s="20">
        <f t="shared" si="293"/>
        <v>-17.229784571185974</v>
      </c>
      <c r="GC75" s="20">
        <f t="shared" si="294"/>
        <v>0</v>
      </c>
      <c r="GD75" s="18">
        <f t="shared" si="295"/>
        <v>3.1829999999999998</v>
      </c>
      <c r="GE75" s="218">
        <v>3.1829999999999998</v>
      </c>
      <c r="GF75" s="218">
        <v>0</v>
      </c>
      <c r="GG75" s="218">
        <v>0</v>
      </c>
      <c r="GH75" s="218">
        <v>0</v>
      </c>
      <c r="GI75" s="218">
        <v>0</v>
      </c>
      <c r="GJ75" s="218">
        <v>0</v>
      </c>
      <c r="GK75" s="218"/>
      <c r="GL75" s="218"/>
      <c r="GM75" s="218"/>
      <c r="GN75" s="218"/>
      <c r="GO75" s="218"/>
      <c r="GP75" s="218"/>
      <c r="GQ75" s="20">
        <f t="shared" si="296"/>
        <v>0</v>
      </c>
      <c r="GR75" s="18">
        <v>0</v>
      </c>
      <c r="GS75" s="18">
        <v>0</v>
      </c>
      <c r="GT75" s="18">
        <v>0</v>
      </c>
      <c r="GU75" s="18">
        <v>0</v>
      </c>
      <c r="GV75" s="218">
        <f t="shared" si="297"/>
        <v>-3.1829999999999998</v>
      </c>
      <c r="GW75" s="20">
        <f t="shared" si="189"/>
        <v>-3.1829999999999998</v>
      </c>
      <c r="GX75" s="20">
        <f t="shared" si="190"/>
        <v>0</v>
      </c>
      <c r="GY75" s="18">
        <f t="shared" si="298"/>
        <v>9162.0089999999982</v>
      </c>
      <c r="GZ75" s="18">
        <v>895.68899999999996</v>
      </c>
      <c r="HA75" s="218">
        <v>918.48</v>
      </c>
      <c r="HB75" s="218">
        <v>918.48</v>
      </c>
      <c r="HC75" s="218">
        <v>918.48</v>
      </c>
      <c r="HD75" s="218">
        <v>918.48</v>
      </c>
      <c r="HE75" s="218">
        <v>918.48</v>
      </c>
      <c r="HF75" s="218">
        <v>918.48</v>
      </c>
      <c r="HG75" s="218">
        <v>918.48</v>
      </c>
      <c r="HH75" s="218">
        <v>918.48</v>
      </c>
      <c r="HI75" s="218">
        <v>918.48</v>
      </c>
      <c r="HJ75" s="218"/>
      <c r="HK75" s="218"/>
      <c r="HL75" s="20">
        <f t="shared" si="299"/>
        <v>7435.3738003974086</v>
      </c>
      <c r="HM75" s="18">
        <v>710.11893909171749</v>
      </c>
      <c r="HN75" s="18">
        <v>652.86329687045486</v>
      </c>
      <c r="HO75" s="18">
        <v>750.37168178105935</v>
      </c>
      <c r="HP75" s="18">
        <v>808.84065293698814</v>
      </c>
      <c r="HQ75" s="18">
        <v>846.13562154766566</v>
      </c>
      <c r="HR75" s="18">
        <v>733.97348371571911</v>
      </c>
      <c r="HS75" s="18">
        <v>667.19198387859899</v>
      </c>
      <c r="HT75" s="18">
        <v>882.55886299700023</v>
      </c>
      <c r="HU75" s="18">
        <v>666.86769023951751</v>
      </c>
      <c r="HV75" s="18">
        <v>716.45158733868732</v>
      </c>
      <c r="HW75" s="18"/>
      <c r="HX75" s="18"/>
      <c r="HY75" s="20">
        <f t="shared" si="191"/>
        <v>-1726.6351996025896</v>
      </c>
      <c r="HZ75" s="20">
        <f t="shared" si="192"/>
        <v>-1726.6351996025896</v>
      </c>
      <c r="IA75" s="20">
        <f t="shared" si="193"/>
        <v>0</v>
      </c>
      <c r="IB75" s="119">
        <f t="shared" si="300"/>
        <v>28113.219000000005</v>
      </c>
      <c r="IC75" s="119">
        <v>2699.9189999999994</v>
      </c>
      <c r="ID75" s="228">
        <v>2823.7</v>
      </c>
      <c r="IE75" s="228">
        <v>2823.7</v>
      </c>
      <c r="IF75" s="119">
        <v>2823.7</v>
      </c>
      <c r="IG75" s="119">
        <v>2823.7</v>
      </c>
      <c r="IH75" s="119">
        <v>2823.7</v>
      </c>
      <c r="II75" s="119">
        <v>2823.7</v>
      </c>
      <c r="IJ75" s="119">
        <v>2823.7</v>
      </c>
      <c r="IK75" s="119">
        <v>2823.7</v>
      </c>
      <c r="IL75" s="119">
        <v>2823.7</v>
      </c>
      <c r="IM75" s="119"/>
      <c r="IN75" s="119"/>
      <c r="IO75" s="120">
        <f t="shared" si="301"/>
        <v>27713.35969877593</v>
      </c>
      <c r="IP75" s="18">
        <v>1834.6757815255332</v>
      </c>
      <c r="IQ75" s="18">
        <v>2166.72860535687</v>
      </c>
      <c r="IR75" s="18">
        <v>2907.6377360722399</v>
      </c>
      <c r="IS75" s="18">
        <v>2801.0737543969517</v>
      </c>
      <c r="IT75" s="18">
        <v>3240.4152892419456</v>
      </c>
      <c r="IU75" s="18">
        <v>2670.7230458355348</v>
      </c>
      <c r="IV75" s="18">
        <v>2627.3630501749308</v>
      </c>
      <c r="IW75" s="18">
        <v>2929.1708182743068</v>
      </c>
      <c r="IX75" s="18">
        <v>3347.3316390989175</v>
      </c>
      <c r="IY75" s="18">
        <v>3188.2399787987024</v>
      </c>
      <c r="IZ75" s="18"/>
      <c r="JA75" s="18"/>
      <c r="JB75" s="228">
        <f t="shared" si="194"/>
        <v>-399.85930122407444</v>
      </c>
      <c r="JC75" s="120">
        <f t="shared" si="195"/>
        <v>-399.85930122407444</v>
      </c>
      <c r="JD75" s="120">
        <f t="shared" si="196"/>
        <v>0</v>
      </c>
      <c r="JE75" s="119">
        <f t="shared" si="302"/>
        <v>12.773000000000001</v>
      </c>
      <c r="JF75" s="119">
        <v>12.773000000000001</v>
      </c>
      <c r="JG75" s="228">
        <v>0</v>
      </c>
      <c r="JH75" s="228">
        <v>0</v>
      </c>
      <c r="JI75" s="228">
        <v>0</v>
      </c>
      <c r="JJ75" s="228">
        <v>0</v>
      </c>
      <c r="JK75" s="228">
        <v>0</v>
      </c>
      <c r="JL75" s="228">
        <v>0</v>
      </c>
      <c r="JM75" s="228">
        <v>0</v>
      </c>
      <c r="JN75" s="228">
        <v>0</v>
      </c>
      <c r="JO75" s="228">
        <v>0</v>
      </c>
      <c r="JP75" s="228"/>
      <c r="JQ75" s="228"/>
      <c r="JR75" s="119">
        <f t="shared" si="303"/>
        <v>10.411618024364133</v>
      </c>
      <c r="JS75" s="18">
        <v>10.411618024364133</v>
      </c>
      <c r="JT75" s="18">
        <v>0</v>
      </c>
      <c r="JU75" s="18">
        <v>0</v>
      </c>
      <c r="JV75" s="18">
        <v>0</v>
      </c>
      <c r="JW75" s="18">
        <v>0</v>
      </c>
      <c r="JX75" s="18">
        <v>0</v>
      </c>
      <c r="JY75" s="18">
        <v>0</v>
      </c>
      <c r="JZ75" s="18">
        <v>0</v>
      </c>
      <c r="KA75" s="18">
        <v>0</v>
      </c>
      <c r="KB75" s="18">
        <v>0</v>
      </c>
      <c r="KC75" s="18"/>
      <c r="KD75" s="18"/>
      <c r="KE75" s="228">
        <f t="shared" si="197"/>
        <v>-2.3613819756358687</v>
      </c>
      <c r="KF75" s="120">
        <f t="shared" si="198"/>
        <v>-2.3613819756358687</v>
      </c>
      <c r="KG75" s="120">
        <f t="shared" si="199"/>
        <v>0</v>
      </c>
      <c r="KH75" s="119">
        <f t="shared" si="304"/>
        <v>2197.7580000000003</v>
      </c>
      <c r="KI75" s="119">
        <v>215.77800000000002</v>
      </c>
      <c r="KJ75" s="228">
        <v>220.22</v>
      </c>
      <c r="KK75" s="228">
        <v>220.22</v>
      </c>
      <c r="KL75" s="228">
        <v>220.22</v>
      </c>
      <c r="KM75" s="228">
        <v>220.22</v>
      </c>
      <c r="KN75" s="228">
        <v>220.22</v>
      </c>
      <c r="KO75" s="228">
        <v>220.22</v>
      </c>
      <c r="KP75" s="228">
        <v>220.22</v>
      </c>
      <c r="KQ75" s="228">
        <v>220.22</v>
      </c>
      <c r="KR75" s="228">
        <v>220.22</v>
      </c>
      <c r="KS75" s="228"/>
      <c r="KT75" s="228"/>
      <c r="KU75" s="120">
        <f t="shared" si="305"/>
        <v>1835.0823198693324</v>
      </c>
      <c r="KV75" s="18">
        <v>255.48196627761791</v>
      </c>
      <c r="KW75" s="18">
        <v>193.63258667483743</v>
      </c>
      <c r="KX75" s="18">
        <v>285.45541266314916</v>
      </c>
      <c r="KY75" s="18">
        <v>253.15978762275975</v>
      </c>
      <c r="KZ75" s="18">
        <v>272.65361506809631</v>
      </c>
      <c r="LA75" s="18">
        <v>54.021650301201483</v>
      </c>
      <c r="LB75" s="18">
        <v>2.9933219001478535</v>
      </c>
      <c r="LC75" s="18"/>
      <c r="LD75" s="18">
        <v>301.59480149623323</v>
      </c>
      <c r="LE75" s="18">
        <v>216.08917786528912</v>
      </c>
      <c r="LF75" s="18"/>
      <c r="LG75" s="18"/>
      <c r="LH75" s="228">
        <f t="shared" si="306"/>
        <v>-362.67568013066784</v>
      </c>
      <c r="LI75" s="120">
        <f t="shared" si="200"/>
        <v>-362.67568013066784</v>
      </c>
      <c r="LJ75" s="120">
        <f t="shared" si="201"/>
        <v>0</v>
      </c>
      <c r="LK75" s="120">
        <f t="shared" si="307"/>
        <v>0</v>
      </c>
      <c r="LL75" s="228"/>
      <c r="LM75" s="228"/>
      <c r="LN75" s="228"/>
      <c r="LO75" s="228"/>
      <c r="LP75" s="228"/>
      <c r="LQ75" s="228"/>
      <c r="LR75" s="228"/>
      <c r="LS75" s="228"/>
      <c r="LT75" s="228"/>
      <c r="LU75" s="228"/>
      <c r="LV75" s="228"/>
      <c r="LW75" s="228"/>
      <c r="LX75" s="120">
        <f t="shared" si="202"/>
        <v>0</v>
      </c>
      <c r="LY75" s="228"/>
      <c r="LZ75" s="228"/>
      <c r="MA75" s="228"/>
      <c r="MB75" s="228"/>
      <c r="MC75" s="228"/>
      <c r="MD75" s="228"/>
      <c r="ME75" s="228"/>
      <c r="MF75" s="228"/>
      <c r="MG75" s="228"/>
      <c r="MH75" s="228"/>
      <c r="MI75" s="228"/>
      <c r="MJ75" s="119">
        <v>0</v>
      </c>
      <c r="MK75" s="228"/>
      <c r="ML75" s="120">
        <f t="shared" si="203"/>
        <v>0</v>
      </c>
      <c r="MM75" s="120">
        <f t="shared" si="204"/>
        <v>0</v>
      </c>
      <c r="MN75" s="120">
        <f t="shared" si="308"/>
        <v>22968.485999999997</v>
      </c>
      <c r="MO75" s="120">
        <v>2314.2959999999998</v>
      </c>
      <c r="MP75" s="228">
        <v>2294.91</v>
      </c>
      <c r="MQ75" s="228">
        <v>2294.91</v>
      </c>
      <c r="MR75" s="228">
        <v>2294.91</v>
      </c>
      <c r="MS75" s="228">
        <v>2294.91</v>
      </c>
      <c r="MT75" s="228">
        <v>2294.91</v>
      </c>
      <c r="MU75" s="228">
        <v>2294.91</v>
      </c>
      <c r="MV75" s="228">
        <v>2294.91</v>
      </c>
      <c r="MW75" s="228">
        <v>2294.91</v>
      </c>
      <c r="MX75" s="228">
        <v>2294.91</v>
      </c>
      <c r="MY75" s="228"/>
      <c r="MZ75" s="228"/>
      <c r="NA75" s="120">
        <f t="shared" si="309"/>
        <v>6539.4839513850302</v>
      </c>
      <c r="NB75" s="20">
        <v>6391.7721739153676</v>
      </c>
      <c r="NC75" s="20">
        <v>0</v>
      </c>
      <c r="ND75" s="20">
        <v>0</v>
      </c>
      <c r="NE75" s="20">
        <v>0</v>
      </c>
      <c r="NF75" s="20">
        <v>0</v>
      </c>
      <c r="NG75" s="20">
        <v>0</v>
      </c>
      <c r="NH75" s="20">
        <v>0</v>
      </c>
      <c r="NI75" s="20">
        <v>0</v>
      </c>
      <c r="NJ75" s="20">
        <v>0</v>
      </c>
      <c r="NK75" s="20">
        <v>147.71177746966222</v>
      </c>
      <c r="NL75" s="20"/>
      <c r="NM75" s="20"/>
      <c r="NN75" s="228">
        <f t="shared" si="310"/>
        <v>-16429.002048614966</v>
      </c>
      <c r="NO75" s="120">
        <f t="shared" si="205"/>
        <v>-16429.002048614966</v>
      </c>
      <c r="NP75" s="120">
        <f t="shared" si="206"/>
        <v>0</v>
      </c>
      <c r="NQ75" s="114">
        <f t="shared" si="207"/>
        <v>12294.997000000003</v>
      </c>
      <c r="NR75" s="113">
        <f t="shared" si="208"/>
        <v>13382.810000000001</v>
      </c>
      <c r="NS75" s="131">
        <f t="shared" si="209"/>
        <v>1087.8129999999983</v>
      </c>
      <c r="NT75" s="120">
        <f t="shared" si="210"/>
        <v>0</v>
      </c>
      <c r="NU75" s="120">
        <f t="shared" si="211"/>
        <v>1087.8129999999983</v>
      </c>
      <c r="NV75" s="18">
        <f t="shared" si="311"/>
        <v>3814.2990000000009</v>
      </c>
      <c r="NW75" s="18">
        <v>355.95899999999995</v>
      </c>
      <c r="NX75" s="218">
        <v>384.26</v>
      </c>
      <c r="NY75" s="218">
        <v>384.26</v>
      </c>
      <c r="NZ75" s="18">
        <v>384.26</v>
      </c>
      <c r="OA75" s="18">
        <v>384.26</v>
      </c>
      <c r="OB75" s="18">
        <v>384.26</v>
      </c>
      <c r="OC75" s="18">
        <v>384.26</v>
      </c>
      <c r="OD75" s="18">
        <v>384.26</v>
      </c>
      <c r="OE75" s="18">
        <v>384.26</v>
      </c>
      <c r="OF75" s="18">
        <v>384.26</v>
      </c>
      <c r="OG75" s="18"/>
      <c r="OH75" s="18"/>
      <c r="OI75" s="20">
        <f t="shared" si="312"/>
        <v>8865.8100000000013</v>
      </c>
      <c r="OJ75" s="20">
        <v>0</v>
      </c>
      <c r="OK75" s="20">
        <v>0</v>
      </c>
      <c r="OL75" s="20">
        <v>0</v>
      </c>
      <c r="OM75" s="20">
        <v>0</v>
      </c>
      <c r="ON75" s="20">
        <v>0</v>
      </c>
      <c r="OO75" s="20">
        <v>0</v>
      </c>
      <c r="OP75" s="20">
        <v>0</v>
      </c>
      <c r="OQ75" s="20">
        <v>4305.0200000000004</v>
      </c>
      <c r="OR75" s="20">
        <v>4560.79</v>
      </c>
      <c r="OS75" s="20">
        <f>VLOOKUP(C75,'[3]Фін.рез.(витрати)'!$C$8:$AD$94,28,0)</f>
        <v>0</v>
      </c>
      <c r="OT75" s="20"/>
      <c r="OU75" s="20"/>
      <c r="OV75" s="218">
        <f t="shared" si="313"/>
        <v>5051.5110000000004</v>
      </c>
      <c r="OW75" s="20">
        <f t="shared" si="212"/>
        <v>0</v>
      </c>
      <c r="OX75" s="20">
        <f t="shared" si="213"/>
        <v>5051.5110000000004</v>
      </c>
      <c r="OY75" s="18">
        <f t="shared" si="314"/>
        <v>2768.8520000000008</v>
      </c>
      <c r="OZ75" s="18">
        <v>258.12200000000001</v>
      </c>
      <c r="PA75" s="218">
        <v>278.97000000000003</v>
      </c>
      <c r="PB75" s="218">
        <v>278.97000000000003</v>
      </c>
      <c r="PC75" s="218">
        <v>278.97000000000003</v>
      </c>
      <c r="PD75" s="218">
        <v>278.97000000000003</v>
      </c>
      <c r="PE75" s="218">
        <v>278.97000000000003</v>
      </c>
      <c r="PF75" s="218">
        <v>278.97000000000003</v>
      </c>
      <c r="PG75" s="218">
        <v>278.97000000000003</v>
      </c>
      <c r="PH75" s="218">
        <v>278.97000000000003</v>
      </c>
      <c r="PI75" s="218">
        <v>278.97000000000003</v>
      </c>
      <c r="PJ75" s="218"/>
      <c r="PK75" s="218"/>
      <c r="PL75" s="20">
        <f t="shared" si="315"/>
        <v>4517</v>
      </c>
      <c r="PM75" s="18">
        <v>0</v>
      </c>
      <c r="PN75" s="18">
        <v>0</v>
      </c>
      <c r="PO75" s="18">
        <v>0</v>
      </c>
      <c r="PP75" s="18">
        <v>0</v>
      </c>
      <c r="PQ75" s="18">
        <v>0</v>
      </c>
      <c r="PR75" s="18">
        <v>0</v>
      </c>
      <c r="PS75" s="18">
        <v>0</v>
      </c>
      <c r="PT75" s="18">
        <v>4517</v>
      </c>
      <c r="PU75" s="18">
        <v>0</v>
      </c>
      <c r="PV75" s="18">
        <f>VLOOKUP(C75,'[3]Фін.рез.(витрати)'!$C$8:$AE$94,29,0)</f>
        <v>0</v>
      </c>
      <c r="PW75" s="18"/>
      <c r="PX75" s="18"/>
      <c r="PY75" s="218">
        <f t="shared" si="316"/>
        <v>1748.1479999999992</v>
      </c>
      <c r="PZ75" s="20">
        <f t="shared" si="214"/>
        <v>0</v>
      </c>
      <c r="QA75" s="20">
        <f t="shared" si="215"/>
        <v>1748.1479999999992</v>
      </c>
      <c r="QB75" s="18">
        <f t="shared" si="317"/>
        <v>650.00499999999988</v>
      </c>
      <c r="QC75" s="18">
        <v>63.655000000000001</v>
      </c>
      <c r="QD75" s="218">
        <v>65.150000000000006</v>
      </c>
      <c r="QE75" s="218">
        <v>65.150000000000006</v>
      </c>
      <c r="QF75" s="218">
        <v>65.150000000000006</v>
      </c>
      <c r="QG75" s="218">
        <v>65.150000000000006</v>
      </c>
      <c r="QH75" s="218">
        <v>65.150000000000006</v>
      </c>
      <c r="QI75" s="218">
        <v>65.150000000000006</v>
      </c>
      <c r="QJ75" s="218">
        <v>65.150000000000006</v>
      </c>
      <c r="QK75" s="218">
        <v>65.150000000000006</v>
      </c>
      <c r="QL75" s="218">
        <v>65.150000000000006</v>
      </c>
      <c r="QM75" s="218"/>
      <c r="QN75" s="218"/>
      <c r="QO75" s="20">
        <f t="shared" si="318"/>
        <v>0</v>
      </c>
      <c r="QP75" s="18">
        <v>0</v>
      </c>
      <c r="QQ75" s="18">
        <v>0</v>
      </c>
      <c r="QR75" s="18"/>
      <c r="QS75" s="18">
        <v>0</v>
      </c>
      <c r="QT75" s="18">
        <v>0</v>
      </c>
      <c r="QU75" s="18">
        <v>0</v>
      </c>
      <c r="QV75" s="18"/>
      <c r="QW75" s="18">
        <v>0</v>
      </c>
      <c r="QX75" s="18"/>
      <c r="QY75" s="18"/>
      <c r="QZ75" s="18"/>
      <c r="RA75" s="18"/>
      <c r="RB75" s="218">
        <f t="shared" si="319"/>
        <v>-650.00499999999988</v>
      </c>
      <c r="RC75" s="20">
        <f t="shared" si="216"/>
        <v>-650.00499999999988</v>
      </c>
      <c r="RD75" s="20">
        <f t="shared" si="217"/>
        <v>0</v>
      </c>
      <c r="RE75" s="18">
        <f t="shared" si="320"/>
        <v>3183.0600000000004</v>
      </c>
      <c r="RF75" s="20">
        <v>301.34999999999997</v>
      </c>
      <c r="RG75" s="218">
        <v>320.19</v>
      </c>
      <c r="RH75" s="218">
        <v>320.19</v>
      </c>
      <c r="RI75" s="218">
        <v>320.19</v>
      </c>
      <c r="RJ75" s="218">
        <v>320.19</v>
      </c>
      <c r="RK75" s="218">
        <v>320.19</v>
      </c>
      <c r="RL75" s="218">
        <v>320.19</v>
      </c>
      <c r="RM75" s="218">
        <v>320.19</v>
      </c>
      <c r="RN75" s="218">
        <v>320.19</v>
      </c>
      <c r="RO75" s="218">
        <v>320.19</v>
      </c>
      <c r="RP75" s="218"/>
      <c r="RQ75" s="218"/>
      <c r="RR75" s="20">
        <f t="shared" si="321"/>
        <v>0</v>
      </c>
      <c r="RS75" s="18">
        <v>0</v>
      </c>
      <c r="RT75" s="18">
        <v>0</v>
      </c>
      <c r="RU75" s="18"/>
      <c r="RV75" s="18">
        <v>0</v>
      </c>
      <c r="RW75" s="18"/>
      <c r="RX75" s="18"/>
      <c r="RY75" s="18">
        <v>0</v>
      </c>
      <c r="RZ75" s="18">
        <v>0</v>
      </c>
      <c r="SA75" s="18"/>
      <c r="SB75" s="18"/>
      <c r="SC75" s="18"/>
      <c r="SD75" s="18"/>
      <c r="SE75" s="20">
        <f t="shared" si="218"/>
        <v>-3183.0600000000004</v>
      </c>
      <c r="SF75" s="20">
        <f t="shared" si="219"/>
        <v>-3183.0600000000004</v>
      </c>
      <c r="SG75" s="20">
        <f t="shared" si="220"/>
        <v>0</v>
      </c>
      <c r="SH75" s="18">
        <f t="shared" si="322"/>
        <v>1375.7280000000001</v>
      </c>
      <c r="SI75" s="18">
        <v>130.03799999999998</v>
      </c>
      <c r="SJ75" s="218">
        <v>138.41</v>
      </c>
      <c r="SK75" s="218">
        <v>138.41</v>
      </c>
      <c r="SL75" s="218">
        <v>138.41</v>
      </c>
      <c r="SM75" s="218">
        <v>138.41</v>
      </c>
      <c r="SN75" s="218">
        <v>138.41</v>
      </c>
      <c r="SO75" s="218">
        <v>138.41</v>
      </c>
      <c r="SP75" s="218">
        <v>138.41</v>
      </c>
      <c r="SQ75" s="218">
        <v>138.41</v>
      </c>
      <c r="SR75" s="218">
        <v>138.41</v>
      </c>
      <c r="SS75" s="218"/>
      <c r="ST75" s="218"/>
      <c r="SU75" s="20">
        <f t="shared" si="323"/>
        <v>0</v>
      </c>
      <c r="SV75" s="18">
        <v>0</v>
      </c>
      <c r="SW75" s="18">
        <v>0</v>
      </c>
      <c r="SX75" s="18">
        <v>0</v>
      </c>
      <c r="SY75" s="18">
        <v>0</v>
      </c>
      <c r="SZ75" s="18">
        <v>0</v>
      </c>
      <c r="TA75" s="18">
        <v>0</v>
      </c>
      <c r="TB75" s="18">
        <v>0</v>
      </c>
      <c r="TC75" s="18">
        <v>0</v>
      </c>
      <c r="TD75" s="18">
        <v>0</v>
      </c>
      <c r="TE75" s="18"/>
      <c r="TF75" s="18"/>
      <c r="TG75" s="18"/>
      <c r="TH75" s="20">
        <f t="shared" si="221"/>
        <v>-1375.7280000000001</v>
      </c>
      <c r="TI75" s="20">
        <f t="shared" si="222"/>
        <v>-1375.7280000000001</v>
      </c>
      <c r="TJ75" s="20">
        <f t="shared" si="223"/>
        <v>0</v>
      </c>
      <c r="TK75" s="18">
        <f t="shared" si="324"/>
        <v>503.05299999999988</v>
      </c>
      <c r="TL75" s="18">
        <v>49.363</v>
      </c>
      <c r="TM75" s="218">
        <v>50.41</v>
      </c>
      <c r="TN75" s="218">
        <v>50.41</v>
      </c>
      <c r="TO75" s="218">
        <v>50.41</v>
      </c>
      <c r="TP75" s="218">
        <v>50.41</v>
      </c>
      <c r="TQ75" s="218">
        <v>50.41</v>
      </c>
      <c r="TR75" s="218">
        <v>50.41</v>
      </c>
      <c r="TS75" s="218">
        <v>50.41</v>
      </c>
      <c r="TT75" s="218">
        <v>50.41</v>
      </c>
      <c r="TU75" s="218">
        <v>50.41</v>
      </c>
      <c r="TV75" s="218"/>
      <c r="TW75" s="218"/>
      <c r="TX75" s="20">
        <f t="shared" si="325"/>
        <v>0</v>
      </c>
      <c r="TY75" s="18">
        <v>0</v>
      </c>
      <c r="TZ75" s="18">
        <v>0</v>
      </c>
      <c r="UA75" s="18">
        <v>0</v>
      </c>
      <c r="UB75" s="18">
        <v>0</v>
      </c>
      <c r="UC75" s="18">
        <v>0</v>
      </c>
      <c r="UD75" s="18">
        <v>0</v>
      </c>
      <c r="UE75" s="18">
        <v>0</v>
      </c>
      <c r="UF75" s="18">
        <v>0</v>
      </c>
      <c r="UG75" s="18">
        <v>0</v>
      </c>
      <c r="UH75" s="18">
        <f>VLOOKUP(C75,'[3]Фін.рез.(витрати)'!$C$8:$AI$94,33,0)</f>
        <v>0</v>
      </c>
      <c r="UI75" s="18"/>
      <c r="UJ75" s="18"/>
      <c r="UK75" s="20">
        <f t="shared" si="224"/>
        <v>-503.05299999999988</v>
      </c>
      <c r="UL75" s="20">
        <f t="shared" si="225"/>
        <v>-503.05299999999988</v>
      </c>
      <c r="UM75" s="20">
        <f t="shared" si="226"/>
        <v>0</v>
      </c>
      <c r="UN75" s="18">
        <f t="shared" si="326"/>
        <v>0</v>
      </c>
      <c r="UO75" s="18">
        <v>0</v>
      </c>
      <c r="UP75" s="218">
        <v>0</v>
      </c>
      <c r="UQ75" s="218">
        <v>0</v>
      </c>
      <c r="UR75" s="218">
        <v>0</v>
      </c>
      <c r="US75" s="218">
        <v>0</v>
      </c>
      <c r="UT75" s="218">
        <v>0</v>
      </c>
      <c r="UU75" s="218">
        <v>0</v>
      </c>
      <c r="UV75" s="218">
        <v>0</v>
      </c>
      <c r="UW75" s="218">
        <v>0</v>
      </c>
      <c r="UX75" s="218">
        <v>0</v>
      </c>
      <c r="UY75" s="218"/>
      <c r="UZ75" s="218"/>
      <c r="VA75" s="20">
        <f t="shared" si="227"/>
        <v>0</v>
      </c>
      <c r="VB75" s="218"/>
      <c r="VC75" s="218"/>
      <c r="VD75" s="218"/>
      <c r="VE75" s="218"/>
      <c r="VF75" s="218"/>
      <c r="VG75" s="218"/>
      <c r="VH75" s="218"/>
      <c r="VI75" s="218"/>
      <c r="VJ75" s="218"/>
      <c r="VK75" s="218"/>
      <c r="VL75" s="218"/>
      <c r="VM75" s="218"/>
      <c r="VN75" s="20">
        <f t="shared" si="228"/>
        <v>0</v>
      </c>
      <c r="VO75" s="20">
        <f t="shared" si="229"/>
        <v>0</v>
      </c>
      <c r="VP75" s="20">
        <f t="shared" si="230"/>
        <v>0</v>
      </c>
      <c r="VQ75" s="120">
        <f t="shared" si="231"/>
        <v>0</v>
      </c>
      <c r="VR75" s="228"/>
      <c r="VS75" s="228"/>
      <c r="VT75" s="228"/>
      <c r="VU75" s="228"/>
      <c r="VV75" s="228"/>
      <c r="VW75" s="228"/>
      <c r="VX75" s="228"/>
      <c r="VY75" s="228"/>
      <c r="VZ75" s="228"/>
      <c r="WA75" s="228"/>
      <c r="WB75" s="228"/>
      <c r="WC75" s="228"/>
      <c r="WD75" s="120">
        <f t="shared" si="232"/>
        <v>0</v>
      </c>
      <c r="WE75" s="218"/>
      <c r="WF75" s="218"/>
      <c r="WG75" s="218"/>
      <c r="WH75" s="218"/>
      <c r="WI75" s="218"/>
      <c r="WJ75" s="218"/>
      <c r="WK75" s="218"/>
      <c r="WL75" s="218"/>
      <c r="WM75" s="218"/>
      <c r="WN75" s="218"/>
      <c r="WO75" s="218"/>
      <c r="WP75" s="218"/>
      <c r="WQ75" s="120">
        <f t="shared" si="233"/>
        <v>0</v>
      </c>
      <c r="WR75" s="120">
        <f t="shared" si="234"/>
        <v>0</v>
      </c>
      <c r="WS75" s="120">
        <f t="shared" si="235"/>
        <v>0</v>
      </c>
      <c r="WT75" s="119">
        <f t="shared" si="327"/>
        <v>18883.388000000003</v>
      </c>
      <c r="WU75" s="119">
        <v>1929.7280000000001</v>
      </c>
      <c r="WV75" s="228">
        <v>1883.74</v>
      </c>
      <c r="WW75" s="228">
        <v>1883.74</v>
      </c>
      <c r="WX75" s="228">
        <v>1883.74</v>
      </c>
      <c r="WY75" s="228">
        <v>1883.74</v>
      </c>
      <c r="WZ75" s="228">
        <v>1883.74</v>
      </c>
      <c r="XA75" s="228">
        <v>1883.74</v>
      </c>
      <c r="XB75" s="228">
        <v>1883.74</v>
      </c>
      <c r="XC75" s="228">
        <v>1883.74</v>
      </c>
      <c r="XD75" s="228">
        <v>1883.74</v>
      </c>
      <c r="XE75" s="228"/>
      <c r="XF75" s="228"/>
      <c r="XG75" s="119">
        <f t="shared" si="328"/>
        <v>28838.426692597357</v>
      </c>
      <c r="XH75" s="18">
        <v>3110.2977156877832</v>
      </c>
      <c r="XI75" s="18">
        <v>2225.4144435485578</v>
      </c>
      <c r="XJ75" s="18">
        <v>1509.5597106634432</v>
      </c>
      <c r="XK75" s="18">
        <v>1539.3403474882396</v>
      </c>
      <c r="XL75" s="18">
        <v>3181.0967095583601</v>
      </c>
      <c r="XM75" s="18">
        <v>3069.4219880780465</v>
      </c>
      <c r="XN75" s="18">
        <v>2893.5106626806805</v>
      </c>
      <c r="XO75" s="18">
        <v>4289.2580229244541</v>
      </c>
      <c r="XP75" s="18">
        <v>3750.8527922413236</v>
      </c>
      <c r="XQ75" s="18">
        <v>3269.6742997264682</v>
      </c>
      <c r="XR75" s="18"/>
      <c r="XS75" s="18"/>
      <c r="XT75" s="120">
        <f t="shared" si="236"/>
        <v>9955.0386925973544</v>
      </c>
      <c r="XU75" s="120">
        <f t="shared" si="237"/>
        <v>0</v>
      </c>
      <c r="XV75" s="120">
        <f t="shared" si="238"/>
        <v>9955.0386925973544</v>
      </c>
      <c r="XW75" s="119">
        <f t="shared" si="329"/>
        <v>17723.936999999998</v>
      </c>
      <c r="XX75" s="119">
        <v>1716.087</v>
      </c>
      <c r="XY75" s="228">
        <v>1778.65</v>
      </c>
      <c r="XZ75" s="228">
        <v>1778.65</v>
      </c>
      <c r="YA75" s="228">
        <v>1778.65</v>
      </c>
      <c r="YB75" s="228">
        <v>1778.65</v>
      </c>
      <c r="YC75" s="228">
        <v>1778.65</v>
      </c>
      <c r="YD75" s="228">
        <v>1778.65</v>
      </c>
      <c r="YE75" s="228">
        <v>1778.65</v>
      </c>
      <c r="YF75" s="228">
        <v>1778.65</v>
      </c>
      <c r="YG75" s="228">
        <v>1778.65</v>
      </c>
      <c r="YH75" s="228"/>
      <c r="YI75" s="228"/>
      <c r="YJ75" s="120">
        <f t="shared" si="330"/>
        <v>14168.51346213008</v>
      </c>
      <c r="YK75" s="18">
        <v>1278.3536685063839</v>
      </c>
      <c r="YL75" s="18">
        <v>913.80189484893697</v>
      </c>
      <c r="YM75" s="18">
        <v>1284.0743611924297</v>
      </c>
      <c r="YN75" s="18">
        <v>1371.7985409237428</v>
      </c>
      <c r="YO75" s="18">
        <v>1879.7523238661504</v>
      </c>
      <c r="YP75" s="18">
        <v>1310.7011170894261</v>
      </c>
      <c r="YQ75" s="18">
        <v>1562.6189769702496</v>
      </c>
      <c r="YR75" s="18">
        <v>1390.4322595215576</v>
      </c>
      <c r="YS75" s="18">
        <v>1792.1521731800731</v>
      </c>
      <c r="YT75" s="18">
        <v>1384.8281460311282</v>
      </c>
      <c r="YU75" s="18"/>
      <c r="YV75" s="18"/>
      <c r="YW75" s="218">
        <f t="shared" si="331"/>
        <v>-3555.4235378699177</v>
      </c>
      <c r="YX75" s="120">
        <f t="shared" si="239"/>
        <v>-3555.4235378699177</v>
      </c>
      <c r="YY75" s="120">
        <f t="shared" si="240"/>
        <v>0</v>
      </c>
      <c r="YZ75" s="119">
        <f t="shared" si="332"/>
        <v>1069.6380000000001</v>
      </c>
      <c r="ZA75" s="119">
        <v>104.65799999999999</v>
      </c>
      <c r="ZB75" s="228">
        <v>107.22</v>
      </c>
      <c r="ZC75" s="228">
        <v>107.22</v>
      </c>
      <c r="ZD75" s="228">
        <v>107.22</v>
      </c>
      <c r="ZE75" s="228">
        <v>107.22</v>
      </c>
      <c r="ZF75" s="228">
        <v>107.22</v>
      </c>
      <c r="ZG75" s="228">
        <v>107.22</v>
      </c>
      <c r="ZH75" s="228">
        <v>107.22</v>
      </c>
      <c r="ZI75" s="228">
        <v>107.22</v>
      </c>
      <c r="ZJ75" s="228">
        <v>107.22</v>
      </c>
      <c r="ZK75" s="228"/>
      <c r="ZL75" s="228"/>
      <c r="ZM75" s="120">
        <f t="shared" si="333"/>
        <v>3036.2712430511669</v>
      </c>
      <c r="ZN75" s="119"/>
      <c r="ZO75" s="18"/>
      <c r="ZP75" s="18">
        <v>1504.516121482839</v>
      </c>
      <c r="ZQ75" s="18">
        <v>1531.7551215683279</v>
      </c>
      <c r="ZR75" s="18"/>
      <c r="ZS75" s="18"/>
      <c r="ZT75" s="18"/>
      <c r="ZU75" s="18"/>
      <c r="ZV75" s="18"/>
      <c r="ZW75" s="18"/>
      <c r="ZX75" s="18"/>
      <c r="ZY75" s="18"/>
      <c r="ZZ75" s="120">
        <f t="shared" si="241"/>
        <v>1966.6332430511668</v>
      </c>
      <c r="AAA75" s="120">
        <f t="shared" si="242"/>
        <v>0</v>
      </c>
      <c r="AAB75" s="120">
        <f t="shared" si="243"/>
        <v>1966.6332430511668</v>
      </c>
      <c r="AAC75" s="119">
        <f t="shared" si="334"/>
        <v>420.73599999999988</v>
      </c>
      <c r="AAD75" s="119">
        <v>42.015999999999991</v>
      </c>
      <c r="AAE75" s="228">
        <v>42.08</v>
      </c>
      <c r="AAF75" s="228">
        <v>42.08</v>
      </c>
      <c r="AAG75" s="228">
        <v>42.08</v>
      </c>
      <c r="AAH75" s="228">
        <v>42.08</v>
      </c>
      <c r="AAI75" s="228">
        <v>42.08</v>
      </c>
      <c r="AAJ75" s="228">
        <v>42.08</v>
      </c>
      <c r="AAK75" s="228">
        <v>42.08</v>
      </c>
      <c r="AAL75" s="228">
        <v>42.08</v>
      </c>
      <c r="AAM75" s="228">
        <v>42.08</v>
      </c>
      <c r="AAN75" s="228"/>
      <c r="AAO75" s="228"/>
      <c r="AAP75" s="120">
        <f t="shared" si="335"/>
        <v>468.23331760000002</v>
      </c>
      <c r="AAQ75" s="18">
        <v>39.713864399999999</v>
      </c>
      <c r="AAR75" s="18">
        <v>39.611843999999998</v>
      </c>
      <c r="AAS75" s="18">
        <v>48.593688</v>
      </c>
      <c r="AAT75" s="18">
        <v>49.602564000000001</v>
      </c>
      <c r="AAU75" s="18">
        <v>48.5189892</v>
      </c>
      <c r="AAV75" s="18">
        <v>49.425243999999999</v>
      </c>
      <c r="AAW75" s="18">
        <v>48.013548</v>
      </c>
      <c r="AAX75" s="18">
        <v>48.225276000000001</v>
      </c>
      <c r="AAY75" s="18">
        <v>47.821708000000001</v>
      </c>
      <c r="AAZ75" s="18">
        <v>48.706592000000001</v>
      </c>
      <c r="ABA75" s="18"/>
      <c r="ABB75" s="18"/>
      <c r="ABC75" s="120">
        <f t="shared" si="244"/>
        <v>47.497317600000144</v>
      </c>
      <c r="ABD75" s="120">
        <f t="shared" si="245"/>
        <v>0</v>
      </c>
      <c r="ABE75" s="120">
        <f t="shared" si="246"/>
        <v>47.497317600000144</v>
      </c>
      <c r="ABF75" s="119">
        <f t="shared" si="336"/>
        <v>91.68</v>
      </c>
      <c r="ABG75" s="119">
        <v>9.15</v>
      </c>
      <c r="ABH75" s="228">
        <v>9.17</v>
      </c>
      <c r="ABI75" s="228">
        <v>9.17</v>
      </c>
      <c r="ABJ75" s="228">
        <v>9.17</v>
      </c>
      <c r="ABK75" s="228">
        <v>9.17</v>
      </c>
      <c r="ABL75" s="228">
        <v>9.17</v>
      </c>
      <c r="ABM75" s="228">
        <v>9.17</v>
      </c>
      <c r="ABN75" s="228">
        <v>9.17</v>
      </c>
      <c r="ABO75" s="228">
        <v>9.17</v>
      </c>
      <c r="ABP75" s="228">
        <v>9.17</v>
      </c>
      <c r="ABQ75" s="228"/>
      <c r="ABR75" s="228"/>
      <c r="ABS75" s="120">
        <f t="shared" si="337"/>
        <v>0</v>
      </c>
      <c r="ABT75" s="18">
        <v>0</v>
      </c>
      <c r="ABU75" s="18"/>
      <c r="ABV75" s="18"/>
      <c r="ABW75" s="18"/>
      <c r="ABX75" s="18"/>
      <c r="ABY75" s="18"/>
      <c r="ABZ75" s="18"/>
      <c r="ACA75" s="18">
        <v>0</v>
      </c>
      <c r="ACB75" s="18">
        <v>0</v>
      </c>
      <c r="ACC75" s="18">
        <v>0</v>
      </c>
      <c r="ACD75" s="18"/>
      <c r="ACE75" s="18"/>
      <c r="ACF75" s="120">
        <f t="shared" si="247"/>
        <v>-91.68</v>
      </c>
      <c r="ACG75" s="120">
        <f t="shared" si="248"/>
        <v>-91.68</v>
      </c>
      <c r="ACH75" s="120">
        <f t="shared" si="249"/>
        <v>0</v>
      </c>
      <c r="ACI75" s="114">
        <f t="shared" si="250"/>
        <v>30035.592000000001</v>
      </c>
      <c r="ACJ75" s="120">
        <f t="shared" si="251"/>
        <v>12700.211690015998</v>
      </c>
      <c r="ACK75" s="131">
        <f t="shared" si="252"/>
        <v>-17335.380309984001</v>
      </c>
      <c r="ACL75" s="120">
        <f t="shared" si="253"/>
        <v>-17335.380309984001</v>
      </c>
      <c r="ACM75" s="120">
        <f t="shared" si="254"/>
        <v>0</v>
      </c>
      <c r="ACN75" s="18">
        <f t="shared" si="338"/>
        <v>2977.43</v>
      </c>
      <c r="ACO75" s="18">
        <v>305.24</v>
      </c>
      <c r="ACP75" s="218">
        <v>296.91000000000003</v>
      </c>
      <c r="ACQ75" s="218">
        <v>296.91000000000003</v>
      </c>
      <c r="ACR75" s="218">
        <v>296.91000000000003</v>
      </c>
      <c r="ACS75" s="218">
        <v>296.91000000000003</v>
      </c>
      <c r="ACT75" s="218">
        <v>296.91000000000003</v>
      </c>
      <c r="ACU75" s="218">
        <v>296.91000000000003</v>
      </c>
      <c r="ACV75" s="218">
        <v>296.91000000000003</v>
      </c>
      <c r="ACW75" s="218">
        <v>296.91000000000003</v>
      </c>
      <c r="ACX75" s="218">
        <v>296.91000000000003</v>
      </c>
      <c r="ACY75" s="218"/>
      <c r="ACZ75" s="218"/>
      <c r="ADA75" s="20">
        <f t="shared" si="339"/>
        <v>2552.0847907679999</v>
      </c>
      <c r="ADB75" s="18">
        <v>274.02566436000001</v>
      </c>
      <c r="ADC75" s="18">
        <v>243.6128406</v>
      </c>
      <c r="ADD75" s="18">
        <v>343.91072674800006</v>
      </c>
      <c r="ADE75" s="18">
        <v>253.649475</v>
      </c>
      <c r="ADF75" s="18">
        <v>176.65322886000001</v>
      </c>
      <c r="ADG75" s="18">
        <v>264.8743758</v>
      </c>
      <c r="ADH75" s="18">
        <v>225.88191900000001</v>
      </c>
      <c r="ADI75" s="18">
        <v>240.68796839999999</v>
      </c>
      <c r="ADJ75" s="18">
        <v>281.71333440000001</v>
      </c>
      <c r="ADK75" s="18">
        <v>247.07525760000001</v>
      </c>
      <c r="ADL75" s="18"/>
      <c r="ADM75" s="18"/>
      <c r="ADN75" s="20">
        <f t="shared" si="255"/>
        <v>-425.34520923199989</v>
      </c>
      <c r="ADO75" s="20">
        <f t="shared" si="256"/>
        <v>-425.34520923199989</v>
      </c>
      <c r="ADP75" s="20">
        <f t="shared" si="257"/>
        <v>0</v>
      </c>
      <c r="ADQ75" s="18">
        <f t="shared" si="340"/>
        <v>27058.162</v>
      </c>
      <c r="ADR75" s="18">
        <v>2469.8920000000003</v>
      </c>
      <c r="ADS75" s="218">
        <v>2732.03</v>
      </c>
      <c r="ADT75" s="218">
        <v>2732.03</v>
      </c>
      <c r="ADU75" s="218">
        <v>2732.03</v>
      </c>
      <c r="ADV75" s="218">
        <v>2732.03</v>
      </c>
      <c r="ADW75" s="218">
        <v>2732.03</v>
      </c>
      <c r="ADX75" s="218">
        <v>2732.03</v>
      </c>
      <c r="ADY75" s="218">
        <v>2732.03</v>
      </c>
      <c r="ADZ75" s="218">
        <v>2732.03</v>
      </c>
      <c r="AEA75" s="218">
        <v>2732.03</v>
      </c>
      <c r="AEB75" s="218"/>
      <c r="AEC75" s="218"/>
      <c r="AED75" s="20">
        <f t="shared" si="341"/>
        <v>10148.126899247998</v>
      </c>
      <c r="AEE75" s="18">
        <v>1016.6749286400001</v>
      </c>
      <c r="AEF75" s="18">
        <v>907.11122760000001</v>
      </c>
      <c r="AEG75" s="18">
        <v>1317.9931319880002</v>
      </c>
      <c r="AEH75" s="18">
        <v>949.66363439999998</v>
      </c>
      <c r="AEI75" s="18">
        <v>700.65831221999997</v>
      </c>
      <c r="AEJ75" s="18">
        <v>1124.1996408</v>
      </c>
      <c r="AEK75" s="18">
        <v>1011.558159</v>
      </c>
      <c r="AEL75" s="18">
        <v>1012.0731786</v>
      </c>
      <c r="AEM75" s="18">
        <v>856.87805879999996</v>
      </c>
      <c r="AEN75" s="18">
        <v>1251.3166272000001</v>
      </c>
      <c r="AEO75" s="18"/>
      <c r="AEP75" s="18"/>
      <c r="AEQ75" s="20">
        <f t="shared" si="258"/>
        <v>-16910.035100752</v>
      </c>
      <c r="AER75" s="20">
        <f t="shared" si="259"/>
        <v>-16910.035100752</v>
      </c>
      <c r="AES75" s="20">
        <f t="shared" si="260"/>
        <v>0</v>
      </c>
      <c r="AET75" s="18">
        <f t="shared" si="342"/>
        <v>0</v>
      </c>
      <c r="AEU75" s="18">
        <v>0</v>
      </c>
      <c r="AEV75" s="218">
        <v>0</v>
      </c>
      <c r="AEW75" s="218">
        <v>0</v>
      </c>
      <c r="AEX75" s="218">
        <v>0</v>
      </c>
      <c r="AEY75" s="218">
        <v>0</v>
      </c>
      <c r="AEZ75" s="218"/>
      <c r="AFA75" s="218"/>
      <c r="AFB75" s="218"/>
      <c r="AFC75" s="218"/>
      <c r="AFD75" s="218"/>
      <c r="AFE75" s="218"/>
      <c r="AFF75" s="218"/>
      <c r="AFG75" s="20">
        <f t="shared" si="343"/>
        <v>0</v>
      </c>
      <c r="AFH75" s="18"/>
      <c r="AFI75" s="18"/>
      <c r="AFJ75" s="18"/>
      <c r="AFK75" s="18"/>
      <c r="AFL75" s="18"/>
      <c r="AFM75" s="18"/>
      <c r="AFN75" s="18"/>
      <c r="AFO75" s="18"/>
      <c r="AFP75" s="18"/>
      <c r="AFQ75" s="18"/>
      <c r="AFR75" s="18"/>
      <c r="AFS75" s="18"/>
      <c r="AFT75" s="20">
        <f t="shared" si="261"/>
        <v>0</v>
      </c>
      <c r="AFU75" s="20">
        <f t="shared" si="262"/>
        <v>0</v>
      </c>
      <c r="AFV75" s="135">
        <f t="shared" si="263"/>
        <v>0</v>
      </c>
      <c r="AFW75" s="140">
        <f t="shared" si="264"/>
        <v>161168.33200000002</v>
      </c>
      <c r="AFX75" s="110">
        <f t="shared" si="265"/>
        <v>134007.05733212127</v>
      </c>
      <c r="AFY75" s="125">
        <f t="shared" si="266"/>
        <v>-27161.274667878752</v>
      </c>
      <c r="AFZ75" s="20">
        <f t="shared" si="344"/>
        <v>-27161.274667878752</v>
      </c>
      <c r="AGA75" s="139">
        <f t="shared" si="345"/>
        <v>0</v>
      </c>
      <c r="AGB75" s="200">
        <f t="shared" si="267"/>
        <v>193401.99840000001</v>
      </c>
      <c r="AGC75" s="125">
        <f t="shared" si="267"/>
        <v>160808.46879854551</v>
      </c>
      <c r="AGD75" s="125">
        <f t="shared" si="268"/>
        <v>-32593.529601454502</v>
      </c>
      <c r="AGE75" s="20">
        <f t="shared" si="269"/>
        <v>-32593.529601454502</v>
      </c>
      <c r="AGF75" s="135">
        <f t="shared" si="270"/>
        <v>0</v>
      </c>
      <c r="AGG75" s="164">
        <f t="shared" si="346"/>
        <v>9670.0999200000006</v>
      </c>
      <c r="AGH75" s="205">
        <f t="shared" si="347"/>
        <v>8040.4234399272755</v>
      </c>
      <c r="AGI75" s="125">
        <f t="shared" si="271"/>
        <v>-1629.6764800727251</v>
      </c>
      <c r="AGJ75" s="20">
        <f t="shared" si="272"/>
        <v>-1629.6764800727251</v>
      </c>
      <c r="AGK75" s="139">
        <f t="shared" si="273"/>
        <v>0</v>
      </c>
      <c r="AGL75" s="165">
        <f t="shared" si="348"/>
        <v>203072.09832000002</v>
      </c>
      <c r="AGM75" s="165">
        <f t="shared" si="348"/>
        <v>168848.89223847279</v>
      </c>
      <c r="AGN75" s="166">
        <f t="shared" si="99"/>
        <v>-34223.206081527227</v>
      </c>
      <c r="AGO75" s="165">
        <f t="shared" si="274"/>
        <v>-34223.206081527227</v>
      </c>
      <c r="AGP75" s="167">
        <f t="shared" si="275"/>
        <v>0</v>
      </c>
      <c r="AGQ75" s="202">
        <f t="shared" si="349"/>
        <v>4.7619047619047623E-2</v>
      </c>
      <c r="AGR75" s="263"/>
      <c r="AGS75" s="263">
        <v>0.05</v>
      </c>
      <c r="AGT75" s="229"/>
      <c r="AGU75" s="264"/>
      <c r="AGV75" s="22"/>
      <c r="AGW75" s="22"/>
      <c r="AGX75" s="22"/>
      <c r="AGY75" s="22"/>
      <c r="AGZ75" s="22"/>
      <c r="AHA75" s="22"/>
      <c r="AHB75" s="22"/>
      <c r="AHC75" s="22"/>
      <c r="AHD75" s="22"/>
      <c r="AHE75" s="22"/>
      <c r="AHF75" s="22"/>
      <c r="AHG75" s="22"/>
      <c r="AHH75" s="22"/>
    </row>
    <row r="76" spans="1:892" s="210" customFormat="1" ht="12.75" outlineLevel="1" x14ac:dyDescent="0.25">
      <c r="A76" s="22">
        <v>506</v>
      </c>
      <c r="B76" s="21">
        <v>3</v>
      </c>
      <c r="C76" s="233" t="s">
        <v>797</v>
      </c>
      <c r="D76" s="231">
        <v>9</v>
      </c>
      <c r="E76" s="227">
        <v>2001.1</v>
      </c>
      <c r="F76" s="131">
        <f t="shared" si="177"/>
        <v>24151.188999999998</v>
      </c>
      <c r="G76" s="113">
        <f t="shared" si="178"/>
        <v>23989.829234993987</v>
      </c>
      <c r="H76" s="131">
        <f t="shared" si="179"/>
        <v>-161.359765006011</v>
      </c>
      <c r="I76" s="120">
        <f t="shared" si="180"/>
        <v>-161.359765006011</v>
      </c>
      <c r="J76" s="120">
        <f t="shared" si="181"/>
        <v>0</v>
      </c>
      <c r="K76" s="18">
        <f t="shared" si="276"/>
        <v>9134.2870000000003</v>
      </c>
      <c r="L76" s="218">
        <v>896.31700000000001</v>
      </c>
      <c r="M76" s="218">
        <v>915.33</v>
      </c>
      <c r="N76" s="218">
        <v>915.33</v>
      </c>
      <c r="O76" s="218">
        <v>915.33</v>
      </c>
      <c r="P76" s="218">
        <v>915.33</v>
      </c>
      <c r="Q76" s="218">
        <v>915.33</v>
      </c>
      <c r="R76" s="218">
        <v>915.33</v>
      </c>
      <c r="S76" s="218">
        <v>915.33</v>
      </c>
      <c r="T76" s="218">
        <v>915.33</v>
      </c>
      <c r="U76" s="218">
        <v>915.33</v>
      </c>
      <c r="V76" s="218"/>
      <c r="W76" s="218"/>
      <c r="X76" s="218">
        <f t="shared" si="277"/>
        <v>9851.5385418529077</v>
      </c>
      <c r="Y76" s="18">
        <v>0</v>
      </c>
      <c r="Z76" s="18">
        <v>0</v>
      </c>
      <c r="AA76" s="18">
        <v>4998.8912806250519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4852.6472612278549</v>
      </c>
      <c r="AH76" s="18">
        <v>0</v>
      </c>
      <c r="AI76" s="18"/>
      <c r="AJ76" s="18"/>
      <c r="AK76" s="218"/>
      <c r="AL76" s="218">
        <f t="shared" si="278"/>
        <v>0</v>
      </c>
      <c r="AM76" s="218">
        <f t="shared" si="182"/>
        <v>0</v>
      </c>
      <c r="AN76" s="18">
        <f t="shared" si="279"/>
        <v>1618.6280000000004</v>
      </c>
      <c r="AO76" s="218">
        <v>158.91800000000001</v>
      </c>
      <c r="AP76" s="218">
        <v>162.19</v>
      </c>
      <c r="AQ76" s="218">
        <v>162.19</v>
      </c>
      <c r="AR76" s="218">
        <v>162.19</v>
      </c>
      <c r="AS76" s="218">
        <v>162.19</v>
      </c>
      <c r="AT76" s="218">
        <v>162.19</v>
      </c>
      <c r="AU76" s="218">
        <v>162.19</v>
      </c>
      <c r="AV76" s="218">
        <v>162.19</v>
      </c>
      <c r="AW76" s="218">
        <v>162.19</v>
      </c>
      <c r="AX76" s="218">
        <v>162.19</v>
      </c>
      <c r="AY76" s="218"/>
      <c r="AZ76" s="218"/>
      <c r="BA76" s="20">
        <f t="shared" si="280"/>
        <v>1769.5645583608548</v>
      </c>
      <c r="BB76" s="18">
        <v>0</v>
      </c>
      <c r="BC76" s="18">
        <v>0</v>
      </c>
      <c r="BD76" s="18">
        <v>904.70639701583616</v>
      </c>
      <c r="BE76" s="18">
        <v>0</v>
      </c>
      <c r="BF76" s="18">
        <v>0</v>
      </c>
      <c r="BG76" s="18">
        <v>0</v>
      </c>
      <c r="BH76" s="18">
        <v>0</v>
      </c>
      <c r="BI76" s="18">
        <v>0</v>
      </c>
      <c r="BJ76" s="18">
        <v>864.85816134501852</v>
      </c>
      <c r="BK76" s="18">
        <v>0</v>
      </c>
      <c r="BL76" s="18"/>
      <c r="BM76" s="18"/>
      <c r="BN76" s="218"/>
      <c r="BO76" s="20">
        <f t="shared" si="183"/>
        <v>0</v>
      </c>
      <c r="BP76" s="20">
        <f t="shared" si="184"/>
        <v>0</v>
      </c>
      <c r="BQ76" s="18">
        <f t="shared" si="281"/>
        <v>819.6070000000002</v>
      </c>
      <c r="BR76" s="218">
        <v>81.87700000000001</v>
      </c>
      <c r="BS76" s="3">
        <v>81.97</v>
      </c>
      <c r="BT76" s="218">
        <v>81.97</v>
      </c>
      <c r="BU76" s="218">
        <v>81.97</v>
      </c>
      <c r="BV76" s="218">
        <v>81.97</v>
      </c>
      <c r="BW76" s="218">
        <v>81.97</v>
      </c>
      <c r="BX76" s="218">
        <v>81.97</v>
      </c>
      <c r="BY76" s="218">
        <v>81.97</v>
      </c>
      <c r="BZ76" s="218">
        <v>81.97</v>
      </c>
      <c r="CA76" s="218">
        <v>81.97</v>
      </c>
      <c r="CB76" s="218"/>
      <c r="CC76" s="218"/>
      <c r="CD76" s="18">
        <f t="shared" si="282"/>
        <v>890.61888779695994</v>
      </c>
      <c r="CE76" s="18">
        <v>82.715154242000011</v>
      </c>
      <c r="CF76" s="18">
        <v>82.502668420000006</v>
      </c>
      <c r="CG76" s="18">
        <v>90.638258023959992</v>
      </c>
      <c r="CH76" s="18">
        <v>92.520055169999992</v>
      </c>
      <c r="CI76" s="18">
        <v>90.498941900999995</v>
      </c>
      <c r="CJ76" s="18">
        <v>92.189313069999997</v>
      </c>
      <c r="CK76" s="18">
        <v>89.556179189999995</v>
      </c>
      <c r="CL76" s="18">
        <v>89.951100029999992</v>
      </c>
      <c r="CM76" s="18">
        <v>89.198353989999987</v>
      </c>
      <c r="CN76" s="18">
        <v>90.848863759999986</v>
      </c>
      <c r="CO76" s="18"/>
      <c r="CP76" s="18"/>
      <c r="CQ76" s="218"/>
      <c r="CR76" s="20">
        <f t="shared" si="185"/>
        <v>0</v>
      </c>
      <c r="CS76" s="20">
        <f t="shared" si="186"/>
        <v>0</v>
      </c>
      <c r="CT76" s="18">
        <f t="shared" si="283"/>
        <v>266.37299999999999</v>
      </c>
      <c r="CU76" s="18">
        <v>26.163</v>
      </c>
      <c r="CV76" s="218">
        <v>26.69</v>
      </c>
      <c r="CW76" s="218">
        <v>26.69</v>
      </c>
      <c r="CX76" s="218">
        <v>26.69</v>
      </c>
      <c r="CY76" s="218">
        <v>26.69</v>
      </c>
      <c r="CZ76" s="218">
        <v>26.69</v>
      </c>
      <c r="DA76" s="218">
        <v>26.69</v>
      </c>
      <c r="DB76" s="218">
        <v>26.69</v>
      </c>
      <c r="DC76" s="218">
        <v>26.69</v>
      </c>
      <c r="DD76" s="218">
        <v>26.69</v>
      </c>
      <c r="DE76" s="218"/>
      <c r="DF76" s="218"/>
      <c r="DG76" s="18">
        <f t="shared" si="284"/>
        <v>283.82354478576002</v>
      </c>
      <c r="DH76" s="18">
        <v>21.864688678</v>
      </c>
      <c r="DI76" s="18">
        <v>21.808520780000002</v>
      </c>
      <c r="DJ76" s="18">
        <v>30.006597666760001</v>
      </c>
      <c r="DK76" s="18">
        <v>30.629583270000001</v>
      </c>
      <c r="DL76" s="18">
        <v>29.960475831000004</v>
      </c>
      <c r="DM76" s="18">
        <v>30.519979490000001</v>
      </c>
      <c r="DN76" s="18">
        <v>29.648365890000001</v>
      </c>
      <c r="DO76" s="18">
        <v>29.779107930000002</v>
      </c>
      <c r="DP76" s="18">
        <v>29.529904690000002</v>
      </c>
      <c r="DQ76" s="18">
        <v>30.076320560000003</v>
      </c>
      <c r="DR76" s="18"/>
      <c r="DS76" s="18"/>
      <c r="DT76" s="218">
        <f t="shared" si="285"/>
        <v>17.45054478576003</v>
      </c>
      <c r="DU76" s="20">
        <f t="shared" si="187"/>
        <v>0</v>
      </c>
      <c r="DV76" s="20">
        <f t="shared" si="286"/>
        <v>17.45054478576003</v>
      </c>
      <c r="DW76" s="18">
        <f t="shared" si="176"/>
        <v>374.74700000000007</v>
      </c>
      <c r="DX76" s="18">
        <v>36.796999999999997</v>
      </c>
      <c r="DY76" s="218">
        <v>37.549999999999997</v>
      </c>
      <c r="DZ76" s="218">
        <v>37.549999999999997</v>
      </c>
      <c r="EA76" s="218">
        <v>37.549999999999997</v>
      </c>
      <c r="EB76" s="218">
        <v>37.549999999999997</v>
      </c>
      <c r="EC76" s="218">
        <v>37.549999999999997</v>
      </c>
      <c r="ED76" s="218">
        <v>37.549999999999997</v>
      </c>
      <c r="EE76" s="218">
        <v>37.549999999999997</v>
      </c>
      <c r="EF76" s="218">
        <v>37.549999999999997</v>
      </c>
      <c r="EG76" s="218">
        <v>37.549999999999997</v>
      </c>
      <c r="EH76" s="218"/>
      <c r="EI76" s="218"/>
      <c r="EJ76" s="218"/>
      <c r="EK76" s="18">
        <f t="shared" si="287"/>
        <v>408.94114478056247</v>
      </c>
      <c r="EL76" s="18">
        <v>0</v>
      </c>
      <c r="EM76" s="18">
        <v>0</v>
      </c>
      <c r="EN76" s="18">
        <v>209.07497719589185</v>
      </c>
      <c r="EO76" s="18">
        <v>0</v>
      </c>
      <c r="EP76" s="18">
        <v>0</v>
      </c>
      <c r="EQ76" s="18">
        <v>0</v>
      </c>
      <c r="ER76" s="18">
        <v>0</v>
      </c>
      <c r="ES76" s="18">
        <v>0</v>
      </c>
      <c r="ET76" s="18">
        <v>199.86616758467062</v>
      </c>
      <c r="EU76" s="18">
        <v>0</v>
      </c>
      <c r="EV76" s="18"/>
      <c r="EW76" s="18"/>
      <c r="EX76" s="20">
        <f t="shared" si="188"/>
        <v>34.194144780562397</v>
      </c>
      <c r="EY76" s="20">
        <f t="shared" si="288"/>
        <v>0</v>
      </c>
      <c r="EZ76" s="20">
        <f t="shared" si="289"/>
        <v>34.194144780562397</v>
      </c>
      <c r="FA76" s="18">
        <f t="shared" si="290"/>
        <v>3376.5019999999995</v>
      </c>
      <c r="FB76" s="18">
        <v>331.53200000000004</v>
      </c>
      <c r="FC76" s="218">
        <v>338.33</v>
      </c>
      <c r="FD76" s="218">
        <v>338.33</v>
      </c>
      <c r="FE76" s="218">
        <v>338.33</v>
      </c>
      <c r="FF76" s="218">
        <v>338.33</v>
      </c>
      <c r="FG76" s="218">
        <v>338.33</v>
      </c>
      <c r="FH76" s="218">
        <v>338.33</v>
      </c>
      <c r="FI76" s="218">
        <v>338.33</v>
      </c>
      <c r="FJ76" s="218">
        <v>338.33</v>
      </c>
      <c r="FK76" s="218">
        <v>338.33</v>
      </c>
      <c r="FL76" s="218"/>
      <c r="FM76" s="218"/>
      <c r="FN76" s="20">
        <f t="shared" si="291"/>
        <v>3819.5529918854563</v>
      </c>
      <c r="FO76" s="18">
        <v>0</v>
      </c>
      <c r="FP76" s="18">
        <v>0</v>
      </c>
      <c r="FQ76" s="18">
        <v>1901.2394650872093</v>
      </c>
      <c r="FR76" s="18">
        <v>0</v>
      </c>
      <c r="FS76" s="18">
        <v>0</v>
      </c>
      <c r="FT76" s="18">
        <v>0</v>
      </c>
      <c r="FU76" s="18">
        <v>0</v>
      </c>
      <c r="FV76" s="18">
        <v>0</v>
      </c>
      <c r="FW76" s="18">
        <v>0</v>
      </c>
      <c r="FX76" s="18">
        <v>1918.3135267982468</v>
      </c>
      <c r="FY76" s="18"/>
      <c r="FZ76" s="18"/>
      <c r="GA76" s="218">
        <f t="shared" si="292"/>
        <v>443.05099188545682</v>
      </c>
      <c r="GB76" s="20">
        <f t="shared" si="293"/>
        <v>0</v>
      </c>
      <c r="GC76" s="20">
        <f t="shared" si="294"/>
        <v>443.05099188545682</v>
      </c>
      <c r="GD76" s="18">
        <f t="shared" si="295"/>
        <v>3.1819999999999999</v>
      </c>
      <c r="GE76" s="218">
        <v>3.1819999999999999</v>
      </c>
      <c r="GF76" s="218">
        <v>0</v>
      </c>
      <c r="GG76" s="218">
        <v>0</v>
      </c>
      <c r="GH76" s="218">
        <v>0</v>
      </c>
      <c r="GI76" s="218">
        <v>0</v>
      </c>
      <c r="GJ76" s="218">
        <v>0</v>
      </c>
      <c r="GK76" s="218"/>
      <c r="GL76" s="218"/>
      <c r="GM76" s="218"/>
      <c r="GN76" s="218"/>
      <c r="GO76" s="218"/>
      <c r="GP76" s="218"/>
      <c r="GQ76" s="20">
        <f t="shared" si="296"/>
        <v>0</v>
      </c>
      <c r="GR76" s="18">
        <v>0</v>
      </c>
      <c r="GS76" s="18">
        <v>0</v>
      </c>
      <c r="GT76" s="18">
        <v>0</v>
      </c>
      <c r="GU76" s="18">
        <v>0</v>
      </c>
      <c r="GV76" s="218">
        <f t="shared" si="297"/>
        <v>-3.1819999999999999</v>
      </c>
      <c r="GW76" s="20">
        <f t="shared" si="189"/>
        <v>-3.1819999999999999</v>
      </c>
      <c r="GX76" s="20">
        <f t="shared" si="190"/>
        <v>0</v>
      </c>
      <c r="GY76" s="18">
        <f t="shared" si="298"/>
        <v>8557.8629999999994</v>
      </c>
      <c r="GZ76" s="18">
        <v>836.58299999999997</v>
      </c>
      <c r="HA76" s="218">
        <v>857.92</v>
      </c>
      <c r="HB76" s="218">
        <v>857.92</v>
      </c>
      <c r="HC76" s="218">
        <v>857.92</v>
      </c>
      <c r="HD76" s="218">
        <v>857.92</v>
      </c>
      <c r="HE76" s="218">
        <v>857.92</v>
      </c>
      <c r="HF76" s="218">
        <v>857.92</v>
      </c>
      <c r="HG76" s="218">
        <v>857.92</v>
      </c>
      <c r="HH76" s="218">
        <v>857.92</v>
      </c>
      <c r="HI76" s="218">
        <v>857.92</v>
      </c>
      <c r="HJ76" s="218"/>
      <c r="HK76" s="218"/>
      <c r="HL76" s="20">
        <f t="shared" si="299"/>
        <v>6965.7895655314869</v>
      </c>
      <c r="HM76" s="18">
        <v>665.27107163690823</v>
      </c>
      <c r="HN76" s="18">
        <v>611.63143416079936</v>
      </c>
      <c r="HO76" s="18">
        <v>702.98163502438103</v>
      </c>
      <c r="HP76" s="18">
        <v>757.75797312369241</v>
      </c>
      <c r="HQ76" s="18">
        <v>792.69756192838656</v>
      </c>
      <c r="HR76" s="18">
        <v>687.6190722207516</v>
      </c>
      <c r="HS76" s="18">
        <v>625.05518676941222</v>
      </c>
      <c r="HT76" s="18">
        <v>826.82047787607542</v>
      </c>
      <c r="HU76" s="18">
        <v>624.75137403478379</v>
      </c>
      <c r="HV76" s="18">
        <v>671.20377875629549</v>
      </c>
      <c r="HW76" s="18"/>
      <c r="HX76" s="18"/>
      <c r="HY76" s="20">
        <f t="shared" si="191"/>
        <v>-1592.0734344685125</v>
      </c>
      <c r="HZ76" s="20">
        <f t="shared" si="192"/>
        <v>-1592.0734344685125</v>
      </c>
      <c r="IA76" s="20">
        <f t="shared" si="193"/>
        <v>0</v>
      </c>
      <c r="IB76" s="119">
        <f t="shared" si="300"/>
        <v>28113.999999999996</v>
      </c>
      <c r="IC76" s="119">
        <v>2699.98</v>
      </c>
      <c r="ID76" s="228">
        <v>2823.78</v>
      </c>
      <c r="IE76" s="228">
        <v>2823.78</v>
      </c>
      <c r="IF76" s="119">
        <v>2823.78</v>
      </c>
      <c r="IG76" s="119">
        <v>2823.78</v>
      </c>
      <c r="IH76" s="119">
        <v>2823.78</v>
      </c>
      <c r="II76" s="119">
        <v>2823.78</v>
      </c>
      <c r="IJ76" s="119">
        <v>2823.78</v>
      </c>
      <c r="IK76" s="119">
        <v>2823.78</v>
      </c>
      <c r="IL76" s="119">
        <v>2823.78</v>
      </c>
      <c r="IM76" s="119"/>
      <c r="IN76" s="119"/>
      <c r="IO76" s="120">
        <f t="shared" si="301"/>
        <v>27714.134335183004</v>
      </c>
      <c r="IP76" s="18">
        <v>1834.7172328515451</v>
      </c>
      <c r="IQ76" s="18">
        <v>2166.789992291895</v>
      </c>
      <c r="IR76" s="18">
        <v>2907.7201141644196</v>
      </c>
      <c r="IS76" s="18">
        <v>2801.1531133587232</v>
      </c>
      <c r="IT76" s="18">
        <v>3240.5070954618486</v>
      </c>
      <c r="IU76" s="18">
        <v>2670.7987117503512</v>
      </c>
      <c r="IV76" s="18">
        <v>2627.437487630757</v>
      </c>
      <c r="IW76" s="18">
        <v>2929.253806433624</v>
      </c>
      <c r="IX76" s="18">
        <v>3347.4264744323914</v>
      </c>
      <c r="IY76" s="18">
        <v>3188.330306807452</v>
      </c>
      <c r="IZ76" s="18"/>
      <c r="JA76" s="18"/>
      <c r="JB76" s="228">
        <f t="shared" si="194"/>
        <v>-399.86566481699265</v>
      </c>
      <c r="JC76" s="120">
        <f t="shared" si="195"/>
        <v>-399.86566481699265</v>
      </c>
      <c r="JD76" s="120">
        <f t="shared" si="196"/>
        <v>0</v>
      </c>
      <c r="JE76" s="119">
        <f t="shared" si="302"/>
        <v>12.776</v>
      </c>
      <c r="JF76" s="119">
        <v>12.776</v>
      </c>
      <c r="JG76" s="228">
        <v>0</v>
      </c>
      <c r="JH76" s="228">
        <v>0</v>
      </c>
      <c r="JI76" s="228">
        <v>0</v>
      </c>
      <c r="JJ76" s="228">
        <v>0</v>
      </c>
      <c r="JK76" s="228">
        <v>0</v>
      </c>
      <c r="JL76" s="228">
        <v>0</v>
      </c>
      <c r="JM76" s="228">
        <v>0</v>
      </c>
      <c r="JN76" s="228">
        <v>0</v>
      </c>
      <c r="JO76" s="228">
        <v>0</v>
      </c>
      <c r="JP76" s="228"/>
      <c r="JQ76" s="228"/>
      <c r="JR76" s="119">
        <f t="shared" si="303"/>
        <v>10.41406340556456</v>
      </c>
      <c r="JS76" s="18">
        <v>10.41406340556456</v>
      </c>
      <c r="JT76" s="18">
        <v>0</v>
      </c>
      <c r="JU76" s="18">
        <v>0</v>
      </c>
      <c r="JV76" s="18">
        <v>0</v>
      </c>
      <c r="JW76" s="18">
        <v>0</v>
      </c>
      <c r="JX76" s="18">
        <v>0</v>
      </c>
      <c r="JY76" s="18">
        <v>0</v>
      </c>
      <c r="JZ76" s="18">
        <v>0</v>
      </c>
      <c r="KA76" s="18">
        <v>0</v>
      </c>
      <c r="KB76" s="18">
        <v>0</v>
      </c>
      <c r="KC76" s="18"/>
      <c r="KD76" s="18"/>
      <c r="KE76" s="228">
        <f t="shared" si="197"/>
        <v>-2.3619365944354396</v>
      </c>
      <c r="KF76" s="120">
        <f t="shared" si="198"/>
        <v>-2.3619365944354396</v>
      </c>
      <c r="KG76" s="120">
        <f t="shared" si="199"/>
        <v>0</v>
      </c>
      <c r="KH76" s="119">
        <f t="shared" si="304"/>
        <v>3095.9520000000011</v>
      </c>
      <c r="KI76" s="119">
        <v>303.97200000000004</v>
      </c>
      <c r="KJ76" s="228">
        <v>310.22000000000003</v>
      </c>
      <c r="KK76" s="228">
        <v>310.22000000000003</v>
      </c>
      <c r="KL76" s="228">
        <v>310.22000000000003</v>
      </c>
      <c r="KM76" s="228">
        <v>310.22000000000003</v>
      </c>
      <c r="KN76" s="228">
        <v>310.22000000000003</v>
      </c>
      <c r="KO76" s="228">
        <v>310.22000000000003</v>
      </c>
      <c r="KP76" s="228">
        <v>310.22000000000003</v>
      </c>
      <c r="KQ76" s="228">
        <v>310.22000000000003</v>
      </c>
      <c r="KR76" s="228">
        <v>310.22000000000003</v>
      </c>
      <c r="KS76" s="228"/>
      <c r="KT76" s="228"/>
      <c r="KU76" s="120">
        <f t="shared" si="305"/>
        <v>2586.1170043370967</v>
      </c>
      <c r="KV76" s="18">
        <v>360.01921332144519</v>
      </c>
      <c r="KW76" s="18">
        <v>272.88236070939502</v>
      </c>
      <c r="KX76" s="18">
        <v>402.2863518091774</v>
      </c>
      <c r="KY76" s="18">
        <v>356.77280187965948</v>
      </c>
      <c r="KZ76" s="18">
        <v>384.24504580251732</v>
      </c>
      <c r="LA76" s="18">
        <v>76.131583618021921</v>
      </c>
      <c r="LB76" s="18">
        <v>4.2184260433764322</v>
      </c>
      <c r="LC76" s="18"/>
      <c r="LD76" s="18">
        <v>425.03125544760599</v>
      </c>
      <c r="LE76" s="18">
        <v>304.52996570589744</v>
      </c>
      <c r="LF76" s="18"/>
      <c r="LG76" s="18"/>
      <c r="LH76" s="228">
        <f t="shared" si="306"/>
        <v>-509.83499566290448</v>
      </c>
      <c r="LI76" s="120">
        <f t="shared" si="200"/>
        <v>-509.83499566290448</v>
      </c>
      <c r="LJ76" s="120">
        <f t="shared" si="201"/>
        <v>0</v>
      </c>
      <c r="LK76" s="120">
        <f t="shared" si="307"/>
        <v>0</v>
      </c>
      <c r="LL76" s="228"/>
      <c r="LM76" s="228"/>
      <c r="LN76" s="228"/>
      <c r="LO76" s="228"/>
      <c r="LP76" s="228"/>
      <c r="LQ76" s="228"/>
      <c r="LR76" s="228"/>
      <c r="LS76" s="228"/>
      <c r="LT76" s="228"/>
      <c r="LU76" s="228"/>
      <c r="LV76" s="228"/>
      <c r="LW76" s="228"/>
      <c r="LX76" s="120">
        <f t="shared" si="202"/>
        <v>0</v>
      </c>
      <c r="LY76" s="228"/>
      <c r="LZ76" s="228"/>
      <c r="MA76" s="228"/>
      <c r="MB76" s="228"/>
      <c r="MC76" s="228"/>
      <c r="MD76" s="228"/>
      <c r="ME76" s="228"/>
      <c r="MF76" s="228"/>
      <c r="MG76" s="228"/>
      <c r="MH76" s="228"/>
      <c r="MI76" s="228"/>
      <c r="MJ76" s="119">
        <v>0</v>
      </c>
      <c r="MK76" s="228"/>
      <c r="ML76" s="120">
        <f t="shared" si="203"/>
        <v>0</v>
      </c>
      <c r="MM76" s="120">
        <f t="shared" si="204"/>
        <v>0</v>
      </c>
      <c r="MN76" s="120">
        <f t="shared" si="308"/>
        <v>22966.739003000002</v>
      </c>
      <c r="MO76" s="120">
        <v>2310.1190029999998</v>
      </c>
      <c r="MP76" s="228">
        <v>2295.1799999999998</v>
      </c>
      <c r="MQ76" s="228">
        <v>2295.1799999999998</v>
      </c>
      <c r="MR76" s="228">
        <v>2295.1799999999998</v>
      </c>
      <c r="MS76" s="228">
        <v>2295.1799999999998</v>
      </c>
      <c r="MT76" s="228">
        <v>2295.1799999999998</v>
      </c>
      <c r="MU76" s="228">
        <v>2295.1799999999998</v>
      </c>
      <c r="MV76" s="228">
        <v>2295.1799999999998</v>
      </c>
      <c r="MW76" s="228">
        <v>2295.1799999999998</v>
      </c>
      <c r="MX76" s="228">
        <v>2295.1799999999998</v>
      </c>
      <c r="MY76" s="228"/>
      <c r="MZ76" s="228"/>
      <c r="NA76" s="120">
        <f t="shared" si="309"/>
        <v>5186.1455166979094</v>
      </c>
      <c r="NB76" s="20">
        <v>0</v>
      </c>
      <c r="NC76" s="20">
        <v>0</v>
      </c>
      <c r="ND76" s="20">
        <v>0</v>
      </c>
      <c r="NE76" s="20">
        <v>0</v>
      </c>
      <c r="NF76" s="20">
        <v>1340.5794558577907</v>
      </c>
      <c r="NG76" s="20">
        <v>0</v>
      </c>
      <c r="NH76" s="20">
        <v>0</v>
      </c>
      <c r="NI76" s="20">
        <v>2202.8629624853552</v>
      </c>
      <c r="NJ76" s="20">
        <v>0</v>
      </c>
      <c r="NK76" s="20">
        <v>1642.7030983547636</v>
      </c>
      <c r="NL76" s="20"/>
      <c r="NM76" s="20"/>
      <c r="NN76" s="228">
        <f t="shared" si="310"/>
        <v>-17780.593486302092</v>
      </c>
      <c r="NO76" s="120">
        <f t="shared" si="205"/>
        <v>-17780.593486302092</v>
      </c>
      <c r="NP76" s="120">
        <f t="shared" si="206"/>
        <v>0</v>
      </c>
      <c r="NQ76" s="114">
        <f t="shared" si="207"/>
        <v>10204.606000000002</v>
      </c>
      <c r="NR76" s="113">
        <f t="shared" si="208"/>
        <v>0</v>
      </c>
      <c r="NS76" s="131">
        <f t="shared" si="209"/>
        <v>-10204.606000000002</v>
      </c>
      <c r="NT76" s="120">
        <f t="shared" si="210"/>
        <v>-10204.606000000002</v>
      </c>
      <c r="NU76" s="120">
        <f t="shared" si="211"/>
        <v>0</v>
      </c>
      <c r="NV76" s="18">
        <f t="shared" si="311"/>
        <v>2390.5620000000004</v>
      </c>
      <c r="NW76" s="18">
        <v>224.89199999999997</v>
      </c>
      <c r="NX76" s="218">
        <v>240.63</v>
      </c>
      <c r="NY76" s="218">
        <v>240.63</v>
      </c>
      <c r="NZ76" s="18">
        <v>240.63</v>
      </c>
      <c r="OA76" s="18">
        <v>240.63</v>
      </c>
      <c r="OB76" s="18">
        <v>240.63</v>
      </c>
      <c r="OC76" s="18">
        <v>240.63</v>
      </c>
      <c r="OD76" s="18">
        <v>240.63</v>
      </c>
      <c r="OE76" s="18">
        <v>240.63</v>
      </c>
      <c r="OF76" s="18">
        <v>240.63</v>
      </c>
      <c r="OG76" s="18"/>
      <c r="OH76" s="18"/>
      <c r="OI76" s="20">
        <f t="shared" si="312"/>
        <v>0</v>
      </c>
      <c r="OJ76" s="20">
        <v>0</v>
      </c>
      <c r="OK76" s="20">
        <v>0</v>
      </c>
      <c r="OL76" s="20">
        <v>0</v>
      </c>
      <c r="OM76" s="20">
        <v>0</v>
      </c>
      <c r="ON76" s="20">
        <v>0</v>
      </c>
      <c r="OO76" s="20">
        <v>0</v>
      </c>
      <c r="OP76" s="20">
        <v>0</v>
      </c>
      <c r="OQ76" s="20">
        <v>0</v>
      </c>
      <c r="OR76" s="20">
        <v>0</v>
      </c>
      <c r="OS76" s="20">
        <f>VLOOKUP(C76,'[3]Фін.рез.(витрати)'!$C$8:$AD$94,28,0)</f>
        <v>0</v>
      </c>
      <c r="OT76" s="20"/>
      <c r="OU76" s="20"/>
      <c r="OV76" s="218">
        <f t="shared" si="313"/>
        <v>-2390.5620000000004</v>
      </c>
      <c r="OW76" s="20">
        <f t="shared" si="212"/>
        <v>-2390.5620000000004</v>
      </c>
      <c r="OX76" s="20">
        <f t="shared" si="213"/>
        <v>0</v>
      </c>
      <c r="OY76" s="18">
        <f t="shared" si="314"/>
        <v>2767.9460000000008</v>
      </c>
      <c r="OZ76" s="18">
        <v>257.21600000000001</v>
      </c>
      <c r="PA76" s="218">
        <v>278.97000000000003</v>
      </c>
      <c r="PB76" s="218">
        <v>278.97000000000003</v>
      </c>
      <c r="PC76" s="218">
        <v>278.97000000000003</v>
      </c>
      <c r="PD76" s="218">
        <v>278.97000000000003</v>
      </c>
      <c r="PE76" s="218">
        <v>278.97000000000003</v>
      </c>
      <c r="PF76" s="218">
        <v>278.97000000000003</v>
      </c>
      <c r="PG76" s="218">
        <v>278.97000000000003</v>
      </c>
      <c r="PH76" s="218">
        <v>278.97000000000003</v>
      </c>
      <c r="PI76" s="218">
        <v>278.97000000000003</v>
      </c>
      <c r="PJ76" s="218"/>
      <c r="PK76" s="218"/>
      <c r="PL76" s="20">
        <f t="shared" si="315"/>
        <v>0</v>
      </c>
      <c r="PM76" s="18">
        <v>0</v>
      </c>
      <c r="PN76" s="18">
        <v>0</v>
      </c>
      <c r="PO76" s="18">
        <v>0</v>
      </c>
      <c r="PP76" s="18">
        <v>0</v>
      </c>
      <c r="PQ76" s="18">
        <v>0</v>
      </c>
      <c r="PR76" s="18">
        <v>0</v>
      </c>
      <c r="PS76" s="18">
        <v>0</v>
      </c>
      <c r="PT76" s="18">
        <v>0</v>
      </c>
      <c r="PU76" s="18">
        <v>0</v>
      </c>
      <c r="PV76" s="18">
        <f>VLOOKUP(C76,'[3]Фін.рез.(витрати)'!$C$8:$AE$94,29,0)</f>
        <v>0</v>
      </c>
      <c r="PW76" s="18"/>
      <c r="PX76" s="18"/>
      <c r="PY76" s="218">
        <f t="shared" si="316"/>
        <v>-2767.9460000000008</v>
      </c>
      <c r="PZ76" s="20">
        <f t="shared" si="214"/>
        <v>-2767.9460000000008</v>
      </c>
      <c r="QA76" s="20">
        <f t="shared" si="215"/>
        <v>0</v>
      </c>
      <c r="QB76" s="18">
        <f t="shared" si="317"/>
        <v>527.57400000000007</v>
      </c>
      <c r="QC76" s="18">
        <v>51.654000000000003</v>
      </c>
      <c r="QD76" s="218">
        <v>52.88</v>
      </c>
      <c r="QE76" s="218">
        <v>52.88</v>
      </c>
      <c r="QF76" s="218">
        <v>52.88</v>
      </c>
      <c r="QG76" s="218">
        <v>52.88</v>
      </c>
      <c r="QH76" s="218">
        <v>52.88</v>
      </c>
      <c r="QI76" s="218">
        <v>52.88</v>
      </c>
      <c r="QJ76" s="218">
        <v>52.88</v>
      </c>
      <c r="QK76" s="218">
        <v>52.88</v>
      </c>
      <c r="QL76" s="218">
        <v>52.88</v>
      </c>
      <c r="QM76" s="218"/>
      <c r="QN76" s="218"/>
      <c r="QO76" s="20">
        <f t="shared" si="318"/>
        <v>0</v>
      </c>
      <c r="QP76" s="18">
        <v>0</v>
      </c>
      <c r="QQ76" s="18">
        <v>0</v>
      </c>
      <c r="QR76" s="18"/>
      <c r="QS76" s="18">
        <v>0</v>
      </c>
      <c r="QT76" s="18">
        <v>0</v>
      </c>
      <c r="QU76" s="18">
        <v>0</v>
      </c>
      <c r="QV76" s="18"/>
      <c r="QW76" s="18">
        <v>0</v>
      </c>
      <c r="QX76" s="18"/>
      <c r="QY76" s="18"/>
      <c r="QZ76" s="18"/>
      <c r="RA76" s="18"/>
      <c r="RB76" s="218">
        <f t="shared" si="319"/>
        <v>-527.57400000000007</v>
      </c>
      <c r="RC76" s="20">
        <f t="shared" si="216"/>
        <v>-527.57400000000007</v>
      </c>
      <c r="RD76" s="20">
        <f t="shared" si="217"/>
        <v>0</v>
      </c>
      <c r="RE76" s="18">
        <f t="shared" si="320"/>
        <v>2685.8379999999997</v>
      </c>
      <c r="RF76" s="20">
        <v>260.15800000000002</v>
      </c>
      <c r="RG76" s="218">
        <v>269.52</v>
      </c>
      <c r="RH76" s="218">
        <v>269.52</v>
      </c>
      <c r="RI76" s="218">
        <v>269.52</v>
      </c>
      <c r="RJ76" s="218">
        <v>269.52</v>
      </c>
      <c r="RK76" s="218">
        <v>269.52</v>
      </c>
      <c r="RL76" s="218">
        <v>269.52</v>
      </c>
      <c r="RM76" s="218">
        <v>269.52</v>
      </c>
      <c r="RN76" s="218">
        <v>269.52</v>
      </c>
      <c r="RO76" s="218">
        <v>269.52</v>
      </c>
      <c r="RP76" s="218"/>
      <c r="RQ76" s="218"/>
      <c r="RR76" s="20">
        <f t="shared" si="321"/>
        <v>0</v>
      </c>
      <c r="RS76" s="18">
        <v>0</v>
      </c>
      <c r="RT76" s="18">
        <v>0</v>
      </c>
      <c r="RU76" s="18"/>
      <c r="RV76" s="18">
        <v>0</v>
      </c>
      <c r="RW76" s="18"/>
      <c r="RX76" s="18"/>
      <c r="RY76" s="18">
        <v>0</v>
      </c>
      <c r="RZ76" s="18">
        <v>0</v>
      </c>
      <c r="SA76" s="18"/>
      <c r="SB76" s="18"/>
      <c r="SC76" s="18"/>
      <c r="SD76" s="18"/>
      <c r="SE76" s="20">
        <f t="shared" si="218"/>
        <v>-2685.8379999999997</v>
      </c>
      <c r="SF76" s="20">
        <f t="shared" si="219"/>
        <v>-2685.8379999999997</v>
      </c>
      <c r="SG76" s="20">
        <f t="shared" si="220"/>
        <v>0</v>
      </c>
      <c r="SH76" s="18">
        <f t="shared" si="322"/>
        <v>1375.623</v>
      </c>
      <c r="SI76" s="18">
        <v>130.023</v>
      </c>
      <c r="SJ76" s="218">
        <v>138.4</v>
      </c>
      <c r="SK76" s="218">
        <v>138.4</v>
      </c>
      <c r="SL76" s="218">
        <v>138.4</v>
      </c>
      <c r="SM76" s="218">
        <v>138.4</v>
      </c>
      <c r="SN76" s="218">
        <v>138.4</v>
      </c>
      <c r="SO76" s="218">
        <v>138.4</v>
      </c>
      <c r="SP76" s="218">
        <v>138.4</v>
      </c>
      <c r="SQ76" s="218">
        <v>138.4</v>
      </c>
      <c r="SR76" s="218">
        <v>138.4</v>
      </c>
      <c r="SS76" s="218"/>
      <c r="ST76" s="218"/>
      <c r="SU76" s="20">
        <f t="shared" si="323"/>
        <v>0</v>
      </c>
      <c r="SV76" s="18">
        <v>0</v>
      </c>
      <c r="SW76" s="18">
        <v>0</v>
      </c>
      <c r="SX76" s="18">
        <v>0</v>
      </c>
      <c r="SY76" s="18">
        <v>0</v>
      </c>
      <c r="SZ76" s="18">
        <v>0</v>
      </c>
      <c r="TA76" s="18">
        <v>0</v>
      </c>
      <c r="TB76" s="18">
        <v>0</v>
      </c>
      <c r="TC76" s="18">
        <v>0</v>
      </c>
      <c r="TD76" s="18">
        <v>0</v>
      </c>
      <c r="TE76" s="18"/>
      <c r="TF76" s="18"/>
      <c r="TG76" s="18"/>
      <c r="TH76" s="20">
        <f t="shared" si="221"/>
        <v>-1375.623</v>
      </c>
      <c r="TI76" s="20">
        <f t="shared" si="222"/>
        <v>-1375.623</v>
      </c>
      <c r="TJ76" s="20">
        <f t="shared" si="223"/>
        <v>0</v>
      </c>
      <c r="TK76" s="18">
        <f t="shared" si="324"/>
        <v>398.27099999999984</v>
      </c>
      <c r="TL76" s="18">
        <v>39.080999999999996</v>
      </c>
      <c r="TM76" s="218">
        <v>39.909999999999997</v>
      </c>
      <c r="TN76" s="218">
        <v>39.909999999999997</v>
      </c>
      <c r="TO76" s="218">
        <v>39.909999999999997</v>
      </c>
      <c r="TP76" s="218">
        <v>39.909999999999997</v>
      </c>
      <c r="TQ76" s="218">
        <v>39.909999999999997</v>
      </c>
      <c r="TR76" s="218">
        <v>39.909999999999997</v>
      </c>
      <c r="TS76" s="218">
        <v>39.909999999999997</v>
      </c>
      <c r="TT76" s="218">
        <v>39.909999999999997</v>
      </c>
      <c r="TU76" s="218">
        <v>39.909999999999997</v>
      </c>
      <c r="TV76" s="218"/>
      <c r="TW76" s="218"/>
      <c r="TX76" s="20">
        <f t="shared" si="325"/>
        <v>0</v>
      </c>
      <c r="TY76" s="18">
        <v>0</v>
      </c>
      <c r="TZ76" s="18">
        <v>0</v>
      </c>
      <c r="UA76" s="18">
        <v>0</v>
      </c>
      <c r="UB76" s="18">
        <v>0</v>
      </c>
      <c r="UC76" s="18">
        <v>0</v>
      </c>
      <c r="UD76" s="18">
        <v>0</v>
      </c>
      <c r="UE76" s="18">
        <v>0</v>
      </c>
      <c r="UF76" s="18">
        <v>0</v>
      </c>
      <c r="UG76" s="18">
        <v>0</v>
      </c>
      <c r="UH76" s="18">
        <f>VLOOKUP(C76,'[3]Фін.рез.(витрати)'!$C$8:$AI$94,33,0)</f>
        <v>0</v>
      </c>
      <c r="UI76" s="18"/>
      <c r="UJ76" s="18"/>
      <c r="UK76" s="20">
        <f t="shared" si="224"/>
        <v>-398.27099999999984</v>
      </c>
      <c r="UL76" s="20">
        <f t="shared" si="225"/>
        <v>-398.27099999999984</v>
      </c>
      <c r="UM76" s="20">
        <f t="shared" si="226"/>
        <v>0</v>
      </c>
      <c r="UN76" s="18">
        <f t="shared" si="326"/>
        <v>58.792000000000002</v>
      </c>
      <c r="UO76" s="18">
        <v>5.782</v>
      </c>
      <c r="UP76" s="218">
        <v>5.89</v>
      </c>
      <c r="UQ76" s="218">
        <v>5.89</v>
      </c>
      <c r="UR76" s="218">
        <v>5.89</v>
      </c>
      <c r="US76" s="218">
        <v>5.89</v>
      </c>
      <c r="UT76" s="218">
        <v>5.89</v>
      </c>
      <c r="UU76" s="218">
        <v>5.89</v>
      </c>
      <c r="UV76" s="218">
        <v>5.89</v>
      </c>
      <c r="UW76" s="218">
        <v>5.89</v>
      </c>
      <c r="UX76" s="218">
        <v>5.89</v>
      </c>
      <c r="UY76" s="218"/>
      <c r="UZ76" s="218"/>
      <c r="VA76" s="20">
        <f t="shared" si="227"/>
        <v>0</v>
      </c>
      <c r="VB76" s="218"/>
      <c r="VC76" s="218"/>
      <c r="VD76" s="218"/>
      <c r="VE76" s="218"/>
      <c r="VF76" s="218"/>
      <c r="VG76" s="218"/>
      <c r="VH76" s="218"/>
      <c r="VI76" s="218"/>
      <c r="VJ76" s="218"/>
      <c r="VK76" s="218"/>
      <c r="VL76" s="218"/>
      <c r="VM76" s="218"/>
      <c r="VN76" s="20">
        <f t="shared" si="228"/>
        <v>-58.792000000000002</v>
      </c>
      <c r="VO76" s="20">
        <f t="shared" si="229"/>
        <v>-58.792000000000002</v>
      </c>
      <c r="VP76" s="20">
        <f t="shared" si="230"/>
        <v>0</v>
      </c>
      <c r="VQ76" s="120">
        <f t="shared" si="231"/>
        <v>0</v>
      </c>
      <c r="VR76" s="228"/>
      <c r="VS76" s="228"/>
      <c r="VT76" s="228"/>
      <c r="VU76" s="228"/>
      <c r="VV76" s="228"/>
      <c r="VW76" s="228"/>
      <c r="VX76" s="228"/>
      <c r="VY76" s="228"/>
      <c r="VZ76" s="228"/>
      <c r="WA76" s="228"/>
      <c r="WB76" s="228"/>
      <c r="WC76" s="228"/>
      <c r="WD76" s="120">
        <f t="shared" si="232"/>
        <v>0</v>
      </c>
      <c r="WE76" s="218"/>
      <c r="WF76" s="218"/>
      <c r="WG76" s="218"/>
      <c r="WH76" s="218"/>
      <c r="WI76" s="218"/>
      <c r="WJ76" s="218"/>
      <c r="WK76" s="218"/>
      <c r="WL76" s="218"/>
      <c r="WM76" s="218"/>
      <c r="WN76" s="218"/>
      <c r="WO76" s="218"/>
      <c r="WP76" s="218"/>
      <c r="WQ76" s="120">
        <f t="shared" si="233"/>
        <v>0</v>
      </c>
      <c r="WR76" s="120">
        <f t="shared" si="234"/>
        <v>0</v>
      </c>
      <c r="WS76" s="120">
        <f t="shared" si="235"/>
        <v>0</v>
      </c>
      <c r="WT76" s="119">
        <f t="shared" si="327"/>
        <v>6912.6259999999984</v>
      </c>
      <c r="WU76" s="119">
        <v>808.55600000000004</v>
      </c>
      <c r="WV76" s="228">
        <v>678.23</v>
      </c>
      <c r="WW76" s="228">
        <v>678.23</v>
      </c>
      <c r="WX76" s="228">
        <v>678.23</v>
      </c>
      <c r="WY76" s="228">
        <v>678.23</v>
      </c>
      <c r="WZ76" s="228">
        <v>678.23</v>
      </c>
      <c r="XA76" s="228">
        <v>678.23</v>
      </c>
      <c r="XB76" s="228">
        <v>678.23</v>
      </c>
      <c r="XC76" s="228">
        <v>678.23</v>
      </c>
      <c r="XD76" s="228">
        <v>678.23</v>
      </c>
      <c r="XE76" s="228"/>
      <c r="XF76" s="228"/>
      <c r="XG76" s="119">
        <f t="shared" si="328"/>
        <v>25214.531942850219</v>
      </c>
      <c r="XH76" s="18">
        <v>2695.3974359021549</v>
      </c>
      <c r="XI76" s="18">
        <v>1927.9003079033166</v>
      </c>
      <c r="XJ76" s="18">
        <v>1307.7990223152738</v>
      </c>
      <c r="XK76" s="18">
        <v>1333.6023371253395</v>
      </c>
      <c r="XL76" s="18">
        <v>2756.3591975558234</v>
      </c>
      <c r="XM76" s="18">
        <v>2659.5740618210275</v>
      </c>
      <c r="XN76" s="18">
        <v>2507.1396635027131</v>
      </c>
      <c r="XO76" s="18">
        <v>3815.8517075345148</v>
      </c>
      <c r="XP76" s="18">
        <v>3348.4493761299145</v>
      </c>
      <c r="XQ76" s="18">
        <v>2862.4588330601418</v>
      </c>
      <c r="XR76" s="18"/>
      <c r="XS76" s="18"/>
      <c r="XT76" s="120">
        <f t="shared" si="236"/>
        <v>18301.905942850222</v>
      </c>
      <c r="XU76" s="120">
        <f t="shared" si="237"/>
        <v>0</v>
      </c>
      <c r="XV76" s="120">
        <f t="shared" si="238"/>
        <v>18301.905942850222</v>
      </c>
      <c r="XW76" s="119">
        <f t="shared" si="329"/>
        <v>15057.761000000002</v>
      </c>
      <c r="XX76" s="119">
        <v>1459.211</v>
      </c>
      <c r="XY76" s="228">
        <v>1510.95</v>
      </c>
      <c r="XZ76" s="228">
        <v>1510.95</v>
      </c>
      <c r="YA76" s="228">
        <v>1510.95</v>
      </c>
      <c r="YB76" s="228">
        <v>1510.95</v>
      </c>
      <c r="YC76" s="228">
        <v>1510.95</v>
      </c>
      <c r="YD76" s="228">
        <v>1510.95</v>
      </c>
      <c r="YE76" s="228">
        <v>1510.95</v>
      </c>
      <c r="YF76" s="228">
        <v>1510.95</v>
      </c>
      <c r="YG76" s="228">
        <v>1510.95</v>
      </c>
      <c r="YH76" s="228"/>
      <c r="YI76" s="228"/>
      <c r="YJ76" s="120">
        <f t="shared" si="330"/>
        <v>13203.802399601112</v>
      </c>
      <c r="YK76" s="18">
        <v>1185.1016027053211</v>
      </c>
      <c r="YL76" s="18">
        <v>847.14278749318316</v>
      </c>
      <c r="YM76" s="18">
        <v>1190.4049880186662</v>
      </c>
      <c r="YN76" s="18">
        <v>1271.7299519600281</v>
      </c>
      <c r="YO76" s="18">
        <v>1742.6438800859924</v>
      </c>
      <c r="YP76" s="18">
        <v>1215.0894019377365</v>
      </c>
      <c r="YQ76" s="18">
        <v>1478.2588470039448</v>
      </c>
      <c r="YR76" s="18">
        <v>1289.0165412218478</v>
      </c>
      <c r="YS76" s="18">
        <v>1700.6018614235411</v>
      </c>
      <c r="YT76" s="18">
        <v>1283.8125377508502</v>
      </c>
      <c r="YU76" s="18"/>
      <c r="YV76" s="18"/>
      <c r="YW76" s="218">
        <f t="shared" si="331"/>
        <v>-1853.9586003988898</v>
      </c>
      <c r="YX76" s="120">
        <f t="shared" si="239"/>
        <v>-1853.9586003988898</v>
      </c>
      <c r="YY76" s="120">
        <f t="shared" si="240"/>
        <v>0</v>
      </c>
      <c r="YZ76" s="119">
        <f t="shared" si="332"/>
        <v>1221.877</v>
      </c>
      <c r="ZA76" s="119">
        <v>119.557</v>
      </c>
      <c r="ZB76" s="228">
        <v>122.48</v>
      </c>
      <c r="ZC76" s="228">
        <v>122.48</v>
      </c>
      <c r="ZD76" s="228">
        <v>122.48</v>
      </c>
      <c r="ZE76" s="228">
        <v>122.48</v>
      </c>
      <c r="ZF76" s="228">
        <v>122.48</v>
      </c>
      <c r="ZG76" s="228">
        <v>122.48</v>
      </c>
      <c r="ZH76" s="228">
        <v>122.48</v>
      </c>
      <c r="ZI76" s="228">
        <v>122.48</v>
      </c>
      <c r="ZJ76" s="228">
        <v>122.48</v>
      </c>
      <c r="ZK76" s="228"/>
      <c r="ZL76" s="228"/>
      <c r="ZM76" s="120">
        <f t="shared" si="333"/>
        <v>2631.2524699490946</v>
      </c>
      <c r="ZN76" s="119"/>
      <c r="ZO76" s="18"/>
      <c r="ZP76" s="18">
        <v>1303.8217879233243</v>
      </c>
      <c r="ZQ76" s="18">
        <v>1327.4306820257702</v>
      </c>
      <c r="ZR76" s="18"/>
      <c r="ZS76" s="18"/>
      <c r="ZT76" s="18"/>
      <c r="ZU76" s="18"/>
      <c r="ZV76" s="18"/>
      <c r="ZW76" s="18"/>
      <c r="ZX76" s="18"/>
      <c r="ZY76" s="18"/>
      <c r="ZZ76" s="120">
        <f t="shared" si="241"/>
        <v>1409.3754699490946</v>
      </c>
      <c r="AAA76" s="120">
        <f t="shared" si="242"/>
        <v>0</v>
      </c>
      <c r="AAB76" s="120">
        <f t="shared" si="243"/>
        <v>1409.3754699490946</v>
      </c>
      <c r="AAC76" s="119">
        <f t="shared" si="334"/>
        <v>420.63499999999999</v>
      </c>
      <c r="AAD76" s="119">
        <v>42.005000000000003</v>
      </c>
      <c r="AAE76" s="228">
        <v>42.07</v>
      </c>
      <c r="AAF76" s="228">
        <v>42.07</v>
      </c>
      <c r="AAG76" s="228">
        <v>42.07</v>
      </c>
      <c r="AAH76" s="228">
        <v>42.07</v>
      </c>
      <c r="AAI76" s="228">
        <v>42.07</v>
      </c>
      <c r="AAJ76" s="228">
        <v>42.07</v>
      </c>
      <c r="AAK76" s="228">
        <v>42.07</v>
      </c>
      <c r="AAL76" s="228">
        <v>42.07</v>
      </c>
      <c r="AAM76" s="228">
        <v>42.07</v>
      </c>
      <c r="AAN76" s="228"/>
      <c r="AAO76" s="228"/>
      <c r="AAP76" s="120">
        <f t="shared" si="335"/>
        <v>468.23331760000002</v>
      </c>
      <c r="AAQ76" s="18">
        <v>39.713864399999999</v>
      </c>
      <c r="AAR76" s="18">
        <v>39.611843999999998</v>
      </c>
      <c r="AAS76" s="18">
        <v>48.593688</v>
      </c>
      <c r="AAT76" s="18">
        <v>49.602564000000001</v>
      </c>
      <c r="AAU76" s="18">
        <v>48.5189892</v>
      </c>
      <c r="AAV76" s="18">
        <v>49.425243999999999</v>
      </c>
      <c r="AAW76" s="18">
        <v>48.013548</v>
      </c>
      <c r="AAX76" s="18">
        <v>48.225276000000001</v>
      </c>
      <c r="AAY76" s="18">
        <v>47.821708000000001</v>
      </c>
      <c r="AAZ76" s="18">
        <v>48.706592000000001</v>
      </c>
      <c r="ABA76" s="18"/>
      <c r="ABB76" s="18"/>
      <c r="ABC76" s="120">
        <f t="shared" si="244"/>
        <v>47.59831760000003</v>
      </c>
      <c r="ABD76" s="120">
        <f t="shared" si="245"/>
        <v>0</v>
      </c>
      <c r="ABE76" s="120">
        <f t="shared" si="246"/>
        <v>47.59831760000003</v>
      </c>
      <c r="ABF76" s="119">
        <f t="shared" si="336"/>
        <v>91.683000000000007</v>
      </c>
      <c r="ABG76" s="119">
        <v>9.1530000000000005</v>
      </c>
      <c r="ABH76" s="228">
        <v>9.17</v>
      </c>
      <c r="ABI76" s="228">
        <v>9.17</v>
      </c>
      <c r="ABJ76" s="228">
        <v>9.17</v>
      </c>
      <c r="ABK76" s="228">
        <v>9.17</v>
      </c>
      <c r="ABL76" s="228">
        <v>9.17</v>
      </c>
      <c r="ABM76" s="228">
        <v>9.17</v>
      </c>
      <c r="ABN76" s="228">
        <v>9.17</v>
      </c>
      <c r="ABO76" s="228">
        <v>9.17</v>
      </c>
      <c r="ABP76" s="228">
        <v>9.17</v>
      </c>
      <c r="ABQ76" s="228"/>
      <c r="ABR76" s="228"/>
      <c r="ABS76" s="120">
        <f t="shared" si="337"/>
        <v>0</v>
      </c>
      <c r="ABT76" s="18">
        <v>0</v>
      </c>
      <c r="ABU76" s="18"/>
      <c r="ABV76" s="18"/>
      <c r="ABW76" s="18"/>
      <c r="ABX76" s="18"/>
      <c r="ABY76" s="18"/>
      <c r="ABZ76" s="18"/>
      <c r="ACA76" s="18">
        <v>0</v>
      </c>
      <c r="ACB76" s="18">
        <v>0</v>
      </c>
      <c r="ACC76" s="18">
        <v>0</v>
      </c>
      <c r="ACD76" s="18"/>
      <c r="ACE76" s="18"/>
      <c r="ACF76" s="120">
        <f t="shared" si="247"/>
        <v>-91.683000000000007</v>
      </c>
      <c r="ACG76" s="120">
        <f t="shared" si="248"/>
        <v>-91.683000000000007</v>
      </c>
      <c r="ACH76" s="120">
        <f t="shared" si="249"/>
        <v>0</v>
      </c>
      <c r="ACI76" s="114">
        <f t="shared" si="250"/>
        <v>33244.616999999998</v>
      </c>
      <c r="ACJ76" s="120">
        <f t="shared" si="251"/>
        <v>12700.211690015998</v>
      </c>
      <c r="ACK76" s="131">
        <f t="shared" si="252"/>
        <v>-20544.405309984002</v>
      </c>
      <c r="ACL76" s="120">
        <f t="shared" si="253"/>
        <v>-20544.405309984002</v>
      </c>
      <c r="ACM76" s="120">
        <f t="shared" si="254"/>
        <v>0</v>
      </c>
      <c r="ACN76" s="18">
        <f t="shared" si="338"/>
        <v>2922.2780000000002</v>
      </c>
      <c r="ACO76" s="18">
        <v>299.678</v>
      </c>
      <c r="ACP76" s="218">
        <v>291.39999999999998</v>
      </c>
      <c r="ACQ76" s="218">
        <v>291.39999999999998</v>
      </c>
      <c r="ACR76" s="218">
        <v>291.39999999999998</v>
      </c>
      <c r="ACS76" s="218">
        <v>291.39999999999998</v>
      </c>
      <c r="ACT76" s="218">
        <v>291.39999999999998</v>
      </c>
      <c r="ACU76" s="218">
        <v>291.39999999999998</v>
      </c>
      <c r="ACV76" s="218">
        <v>291.39999999999998</v>
      </c>
      <c r="ACW76" s="218">
        <v>291.39999999999998</v>
      </c>
      <c r="ACX76" s="218">
        <v>291.39999999999998</v>
      </c>
      <c r="ACY76" s="218"/>
      <c r="ACZ76" s="218"/>
      <c r="ADA76" s="20">
        <f t="shared" si="339"/>
        <v>2552.0847907679999</v>
      </c>
      <c r="ADB76" s="18">
        <v>274.02566436000001</v>
      </c>
      <c r="ADC76" s="18">
        <v>243.6128406</v>
      </c>
      <c r="ADD76" s="18">
        <v>343.91072674800006</v>
      </c>
      <c r="ADE76" s="18">
        <v>253.649475</v>
      </c>
      <c r="ADF76" s="18">
        <v>176.65322886000001</v>
      </c>
      <c r="ADG76" s="18">
        <v>264.8743758</v>
      </c>
      <c r="ADH76" s="18">
        <v>225.88191900000001</v>
      </c>
      <c r="ADI76" s="18">
        <v>240.68796839999999</v>
      </c>
      <c r="ADJ76" s="18">
        <v>281.71333440000001</v>
      </c>
      <c r="ADK76" s="18">
        <v>247.07525760000001</v>
      </c>
      <c r="ADL76" s="18"/>
      <c r="ADM76" s="18"/>
      <c r="ADN76" s="20">
        <f t="shared" si="255"/>
        <v>-370.1932092320003</v>
      </c>
      <c r="ADO76" s="20">
        <f t="shared" si="256"/>
        <v>-370.1932092320003</v>
      </c>
      <c r="ADP76" s="20">
        <f t="shared" si="257"/>
        <v>0</v>
      </c>
      <c r="ADQ76" s="18">
        <f t="shared" si="340"/>
        <v>30322.338999999996</v>
      </c>
      <c r="ADR76" s="18">
        <v>2766.7689999999998</v>
      </c>
      <c r="ADS76" s="218">
        <v>3061.73</v>
      </c>
      <c r="ADT76" s="218">
        <v>3061.73</v>
      </c>
      <c r="ADU76" s="218">
        <v>3061.73</v>
      </c>
      <c r="ADV76" s="218">
        <v>3061.73</v>
      </c>
      <c r="ADW76" s="218">
        <v>3061.73</v>
      </c>
      <c r="ADX76" s="218">
        <v>3061.73</v>
      </c>
      <c r="ADY76" s="218">
        <v>3061.73</v>
      </c>
      <c r="ADZ76" s="218">
        <v>3061.73</v>
      </c>
      <c r="AEA76" s="218">
        <v>3061.73</v>
      </c>
      <c r="AEB76" s="218"/>
      <c r="AEC76" s="218"/>
      <c r="AED76" s="20">
        <f t="shared" si="341"/>
        <v>10148.126899247998</v>
      </c>
      <c r="AEE76" s="18">
        <v>1016.6749286400001</v>
      </c>
      <c r="AEF76" s="18">
        <v>907.11122760000001</v>
      </c>
      <c r="AEG76" s="18">
        <v>1317.9931319880002</v>
      </c>
      <c r="AEH76" s="18">
        <v>949.66363439999998</v>
      </c>
      <c r="AEI76" s="18">
        <v>700.65831221999997</v>
      </c>
      <c r="AEJ76" s="18">
        <v>1124.1996408</v>
      </c>
      <c r="AEK76" s="18">
        <v>1011.558159</v>
      </c>
      <c r="AEL76" s="18">
        <v>1012.0731786</v>
      </c>
      <c r="AEM76" s="18">
        <v>856.87805879999996</v>
      </c>
      <c r="AEN76" s="18">
        <v>1251.3166272000001</v>
      </c>
      <c r="AEO76" s="18"/>
      <c r="AEP76" s="18"/>
      <c r="AEQ76" s="20">
        <f t="shared" si="258"/>
        <v>-20174.212100751996</v>
      </c>
      <c r="AER76" s="20">
        <f t="shared" si="259"/>
        <v>-20174.212100751996</v>
      </c>
      <c r="AES76" s="20">
        <f t="shared" si="260"/>
        <v>0</v>
      </c>
      <c r="AET76" s="18">
        <f t="shared" si="342"/>
        <v>0</v>
      </c>
      <c r="AEU76" s="18">
        <v>0</v>
      </c>
      <c r="AEV76" s="218">
        <v>0</v>
      </c>
      <c r="AEW76" s="218">
        <v>0</v>
      </c>
      <c r="AEX76" s="218">
        <v>0</v>
      </c>
      <c r="AEY76" s="218">
        <v>0</v>
      </c>
      <c r="AEZ76" s="218"/>
      <c r="AFA76" s="218"/>
      <c r="AFB76" s="218"/>
      <c r="AFC76" s="218"/>
      <c r="AFD76" s="218"/>
      <c r="AFE76" s="218"/>
      <c r="AFF76" s="218"/>
      <c r="AFG76" s="20">
        <f t="shared" si="343"/>
        <v>0</v>
      </c>
      <c r="AFH76" s="18"/>
      <c r="AFI76" s="18"/>
      <c r="AFJ76" s="18"/>
      <c r="AFK76" s="18"/>
      <c r="AFL76" s="18"/>
      <c r="AFM76" s="18"/>
      <c r="AFN76" s="18"/>
      <c r="AFO76" s="18"/>
      <c r="AFP76" s="18"/>
      <c r="AFQ76" s="18"/>
      <c r="AFR76" s="18"/>
      <c r="AFS76" s="18"/>
      <c r="AFT76" s="20">
        <f t="shared" si="261"/>
        <v>0</v>
      </c>
      <c r="AFU76" s="20">
        <f t="shared" si="262"/>
        <v>0</v>
      </c>
      <c r="AFV76" s="135">
        <f t="shared" si="263"/>
        <v>0</v>
      </c>
      <c r="AFW76" s="140">
        <f t="shared" si="264"/>
        <v>145494.461003</v>
      </c>
      <c r="AFX76" s="110">
        <f t="shared" si="265"/>
        <v>113704.67197463398</v>
      </c>
      <c r="AFY76" s="125">
        <f t="shared" si="266"/>
        <v>-31789.789028366024</v>
      </c>
      <c r="AFZ76" s="20">
        <f t="shared" si="344"/>
        <v>-31789.789028366024</v>
      </c>
      <c r="AGA76" s="139">
        <f t="shared" si="345"/>
        <v>0</v>
      </c>
      <c r="AGB76" s="200">
        <f t="shared" si="267"/>
        <v>174593.35320360001</v>
      </c>
      <c r="AGC76" s="125">
        <f t="shared" si="267"/>
        <v>136445.60636956076</v>
      </c>
      <c r="AGD76" s="125">
        <f t="shared" si="268"/>
        <v>-38147.746834039252</v>
      </c>
      <c r="AGE76" s="20">
        <f t="shared" si="269"/>
        <v>-38147.746834039252</v>
      </c>
      <c r="AGF76" s="135">
        <f t="shared" si="270"/>
        <v>0</v>
      </c>
      <c r="AGG76" s="164">
        <f t="shared" si="346"/>
        <v>8729.6676601800009</v>
      </c>
      <c r="AGH76" s="205">
        <f t="shared" si="347"/>
        <v>6822.2803184780387</v>
      </c>
      <c r="AGI76" s="125">
        <f t="shared" si="271"/>
        <v>-1907.3873417019622</v>
      </c>
      <c r="AGJ76" s="20">
        <f t="shared" si="272"/>
        <v>-1907.3873417019622</v>
      </c>
      <c r="AGK76" s="139">
        <f t="shared" si="273"/>
        <v>0</v>
      </c>
      <c r="AGL76" s="165">
        <f t="shared" si="348"/>
        <v>183323.02086378002</v>
      </c>
      <c r="AGM76" s="165">
        <f t="shared" si="348"/>
        <v>143267.88668803879</v>
      </c>
      <c r="AGN76" s="166">
        <f t="shared" si="99"/>
        <v>-40055.13417574123</v>
      </c>
      <c r="AGO76" s="165">
        <f t="shared" si="274"/>
        <v>-40055.13417574123</v>
      </c>
      <c r="AGP76" s="167">
        <f t="shared" si="275"/>
        <v>0</v>
      </c>
      <c r="AGQ76" s="202">
        <f t="shared" si="349"/>
        <v>4.7619047619047616E-2</v>
      </c>
      <c r="AGR76" s="263"/>
      <c r="AGS76" s="263">
        <v>0.05</v>
      </c>
      <c r="AGT76" s="229"/>
      <c r="AGU76" s="264"/>
      <c r="AGV76" s="22"/>
      <c r="AGW76" s="22"/>
      <c r="AGX76" s="22"/>
      <c r="AGY76" s="22"/>
      <c r="AGZ76" s="22"/>
      <c r="AHA76" s="22"/>
      <c r="AHB76" s="22"/>
      <c r="AHC76" s="22"/>
      <c r="AHD76" s="22"/>
      <c r="AHE76" s="22"/>
      <c r="AHF76" s="22"/>
      <c r="AHG76" s="22"/>
      <c r="AHH76" s="22"/>
    </row>
    <row r="77" spans="1:892" s="210" customFormat="1" ht="12.75" outlineLevel="1" x14ac:dyDescent="0.25">
      <c r="A77" s="1">
        <v>507</v>
      </c>
      <c r="B77" s="21">
        <v>3</v>
      </c>
      <c r="C77" s="230" t="s">
        <v>798</v>
      </c>
      <c r="D77" s="231">
        <v>9</v>
      </c>
      <c r="E77" s="227">
        <v>2009</v>
      </c>
      <c r="F77" s="131">
        <f t="shared" si="177"/>
        <v>23400.526000000005</v>
      </c>
      <c r="G77" s="113">
        <f t="shared" si="178"/>
        <v>15844.362439620985</v>
      </c>
      <c r="H77" s="131">
        <f t="shared" si="179"/>
        <v>-7556.1635603790201</v>
      </c>
      <c r="I77" s="120">
        <f t="shared" si="180"/>
        <v>-7556.1635603790201</v>
      </c>
      <c r="J77" s="120">
        <f t="shared" si="181"/>
        <v>0</v>
      </c>
      <c r="K77" s="18">
        <f t="shared" si="276"/>
        <v>8512.3780000000024</v>
      </c>
      <c r="L77" s="218">
        <v>835.19800000000009</v>
      </c>
      <c r="M77" s="218">
        <v>853.02</v>
      </c>
      <c r="N77" s="218">
        <v>853.02</v>
      </c>
      <c r="O77" s="218">
        <v>853.02</v>
      </c>
      <c r="P77" s="218">
        <v>853.02</v>
      </c>
      <c r="Q77" s="218">
        <v>853.02</v>
      </c>
      <c r="R77" s="218">
        <v>853.02</v>
      </c>
      <c r="S77" s="218">
        <v>853.02</v>
      </c>
      <c r="T77" s="218">
        <v>853.02</v>
      </c>
      <c r="U77" s="218">
        <v>853.02</v>
      </c>
      <c r="V77" s="218"/>
      <c r="W77" s="218"/>
      <c r="X77" s="218">
        <f t="shared" si="277"/>
        <v>4663.3095995267131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4663.3095995267131</v>
      </c>
      <c r="AE77" s="18">
        <v>0</v>
      </c>
      <c r="AF77" s="18">
        <v>0</v>
      </c>
      <c r="AG77" s="18">
        <v>0</v>
      </c>
      <c r="AH77" s="18">
        <v>0</v>
      </c>
      <c r="AI77" s="18"/>
      <c r="AJ77" s="18"/>
      <c r="AK77" s="218"/>
      <c r="AL77" s="218">
        <f t="shared" si="278"/>
        <v>0</v>
      </c>
      <c r="AM77" s="218">
        <f t="shared" si="182"/>
        <v>0</v>
      </c>
      <c r="AN77" s="18">
        <f t="shared" si="279"/>
        <v>1000.485</v>
      </c>
      <c r="AO77" s="218">
        <v>98.235000000000014</v>
      </c>
      <c r="AP77" s="218">
        <v>100.25</v>
      </c>
      <c r="AQ77" s="218">
        <v>100.25</v>
      </c>
      <c r="AR77" s="218">
        <v>100.25</v>
      </c>
      <c r="AS77" s="218">
        <v>100.25</v>
      </c>
      <c r="AT77" s="218">
        <v>100.25</v>
      </c>
      <c r="AU77" s="218">
        <v>100.25</v>
      </c>
      <c r="AV77" s="218">
        <v>100.25</v>
      </c>
      <c r="AW77" s="218">
        <v>100.25</v>
      </c>
      <c r="AX77" s="218">
        <v>100.25</v>
      </c>
      <c r="AY77" s="218"/>
      <c r="AZ77" s="218"/>
      <c r="BA77" s="20">
        <f t="shared" si="280"/>
        <v>572.02475603248831</v>
      </c>
      <c r="BB77" s="18">
        <v>0</v>
      </c>
      <c r="BC77" s="18">
        <v>0</v>
      </c>
      <c r="BD77" s="18">
        <v>0</v>
      </c>
      <c r="BE77" s="18">
        <v>0</v>
      </c>
      <c r="BF77" s="18">
        <v>0</v>
      </c>
      <c r="BG77" s="18">
        <v>572.02475603248831</v>
      </c>
      <c r="BH77" s="18">
        <v>0</v>
      </c>
      <c r="BI77" s="18">
        <v>0</v>
      </c>
      <c r="BJ77" s="18">
        <v>0</v>
      </c>
      <c r="BK77" s="18">
        <v>0</v>
      </c>
      <c r="BL77" s="18"/>
      <c r="BM77" s="18"/>
      <c r="BN77" s="218"/>
      <c r="BO77" s="20">
        <f t="shared" si="183"/>
        <v>0</v>
      </c>
      <c r="BP77" s="20">
        <f t="shared" si="184"/>
        <v>0</v>
      </c>
      <c r="BQ77" s="18">
        <f t="shared" si="281"/>
        <v>938.08299999999963</v>
      </c>
      <c r="BR77" s="218">
        <v>93.702999999999989</v>
      </c>
      <c r="BS77" s="3">
        <v>93.82</v>
      </c>
      <c r="BT77" s="218">
        <v>93.82</v>
      </c>
      <c r="BU77" s="218">
        <v>93.82</v>
      </c>
      <c r="BV77" s="218">
        <v>93.82</v>
      </c>
      <c r="BW77" s="218">
        <v>93.82</v>
      </c>
      <c r="BX77" s="218">
        <v>93.82</v>
      </c>
      <c r="BY77" s="218">
        <v>93.82</v>
      </c>
      <c r="BZ77" s="218">
        <v>93.82</v>
      </c>
      <c r="CA77" s="218">
        <v>93.82</v>
      </c>
      <c r="CB77" s="218"/>
      <c r="CC77" s="218"/>
      <c r="CD77" s="18">
        <f t="shared" si="282"/>
        <v>1017.14659096444</v>
      </c>
      <c r="CE77" s="18">
        <v>94.463839127</v>
      </c>
      <c r="CF77" s="18">
        <v>94.221172269999997</v>
      </c>
      <c r="CG77" s="18">
        <v>103.51558333844001</v>
      </c>
      <c r="CH77" s="18">
        <v>105.66473463</v>
      </c>
      <c r="CI77" s="18">
        <v>103.35647403900001</v>
      </c>
      <c r="CJ77" s="18">
        <v>105.28700273000001</v>
      </c>
      <c r="CK77" s="18">
        <v>102.27976941</v>
      </c>
      <c r="CL77" s="18">
        <v>102.73079817</v>
      </c>
      <c r="CM77" s="18">
        <v>101.87110661</v>
      </c>
      <c r="CN77" s="18">
        <v>103.75611064</v>
      </c>
      <c r="CO77" s="18"/>
      <c r="CP77" s="18"/>
      <c r="CQ77" s="218"/>
      <c r="CR77" s="20">
        <f t="shared" si="185"/>
        <v>0</v>
      </c>
      <c r="CS77" s="20">
        <f t="shared" si="186"/>
        <v>0</v>
      </c>
      <c r="CT77" s="18">
        <f t="shared" si="283"/>
        <v>282.63399999999996</v>
      </c>
      <c r="CU77" s="18">
        <v>27.754000000000005</v>
      </c>
      <c r="CV77" s="218">
        <v>28.32</v>
      </c>
      <c r="CW77" s="218">
        <v>28.32</v>
      </c>
      <c r="CX77" s="218">
        <v>28.32</v>
      </c>
      <c r="CY77" s="218">
        <v>28.32</v>
      </c>
      <c r="CZ77" s="218">
        <v>28.32</v>
      </c>
      <c r="DA77" s="218">
        <v>28.32</v>
      </c>
      <c r="DB77" s="218">
        <v>28.32</v>
      </c>
      <c r="DC77" s="218">
        <v>28.32</v>
      </c>
      <c r="DD77" s="218">
        <v>28.32</v>
      </c>
      <c r="DE77" s="218"/>
      <c r="DF77" s="218"/>
      <c r="DG77" s="18">
        <f t="shared" si="284"/>
        <v>297.07479796991998</v>
      </c>
      <c r="DH77" s="18">
        <v>23.100231126000001</v>
      </c>
      <c r="DI77" s="18">
        <v>23.04088926</v>
      </c>
      <c r="DJ77" s="18">
        <v>31.35396789692</v>
      </c>
      <c r="DK77" s="18">
        <v>32.004927090000002</v>
      </c>
      <c r="DL77" s="18">
        <v>31.305775077</v>
      </c>
      <c r="DM77" s="18">
        <v>31.890401830000002</v>
      </c>
      <c r="DN77" s="18">
        <v>30.979650630000002</v>
      </c>
      <c r="DO77" s="18">
        <v>31.116263310000001</v>
      </c>
      <c r="DP77" s="18">
        <v>30.855870230000001</v>
      </c>
      <c r="DQ77" s="18">
        <v>31.426821520000001</v>
      </c>
      <c r="DR77" s="18"/>
      <c r="DS77" s="18"/>
      <c r="DT77" s="218">
        <f t="shared" si="285"/>
        <v>14.440797969920027</v>
      </c>
      <c r="DU77" s="20">
        <f t="shared" si="187"/>
        <v>0</v>
      </c>
      <c r="DV77" s="20">
        <f t="shared" si="286"/>
        <v>14.440797969920027</v>
      </c>
      <c r="DW77" s="18">
        <f t="shared" si="176"/>
        <v>374.84700000000004</v>
      </c>
      <c r="DX77" s="18">
        <v>36.807000000000002</v>
      </c>
      <c r="DY77" s="218">
        <v>37.56</v>
      </c>
      <c r="DZ77" s="218">
        <v>37.56</v>
      </c>
      <c r="EA77" s="218">
        <v>37.56</v>
      </c>
      <c r="EB77" s="218">
        <v>37.56</v>
      </c>
      <c r="EC77" s="218">
        <v>37.56</v>
      </c>
      <c r="ED77" s="218">
        <v>37.56</v>
      </c>
      <c r="EE77" s="218">
        <v>37.56</v>
      </c>
      <c r="EF77" s="218">
        <v>37.56</v>
      </c>
      <c r="EG77" s="218">
        <v>37.56</v>
      </c>
      <c r="EH77" s="218"/>
      <c r="EI77" s="218"/>
      <c r="EJ77" s="218"/>
      <c r="EK77" s="18">
        <f t="shared" si="287"/>
        <v>212.46757781437034</v>
      </c>
      <c r="EL77" s="18">
        <v>0</v>
      </c>
      <c r="EM77" s="18">
        <v>0</v>
      </c>
      <c r="EN77" s="18">
        <v>0</v>
      </c>
      <c r="EO77" s="18">
        <v>0</v>
      </c>
      <c r="EP77" s="18">
        <v>0</v>
      </c>
      <c r="EQ77" s="18">
        <v>212.46757781437034</v>
      </c>
      <c r="ER77" s="18">
        <v>0</v>
      </c>
      <c r="ES77" s="18">
        <v>0</v>
      </c>
      <c r="ET77" s="18">
        <v>0</v>
      </c>
      <c r="EU77" s="18">
        <v>0</v>
      </c>
      <c r="EV77" s="18"/>
      <c r="EW77" s="18"/>
      <c r="EX77" s="20">
        <f t="shared" si="188"/>
        <v>-162.37942218562969</v>
      </c>
      <c r="EY77" s="20">
        <f t="shared" si="288"/>
        <v>-162.37942218562969</v>
      </c>
      <c r="EZ77" s="20">
        <f t="shared" si="289"/>
        <v>0</v>
      </c>
      <c r="FA77" s="18">
        <f t="shared" si="290"/>
        <v>3657.0270000000005</v>
      </c>
      <c r="FB77" s="18">
        <v>359.06700000000001</v>
      </c>
      <c r="FC77" s="218">
        <v>366.44</v>
      </c>
      <c r="FD77" s="218">
        <v>366.44</v>
      </c>
      <c r="FE77" s="218">
        <v>366.44</v>
      </c>
      <c r="FF77" s="218">
        <v>366.44</v>
      </c>
      <c r="FG77" s="218">
        <v>366.44</v>
      </c>
      <c r="FH77" s="218">
        <v>366.44</v>
      </c>
      <c r="FI77" s="218">
        <v>366.44</v>
      </c>
      <c r="FJ77" s="218">
        <v>366.44</v>
      </c>
      <c r="FK77" s="218">
        <v>366.44</v>
      </c>
      <c r="FL77" s="218"/>
      <c r="FM77" s="218"/>
      <c r="FN77" s="20">
        <f t="shared" si="291"/>
        <v>2089.0498078568771</v>
      </c>
      <c r="FO77" s="18">
        <v>0</v>
      </c>
      <c r="FP77" s="18">
        <v>0</v>
      </c>
      <c r="FQ77" s="18">
        <v>0</v>
      </c>
      <c r="FR77" s="18">
        <v>2089.0498078568771</v>
      </c>
      <c r="FS77" s="18">
        <v>0</v>
      </c>
      <c r="FT77" s="18">
        <v>0</v>
      </c>
      <c r="FU77" s="18">
        <v>0</v>
      </c>
      <c r="FV77" s="18">
        <v>0</v>
      </c>
      <c r="FW77" s="18">
        <v>0</v>
      </c>
      <c r="FX77" s="18">
        <v>0</v>
      </c>
      <c r="FY77" s="18"/>
      <c r="FZ77" s="18"/>
      <c r="GA77" s="218">
        <f t="shared" si="292"/>
        <v>-1567.9771921431234</v>
      </c>
      <c r="GB77" s="20">
        <f t="shared" si="293"/>
        <v>-1567.9771921431234</v>
      </c>
      <c r="GC77" s="20">
        <f t="shared" si="294"/>
        <v>0</v>
      </c>
      <c r="GD77" s="18">
        <f t="shared" si="295"/>
        <v>5.923</v>
      </c>
      <c r="GE77" s="218">
        <v>5.923</v>
      </c>
      <c r="GF77" s="218">
        <v>0</v>
      </c>
      <c r="GG77" s="218">
        <v>0</v>
      </c>
      <c r="GH77" s="218">
        <v>0</v>
      </c>
      <c r="GI77" s="218">
        <v>0</v>
      </c>
      <c r="GJ77" s="218">
        <v>0</v>
      </c>
      <c r="GK77" s="218"/>
      <c r="GL77" s="218"/>
      <c r="GM77" s="218"/>
      <c r="GN77" s="218"/>
      <c r="GO77" s="218"/>
      <c r="GP77" s="218"/>
      <c r="GQ77" s="20">
        <f t="shared" si="296"/>
        <v>0</v>
      </c>
      <c r="GR77" s="18">
        <v>0</v>
      </c>
      <c r="GS77" s="18">
        <v>0</v>
      </c>
      <c r="GT77" s="18">
        <v>0</v>
      </c>
      <c r="GU77" s="18">
        <v>0</v>
      </c>
      <c r="GV77" s="218">
        <f t="shared" si="297"/>
        <v>-5.923</v>
      </c>
      <c r="GW77" s="20">
        <f t="shared" si="189"/>
        <v>-5.923</v>
      </c>
      <c r="GX77" s="20">
        <f t="shared" si="190"/>
        <v>0</v>
      </c>
      <c r="GY77" s="18">
        <f t="shared" si="298"/>
        <v>8629.1489999999994</v>
      </c>
      <c r="GZ77" s="18">
        <v>843.51900000000012</v>
      </c>
      <c r="HA77" s="218">
        <v>865.07</v>
      </c>
      <c r="HB77" s="218">
        <v>865.07</v>
      </c>
      <c r="HC77" s="218">
        <v>865.07</v>
      </c>
      <c r="HD77" s="218">
        <v>865.07</v>
      </c>
      <c r="HE77" s="218">
        <v>865.07</v>
      </c>
      <c r="HF77" s="218">
        <v>865.07</v>
      </c>
      <c r="HG77" s="218">
        <v>865.07</v>
      </c>
      <c r="HH77" s="218">
        <v>865.07</v>
      </c>
      <c r="HI77" s="218">
        <v>865.07</v>
      </c>
      <c r="HJ77" s="218"/>
      <c r="HK77" s="218"/>
      <c r="HL77" s="20">
        <f t="shared" si="299"/>
        <v>6993.2893094561769</v>
      </c>
      <c r="HM77" s="18">
        <v>667.89744786294966</v>
      </c>
      <c r="HN77" s="18">
        <v>614.04605028686512</v>
      </c>
      <c r="HO77" s="18">
        <v>705.75688609463862</v>
      </c>
      <c r="HP77" s="18">
        <v>760.74947179326284</v>
      </c>
      <c r="HQ77" s="18">
        <v>795.82699610920429</v>
      </c>
      <c r="HR77" s="18">
        <v>690.33367452475636</v>
      </c>
      <c r="HS77" s="18">
        <v>627.5227975712105</v>
      </c>
      <c r="HT77" s="18">
        <v>830.08462348360194</v>
      </c>
      <c r="HU77" s="18">
        <v>627.21778543595065</v>
      </c>
      <c r="HV77" s="18">
        <v>673.85357629373732</v>
      </c>
      <c r="HW77" s="18"/>
      <c r="HX77" s="18"/>
      <c r="HY77" s="20">
        <f t="shared" si="191"/>
        <v>-1635.8596905438226</v>
      </c>
      <c r="HZ77" s="20">
        <f t="shared" si="192"/>
        <v>-1635.8596905438226</v>
      </c>
      <c r="IA77" s="20">
        <f t="shared" si="193"/>
        <v>0</v>
      </c>
      <c r="IB77" s="119">
        <f t="shared" si="300"/>
        <v>28113.801000000007</v>
      </c>
      <c r="IC77" s="119">
        <v>2699.9610000000002</v>
      </c>
      <c r="ID77" s="228">
        <v>2823.76</v>
      </c>
      <c r="IE77" s="228">
        <v>2823.76</v>
      </c>
      <c r="IF77" s="119">
        <v>2823.76</v>
      </c>
      <c r="IG77" s="119">
        <v>2823.76</v>
      </c>
      <c r="IH77" s="119">
        <v>2823.76</v>
      </c>
      <c r="II77" s="119">
        <v>2823.76</v>
      </c>
      <c r="IJ77" s="119">
        <v>2823.76</v>
      </c>
      <c r="IK77" s="119">
        <v>2823.76</v>
      </c>
      <c r="IL77" s="119">
        <v>2823.76</v>
      </c>
      <c r="IM77" s="119"/>
      <c r="IN77" s="119"/>
      <c r="IO77" s="120">
        <f t="shared" si="301"/>
        <v>27713.93812784398</v>
      </c>
      <c r="IP77" s="18">
        <v>1834.7043217827875</v>
      </c>
      <c r="IQ77" s="18">
        <v>2166.7746455581387</v>
      </c>
      <c r="IR77" s="18">
        <v>2907.6995196413745</v>
      </c>
      <c r="IS77" s="18">
        <v>2801.1332736182803</v>
      </c>
      <c r="IT77" s="18">
        <v>3240.4841439068728</v>
      </c>
      <c r="IU77" s="18">
        <v>2670.7797952716473</v>
      </c>
      <c r="IV77" s="18">
        <v>2627.4188782668002</v>
      </c>
      <c r="IW77" s="18">
        <v>2929.2330593937945</v>
      </c>
      <c r="IX77" s="18">
        <v>3347.4027655990226</v>
      </c>
      <c r="IY77" s="18">
        <v>3188.3077248052646</v>
      </c>
      <c r="IZ77" s="18"/>
      <c r="JA77" s="18"/>
      <c r="JB77" s="228">
        <f t="shared" si="194"/>
        <v>-399.86287215602715</v>
      </c>
      <c r="JC77" s="120">
        <f t="shared" si="195"/>
        <v>-399.86287215602715</v>
      </c>
      <c r="JD77" s="120">
        <f t="shared" si="196"/>
        <v>0</v>
      </c>
      <c r="JE77" s="119">
        <f t="shared" si="302"/>
        <v>12.773000000000001</v>
      </c>
      <c r="JF77" s="119">
        <v>12.773000000000001</v>
      </c>
      <c r="JG77" s="228">
        <v>0</v>
      </c>
      <c r="JH77" s="228">
        <v>0</v>
      </c>
      <c r="JI77" s="228">
        <v>0</v>
      </c>
      <c r="JJ77" s="228">
        <v>0</v>
      </c>
      <c r="JK77" s="228">
        <v>0</v>
      </c>
      <c r="JL77" s="228">
        <v>0</v>
      </c>
      <c r="JM77" s="228">
        <v>0</v>
      </c>
      <c r="JN77" s="228">
        <v>0</v>
      </c>
      <c r="JO77" s="228">
        <v>0</v>
      </c>
      <c r="JP77" s="228"/>
      <c r="JQ77" s="228"/>
      <c r="JR77" s="119">
        <f t="shared" si="303"/>
        <v>10.411618024364133</v>
      </c>
      <c r="JS77" s="18">
        <v>10.411618024364133</v>
      </c>
      <c r="JT77" s="18">
        <v>0</v>
      </c>
      <c r="JU77" s="18">
        <v>0</v>
      </c>
      <c r="JV77" s="18">
        <v>0</v>
      </c>
      <c r="JW77" s="18">
        <v>0</v>
      </c>
      <c r="JX77" s="18">
        <v>0</v>
      </c>
      <c r="JY77" s="18">
        <v>0</v>
      </c>
      <c r="JZ77" s="18">
        <v>0</v>
      </c>
      <c r="KA77" s="18">
        <v>0</v>
      </c>
      <c r="KB77" s="18">
        <v>0</v>
      </c>
      <c r="KC77" s="18"/>
      <c r="KD77" s="18"/>
      <c r="KE77" s="228">
        <f t="shared" si="197"/>
        <v>-2.3613819756358687</v>
      </c>
      <c r="KF77" s="120">
        <f t="shared" si="198"/>
        <v>-2.3613819756358687</v>
      </c>
      <c r="KG77" s="120">
        <f t="shared" si="199"/>
        <v>0</v>
      </c>
      <c r="KH77" s="119">
        <f t="shared" si="304"/>
        <v>3296.1299999999992</v>
      </c>
      <c r="KI77" s="119">
        <v>323.60999999999996</v>
      </c>
      <c r="KJ77" s="228">
        <v>330.28</v>
      </c>
      <c r="KK77" s="228">
        <v>330.28</v>
      </c>
      <c r="KL77" s="228">
        <v>330.28</v>
      </c>
      <c r="KM77" s="228">
        <v>330.28</v>
      </c>
      <c r="KN77" s="228">
        <v>330.28</v>
      </c>
      <c r="KO77" s="228">
        <v>330.28</v>
      </c>
      <c r="KP77" s="228">
        <v>330.28</v>
      </c>
      <c r="KQ77" s="228">
        <v>330.28</v>
      </c>
      <c r="KR77" s="228">
        <v>330.28</v>
      </c>
      <c r="KS77" s="228"/>
      <c r="KT77" s="228"/>
      <c r="KU77" s="120">
        <f t="shared" si="305"/>
        <v>2752.691273662851</v>
      </c>
      <c r="KV77" s="18">
        <v>383.20689146757223</v>
      </c>
      <c r="KW77" s="18">
        <v>290.45915884157318</v>
      </c>
      <c r="KX77" s="18">
        <v>428.19827216452217</v>
      </c>
      <c r="KY77" s="18">
        <v>379.75312021679281</v>
      </c>
      <c r="KZ77" s="18">
        <v>408.99489619886754</v>
      </c>
      <c r="LA77" s="18">
        <v>81.03534314743348</v>
      </c>
      <c r="LB77" s="18">
        <v>4.4901417482948309</v>
      </c>
      <c r="LC77" s="18"/>
      <c r="LD77" s="18">
        <v>452.40821216055622</v>
      </c>
      <c r="LE77" s="18">
        <v>324.14523771723856</v>
      </c>
      <c r="LF77" s="18"/>
      <c r="LG77" s="18"/>
      <c r="LH77" s="228">
        <f t="shared" si="306"/>
        <v>-543.43872633714818</v>
      </c>
      <c r="LI77" s="120">
        <f t="shared" si="200"/>
        <v>-543.43872633714818</v>
      </c>
      <c r="LJ77" s="120">
        <f t="shared" si="201"/>
        <v>0</v>
      </c>
      <c r="LK77" s="120">
        <f t="shared" si="307"/>
        <v>0</v>
      </c>
      <c r="LL77" s="228"/>
      <c r="LM77" s="228"/>
      <c r="LN77" s="228"/>
      <c r="LO77" s="228"/>
      <c r="LP77" s="228"/>
      <c r="LQ77" s="228"/>
      <c r="LR77" s="228"/>
      <c r="LS77" s="228"/>
      <c r="LT77" s="228"/>
      <c r="LU77" s="228"/>
      <c r="LV77" s="228"/>
      <c r="LW77" s="228"/>
      <c r="LX77" s="120">
        <f t="shared" si="202"/>
        <v>0</v>
      </c>
      <c r="LY77" s="228"/>
      <c r="LZ77" s="228"/>
      <c r="MA77" s="228"/>
      <c r="MB77" s="228"/>
      <c r="MC77" s="228"/>
      <c r="MD77" s="228"/>
      <c r="ME77" s="228"/>
      <c r="MF77" s="228"/>
      <c r="MG77" s="228"/>
      <c r="MH77" s="228"/>
      <c r="MI77" s="228"/>
      <c r="MJ77" s="119">
        <v>0</v>
      </c>
      <c r="MK77" s="228"/>
      <c r="ML77" s="120">
        <f t="shared" si="203"/>
        <v>0</v>
      </c>
      <c r="MM77" s="120">
        <f t="shared" si="204"/>
        <v>0</v>
      </c>
      <c r="MN77" s="120">
        <f t="shared" si="308"/>
        <v>32919.277000000009</v>
      </c>
      <c r="MO77" s="120">
        <v>3223.0570000000002</v>
      </c>
      <c r="MP77" s="228">
        <v>3299.58</v>
      </c>
      <c r="MQ77" s="228">
        <v>3299.58</v>
      </c>
      <c r="MR77" s="228">
        <v>3299.58</v>
      </c>
      <c r="MS77" s="228">
        <v>3299.58</v>
      </c>
      <c r="MT77" s="228">
        <v>3299.58</v>
      </c>
      <c r="MU77" s="228">
        <v>3299.58</v>
      </c>
      <c r="MV77" s="228">
        <v>3299.58</v>
      </c>
      <c r="MW77" s="228">
        <v>3299.58</v>
      </c>
      <c r="MX77" s="228">
        <v>3299.58</v>
      </c>
      <c r="MY77" s="228"/>
      <c r="MZ77" s="228"/>
      <c r="NA77" s="120">
        <f t="shared" si="309"/>
        <v>44225.61786061553</v>
      </c>
      <c r="NB77" s="20">
        <v>0</v>
      </c>
      <c r="NC77" s="20">
        <v>0</v>
      </c>
      <c r="ND77" s="20">
        <v>19118.540050616652</v>
      </c>
      <c r="NE77" s="20">
        <v>11274.735817910936</v>
      </c>
      <c r="NF77" s="20">
        <v>4171.7155931446914</v>
      </c>
      <c r="NG77" s="20">
        <v>0</v>
      </c>
      <c r="NH77" s="20">
        <v>4854.6680099609703</v>
      </c>
      <c r="NI77" s="20">
        <v>2266.144605227355</v>
      </c>
      <c r="NJ77" s="20">
        <v>0</v>
      </c>
      <c r="NK77" s="20">
        <v>2539.8137837549225</v>
      </c>
      <c r="NL77" s="20"/>
      <c r="NM77" s="20"/>
      <c r="NN77" s="228">
        <f t="shared" si="310"/>
        <v>11306.340860615521</v>
      </c>
      <c r="NO77" s="120">
        <f t="shared" si="205"/>
        <v>0</v>
      </c>
      <c r="NP77" s="120">
        <f t="shared" si="206"/>
        <v>11306.340860615521</v>
      </c>
      <c r="NQ77" s="114">
        <f t="shared" si="207"/>
        <v>11211.77</v>
      </c>
      <c r="NR77" s="113">
        <f t="shared" si="208"/>
        <v>3669.71</v>
      </c>
      <c r="NS77" s="131">
        <f t="shared" si="209"/>
        <v>-7542.06</v>
      </c>
      <c r="NT77" s="120">
        <f t="shared" si="210"/>
        <v>-7542.06</v>
      </c>
      <c r="NU77" s="120">
        <f t="shared" si="211"/>
        <v>0</v>
      </c>
      <c r="NV77" s="18">
        <f t="shared" si="311"/>
        <v>3158.7959999999998</v>
      </c>
      <c r="NW77" s="18">
        <v>305.61599999999999</v>
      </c>
      <c r="NX77" s="218">
        <v>317.02</v>
      </c>
      <c r="NY77" s="218">
        <v>317.02</v>
      </c>
      <c r="NZ77" s="18">
        <v>317.02</v>
      </c>
      <c r="OA77" s="18">
        <v>317.02</v>
      </c>
      <c r="OB77" s="18">
        <v>317.02</v>
      </c>
      <c r="OC77" s="18">
        <v>317.02</v>
      </c>
      <c r="OD77" s="18">
        <v>317.02</v>
      </c>
      <c r="OE77" s="18">
        <v>317.02</v>
      </c>
      <c r="OF77" s="18">
        <v>317.02</v>
      </c>
      <c r="OG77" s="18"/>
      <c r="OH77" s="18"/>
      <c r="OI77" s="20">
        <f t="shared" si="312"/>
        <v>3669.71</v>
      </c>
      <c r="OJ77" s="20">
        <v>0</v>
      </c>
      <c r="OK77" s="20">
        <v>0</v>
      </c>
      <c r="OL77" s="20">
        <v>0</v>
      </c>
      <c r="OM77" s="20">
        <v>0</v>
      </c>
      <c r="ON77" s="20">
        <v>0</v>
      </c>
      <c r="OO77" s="20">
        <v>0</v>
      </c>
      <c r="OP77" s="20">
        <v>1955.74</v>
      </c>
      <c r="OQ77" s="20">
        <v>0</v>
      </c>
      <c r="OR77" s="20">
        <v>0</v>
      </c>
      <c r="OS77" s="20">
        <f>VLOOKUP(C77,'[3]Фін.рез.(витрати)'!$C$8:$AD$94,28,0)</f>
        <v>1713.97</v>
      </c>
      <c r="OT77" s="20"/>
      <c r="OU77" s="20"/>
      <c r="OV77" s="218">
        <f t="shared" si="313"/>
        <v>510.91400000000021</v>
      </c>
      <c r="OW77" s="20">
        <f t="shared" si="212"/>
        <v>0</v>
      </c>
      <c r="OX77" s="20">
        <f t="shared" si="213"/>
        <v>510.91400000000021</v>
      </c>
      <c r="OY77" s="18">
        <f t="shared" si="314"/>
        <v>2633.4459999999999</v>
      </c>
      <c r="OZ77" s="18">
        <v>248.536</v>
      </c>
      <c r="PA77" s="218">
        <v>264.99</v>
      </c>
      <c r="PB77" s="218">
        <v>264.99</v>
      </c>
      <c r="PC77" s="218">
        <v>264.99</v>
      </c>
      <c r="PD77" s="218">
        <v>264.99</v>
      </c>
      <c r="PE77" s="218">
        <v>264.99</v>
      </c>
      <c r="PF77" s="218">
        <v>264.99</v>
      </c>
      <c r="PG77" s="218">
        <v>264.99</v>
      </c>
      <c r="PH77" s="218">
        <v>264.99</v>
      </c>
      <c r="PI77" s="218">
        <v>264.99</v>
      </c>
      <c r="PJ77" s="218"/>
      <c r="PK77" s="218"/>
      <c r="PL77" s="20">
        <f t="shared" si="315"/>
        <v>0</v>
      </c>
      <c r="PM77" s="18">
        <v>0</v>
      </c>
      <c r="PN77" s="18">
        <v>0</v>
      </c>
      <c r="PO77" s="18">
        <v>0</v>
      </c>
      <c r="PP77" s="18">
        <v>0</v>
      </c>
      <c r="PQ77" s="18">
        <v>0</v>
      </c>
      <c r="PR77" s="18">
        <v>0</v>
      </c>
      <c r="PS77" s="18">
        <v>0</v>
      </c>
      <c r="PT77" s="18">
        <v>0</v>
      </c>
      <c r="PU77" s="18">
        <v>0</v>
      </c>
      <c r="PV77" s="18">
        <f>VLOOKUP(C77,'[3]Фін.рез.(витрати)'!$C$8:$AE$94,29,0)</f>
        <v>0</v>
      </c>
      <c r="PW77" s="18"/>
      <c r="PX77" s="18"/>
      <c r="PY77" s="218">
        <f t="shared" si="316"/>
        <v>-2633.4459999999999</v>
      </c>
      <c r="PZ77" s="20">
        <f t="shared" si="214"/>
        <v>-2633.4459999999999</v>
      </c>
      <c r="QA77" s="20">
        <f t="shared" si="215"/>
        <v>0</v>
      </c>
      <c r="QB77" s="18">
        <f t="shared" si="317"/>
        <v>491.06000000000006</v>
      </c>
      <c r="QC77" s="18">
        <v>48.08</v>
      </c>
      <c r="QD77" s="218">
        <v>49.22</v>
      </c>
      <c r="QE77" s="218">
        <v>49.22</v>
      </c>
      <c r="QF77" s="218">
        <v>49.22</v>
      </c>
      <c r="QG77" s="218">
        <v>49.22</v>
      </c>
      <c r="QH77" s="218">
        <v>49.22</v>
      </c>
      <c r="QI77" s="218">
        <v>49.22</v>
      </c>
      <c r="QJ77" s="218">
        <v>49.22</v>
      </c>
      <c r="QK77" s="218">
        <v>49.22</v>
      </c>
      <c r="QL77" s="218">
        <v>49.22</v>
      </c>
      <c r="QM77" s="218"/>
      <c r="QN77" s="218"/>
      <c r="QO77" s="20">
        <f t="shared" si="318"/>
        <v>0</v>
      </c>
      <c r="QP77" s="18">
        <v>0</v>
      </c>
      <c r="QQ77" s="18">
        <v>0</v>
      </c>
      <c r="QR77" s="18"/>
      <c r="QS77" s="18">
        <v>0</v>
      </c>
      <c r="QT77" s="18">
        <v>0</v>
      </c>
      <c r="QU77" s="18">
        <v>0</v>
      </c>
      <c r="QV77" s="18"/>
      <c r="QW77" s="18">
        <v>0</v>
      </c>
      <c r="QX77" s="18"/>
      <c r="QY77" s="18"/>
      <c r="QZ77" s="18"/>
      <c r="RA77" s="18"/>
      <c r="RB77" s="218">
        <f t="shared" si="319"/>
        <v>-491.06000000000006</v>
      </c>
      <c r="RC77" s="20">
        <f t="shared" si="216"/>
        <v>-491.06000000000006</v>
      </c>
      <c r="RD77" s="20">
        <f t="shared" si="217"/>
        <v>0</v>
      </c>
      <c r="RE77" s="18">
        <f t="shared" si="320"/>
        <v>3015.2469999999998</v>
      </c>
      <c r="RF77" s="20">
        <v>294.09700000000009</v>
      </c>
      <c r="RG77" s="218">
        <v>302.35000000000002</v>
      </c>
      <c r="RH77" s="218">
        <v>302.35000000000002</v>
      </c>
      <c r="RI77" s="218">
        <v>302.35000000000002</v>
      </c>
      <c r="RJ77" s="218">
        <v>302.35000000000002</v>
      </c>
      <c r="RK77" s="218">
        <v>302.35000000000002</v>
      </c>
      <c r="RL77" s="218">
        <v>302.35000000000002</v>
      </c>
      <c r="RM77" s="218">
        <v>302.35000000000002</v>
      </c>
      <c r="RN77" s="218">
        <v>302.35000000000002</v>
      </c>
      <c r="RO77" s="218">
        <v>302.35000000000002</v>
      </c>
      <c r="RP77" s="218"/>
      <c r="RQ77" s="218"/>
      <c r="RR77" s="20">
        <f t="shared" si="321"/>
        <v>0</v>
      </c>
      <c r="RS77" s="18">
        <v>0</v>
      </c>
      <c r="RT77" s="18">
        <v>0</v>
      </c>
      <c r="RU77" s="18"/>
      <c r="RV77" s="18">
        <v>0</v>
      </c>
      <c r="RW77" s="18"/>
      <c r="RX77" s="18"/>
      <c r="RY77" s="18">
        <v>0</v>
      </c>
      <c r="RZ77" s="18">
        <v>0</v>
      </c>
      <c r="SA77" s="18"/>
      <c r="SB77" s="18"/>
      <c r="SC77" s="18"/>
      <c r="SD77" s="18"/>
      <c r="SE77" s="20">
        <f t="shared" si="218"/>
        <v>-3015.2469999999998</v>
      </c>
      <c r="SF77" s="20">
        <f t="shared" si="219"/>
        <v>-3015.2469999999998</v>
      </c>
      <c r="SG77" s="20">
        <f t="shared" si="220"/>
        <v>0</v>
      </c>
      <c r="SH77" s="18">
        <f t="shared" si="322"/>
        <v>1375.819</v>
      </c>
      <c r="SI77" s="18">
        <v>130.03900000000002</v>
      </c>
      <c r="SJ77" s="218">
        <v>138.41999999999999</v>
      </c>
      <c r="SK77" s="218">
        <v>138.41999999999999</v>
      </c>
      <c r="SL77" s="218">
        <v>138.41999999999999</v>
      </c>
      <c r="SM77" s="218">
        <v>138.41999999999999</v>
      </c>
      <c r="SN77" s="218">
        <v>138.41999999999999</v>
      </c>
      <c r="SO77" s="218">
        <v>138.41999999999999</v>
      </c>
      <c r="SP77" s="218">
        <v>138.41999999999999</v>
      </c>
      <c r="SQ77" s="218">
        <v>138.41999999999999</v>
      </c>
      <c r="SR77" s="218">
        <v>138.41999999999999</v>
      </c>
      <c r="SS77" s="218"/>
      <c r="ST77" s="218"/>
      <c r="SU77" s="20">
        <f t="shared" si="323"/>
        <v>0</v>
      </c>
      <c r="SV77" s="18">
        <v>0</v>
      </c>
      <c r="SW77" s="18">
        <v>0</v>
      </c>
      <c r="SX77" s="18">
        <v>0</v>
      </c>
      <c r="SY77" s="18">
        <v>0</v>
      </c>
      <c r="SZ77" s="18">
        <v>0</v>
      </c>
      <c r="TA77" s="18">
        <v>0</v>
      </c>
      <c r="TB77" s="18">
        <v>0</v>
      </c>
      <c r="TC77" s="18">
        <v>0</v>
      </c>
      <c r="TD77" s="18">
        <v>0</v>
      </c>
      <c r="TE77" s="18"/>
      <c r="TF77" s="18"/>
      <c r="TG77" s="18"/>
      <c r="TH77" s="20">
        <f t="shared" si="221"/>
        <v>-1375.819</v>
      </c>
      <c r="TI77" s="20">
        <f t="shared" si="222"/>
        <v>-1375.819</v>
      </c>
      <c r="TJ77" s="20">
        <f t="shared" si="223"/>
        <v>0</v>
      </c>
      <c r="TK77" s="18">
        <f t="shared" si="324"/>
        <v>501.27600000000007</v>
      </c>
      <c r="TL77" s="18">
        <v>49.205999999999996</v>
      </c>
      <c r="TM77" s="218">
        <v>50.23</v>
      </c>
      <c r="TN77" s="218">
        <v>50.23</v>
      </c>
      <c r="TO77" s="218">
        <v>50.23</v>
      </c>
      <c r="TP77" s="218">
        <v>50.23</v>
      </c>
      <c r="TQ77" s="218">
        <v>50.23</v>
      </c>
      <c r="TR77" s="218">
        <v>50.23</v>
      </c>
      <c r="TS77" s="218">
        <v>50.23</v>
      </c>
      <c r="TT77" s="218">
        <v>50.23</v>
      </c>
      <c r="TU77" s="218">
        <v>50.23</v>
      </c>
      <c r="TV77" s="218"/>
      <c r="TW77" s="218"/>
      <c r="TX77" s="20">
        <f t="shared" si="325"/>
        <v>0</v>
      </c>
      <c r="TY77" s="18">
        <v>0</v>
      </c>
      <c r="TZ77" s="18">
        <v>0</v>
      </c>
      <c r="UA77" s="18">
        <v>0</v>
      </c>
      <c r="UB77" s="18">
        <v>0</v>
      </c>
      <c r="UC77" s="18">
        <v>0</v>
      </c>
      <c r="UD77" s="18">
        <v>0</v>
      </c>
      <c r="UE77" s="18">
        <v>0</v>
      </c>
      <c r="UF77" s="18">
        <v>0</v>
      </c>
      <c r="UG77" s="18">
        <v>0</v>
      </c>
      <c r="UH77" s="18">
        <f>VLOOKUP(C77,'[3]Фін.рез.(витрати)'!$C$8:$AI$94,33,0)</f>
        <v>0</v>
      </c>
      <c r="UI77" s="18"/>
      <c r="UJ77" s="18"/>
      <c r="UK77" s="20">
        <f t="shared" si="224"/>
        <v>-501.27600000000007</v>
      </c>
      <c r="UL77" s="20">
        <f t="shared" si="225"/>
        <v>-501.27600000000007</v>
      </c>
      <c r="UM77" s="20">
        <f t="shared" si="226"/>
        <v>0</v>
      </c>
      <c r="UN77" s="18">
        <f t="shared" si="326"/>
        <v>36.126000000000005</v>
      </c>
      <c r="UO77" s="18">
        <v>3.5460000000000003</v>
      </c>
      <c r="UP77" s="218">
        <v>3.62</v>
      </c>
      <c r="UQ77" s="218">
        <v>3.62</v>
      </c>
      <c r="UR77" s="218">
        <v>3.62</v>
      </c>
      <c r="US77" s="218">
        <v>3.62</v>
      </c>
      <c r="UT77" s="218">
        <v>3.62</v>
      </c>
      <c r="UU77" s="218">
        <v>3.62</v>
      </c>
      <c r="UV77" s="218">
        <v>3.62</v>
      </c>
      <c r="UW77" s="218">
        <v>3.62</v>
      </c>
      <c r="UX77" s="218">
        <v>3.62</v>
      </c>
      <c r="UY77" s="218"/>
      <c r="UZ77" s="218"/>
      <c r="VA77" s="20">
        <f t="shared" si="227"/>
        <v>0</v>
      </c>
      <c r="VB77" s="218"/>
      <c r="VC77" s="218"/>
      <c r="VD77" s="218"/>
      <c r="VE77" s="218"/>
      <c r="VF77" s="218"/>
      <c r="VG77" s="218"/>
      <c r="VH77" s="218"/>
      <c r="VI77" s="218"/>
      <c r="VJ77" s="218"/>
      <c r="VK77" s="218"/>
      <c r="VL77" s="218"/>
      <c r="VM77" s="218"/>
      <c r="VN77" s="20">
        <f t="shared" si="228"/>
        <v>-36.126000000000005</v>
      </c>
      <c r="VO77" s="20">
        <f t="shared" si="229"/>
        <v>-36.126000000000005</v>
      </c>
      <c r="VP77" s="20">
        <f t="shared" si="230"/>
        <v>0</v>
      </c>
      <c r="VQ77" s="120">
        <f t="shared" si="231"/>
        <v>0</v>
      </c>
      <c r="VR77" s="228"/>
      <c r="VS77" s="228"/>
      <c r="VT77" s="228"/>
      <c r="VU77" s="228"/>
      <c r="VV77" s="228"/>
      <c r="VW77" s="228"/>
      <c r="VX77" s="228"/>
      <c r="VY77" s="228"/>
      <c r="VZ77" s="228"/>
      <c r="WA77" s="228"/>
      <c r="WB77" s="228"/>
      <c r="WC77" s="228"/>
      <c r="WD77" s="120">
        <f t="shared" si="232"/>
        <v>0</v>
      </c>
      <c r="WE77" s="218"/>
      <c r="WF77" s="218"/>
      <c r="WG77" s="218"/>
      <c r="WH77" s="218"/>
      <c r="WI77" s="218"/>
      <c r="WJ77" s="218"/>
      <c r="WK77" s="218"/>
      <c r="WL77" s="218"/>
      <c r="WM77" s="218"/>
      <c r="WN77" s="218"/>
      <c r="WO77" s="218"/>
      <c r="WP77" s="218"/>
      <c r="WQ77" s="120">
        <f t="shared" si="233"/>
        <v>0</v>
      </c>
      <c r="WR77" s="120">
        <f t="shared" si="234"/>
        <v>0</v>
      </c>
      <c r="WS77" s="120">
        <f t="shared" si="235"/>
        <v>0</v>
      </c>
      <c r="WT77" s="119">
        <f t="shared" si="327"/>
        <v>31349.053999999993</v>
      </c>
      <c r="WU77" s="119">
        <v>3025.154</v>
      </c>
      <c r="WV77" s="228">
        <v>3147.1</v>
      </c>
      <c r="WW77" s="228">
        <v>3147.1</v>
      </c>
      <c r="WX77" s="228">
        <v>3147.1</v>
      </c>
      <c r="WY77" s="228">
        <v>3147.1</v>
      </c>
      <c r="WZ77" s="228">
        <v>3147.1</v>
      </c>
      <c r="XA77" s="228">
        <v>3147.1</v>
      </c>
      <c r="XB77" s="228">
        <v>3147.1</v>
      </c>
      <c r="XC77" s="228">
        <v>3147.1</v>
      </c>
      <c r="XD77" s="228">
        <v>3147.1</v>
      </c>
      <c r="XE77" s="228"/>
      <c r="XF77" s="228"/>
      <c r="XG77" s="119">
        <f t="shared" si="328"/>
        <v>25956.909052304825</v>
      </c>
      <c r="XH77" s="18">
        <v>2830.6801029783942</v>
      </c>
      <c r="XI77" s="18">
        <v>2023.1342278091597</v>
      </c>
      <c r="XJ77" s="18">
        <v>1372.5048923198449</v>
      </c>
      <c r="XK77" s="18">
        <v>1399.6034891805466</v>
      </c>
      <c r="XL77" s="18">
        <v>2893.7827791595228</v>
      </c>
      <c r="XM77" s="18">
        <v>2792.1228122753482</v>
      </c>
      <c r="XN77" s="18">
        <v>2632.063684577221</v>
      </c>
      <c r="XO77" s="18">
        <v>3864.2299366511661</v>
      </c>
      <c r="XP77" s="18">
        <v>3374.5682701639093</v>
      </c>
      <c r="XQ77" s="18">
        <v>2774.2188571897118</v>
      </c>
      <c r="XR77" s="18"/>
      <c r="XS77" s="18"/>
      <c r="XT77" s="120">
        <f t="shared" si="236"/>
        <v>-5392.1449476951675</v>
      </c>
      <c r="XU77" s="120">
        <f t="shared" si="237"/>
        <v>-5392.1449476951675</v>
      </c>
      <c r="XV77" s="120">
        <f t="shared" si="238"/>
        <v>0</v>
      </c>
      <c r="XW77" s="119">
        <f t="shared" si="329"/>
        <v>17457.692999999999</v>
      </c>
      <c r="XX77" s="119">
        <v>1700.1329999999998</v>
      </c>
      <c r="XY77" s="228">
        <v>1750.84</v>
      </c>
      <c r="XZ77" s="228">
        <v>1750.84</v>
      </c>
      <c r="YA77" s="228">
        <v>1750.84</v>
      </c>
      <c r="YB77" s="228">
        <v>1750.84</v>
      </c>
      <c r="YC77" s="228">
        <v>1750.84</v>
      </c>
      <c r="YD77" s="228">
        <v>1750.84</v>
      </c>
      <c r="YE77" s="228">
        <v>1750.84</v>
      </c>
      <c r="YF77" s="228">
        <v>1750.84</v>
      </c>
      <c r="YG77" s="228">
        <v>1750.84</v>
      </c>
      <c r="YH77" s="228"/>
      <c r="YI77" s="228"/>
      <c r="YJ77" s="120">
        <f t="shared" si="330"/>
        <v>16667.294738091066</v>
      </c>
      <c r="YK77" s="18">
        <v>1485.3788385407786</v>
      </c>
      <c r="YL77" s="18">
        <v>1061.7891047420251</v>
      </c>
      <c r="YM77" s="18">
        <v>1492.0259785826859</v>
      </c>
      <c r="YN77" s="18">
        <v>1593.956800554266</v>
      </c>
      <c r="YO77" s="18">
        <v>2184.1883268691972</v>
      </c>
      <c r="YP77" s="18">
        <v>1857.8921156297081</v>
      </c>
      <c r="YQ77" s="18">
        <v>1771.881241109967</v>
      </c>
      <c r="YR77" s="18">
        <v>1615.6206774119858</v>
      </c>
      <c r="YS77" s="18">
        <v>1995.4450311224716</v>
      </c>
      <c r="YT77" s="18">
        <v>1609.1166235279827</v>
      </c>
      <c r="YU77" s="18"/>
      <c r="YV77" s="18"/>
      <c r="YW77" s="218">
        <f t="shared" si="331"/>
        <v>-790.39826190893291</v>
      </c>
      <c r="YX77" s="120">
        <f t="shared" si="239"/>
        <v>-790.39826190893291</v>
      </c>
      <c r="YY77" s="120">
        <f t="shared" si="240"/>
        <v>0</v>
      </c>
      <c r="YZ77" s="119">
        <f t="shared" si="332"/>
        <v>2007.3149999999996</v>
      </c>
      <c r="ZA77" s="119">
        <v>195.61499999999998</v>
      </c>
      <c r="ZB77" s="228">
        <v>201.3</v>
      </c>
      <c r="ZC77" s="228">
        <v>201.3</v>
      </c>
      <c r="ZD77" s="228">
        <v>201.3</v>
      </c>
      <c r="ZE77" s="228">
        <v>201.3</v>
      </c>
      <c r="ZF77" s="228">
        <v>201.3</v>
      </c>
      <c r="ZG77" s="228">
        <v>201.3</v>
      </c>
      <c r="ZH77" s="228">
        <v>201.3</v>
      </c>
      <c r="ZI77" s="228">
        <v>201.3</v>
      </c>
      <c r="ZJ77" s="228">
        <v>201.3</v>
      </c>
      <c r="ZK77" s="228"/>
      <c r="ZL77" s="228"/>
      <c r="ZM77" s="120">
        <f t="shared" si="333"/>
        <v>2763.3095650411633</v>
      </c>
      <c r="ZN77" s="119"/>
      <c r="ZO77" s="18"/>
      <c r="ZP77" s="18">
        <v>1369.2481891816356</v>
      </c>
      <c r="ZQ77" s="18">
        <v>1394.061375859528</v>
      </c>
      <c r="ZR77" s="18"/>
      <c r="ZS77" s="18"/>
      <c r="ZT77" s="18"/>
      <c r="ZU77" s="18"/>
      <c r="ZV77" s="18"/>
      <c r="ZW77" s="18"/>
      <c r="ZX77" s="18"/>
      <c r="ZY77" s="18"/>
      <c r="ZZ77" s="120">
        <f t="shared" si="241"/>
        <v>755.9945650411637</v>
      </c>
      <c r="AAA77" s="120">
        <f t="shared" si="242"/>
        <v>0</v>
      </c>
      <c r="AAB77" s="120">
        <f t="shared" si="243"/>
        <v>755.9945650411637</v>
      </c>
      <c r="AAC77" s="119">
        <f t="shared" si="334"/>
        <v>421.81899999999996</v>
      </c>
      <c r="AAD77" s="119">
        <v>42.108999999999995</v>
      </c>
      <c r="AAE77" s="228">
        <v>42.19</v>
      </c>
      <c r="AAF77" s="228">
        <v>42.19</v>
      </c>
      <c r="AAG77" s="228">
        <v>42.19</v>
      </c>
      <c r="AAH77" s="228">
        <v>42.19</v>
      </c>
      <c r="AAI77" s="228">
        <v>42.19</v>
      </c>
      <c r="AAJ77" s="228">
        <v>42.19</v>
      </c>
      <c r="AAK77" s="228">
        <v>42.19</v>
      </c>
      <c r="AAL77" s="228">
        <v>42.19</v>
      </c>
      <c r="AAM77" s="228">
        <v>42.19</v>
      </c>
      <c r="AAN77" s="228"/>
      <c r="AAO77" s="228"/>
      <c r="AAP77" s="120">
        <f t="shared" si="335"/>
        <v>468.23331760000002</v>
      </c>
      <c r="AAQ77" s="18">
        <v>39.713864399999999</v>
      </c>
      <c r="AAR77" s="18">
        <v>39.611843999999998</v>
      </c>
      <c r="AAS77" s="18">
        <v>48.593688</v>
      </c>
      <c r="AAT77" s="18">
        <v>49.602564000000001</v>
      </c>
      <c r="AAU77" s="18">
        <v>48.5189892</v>
      </c>
      <c r="AAV77" s="18">
        <v>49.425243999999999</v>
      </c>
      <c r="AAW77" s="18">
        <v>48.013548</v>
      </c>
      <c r="AAX77" s="18">
        <v>48.225276000000001</v>
      </c>
      <c r="AAY77" s="18">
        <v>47.821708000000001</v>
      </c>
      <c r="AAZ77" s="18">
        <v>48.706592000000001</v>
      </c>
      <c r="ABA77" s="18"/>
      <c r="ABB77" s="18"/>
      <c r="ABC77" s="120">
        <f t="shared" si="244"/>
        <v>46.414317600000061</v>
      </c>
      <c r="ABD77" s="120">
        <f t="shared" si="245"/>
        <v>0</v>
      </c>
      <c r="ABE77" s="120">
        <f t="shared" si="246"/>
        <v>46.414317600000061</v>
      </c>
      <c r="ABF77" s="119">
        <f t="shared" si="336"/>
        <v>91.687000000000012</v>
      </c>
      <c r="ABG77" s="119">
        <v>9.157</v>
      </c>
      <c r="ABH77" s="228">
        <v>9.17</v>
      </c>
      <c r="ABI77" s="228">
        <v>9.17</v>
      </c>
      <c r="ABJ77" s="228">
        <v>9.17</v>
      </c>
      <c r="ABK77" s="228">
        <v>9.17</v>
      </c>
      <c r="ABL77" s="228">
        <v>9.17</v>
      </c>
      <c r="ABM77" s="228">
        <v>9.17</v>
      </c>
      <c r="ABN77" s="228">
        <v>9.17</v>
      </c>
      <c r="ABO77" s="228">
        <v>9.17</v>
      </c>
      <c r="ABP77" s="228">
        <v>9.17</v>
      </c>
      <c r="ABQ77" s="228"/>
      <c r="ABR77" s="228"/>
      <c r="ABS77" s="120">
        <f t="shared" si="337"/>
        <v>0</v>
      </c>
      <c r="ABT77" s="18">
        <v>0</v>
      </c>
      <c r="ABU77" s="18"/>
      <c r="ABV77" s="18"/>
      <c r="ABW77" s="18"/>
      <c r="ABX77" s="18"/>
      <c r="ABY77" s="18"/>
      <c r="ABZ77" s="18"/>
      <c r="ACA77" s="18">
        <v>0</v>
      </c>
      <c r="ACB77" s="18">
        <v>0</v>
      </c>
      <c r="ACC77" s="18">
        <v>0</v>
      </c>
      <c r="ACD77" s="18"/>
      <c r="ACE77" s="18"/>
      <c r="ACF77" s="120">
        <f t="shared" si="247"/>
        <v>-91.687000000000012</v>
      </c>
      <c r="ACG77" s="120">
        <f t="shared" si="248"/>
        <v>-91.687000000000012</v>
      </c>
      <c r="ACH77" s="120">
        <f t="shared" si="249"/>
        <v>0</v>
      </c>
      <c r="ACI77" s="114">
        <f t="shared" si="250"/>
        <v>23778.585000000003</v>
      </c>
      <c r="ACJ77" s="120">
        <f t="shared" si="251"/>
        <v>15416.187337404001</v>
      </c>
      <c r="ACK77" s="131">
        <f t="shared" si="252"/>
        <v>-8362.3976625960022</v>
      </c>
      <c r="ACL77" s="120">
        <f t="shared" si="253"/>
        <v>-8362.3976625960022</v>
      </c>
      <c r="ACM77" s="120">
        <f t="shared" si="254"/>
        <v>0</v>
      </c>
      <c r="ACN77" s="18">
        <f t="shared" si="338"/>
        <v>3618.2289999999994</v>
      </c>
      <c r="ACO77" s="18">
        <v>363.649</v>
      </c>
      <c r="ACP77" s="218">
        <v>361.62</v>
      </c>
      <c r="ACQ77" s="218">
        <v>361.62</v>
      </c>
      <c r="ACR77" s="218">
        <v>361.62</v>
      </c>
      <c r="ACS77" s="218">
        <v>361.62</v>
      </c>
      <c r="ACT77" s="218">
        <v>361.62</v>
      </c>
      <c r="ACU77" s="218">
        <v>361.62</v>
      </c>
      <c r="ACV77" s="218">
        <v>361.62</v>
      </c>
      <c r="ACW77" s="218">
        <v>361.62</v>
      </c>
      <c r="ACX77" s="218">
        <v>361.62</v>
      </c>
      <c r="ACY77" s="218"/>
      <c r="ACZ77" s="218"/>
      <c r="ADA77" s="20">
        <f t="shared" si="339"/>
        <v>5808.0648071159994</v>
      </c>
      <c r="ADB77" s="18">
        <v>611.59351175999996</v>
      </c>
      <c r="ADC77" s="18">
        <v>562.4881848</v>
      </c>
      <c r="ADD77" s="18">
        <v>807.09685005600011</v>
      </c>
      <c r="ADE77" s="18">
        <v>551.94125759999997</v>
      </c>
      <c r="ADF77" s="18">
        <v>426.7465641</v>
      </c>
      <c r="ADG77" s="18">
        <v>616.69224899999995</v>
      </c>
      <c r="ADH77" s="18">
        <v>538.18822439999997</v>
      </c>
      <c r="ADI77" s="18">
        <v>641.176965</v>
      </c>
      <c r="ADJ77" s="18">
        <v>426.48268680000001</v>
      </c>
      <c r="ADK77" s="18">
        <v>625.65831360000004</v>
      </c>
      <c r="ADL77" s="18"/>
      <c r="ADM77" s="18"/>
      <c r="ADN77" s="20">
        <f t="shared" si="255"/>
        <v>2189.8358071160001</v>
      </c>
      <c r="ADO77" s="20">
        <f t="shared" si="256"/>
        <v>0</v>
      </c>
      <c r="ADP77" s="20">
        <f t="shared" si="257"/>
        <v>2189.8358071160001</v>
      </c>
      <c r="ADQ77" s="18">
        <f t="shared" si="340"/>
        <v>20160.356000000003</v>
      </c>
      <c r="ADR77" s="18">
        <v>1959.7459999999999</v>
      </c>
      <c r="ADS77" s="218">
        <v>2022.29</v>
      </c>
      <c r="ADT77" s="218">
        <v>2022.29</v>
      </c>
      <c r="ADU77" s="218">
        <v>2022.29</v>
      </c>
      <c r="ADV77" s="218">
        <v>2022.29</v>
      </c>
      <c r="ADW77" s="218">
        <v>2022.29</v>
      </c>
      <c r="ADX77" s="218">
        <v>2022.29</v>
      </c>
      <c r="ADY77" s="218">
        <v>2022.29</v>
      </c>
      <c r="ADZ77" s="218">
        <v>2022.29</v>
      </c>
      <c r="AEA77" s="218">
        <v>2022.29</v>
      </c>
      <c r="AEB77" s="218"/>
      <c r="AEC77" s="218"/>
      <c r="AED77" s="20">
        <f t="shared" si="341"/>
        <v>9608.1225302880011</v>
      </c>
      <c r="AEE77" s="18">
        <v>974.97537102000013</v>
      </c>
      <c r="AEF77" s="18">
        <v>877.40234459999999</v>
      </c>
      <c r="AEG77" s="18">
        <v>1288.1742828480001</v>
      </c>
      <c r="AEH77" s="18">
        <v>905.02132680000011</v>
      </c>
      <c r="AEI77" s="18">
        <v>680.80963481999993</v>
      </c>
      <c r="AEJ77" s="18">
        <v>1069.6072122</v>
      </c>
      <c r="AEK77" s="18">
        <v>946.73986920000004</v>
      </c>
      <c r="AEL77" s="18">
        <v>911.45771639999998</v>
      </c>
      <c r="AEM77" s="18">
        <v>794.2750956000001</v>
      </c>
      <c r="AEN77" s="18">
        <v>1159.6596768000002</v>
      </c>
      <c r="AEO77" s="18"/>
      <c r="AEP77" s="18"/>
      <c r="AEQ77" s="20">
        <f t="shared" si="258"/>
        <v>-10552.233469712002</v>
      </c>
      <c r="AER77" s="20">
        <f t="shared" si="259"/>
        <v>-10552.233469712002</v>
      </c>
      <c r="AES77" s="20">
        <f t="shared" si="260"/>
        <v>0</v>
      </c>
      <c r="AET77" s="18">
        <f t="shared" si="342"/>
        <v>0</v>
      </c>
      <c r="AEU77" s="18">
        <v>0</v>
      </c>
      <c r="AEV77" s="218">
        <v>0</v>
      </c>
      <c r="AEW77" s="218">
        <v>0</v>
      </c>
      <c r="AEX77" s="218">
        <v>0</v>
      </c>
      <c r="AEY77" s="218">
        <v>0</v>
      </c>
      <c r="AEZ77" s="218"/>
      <c r="AFA77" s="218"/>
      <c r="AFB77" s="218"/>
      <c r="AFC77" s="218"/>
      <c r="AFD77" s="218"/>
      <c r="AFE77" s="218"/>
      <c r="AFF77" s="218"/>
      <c r="AFG77" s="20">
        <f t="shared" si="343"/>
        <v>0</v>
      </c>
      <c r="AFH77" s="18"/>
      <c r="AFI77" s="18"/>
      <c r="AFJ77" s="18"/>
      <c r="AFK77" s="18"/>
      <c r="AFL77" s="18"/>
      <c r="AFM77" s="18"/>
      <c r="AFN77" s="18"/>
      <c r="AFO77" s="18"/>
      <c r="AFP77" s="18"/>
      <c r="AFQ77" s="18"/>
      <c r="AFR77" s="18"/>
      <c r="AFS77" s="18"/>
      <c r="AFT77" s="20">
        <f t="shared" si="261"/>
        <v>0</v>
      </c>
      <c r="AFU77" s="20">
        <f t="shared" si="262"/>
        <v>0</v>
      </c>
      <c r="AFV77" s="135">
        <f t="shared" si="263"/>
        <v>0</v>
      </c>
      <c r="AFW77" s="140">
        <f t="shared" si="264"/>
        <v>174060.43</v>
      </c>
      <c r="AFX77" s="110">
        <f t="shared" si="265"/>
        <v>155488.66533020878</v>
      </c>
      <c r="AFY77" s="125">
        <f t="shared" si="266"/>
        <v>-18571.764669791213</v>
      </c>
      <c r="AFZ77" s="20">
        <f t="shared" si="344"/>
        <v>-18571.764669791213</v>
      </c>
      <c r="AGA77" s="139">
        <f t="shared" si="345"/>
        <v>0</v>
      </c>
      <c r="AGB77" s="200">
        <f t="shared" si="267"/>
        <v>208872.51599999997</v>
      </c>
      <c r="AGC77" s="125">
        <f t="shared" si="267"/>
        <v>186586.39839625053</v>
      </c>
      <c r="AGD77" s="125">
        <f t="shared" si="268"/>
        <v>-22286.117603749444</v>
      </c>
      <c r="AGE77" s="20">
        <f t="shared" si="269"/>
        <v>-22286.117603749444</v>
      </c>
      <c r="AGF77" s="135">
        <f t="shared" si="270"/>
        <v>0</v>
      </c>
      <c r="AGG77" s="164">
        <f t="shared" si="346"/>
        <v>10443.6258</v>
      </c>
      <c r="AGH77" s="205">
        <f t="shared" si="347"/>
        <v>9329.3199198125276</v>
      </c>
      <c r="AGI77" s="125">
        <f t="shared" si="271"/>
        <v>-1114.3058801874722</v>
      </c>
      <c r="AGJ77" s="20">
        <f t="shared" si="272"/>
        <v>-1114.3058801874722</v>
      </c>
      <c r="AGK77" s="139">
        <f t="shared" si="273"/>
        <v>0</v>
      </c>
      <c r="AGL77" s="165">
        <f t="shared" si="348"/>
        <v>219316.14179999998</v>
      </c>
      <c r="AGM77" s="165">
        <f t="shared" si="348"/>
        <v>195915.71831606305</v>
      </c>
      <c r="AGN77" s="166">
        <f t="shared" si="99"/>
        <v>-23400.423483936931</v>
      </c>
      <c r="AGO77" s="165">
        <f t="shared" si="274"/>
        <v>-23400.423483936931</v>
      </c>
      <c r="AGP77" s="167">
        <f t="shared" si="275"/>
        <v>0</v>
      </c>
      <c r="AGQ77" s="202">
        <f t="shared" si="349"/>
        <v>4.7619047619047616E-2</v>
      </c>
      <c r="AGR77" s="263"/>
      <c r="AGS77" s="263">
        <v>0.05</v>
      </c>
      <c r="AGT77" s="229"/>
      <c r="AGU77" s="264"/>
      <c r="AGV77" s="22"/>
      <c r="AGW77" s="22"/>
      <c r="AGX77" s="22"/>
      <c r="AGY77" s="22"/>
      <c r="AGZ77" s="22"/>
      <c r="AHA77" s="22"/>
      <c r="AHB77" s="22"/>
      <c r="AHC77" s="22"/>
      <c r="AHD77" s="22"/>
      <c r="AHE77" s="22"/>
      <c r="AHF77" s="22"/>
      <c r="AHG77" s="22"/>
      <c r="AHH77" s="22"/>
    </row>
    <row r="78" spans="1:892" s="210" customFormat="1" ht="12.75" outlineLevel="1" x14ac:dyDescent="0.25">
      <c r="A78" s="1">
        <v>508</v>
      </c>
      <c r="B78" s="21">
        <v>3</v>
      </c>
      <c r="C78" s="230" t="s">
        <v>799</v>
      </c>
      <c r="D78" s="231">
        <v>9</v>
      </c>
      <c r="E78" s="227">
        <v>1999.1</v>
      </c>
      <c r="F78" s="131">
        <f t="shared" si="177"/>
        <v>18293.736000000004</v>
      </c>
      <c r="G78" s="113">
        <f t="shared" si="178"/>
        <v>16476.664833417111</v>
      </c>
      <c r="H78" s="131">
        <f t="shared" si="179"/>
        <v>-1817.0711665828931</v>
      </c>
      <c r="I78" s="120">
        <f t="shared" si="180"/>
        <v>-1817.0711665828931</v>
      </c>
      <c r="J78" s="120">
        <f t="shared" si="181"/>
        <v>0</v>
      </c>
      <c r="K78" s="18">
        <f t="shared" si="276"/>
        <v>9443.0200000000023</v>
      </c>
      <c r="L78" s="218">
        <v>926.58999999999992</v>
      </c>
      <c r="M78" s="218">
        <v>946.27</v>
      </c>
      <c r="N78" s="218">
        <v>946.27</v>
      </c>
      <c r="O78" s="218">
        <v>946.27</v>
      </c>
      <c r="P78" s="218">
        <v>946.27</v>
      </c>
      <c r="Q78" s="218">
        <v>946.27</v>
      </c>
      <c r="R78" s="218">
        <v>946.27</v>
      </c>
      <c r="S78" s="218">
        <v>946.27</v>
      </c>
      <c r="T78" s="218">
        <v>946.27</v>
      </c>
      <c r="U78" s="218">
        <v>946.27</v>
      </c>
      <c r="V78" s="218"/>
      <c r="W78" s="218"/>
      <c r="X78" s="218">
        <f t="shared" si="277"/>
        <v>5059.4109473457811</v>
      </c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8">
        <v>5059.4109473457811</v>
      </c>
      <c r="AE78" s="18">
        <v>0</v>
      </c>
      <c r="AF78" s="18">
        <v>0</v>
      </c>
      <c r="AG78" s="18">
        <v>0</v>
      </c>
      <c r="AH78" s="18">
        <v>0</v>
      </c>
      <c r="AI78" s="18"/>
      <c r="AJ78" s="18"/>
      <c r="AK78" s="218"/>
      <c r="AL78" s="218">
        <f t="shared" si="278"/>
        <v>0</v>
      </c>
      <c r="AM78" s="218">
        <f t="shared" si="182"/>
        <v>0</v>
      </c>
      <c r="AN78" s="18">
        <f t="shared" si="279"/>
        <v>1618.1319999999996</v>
      </c>
      <c r="AO78" s="218">
        <v>158.87199999999999</v>
      </c>
      <c r="AP78" s="218">
        <v>162.13999999999999</v>
      </c>
      <c r="AQ78" s="218">
        <v>162.13999999999999</v>
      </c>
      <c r="AR78" s="218">
        <v>162.13999999999999</v>
      </c>
      <c r="AS78" s="218">
        <v>162.13999999999999</v>
      </c>
      <c r="AT78" s="218">
        <v>162.13999999999999</v>
      </c>
      <c r="AU78" s="218">
        <v>162.13999999999999</v>
      </c>
      <c r="AV78" s="218">
        <v>162.13999999999999</v>
      </c>
      <c r="AW78" s="218">
        <v>162.13999999999999</v>
      </c>
      <c r="AX78" s="218">
        <v>162.13999999999999</v>
      </c>
      <c r="AY78" s="218"/>
      <c r="AZ78" s="218"/>
      <c r="BA78" s="20">
        <f t="shared" si="280"/>
        <v>891.79868312927692</v>
      </c>
      <c r="BB78" s="18">
        <v>0</v>
      </c>
      <c r="BC78" s="18">
        <v>0</v>
      </c>
      <c r="BD78" s="18">
        <v>0</v>
      </c>
      <c r="BE78" s="18">
        <v>0</v>
      </c>
      <c r="BF78" s="18">
        <v>0</v>
      </c>
      <c r="BG78" s="18">
        <v>891.79868312927692</v>
      </c>
      <c r="BH78" s="18">
        <v>0</v>
      </c>
      <c r="BI78" s="18">
        <v>0</v>
      </c>
      <c r="BJ78" s="18">
        <v>0</v>
      </c>
      <c r="BK78" s="18">
        <v>0</v>
      </c>
      <c r="BL78" s="18"/>
      <c r="BM78" s="18"/>
      <c r="BN78" s="218"/>
      <c r="BO78" s="20">
        <f t="shared" si="183"/>
        <v>0</v>
      </c>
      <c r="BP78" s="20">
        <f t="shared" si="184"/>
        <v>0</v>
      </c>
      <c r="BQ78" s="18">
        <f t="shared" si="281"/>
        <v>927.58999999999992</v>
      </c>
      <c r="BR78" s="218">
        <v>92.66</v>
      </c>
      <c r="BS78" s="3">
        <v>92.77</v>
      </c>
      <c r="BT78" s="218">
        <v>92.77</v>
      </c>
      <c r="BU78" s="218">
        <v>92.77</v>
      </c>
      <c r="BV78" s="218">
        <v>92.77</v>
      </c>
      <c r="BW78" s="218">
        <v>92.77</v>
      </c>
      <c r="BX78" s="218">
        <v>92.77</v>
      </c>
      <c r="BY78" s="218">
        <v>92.77</v>
      </c>
      <c r="BZ78" s="218">
        <v>92.77</v>
      </c>
      <c r="CA78" s="218">
        <v>92.77</v>
      </c>
      <c r="CB78" s="218"/>
      <c r="CC78" s="218"/>
      <c r="CD78" s="18">
        <f t="shared" si="282"/>
        <v>1006.30260420744</v>
      </c>
      <c r="CE78" s="18">
        <v>93.459960887999998</v>
      </c>
      <c r="CF78" s="18">
        <v>93.219872879999997</v>
      </c>
      <c r="CG78" s="18">
        <v>102.41118151044</v>
      </c>
      <c r="CH78" s="18">
        <v>104.53740363</v>
      </c>
      <c r="CI78" s="18">
        <v>102.25376973900001</v>
      </c>
      <c r="CJ78" s="18">
        <v>104.16370173</v>
      </c>
      <c r="CK78" s="18">
        <v>101.18855241</v>
      </c>
      <c r="CL78" s="18">
        <v>101.63476917</v>
      </c>
      <c r="CM78" s="18">
        <v>100.78424961</v>
      </c>
      <c r="CN78" s="18">
        <v>102.64914264000001</v>
      </c>
      <c r="CO78" s="18"/>
      <c r="CP78" s="18"/>
      <c r="CQ78" s="218"/>
      <c r="CR78" s="20">
        <f t="shared" si="185"/>
        <v>0</v>
      </c>
      <c r="CS78" s="20">
        <f t="shared" si="186"/>
        <v>0</v>
      </c>
      <c r="CT78" s="18">
        <f t="shared" si="283"/>
        <v>293.32499999999993</v>
      </c>
      <c r="CU78" s="18">
        <v>28.815000000000001</v>
      </c>
      <c r="CV78" s="218">
        <v>29.39</v>
      </c>
      <c r="CW78" s="218">
        <v>29.39</v>
      </c>
      <c r="CX78" s="218">
        <v>29.39</v>
      </c>
      <c r="CY78" s="218">
        <v>29.39</v>
      </c>
      <c r="CZ78" s="218">
        <v>29.39</v>
      </c>
      <c r="DA78" s="218">
        <v>29.39</v>
      </c>
      <c r="DB78" s="218">
        <v>29.39</v>
      </c>
      <c r="DC78" s="218">
        <v>29.39</v>
      </c>
      <c r="DD78" s="218">
        <v>29.39</v>
      </c>
      <c r="DE78" s="218"/>
      <c r="DF78" s="218"/>
      <c r="DG78" s="18">
        <f t="shared" si="284"/>
        <v>307.91878072692009</v>
      </c>
      <c r="DH78" s="18">
        <v>24.104109365000003</v>
      </c>
      <c r="DI78" s="18">
        <v>24.04218865</v>
      </c>
      <c r="DJ78" s="18">
        <v>32.458369724920004</v>
      </c>
      <c r="DK78" s="18">
        <v>33.132258090000001</v>
      </c>
      <c r="DL78" s="18">
        <v>32.408479376999999</v>
      </c>
      <c r="DM78" s="18">
        <v>33.013698830000003</v>
      </c>
      <c r="DN78" s="18">
        <v>32.070867630000002</v>
      </c>
      <c r="DO78" s="18">
        <v>32.212292310000002</v>
      </c>
      <c r="DP78" s="18">
        <v>31.942727230000003</v>
      </c>
      <c r="DQ78" s="18">
        <v>32.533789519999999</v>
      </c>
      <c r="DR78" s="18"/>
      <c r="DS78" s="18"/>
      <c r="DT78" s="218">
        <f t="shared" si="285"/>
        <v>14.593780726920158</v>
      </c>
      <c r="DU78" s="20">
        <f t="shared" si="187"/>
        <v>0</v>
      </c>
      <c r="DV78" s="20">
        <f t="shared" si="286"/>
        <v>14.593780726920158</v>
      </c>
      <c r="DW78" s="18">
        <f t="shared" si="176"/>
        <v>375.0449999999999</v>
      </c>
      <c r="DX78" s="18">
        <v>36.824999999999996</v>
      </c>
      <c r="DY78" s="218">
        <v>37.58</v>
      </c>
      <c r="DZ78" s="218">
        <v>37.58</v>
      </c>
      <c r="EA78" s="218">
        <v>37.58</v>
      </c>
      <c r="EB78" s="218">
        <v>37.58</v>
      </c>
      <c r="EC78" s="218">
        <v>37.58</v>
      </c>
      <c r="ED78" s="218">
        <v>37.58</v>
      </c>
      <c r="EE78" s="218">
        <v>37.58</v>
      </c>
      <c r="EF78" s="218">
        <v>37.58</v>
      </c>
      <c r="EG78" s="218">
        <v>37.58</v>
      </c>
      <c r="EH78" s="218"/>
      <c r="EI78" s="218"/>
      <c r="EJ78" s="218"/>
      <c r="EK78" s="18">
        <f t="shared" si="287"/>
        <v>206.17879837895265</v>
      </c>
      <c r="EL78" s="18">
        <v>0</v>
      </c>
      <c r="EM78" s="18">
        <v>0</v>
      </c>
      <c r="EN78" s="18">
        <v>0</v>
      </c>
      <c r="EO78" s="18">
        <v>0</v>
      </c>
      <c r="EP78" s="18">
        <v>0</v>
      </c>
      <c r="EQ78" s="18">
        <v>206.17879837895265</v>
      </c>
      <c r="ER78" s="18">
        <v>0</v>
      </c>
      <c r="ES78" s="18">
        <v>0</v>
      </c>
      <c r="ET78" s="18">
        <v>0</v>
      </c>
      <c r="EU78" s="18">
        <v>0</v>
      </c>
      <c r="EV78" s="18"/>
      <c r="EW78" s="18"/>
      <c r="EX78" s="20">
        <f t="shared" si="188"/>
        <v>-168.86620162104725</v>
      </c>
      <c r="EY78" s="20">
        <f t="shared" si="288"/>
        <v>-168.86620162104725</v>
      </c>
      <c r="EZ78" s="20">
        <f t="shared" si="289"/>
        <v>0</v>
      </c>
      <c r="FA78" s="18">
        <f t="shared" si="290"/>
        <v>3497.7490000000003</v>
      </c>
      <c r="FB78" s="18">
        <v>343.42900000000003</v>
      </c>
      <c r="FC78" s="218">
        <v>350.48</v>
      </c>
      <c r="FD78" s="218">
        <v>350.48</v>
      </c>
      <c r="FE78" s="218">
        <v>350.48</v>
      </c>
      <c r="FF78" s="218">
        <v>350.48</v>
      </c>
      <c r="FG78" s="218">
        <v>350.48</v>
      </c>
      <c r="FH78" s="218">
        <v>350.48</v>
      </c>
      <c r="FI78" s="218">
        <v>350.48</v>
      </c>
      <c r="FJ78" s="218">
        <v>350.48</v>
      </c>
      <c r="FK78" s="218">
        <v>350.48</v>
      </c>
      <c r="FL78" s="218"/>
      <c r="FM78" s="218"/>
      <c r="FN78" s="20">
        <f t="shared" si="291"/>
        <v>2045.5312185357936</v>
      </c>
      <c r="FO78" s="18">
        <v>0</v>
      </c>
      <c r="FP78" s="18">
        <v>0</v>
      </c>
      <c r="FQ78" s="18">
        <v>0</v>
      </c>
      <c r="FR78" s="18">
        <v>0</v>
      </c>
      <c r="FS78" s="18">
        <v>2045.5312185357936</v>
      </c>
      <c r="FT78" s="18">
        <v>0</v>
      </c>
      <c r="FU78" s="18">
        <v>0</v>
      </c>
      <c r="FV78" s="18">
        <v>0</v>
      </c>
      <c r="FW78" s="18">
        <v>0</v>
      </c>
      <c r="FX78" s="18">
        <v>0</v>
      </c>
      <c r="FY78" s="18"/>
      <c r="FZ78" s="18"/>
      <c r="GA78" s="218">
        <f t="shared" si="292"/>
        <v>-1452.2177814642066</v>
      </c>
      <c r="GB78" s="20">
        <f t="shared" si="293"/>
        <v>-1452.2177814642066</v>
      </c>
      <c r="GC78" s="20">
        <f t="shared" si="294"/>
        <v>0</v>
      </c>
      <c r="GD78" s="18">
        <f t="shared" si="295"/>
        <v>5.923</v>
      </c>
      <c r="GE78" s="218">
        <v>5.923</v>
      </c>
      <c r="GF78" s="218">
        <v>0</v>
      </c>
      <c r="GG78" s="218">
        <v>0</v>
      </c>
      <c r="GH78" s="218">
        <v>0</v>
      </c>
      <c r="GI78" s="218">
        <v>0</v>
      </c>
      <c r="GJ78" s="218">
        <v>0</v>
      </c>
      <c r="GK78" s="218"/>
      <c r="GL78" s="218"/>
      <c r="GM78" s="218"/>
      <c r="GN78" s="218"/>
      <c r="GO78" s="218"/>
      <c r="GP78" s="218"/>
      <c r="GQ78" s="20">
        <f t="shared" si="296"/>
        <v>0</v>
      </c>
      <c r="GR78" s="18">
        <v>0</v>
      </c>
      <c r="GS78" s="18">
        <v>0</v>
      </c>
      <c r="GT78" s="18">
        <v>0</v>
      </c>
      <c r="GU78" s="18">
        <v>0</v>
      </c>
      <c r="GV78" s="218">
        <f t="shared" si="297"/>
        <v>-5.923</v>
      </c>
      <c r="GW78" s="20">
        <f t="shared" si="189"/>
        <v>-5.923</v>
      </c>
      <c r="GX78" s="20">
        <f t="shared" si="190"/>
        <v>0</v>
      </c>
      <c r="GY78" s="18">
        <f t="shared" si="298"/>
        <v>2132.9520000000002</v>
      </c>
      <c r="GZ78" s="18">
        <v>252.672</v>
      </c>
      <c r="HA78" s="218">
        <v>208.92</v>
      </c>
      <c r="HB78" s="218">
        <v>208.92</v>
      </c>
      <c r="HC78" s="218">
        <v>208.92</v>
      </c>
      <c r="HD78" s="218">
        <v>208.92</v>
      </c>
      <c r="HE78" s="218">
        <v>208.92</v>
      </c>
      <c r="HF78" s="218">
        <v>208.92</v>
      </c>
      <c r="HG78" s="218">
        <v>208.92</v>
      </c>
      <c r="HH78" s="218">
        <v>208.92</v>
      </c>
      <c r="HI78" s="218">
        <v>208.92</v>
      </c>
      <c r="HJ78" s="218"/>
      <c r="HK78" s="218"/>
      <c r="HL78" s="20">
        <f t="shared" si="299"/>
        <v>6959.5238010929488</v>
      </c>
      <c r="HM78" s="18">
        <v>664.67265680059495</v>
      </c>
      <c r="HN78" s="18">
        <v>611.08126846118932</v>
      </c>
      <c r="HO78" s="18">
        <v>702.34929933748674</v>
      </c>
      <c r="HP78" s="18">
        <v>757.07636583189162</v>
      </c>
      <c r="HQ78" s="18">
        <v>791.98452629225096</v>
      </c>
      <c r="HR78" s="18">
        <v>687.00055524009235</v>
      </c>
      <c r="HS78" s="18">
        <v>624.49294633355953</v>
      </c>
      <c r="HT78" s="18">
        <v>826.07674849714545</v>
      </c>
      <c r="HU78" s="18">
        <v>624.18940688008763</v>
      </c>
      <c r="HV78" s="18">
        <v>670.6000274186506</v>
      </c>
      <c r="HW78" s="18"/>
      <c r="HX78" s="18"/>
      <c r="HY78" s="20">
        <f t="shared" si="191"/>
        <v>4826.5718010929486</v>
      </c>
      <c r="HZ78" s="20">
        <f t="shared" si="192"/>
        <v>0</v>
      </c>
      <c r="IA78" s="20">
        <f t="shared" si="193"/>
        <v>4826.5718010929486</v>
      </c>
      <c r="IB78" s="119">
        <f t="shared" si="300"/>
        <v>19174.995999999999</v>
      </c>
      <c r="IC78" s="119">
        <v>1887.346</v>
      </c>
      <c r="ID78" s="228">
        <v>1920.85</v>
      </c>
      <c r="IE78" s="228">
        <v>1920.85</v>
      </c>
      <c r="IF78" s="119">
        <v>1920.85</v>
      </c>
      <c r="IG78" s="119">
        <v>1920.85</v>
      </c>
      <c r="IH78" s="119">
        <v>1920.85</v>
      </c>
      <c r="II78" s="119">
        <v>1920.85</v>
      </c>
      <c r="IJ78" s="119">
        <v>1920.85</v>
      </c>
      <c r="IK78" s="119">
        <v>1920.85</v>
      </c>
      <c r="IL78" s="119">
        <v>1920.85</v>
      </c>
      <c r="IM78" s="119"/>
      <c r="IN78" s="119"/>
      <c r="IO78" s="120">
        <f t="shared" si="301"/>
        <v>18886.740140817674</v>
      </c>
      <c r="IP78" s="18">
        <v>1282.5081039687079</v>
      </c>
      <c r="IQ78" s="18">
        <v>1473.9386767715209</v>
      </c>
      <c r="IR78" s="18">
        <v>1977.9494795248654</v>
      </c>
      <c r="IS78" s="18">
        <v>1905.4582714641729</v>
      </c>
      <c r="IT78" s="18">
        <v>2204.3247187521306</v>
      </c>
      <c r="IU78" s="18">
        <v>1816.7859059366033</v>
      </c>
      <c r="IV78" s="18">
        <v>1787.2898377761505</v>
      </c>
      <c r="IW78" s="18">
        <v>1992.5975727882576</v>
      </c>
      <c r="IX78" s="18">
        <v>2277.0556287718791</v>
      </c>
      <c r="IY78" s="18">
        <v>2168.8319450633876</v>
      </c>
      <c r="IZ78" s="18"/>
      <c r="JA78" s="18"/>
      <c r="JB78" s="228">
        <f t="shared" si="194"/>
        <v>-288.25585918232537</v>
      </c>
      <c r="JC78" s="120">
        <f t="shared" si="195"/>
        <v>-288.25585918232537</v>
      </c>
      <c r="JD78" s="120">
        <f t="shared" si="196"/>
        <v>0</v>
      </c>
      <c r="JE78" s="119">
        <f t="shared" si="302"/>
        <v>1438.9699999999998</v>
      </c>
      <c r="JF78" s="119">
        <v>142.43000000000004</v>
      </c>
      <c r="JG78" s="228">
        <v>144.06</v>
      </c>
      <c r="JH78" s="228">
        <v>144.06</v>
      </c>
      <c r="JI78" s="228">
        <v>144.06</v>
      </c>
      <c r="JJ78" s="228">
        <v>144.06</v>
      </c>
      <c r="JK78" s="228">
        <v>144.06</v>
      </c>
      <c r="JL78" s="228">
        <v>144.06</v>
      </c>
      <c r="JM78" s="228">
        <v>144.06</v>
      </c>
      <c r="JN78" s="228">
        <v>144.06</v>
      </c>
      <c r="JO78" s="228">
        <v>144.06</v>
      </c>
      <c r="JP78" s="228"/>
      <c r="JQ78" s="228"/>
      <c r="JR78" s="119">
        <f t="shared" si="303"/>
        <v>1264.1330008103359</v>
      </c>
      <c r="JS78" s="18">
        <v>116.09854812574832</v>
      </c>
      <c r="JT78" s="18">
        <v>127.5773978908434</v>
      </c>
      <c r="JU78" s="18">
        <v>134.7880693520116</v>
      </c>
      <c r="JV78" s="18">
        <v>137.56373905203719</v>
      </c>
      <c r="JW78" s="18">
        <v>156.00635747482121</v>
      </c>
      <c r="JX78" s="18">
        <v>107.8775120928978</v>
      </c>
      <c r="JY78" s="18">
        <v>100.44806073792749</v>
      </c>
      <c r="JZ78" s="18">
        <v>115.60921176208733</v>
      </c>
      <c r="KA78" s="18">
        <v>137.3503362690571</v>
      </c>
      <c r="KB78" s="18">
        <v>130.81376805290449</v>
      </c>
      <c r="KC78" s="18"/>
      <c r="KD78" s="18"/>
      <c r="KE78" s="228">
        <f t="shared" si="197"/>
        <v>-174.83699918966386</v>
      </c>
      <c r="KF78" s="120">
        <f t="shared" si="198"/>
        <v>-174.83699918966386</v>
      </c>
      <c r="KG78" s="120">
        <f t="shared" si="199"/>
        <v>0</v>
      </c>
      <c r="KH78" s="119">
        <f t="shared" si="304"/>
        <v>3162.5139999999992</v>
      </c>
      <c r="KI78" s="119">
        <v>310.50399999999996</v>
      </c>
      <c r="KJ78" s="228">
        <v>316.89</v>
      </c>
      <c r="KK78" s="228">
        <v>316.89</v>
      </c>
      <c r="KL78" s="228">
        <v>316.89</v>
      </c>
      <c r="KM78" s="228">
        <v>316.89</v>
      </c>
      <c r="KN78" s="228">
        <v>316.89</v>
      </c>
      <c r="KO78" s="228">
        <v>316.89</v>
      </c>
      <c r="KP78" s="228">
        <v>316.89</v>
      </c>
      <c r="KQ78" s="228">
        <v>316.89</v>
      </c>
      <c r="KR78" s="228">
        <v>316.89</v>
      </c>
      <c r="KS78" s="228"/>
      <c r="KT78" s="228"/>
      <c r="KU78" s="120">
        <f t="shared" si="305"/>
        <v>2641.6524660782511</v>
      </c>
      <c r="KV78" s="18">
        <v>367.75914466939071</v>
      </c>
      <c r="KW78" s="18">
        <v>278.74129342012111</v>
      </c>
      <c r="KX78" s="18">
        <v>410.92365859429236</v>
      </c>
      <c r="KY78" s="18">
        <v>364.43290799203731</v>
      </c>
      <c r="KZ78" s="18">
        <v>392.49499593463412</v>
      </c>
      <c r="LA78" s="18">
        <v>77.766170127825788</v>
      </c>
      <c r="LB78" s="18">
        <v>4.3089979450158982</v>
      </c>
      <c r="LC78" s="18"/>
      <c r="LD78" s="18">
        <v>434.15690768525599</v>
      </c>
      <c r="LE78" s="18">
        <v>311.06838970967777</v>
      </c>
      <c r="LF78" s="18"/>
      <c r="LG78" s="18"/>
      <c r="LH78" s="228">
        <f t="shared" si="306"/>
        <v>-520.86153392174811</v>
      </c>
      <c r="LI78" s="120">
        <f t="shared" si="200"/>
        <v>-520.86153392174811</v>
      </c>
      <c r="LJ78" s="120">
        <f t="shared" si="201"/>
        <v>0</v>
      </c>
      <c r="LK78" s="120">
        <f t="shared" si="307"/>
        <v>0</v>
      </c>
      <c r="LL78" s="228"/>
      <c r="LM78" s="228"/>
      <c r="LN78" s="228"/>
      <c r="LO78" s="228"/>
      <c r="LP78" s="228"/>
      <c r="LQ78" s="228"/>
      <c r="LR78" s="228"/>
      <c r="LS78" s="228"/>
      <c r="LT78" s="228"/>
      <c r="LU78" s="228"/>
      <c r="LV78" s="228"/>
      <c r="LW78" s="228"/>
      <c r="LX78" s="120">
        <f t="shared" si="202"/>
        <v>0</v>
      </c>
      <c r="LY78" s="228"/>
      <c r="LZ78" s="228"/>
      <c r="MA78" s="228"/>
      <c r="MB78" s="228"/>
      <c r="MC78" s="228"/>
      <c r="MD78" s="228"/>
      <c r="ME78" s="228"/>
      <c r="MF78" s="228"/>
      <c r="MG78" s="228"/>
      <c r="MH78" s="228"/>
      <c r="MI78" s="228"/>
      <c r="MJ78" s="119">
        <v>0</v>
      </c>
      <c r="MK78" s="228"/>
      <c r="ML78" s="120">
        <f t="shared" si="203"/>
        <v>0</v>
      </c>
      <c r="MM78" s="120">
        <f t="shared" si="204"/>
        <v>0</v>
      </c>
      <c r="MN78" s="120">
        <f t="shared" si="308"/>
        <v>31664.042999999994</v>
      </c>
      <c r="MO78" s="120">
        <v>3108.0329999999994</v>
      </c>
      <c r="MP78" s="228">
        <v>3172.89</v>
      </c>
      <c r="MQ78" s="228">
        <v>3172.89</v>
      </c>
      <c r="MR78" s="228">
        <v>3172.89</v>
      </c>
      <c r="MS78" s="228">
        <v>3172.89</v>
      </c>
      <c r="MT78" s="228">
        <v>3172.89</v>
      </c>
      <c r="MU78" s="228">
        <v>3172.89</v>
      </c>
      <c r="MV78" s="228">
        <v>3172.89</v>
      </c>
      <c r="MW78" s="228">
        <v>3172.89</v>
      </c>
      <c r="MX78" s="228">
        <v>3172.89</v>
      </c>
      <c r="MY78" s="228"/>
      <c r="MZ78" s="228"/>
      <c r="NA78" s="120">
        <f t="shared" si="309"/>
        <v>5184.437273110876</v>
      </c>
      <c r="NB78" s="20">
        <v>3218.8484908368987</v>
      </c>
      <c r="NC78" s="20">
        <v>0</v>
      </c>
      <c r="ND78" s="20">
        <v>0</v>
      </c>
      <c r="NE78" s="20">
        <v>0</v>
      </c>
      <c r="NF78" s="20">
        <v>0</v>
      </c>
      <c r="NG78" s="20">
        <v>0</v>
      </c>
      <c r="NH78" s="20">
        <v>0</v>
      </c>
      <c r="NI78" s="20">
        <v>0</v>
      </c>
      <c r="NJ78" s="20">
        <v>0</v>
      </c>
      <c r="NK78" s="20">
        <v>1965.5887822739778</v>
      </c>
      <c r="NL78" s="20"/>
      <c r="NM78" s="20"/>
      <c r="NN78" s="228">
        <f t="shared" si="310"/>
        <v>-26479.605726889116</v>
      </c>
      <c r="NO78" s="120">
        <f t="shared" si="205"/>
        <v>-26479.605726889116</v>
      </c>
      <c r="NP78" s="120">
        <f t="shared" si="206"/>
        <v>0</v>
      </c>
      <c r="NQ78" s="114">
        <f t="shared" si="207"/>
        <v>12679.541000000001</v>
      </c>
      <c r="NR78" s="113">
        <f t="shared" si="208"/>
        <v>8028.9500000000007</v>
      </c>
      <c r="NS78" s="131">
        <f t="shared" si="209"/>
        <v>-4650.5910000000003</v>
      </c>
      <c r="NT78" s="120">
        <f t="shared" si="210"/>
        <v>-4650.5910000000003</v>
      </c>
      <c r="NU78" s="120">
        <f t="shared" si="211"/>
        <v>0</v>
      </c>
      <c r="NV78" s="18">
        <f t="shared" si="311"/>
        <v>3092.1030000000001</v>
      </c>
      <c r="NW78" s="18">
        <v>301.29299999999995</v>
      </c>
      <c r="NX78" s="218">
        <v>310.08999999999997</v>
      </c>
      <c r="NY78" s="218">
        <v>310.08999999999997</v>
      </c>
      <c r="NZ78" s="18">
        <v>310.08999999999997</v>
      </c>
      <c r="OA78" s="18">
        <v>310.08999999999997</v>
      </c>
      <c r="OB78" s="18">
        <v>310.08999999999997</v>
      </c>
      <c r="OC78" s="18">
        <v>310.08999999999997</v>
      </c>
      <c r="OD78" s="18">
        <v>310.08999999999997</v>
      </c>
      <c r="OE78" s="18">
        <v>310.08999999999997</v>
      </c>
      <c r="OF78" s="18">
        <v>310.08999999999997</v>
      </c>
      <c r="OG78" s="18"/>
      <c r="OH78" s="18"/>
      <c r="OI78" s="20">
        <f t="shared" si="312"/>
        <v>8028.9500000000007</v>
      </c>
      <c r="OJ78" s="20">
        <v>0</v>
      </c>
      <c r="OK78" s="20">
        <v>2655</v>
      </c>
      <c r="OL78" s="20">
        <v>1585.89</v>
      </c>
      <c r="OM78" s="20">
        <v>0</v>
      </c>
      <c r="ON78" s="20">
        <v>0</v>
      </c>
      <c r="OO78" s="20">
        <v>0</v>
      </c>
      <c r="OP78" s="20">
        <v>0</v>
      </c>
      <c r="OQ78" s="20">
        <v>3788.06</v>
      </c>
      <c r="OR78" s="20">
        <v>0</v>
      </c>
      <c r="OS78" s="20">
        <f>VLOOKUP(C78,'[3]Фін.рез.(витрати)'!$C$8:$AD$94,28,0)</f>
        <v>0</v>
      </c>
      <c r="OT78" s="20"/>
      <c r="OU78" s="20"/>
      <c r="OV78" s="218">
        <f t="shared" si="313"/>
        <v>4936.8470000000007</v>
      </c>
      <c r="OW78" s="20">
        <f t="shared" si="212"/>
        <v>0</v>
      </c>
      <c r="OX78" s="20">
        <f t="shared" si="213"/>
        <v>4936.8470000000007</v>
      </c>
      <c r="OY78" s="18">
        <f t="shared" si="314"/>
        <v>4220.1490000000003</v>
      </c>
      <c r="OZ78" s="18">
        <v>398.29899999999998</v>
      </c>
      <c r="PA78" s="218">
        <v>424.65</v>
      </c>
      <c r="PB78" s="218">
        <v>424.65</v>
      </c>
      <c r="PC78" s="218">
        <v>424.65</v>
      </c>
      <c r="PD78" s="218">
        <v>424.65</v>
      </c>
      <c r="PE78" s="218">
        <v>424.65</v>
      </c>
      <c r="PF78" s="218">
        <v>424.65</v>
      </c>
      <c r="PG78" s="218">
        <v>424.65</v>
      </c>
      <c r="PH78" s="218">
        <v>424.65</v>
      </c>
      <c r="PI78" s="218">
        <v>424.65</v>
      </c>
      <c r="PJ78" s="218"/>
      <c r="PK78" s="218"/>
      <c r="PL78" s="20">
        <f t="shared" si="315"/>
        <v>0</v>
      </c>
      <c r="PM78" s="18">
        <v>0</v>
      </c>
      <c r="PN78" s="18">
        <v>0</v>
      </c>
      <c r="PO78" s="18">
        <v>0</v>
      </c>
      <c r="PP78" s="18">
        <v>0</v>
      </c>
      <c r="PQ78" s="18">
        <v>0</v>
      </c>
      <c r="PR78" s="18">
        <v>0</v>
      </c>
      <c r="PS78" s="18">
        <v>0</v>
      </c>
      <c r="PT78" s="18">
        <v>0</v>
      </c>
      <c r="PU78" s="18">
        <v>0</v>
      </c>
      <c r="PV78" s="18">
        <f>VLOOKUP(C78,'[3]Фін.рез.(витрати)'!$C$8:$AE$94,29,0)</f>
        <v>0</v>
      </c>
      <c r="PW78" s="18"/>
      <c r="PX78" s="18"/>
      <c r="PY78" s="218">
        <f t="shared" si="316"/>
        <v>-4220.1490000000003</v>
      </c>
      <c r="PZ78" s="20">
        <f t="shared" si="214"/>
        <v>-4220.1490000000003</v>
      </c>
      <c r="QA78" s="20">
        <f t="shared" si="215"/>
        <v>0</v>
      </c>
      <c r="QB78" s="18">
        <f t="shared" si="317"/>
        <v>504.63299999999987</v>
      </c>
      <c r="QC78" s="18">
        <v>49.412999999999997</v>
      </c>
      <c r="QD78" s="218">
        <v>50.58</v>
      </c>
      <c r="QE78" s="218">
        <v>50.58</v>
      </c>
      <c r="QF78" s="218">
        <v>50.58</v>
      </c>
      <c r="QG78" s="218">
        <v>50.58</v>
      </c>
      <c r="QH78" s="218">
        <v>50.58</v>
      </c>
      <c r="QI78" s="218">
        <v>50.58</v>
      </c>
      <c r="QJ78" s="218">
        <v>50.58</v>
      </c>
      <c r="QK78" s="218">
        <v>50.58</v>
      </c>
      <c r="QL78" s="218">
        <v>50.58</v>
      </c>
      <c r="QM78" s="218"/>
      <c r="QN78" s="218"/>
      <c r="QO78" s="20">
        <f t="shared" si="318"/>
        <v>0</v>
      </c>
      <c r="QP78" s="18">
        <v>0</v>
      </c>
      <c r="QQ78" s="18">
        <v>0</v>
      </c>
      <c r="QR78" s="18"/>
      <c r="QS78" s="18">
        <v>0</v>
      </c>
      <c r="QT78" s="18">
        <v>0</v>
      </c>
      <c r="QU78" s="18">
        <v>0</v>
      </c>
      <c r="QV78" s="18"/>
      <c r="QW78" s="18">
        <v>0</v>
      </c>
      <c r="QX78" s="18"/>
      <c r="QY78" s="18"/>
      <c r="QZ78" s="18"/>
      <c r="RA78" s="18"/>
      <c r="RB78" s="218">
        <f t="shared" si="319"/>
        <v>-504.63299999999987</v>
      </c>
      <c r="RC78" s="20">
        <f t="shared" si="216"/>
        <v>-504.63299999999987</v>
      </c>
      <c r="RD78" s="20">
        <f t="shared" si="217"/>
        <v>0</v>
      </c>
      <c r="RE78" s="18">
        <f t="shared" si="320"/>
        <v>2938.8640000000005</v>
      </c>
      <c r="RF78" s="20">
        <v>286.654</v>
      </c>
      <c r="RG78" s="218">
        <v>294.69</v>
      </c>
      <c r="RH78" s="218">
        <v>294.69</v>
      </c>
      <c r="RI78" s="218">
        <v>294.69</v>
      </c>
      <c r="RJ78" s="218">
        <v>294.69</v>
      </c>
      <c r="RK78" s="218">
        <v>294.69</v>
      </c>
      <c r="RL78" s="218">
        <v>294.69</v>
      </c>
      <c r="RM78" s="218">
        <v>294.69</v>
      </c>
      <c r="RN78" s="218">
        <v>294.69</v>
      </c>
      <c r="RO78" s="218">
        <v>294.69</v>
      </c>
      <c r="RP78" s="218"/>
      <c r="RQ78" s="218"/>
      <c r="RR78" s="20">
        <f t="shared" si="321"/>
        <v>0</v>
      </c>
      <c r="RS78" s="18">
        <v>0</v>
      </c>
      <c r="RT78" s="18">
        <v>0</v>
      </c>
      <c r="RU78" s="18"/>
      <c r="RV78" s="18">
        <v>0</v>
      </c>
      <c r="RW78" s="18"/>
      <c r="RX78" s="18"/>
      <c r="RY78" s="18">
        <v>0</v>
      </c>
      <c r="RZ78" s="18">
        <v>0</v>
      </c>
      <c r="SA78" s="18"/>
      <c r="SB78" s="18"/>
      <c r="SC78" s="18"/>
      <c r="SD78" s="18"/>
      <c r="SE78" s="20">
        <f t="shared" si="218"/>
        <v>-2938.8640000000005</v>
      </c>
      <c r="SF78" s="20">
        <f t="shared" si="219"/>
        <v>-2938.8640000000005</v>
      </c>
      <c r="SG78" s="20">
        <f t="shared" si="220"/>
        <v>0</v>
      </c>
      <c r="SH78" s="18">
        <f t="shared" si="322"/>
        <v>1375.126</v>
      </c>
      <c r="SI78" s="18">
        <v>129.976</v>
      </c>
      <c r="SJ78" s="218">
        <v>138.35</v>
      </c>
      <c r="SK78" s="218">
        <v>138.35</v>
      </c>
      <c r="SL78" s="218">
        <v>138.35</v>
      </c>
      <c r="SM78" s="218">
        <v>138.35</v>
      </c>
      <c r="SN78" s="218">
        <v>138.35</v>
      </c>
      <c r="SO78" s="218">
        <v>138.35</v>
      </c>
      <c r="SP78" s="218">
        <v>138.35</v>
      </c>
      <c r="SQ78" s="218">
        <v>138.35</v>
      </c>
      <c r="SR78" s="218">
        <v>138.35</v>
      </c>
      <c r="SS78" s="218"/>
      <c r="ST78" s="218"/>
      <c r="SU78" s="20">
        <f t="shared" si="323"/>
        <v>0</v>
      </c>
      <c r="SV78" s="18">
        <v>0</v>
      </c>
      <c r="SW78" s="18">
        <v>0</v>
      </c>
      <c r="SX78" s="18">
        <v>0</v>
      </c>
      <c r="SY78" s="18">
        <v>0</v>
      </c>
      <c r="SZ78" s="18">
        <v>0</v>
      </c>
      <c r="TA78" s="18">
        <v>0</v>
      </c>
      <c r="TB78" s="18">
        <v>0</v>
      </c>
      <c r="TC78" s="18">
        <v>0</v>
      </c>
      <c r="TD78" s="18">
        <v>0</v>
      </c>
      <c r="TE78" s="18"/>
      <c r="TF78" s="18"/>
      <c r="TG78" s="18"/>
      <c r="TH78" s="20">
        <f t="shared" si="221"/>
        <v>-1375.126</v>
      </c>
      <c r="TI78" s="20">
        <f t="shared" si="222"/>
        <v>-1375.126</v>
      </c>
      <c r="TJ78" s="20">
        <f t="shared" si="223"/>
        <v>0</v>
      </c>
      <c r="TK78" s="18">
        <f t="shared" si="324"/>
        <v>502.76099999999997</v>
      </c>
      <c r="TL78" s="18">
        <v>49.341000000000001</v>
      </c>
      <c r="TM78" s="218">
        <v>50.38</v>
      </c>
      <c r="TN78" s="218">
        <v>50.38</v>
      </c>
      <c r="TO78" s="218">
        <v>50.38</v>
      </c>
      <c r="TP78" s="218">
        <v>50.38</v>
      </c>
      <c r="TQ78" s="218">
        <v>50.38</v>
      </c>
      <c r="TR78" s="218">
        <v>50.38</v>
      </c>
      <c r="TS78" s="218">
        <v>50.38</v>
      </c>
      <c r="TT78" s="218">
        <v>50.38</v>
      </c>
      <c r="TU78" s="218">
        <v>50.38</v>
      </c>
      <c r="TV78" s="218"/>
      <c r="TW78" s="218"/>
      <c r="TX78" s="20">
        <f t="shared" si="325"/>
        <v>0</v>
      </c>
      <c r="TY78" s="18">
        <v>0</v>
      </c>
      <c r="TZ78" s="18">
        <v>0</v>
      </c>
      <c r="UA78" s="18">
        <v>0</v>
      </c>
      <c r="UB78" s="18">
        <v>0</v>
      </c>
      <c r="UC78" s="18">
        <v>0</v>
      </c>
      <c r="UD78" s="18">
        <v>0</v>
      </c>
      <c r="UE78" s="18">
        <v>0</v>
      </c>
      <c r="UF78" s="18">
        <v>0</v>
      </c>
      <c r="UG78" s="18">
        <v>0</v>
      </c>
      <c r="UH78" s="18">
        <f>VLOOKUP(C78,'[3]Фін.рез.(витрати)'!$C$8:$AI$94,33,0)</f>
        <v>0</v>
      </c>
      <c r="UI78" s="18"/>
      <c r="UJ78" s="18"/>
      <c r="UK78" s="20">
        <f t="shared" si="224"/>
        <v>-502.76099999999997</v>
      </c>
      <c r="UL78" s="20">
        <f t="shared" si="225"/>
        <v>-502.76099999999997</v>
      </c>
      <c r="UM78" s="20">
        <f t="shared" si="226"/>
        <v>0</v>
      </c>
      <c r="UN78" s="18">
        <f t="shared" si="326"/>
        <v>45.905000000000008</v>
      </c>
      <c r="UO78" s="18">
        <v>4.5049999999999999</v>
      </c>
      <c r="UP78" s="218">
        <v>4.5999999999999996</v>
      </c>
      <c r="UQ78" s="218">
        <v>4.5999999999999996</v>
      </c>
      <c r="UR78" s="218">
        <v>4.5999999999999996</v>
      </c>
      <c r="US78" s="218">
        <v>4.5999999999999996</v>
      </c>
      <c r="UT78" s="218">
        <v>4.5999999999999996</v>
      </c>
      <c r="UU78" s="218">
        <v>4.5999999999999996</v>
      </c>
      <c r="UV78" s="218">
        <v>4.5999999999999996</v>
      </c>
      <c r="UW78" s="218">
        <v>4.5999999999999996</v>
      </c>
      <c r="UX78" s="218">
        <v>4.5999999999999996</v>
      </c>
      <c r="UY78" s="218"/>
      <c r="UZ78" s="218"/>
      <c r="VA78" s="20">
        <f t="shared" si="227"/>
        <v>0</v>
      </c>
      <c r="VB78" s="218"/>
      <c r="VC78" s="218"/>
      <c r="VD78" s="218"/>
      <c r="VE78" s="218"/>
      <c r="VF78" s="218"/>
      <c r="VG78" s="218"/>
      <c r="VH78" s="218"/>
      <c r="VI78" s="218"/>
      <c r="VJ78" s="218"/>
      <c r="VK78" s="218"/>
      <c r="VL78" s="218"/>
      <c r="VM78" s="218"/>
      <c r="VN78" s="20">
        <f t="shared" si="228"/>
        <v>-45.905000000000008</v>
      </c>
      <c r="VO78" s="20">
        <f t="shared" si="229"/>
        <v>-45.905000000000008</v>
      </c>
      <c r="VP78" s="20">
        <f t="shared" si="230"/>
        <v>0</v>
      </c>
      <c r="VQ78" s="120">
        <f t="shared" si="231"/>
        <v>0</v>
      </c>
      <c r="VR78" s="228"/>
      <c r="VS78" s="228"/>
      <c r="VT78" s="228"/>
      <c r="VU78" s="228"/>
      <c r="VV78" s="228"/>
      <c r="VW78" s="228"/>
      <c r="VX78" s="228"/>
      <c r="VY78" s="228"/>
      <c r="VZ78" s="228"/>
      <c r="WA78" s="228"/>
      <c r="WB78" s="228"/>
      <c r="WC78" s="228"/>
      <c r="WD78" s="120">
        <f t="shared" si="232"/>
        <v>0</v>
      </c>
      <c r="WE78" s="218"/>
      <c r="WF78" s="218"/>
      <c r="WG78" s="218"/>
      <c r="WH78" s="218"/>
      <c r="WI78" s="218"/>
      <c r="WJ78" s="218"/>
      <c r="WK78" s="218"/>
      <c r="WL78" s="218"/>
      <c r="WM78" s="218"/>
      <c r="WN78" s="218"/>
      <c r="WO78" s="218"/>
      <c r="WP78" s="218"/>
      <c r="WQ78" s="120">
        <f t="shared" si="233"/>
        <v>0</v>
      </c>
      <c r="WR78" s="120">
        <f t="shared" si="234"/>
        <v>0</v>
      </c>
      <c r="WS78" s="120">
        <f t="shared" si="235"/>
        <v>0</v>
      </c>
      <c r="WT78" s="119">
        <f t="shared" si="327"/>
        <v>34696.248</v>
      </c>
      <c r="WU78" s="119">
        <v>3349.4279999999999</v>
      </c>
      <c r="WV78" s="228">
        <v>3482.98</v>
      </c>
      <c r="WW78" s="228">
        <v>3482.98</v>
      </c>
      <c r="WX78" s="228">
        <v>3482.98</v>
      </c>
      <c r="WY78" s="228">
        <v>3482.98</v>
      </c>
      <c r="WZ78" s="228">
        <v>3482.98</v>
      </c>
      <c r="XA78" s="228">
        <v>3482.98</v>
      </c>
      <c r="XB78" s="228">
        <v>3482.98</v>
      </c>
      <c r="XC78" s="228">
        <v>3482.98</v>
      </c>
      <c r="XD78" s="228">
        <v>3482.98</v>
      </c>
      <c r="XE78" s="228"/>
      <c r="XF78" s="228"/>
      <c r="XG78" s="119">
        <f t="shared" si="328"/>
        <v>23922.185674710323</v>
      </c>
      <c r="XH78" s="18">
        <v>2655.7028182966515</v>
      </c>
      <c r="XI78" s="18">
        <v>1899.6667170858593</v>
      </c>
      <c r="XJ78" s="18">
        <v>1288.6226938563264</v>
      </c>
      <c r="XK78" s="18">
        <v>1312.9016281410652</v>
      </c>
      <c r="XL78" s="18">
        <v>2715.8619627602429</v>
      </c>
      <c r="XM78" s="18">
        <v>2620.5039410953918</v>
      </c>
      <c r="XN78" s="18">
        <v>2470.3117240281649</v>
      </c>
      <c r="XO78" s="18">
        <v>3406.2449858619157</v>
      </c>
      <c r="XP78" s="18">
        <v>2948.6758855640478</v>
      </c>
      <c r="XQ78" s="18">
        <v>2603.6933180206579</v>
      </c>
      <c r="XR78" s="18"/>
      <c r="XS78" s="18"/>
      <c r="XT78" s="120">
        <f t="shared" si="236"/>
        <v>-10774.062325289677</v>
      </c>
      <c r="XU78" s="120">
        <f t="shared" si="237"/>
        <v>-10774.062325289677</v>
      </c>
      <c r="XV78" s="120">
        <f t="shared" si="238"/>
        <v>0</v>
      </c>
      <c r="XW78" s="119">
        <f t="shared" si="329"/>
        <v>15533.034999999996</v>
      </c>
      <c r="XX78" s="119">
        <v>1501.4949999999999</v>
      </c>
      <c r="XY78" s="228">
        <v>1559.06</v>
      </c>
      <c r="XZ78" s="228">
        <v>1559.06</v>
      </c>
      <c r="YA78" s="228">
        <v>1559.06</v>
      </c>
      <c r="YB78" s="228">
        <v>1559.06</v>
      </c>
      <c r="YC78" s="228">
        <v>1559.06</v>
      </c>
      <c r="YD78" s="228">
        <v>1559.06</v>
      </c>
      <c r="YE78" s="228">
        <v>1559.06</v>
      </c>
      <c r="YF78" s="228">
        <v>1559.06</v>
      </c>
      <c r="YG78" s="228">
        <v>1559.06</v>
      </c>
      <c r="YH78" s="228"/>
      <c r="YI78" s="228"/>
      <c r="YJ78" s="120">
        <f t="shared" si="330"/>
        <v>11656.199498921356</v>
      </c>
      <c r="YK78" s="18">
        <v>1062.6035671657514</v>
      </c>
      <c r="YL78" s="18">
        <v>759.57786727660528</v>
      </c>
      <c r="YM78" s="18">
        <v>1067.3587680187002</v>
      </c>
      <c r="YN78" s="18">
        <v>1140.277576487483</v>
      </c>
      <c r="YO78" s="18">
        <v>1562.5132833816531</v>
      </c>
      <c r="YP78" s="18">
        <v>1089.4916773185639</v>
      </c>
      <c r="YQ78" s="18">
        <v>1358.4756527556722</v>
      </c>
      <c r="YR78" s="18">
        <v>1155.7598280744237</v>
      </c>
      <c r="YS78" s="18">
        <v>1309.4801078788566</v>
      </c>
      <c r="YT78" s="18">
        <v>1150.6611705636462</v>
      </c>
      <c r="YU78" s="18"/>
      <c r="YV78" s="18"/>
      <c r="YW78" s="218">
        <f t="shared" si="331"/>
        <v>-3876.8355010786399</v>
      </c>
      <c r="YX78" s="120">
        <f t="shared" si="239"/>
        <v>-3876.8355010786399</v>
      </c>
      <c r="YY78" s="120">
        <f t="shared" si="240"/>
        <v>0</v>
      </c>
      <c r="YZ78" s="119">
        <f t="shared" si="332"/>
        <v>1404.127</v>
      </c>
      <c r="ZA78" s="119">
        <v>137.37700000000001</v>
      </c>
      <c r="ZB78" s="228">
        <v>140.75</v>
      </c>
      <c r="ZC78" s="228">
        <v>140.75</v>
      </c>
      <c r="ZD78" s="228">
        <v>140.75</v>
      </c>
      <c r="ZE78" s="228">
        <v>140.75</v>
      </c>
      <c r="ZF78" s="228">
        <v>140.75</v>
      </c>
      <c r="ZG78" s="228">
        <v>140.75</v>
      </c>
      <c r="ZH78" s="228">
        <v>140.75</v>
      </c>
      <c r="ZI78" s="228">
        <v>140.75</v>
      </c>
      <c r="ZJ78" s="228">
        <v>140.75</v>
      </c>
      <c r="ZK78" s="228"/>
      <c r="ZL78" s="228"/>
      <c r="ZM78" s="120">
        <f t="shared" si="333"/>
        <v>2591.3308196379676</v>
      </c>
      <c r="ZN78" s="119"/>
      <c r="ZO78" s="18"/>
      <c r="ZP78" s="18">
        <v>1284.6086956739427</v>
      </c>
      <c r="ZQ78" s="18">
        <v>1306.7221239640248</v>
      </c>
      <c r="ZR78" s="18"/>
      <c r="ZS78" s="18"/>
      <c r="ZT78" s="18"/>
      <c r="ZU78" s="18"/>
      <c r="ZV78" s="18"/>
      <c r="ZW78" s="18"/>
      <c r="ZX78" s="18"/>
      <c r="ZY78" s="18"/>
      <c r="ZZ78" s="120">
        <f t="shared" si="241"/>
        <v>1187.2038196379676</v>
      </c>
      <c r="AAA78" s="120">
        <f t="shared" si="242"/>
        <v>0</v>
      </c>
      <c r="AAB78" s="120">
        <f t="shared" si="243"/>
        <v>1187.2038196379676</v>
      </c>
      <c r="AAC78" s="119">
        <f t="shared" si="334"/>
        <v>421.83099999999996</v>
      </c>
      <c r="AAD78" s="119">
        <v>42.120999999999995</v>
      </c>
      <c r="AAE78" s="228">
        <v>42.19</v>
      </c>
      <c r="AAF78" s="228">
        <v>42.19</v>
      </c>
      <c r="AAG78" s="228">
        <v>42.19</v>
      </c>
      <c r="AAH78" s="228">
        <v>42.19</v>
      </c>
      <c r="AAI78" s="228">
        <v>42.19</v>
      </c>
      <c r="AAJ78" s="228">
        <v>42.19</v>
      </c>
      <c r="AAK78" s="228">
        <v>42.19</v>
      </c>
      <c r="AAL78" s="228">
        <v>42.19</v>
      </c>
      <c r="AAM78" s="228">
        <v>42.19</v>
      </c>
      <c r="AAN78" s="228"/>
      <c r="AAO78" s="228"/>
      <c r="AAP78" s="120">
        <f t="shared" si="335"/>
        <v>468.23331760000002</v>
      </c>
      <c r="AAQ78" s="18">
        <v>39.713864399999999</v>
      </c>
      <c r="AAR78" s="18">
        <v>39.611843999999998</v>
      </c>
      <c r="AAS78" s="18">
        <v>48.593688</v>
      </c>
      <c r="AAT78" s="18">
        <v>49.602564000000001</v>
      </c>
      <c r="AAU78" s="18">
        <v>48.5189892</v>
      </c>
      <c r="AAV78" s="18">
        <v>49.425243999999999</v>
      </c>
      <c r="AAW78" s="18">
        <v>48.013548</v>
      </c>
      <c r="AAX78" s="18">
        <v>48.225276000000001</v>
      </c>
      <c r="AAY78" s="18">
        <v>47.821708000000001</v>
      </c>
      <c r="AAZ78" s="18">
        <v>48.706592000000001</v>
      </c>
      <c r="ABA78" s="18"/>
      <c r="ABB78" s="18"/>
      <c r="ABC78" s="120">
        <f t="shared" si="244"/>
        <v>46.40231760000006</v>
      </c>
      <c r="ABD78" s="120">
        <f t="shared" si="245"/>
        <v>0</v>
      </c>
      <c r="ABE78" s="120">
        <f t="shared" si="246"/>
        <v>46.40231760000006</v>
      </c>
      <c r="ABF78" s="119">
        <f t="shared" si="336"/>
        <v>91.688000000000002</v>
      </c>
      <c r="ABG78" s="119">
        <v>9.1579999999999995</v>
      </c>
      <c r="ABH78" s="228">
        <v>9.17</v>
      </c>
      <c r="ABI78" s="228">
        <v>9.17</v>
      </c>
      <c r="ABJ78" s="228">
        <v>9.17</v>
      </c>
      <c r="ABK78" s="228">
        <v>9.17</v>
      </c>
      <c r="ABL78" s="228">
        <v>9.17</v>
      </c>
      <c r="ABM78" s="228">
        <v>9.17</v>
      </c>
      <c r="ABN78" s="228">
        <v>9.17</v>
      </c>
      <c r="ABO78" s="228">
        <v>9.17</v>
      </c>
      <c r="ABP78" s="228">
        <v>9.17</v>
      </c>
      <c r="ABQ78" s="228"/>
      <c r="ABR78" s="228"/>
      <c r="ABS78" s="120">
        <f t="shared" si="337"/>
        <v>0</v>
      </c>
      <c r="ABT78" s="18">
        <v>0</v>
      </c>
      <c r="ABU78" s="18"/>
      <c r="ABV78" s="18"/>
      <c r="ABW78" s="18"/>
      <c r="ABX78" s="18"/>
      <c r="ABY78" s="18"/>
      <c r="ABZ78" s="18"/>
      <c r="ACA78" s="18">
        <v>0</v>
      </c>
      <c r="ACB78" s="18">
        <v>0</v>
      </c>
      <c r="ACC78" s="18">
        <v>0</v>
      </c>
      <c r="ACD78" s="18"/>
      <c r="ACE78" s="18"/>
      <c r="ACF78" s="120">
        <f t="shared" si="247"/>
        <v>-91.688000000000002</v>
      </c>
      <c r="ACG78" s="120">
        <f t="shared" si="248"/>
        <v>-91.688000000000002</v>
      </c>
      <c r="ACH78" s="120">
        <f t="shared" si="249"/>
        <v>0</v>
      </c>
      <c r="ACI78" s="114">
        <f t="shared" si="250"/>
        <v>26472.441000000003</v>
      </c>
      <c r="ACJ78" s="120">
        <f t="shared" si="251"/>
        <v>15416.187337404001</v>
      </c>
      <c r="ACK78" s="131">
        <f t="shared" si="252"/>
        <v>-11056.253662596002</v>
      </c>
      <c r="ACL78" s="120">
        <f t="shared" si="253"/>
        <v>-11056.253662596002</v>
      </c>
      <c r="ACM78" s="120">
        <f t="shared" si="254"/>
        <v>0</v>
      </c>
      <c r="ACN78" s="18">
        <f t="shared" si="338"/>
        <v>7210.1470000000018</v>
      </c>
      <c r="ACO78" s="18">
        <v>690.99699999999996</v>
      </c>
      <c r="ACP78" s="218">
        <v>724.35</v>
      </c>
      <c r="ACQ78" s="218">
        <v>724.35</v>
      </c>
      <c r="ACR78" s="218">
        <v>724.35</v>
      </c>
      <c r="ACS78" s="218">
        <v>724.35</v>
      </c>
      <c r="ACT78" s="218">
        <v>724.35</v>
      </c>
      <c r="ACU78" s="218">
        <v>724.35</v>
      </c>
      <c r="ACV78" s="218">
        <v>724.35</v>
      </c>
      <c r="ACW78" s="218">
        <v>724.35</v>
      </c>
      <c r="ACX78" s="218">
        <v>724.35</v>
      </c>
      <c r="ACY78" s="218"/>
      <c r="ACZ78" s="218"/>
      <c r="ADA78" s="20">
        <f t="shared" si="339"/>
        <v>5808.0648071159994</v>
      </c>
      <c r="ADB78" s="18">
        <v>611.59351175999996</v>
      </c>
      <c r="ADC78" s="18">
        <v>562.4881848</v>
      </c>
      <c r="ADD78" s="18">
        <v>807.09685005600011</v>
      </c>
      <c r="ADE78" s="18">
        <v>551.94125759999997</v>
      </c>
      <c r="ADF78" s="18">
        <v>426.7465641</v>
      </c>
      <c r="ADG78" s="18">
        <v>616.69224899999995</v>
      </c>
      <c r="ADH78" s="18">
        <v>538.18822439999997</v>
      </c>
      <c r="ADI78" s="18">
        <v>641.176965</v>
      </c>
      <c r="ADJ78" s="18">
        <v>426.48268680000001</v>
      </c>
      <c r="ADK78" s="18">
        <v>625.65831360000004</v>
      </c>
      <c r="ADL78" s="18"/>
      <c r="ADM78" s="18"/>
      <c r="ADN78" s="20">
        <f t="shared" si="255"/>
        <v>-1402.0821928840023</v>
      </c>
      <c r="ADO78" s="20">
        <f t="shared" si="256"/>
        <v>-1402.0821928840023</v>
      </c>
      <c r="ADP78" s="20">
        <f t="shared" si="257"/>
        <v>0</v>
      </c>
      <c r="ADQ78" s="18">
        <f t="shared" si="340"/>
        <v>19262.294000000002</v>
      </c>
      <c r="ADR78" s="18">
        <v>1877.3539999999998</v>
      </c>
      <c r="ADS78" s="218">
        <v>1931.66</v>
      </c>
      <c r="ADT78" s="218">
        <v>1931.66</v>
      </c>
      <c r="ADU78" s="218">
        <v>1931.66</v>
      </c>
      <c r="ADV78" s="218">
        <v>1931.66</v>
      </c>
      <c r="ADW78" s="218">
        <v>1931.66</v>
      </c>
      <c r="ADX78" s="218">
        <v>1931.66</v>
      </c>
      <c r="ADY78" s="218">
        <v>1931.66</v>
      </c>
      <c r="ADZ78" s="218">
        <v>1931.66</v>
      </c>
      <c r="AEA78" s="218">
        <v>1931.66</v>
      </c>
      <c r="AEB78" s="218"/>
      <c r="AEC78" s="218"/>
      <c r="AED78" s="20">
        <f t="shared" si="341"/>
        <v>9608.1225302880011</v>
      </c>
      <c r="AEE78" s="18">
        <v>974.97537102000013</v>
      </c>
      <c r="AEF78" s="18">
        <v>877.40234459999999</v>
      </c>
      <c r="AEG78" s="18">
        <v>1288.1742828480001</v>
      </c>
      <c r="AEH78" s="18">
        <v>905.02132680000011</v>
      </c>
      <c r="AEI78" s="18">
        <v>680.80963481999993</v>
      </c>
      <c r="AEJ78" s="18">
        <v>1069.6072122</v>
      </c>
      <c r="AEK78" s="18">
        <v>946.73986920000004</v>
      </c>
      <c r="AEL78" s="18">
        <v>911.45771639999998</v>
      </c>
      <c r="AEM78" s="18">
        <v>794.2750956000001</v>
      </c>
      <c r="AEN78" s="18">
        <v>1159.6596768000002</v>
      </c>
      <c r="AEO78" s="18"/>
      <c r="AEP78" s="18"/>
      <c r="AEQ78" s="20">
        <f t="shared" si="258"/>
        <v>-9654.1714697120005</v>
      </c>
      <c r="AER78" s="20">
        <f t="shared" si="259"/>
        <v>-9654.1714697120005</v>
      </c>
      <c r="AES78" s="20">
        <f t="shared" si="260"/>
        <v>0</v>
      </c>
      <c r="AET78" s="18">
        <f t="shared" si="342"/>
        <v>0</v>
      </c>
      <c r="AEU78" s="18">
        <v>0</v>
      </c>
      <c r="AEV78" s="218">
        <v>0</v>
      </c>
      <c r="AEW78" s="218">
        <v>0</v>
      </c>
      <c r="AEX78" s="218">
        <v>0</v>
      </c>
      <c r="AEY78" s="218">
        <v>0</v>
      </c>
      <c r="AEZ78" s="218"/>
      <c r="AFA78" s="218"/>
      <c r="AFB78" s="218"/>
      <c r="AFC78" s="218"/>
      <c r="AFD78" s="218"/>
      <c r="AFE78" s="218"/>
      <c r="AFF78" s="218"/>
      <c r="AFG78" s="20">
        <f t="shared" si="343"/>
        <v>0</v>
      </c>
      <c r="AFH78" s="18"/>
      <c r="AFI78" s="18"/>
      <c r="AFJ78" s="18"/>
      <c r="AFK78" s="18"/>
      <c r="AFL78" s="18"/>
      <c r="AFM78" s="18"/>
      <c r="AFN78" s="18"/>
      <c r="AFO78" s="18"/>
      <c r="AFP78" s="18"/>
      <c r="AFQ78" s="18"/>
      <c r="AFR78" s="18"/>
      <c r="AFS78" s="18"/>
      <c r="AFT78" s="20">
        <f t="shared" si="261"/>
        <v>0</v>
      </c>
      <c r="AFU78" s="20">
        <f t="shared" si="262"/>
        <v>0</v>
      </c>
      <c r="AFV78" s="135">
        <f t="shared" si="263"/>
        <v>0</v>
      </c>
      <c r="AFW78" s="140">
        <f t="shared" si="264"/>
        <v>165033.16999999998</v>
      </c>
      <c r="AFX78" s="110">
        <f t="shared" si="265"/>
        <v>106536.7143625079</v>
      </c>
      <c r="AFY78" s="125">
        <f t="shared" si="266"/>
        <v>-58496.455637492079</v>
      </c>
      <c r="AFZ78" s="20">
        <f t="shared" si="344"/>
        <v>-58496.455637492079</v>
      </c>
      <c r="AGA78" s="139">
        <f t="shared" si="345"/>
        <v>0</v>
      </c>
      <c r="AGB78" s="200">
        <f t="shared" si="267"/>
        <v>198039.80399999997</v>
      </c>
      <c r="AGC78" s="125">
        <f t="shared" si="267"/>
        <v>127844.05723500947</v>
      </c>
      <c r="AGD78" s="125">
        <f t="shared" si="268"/>
        <v>-70195.746764990501</v>
      </c>
      <c r="AGE78" s="20">
        <f t="shared" si="269"/>
        <v>-70195.746764990501</v>
      </c>
      <c r="AGF78" s="135">
        <f t="shared" si="270"/>
        <v>0</v>
      </c>
      <c r="AGG78" s="164">
        <f t="shared" si="346"/>
        <v>9901.9902000000002</v>
      </c>
      <c r="AGH78" s="205">
        <f t="shared" si="347"/>
        <v>6392.2028617504739</v>
      </c>
      <c r="AGI78" s="125">
        <f t="shared" si="271"/>
        <v>-3509.7873382495263</v>
      </c>
      <c r="AGJ78" s="20">
        <f t="shared" si="272"/>
        <v>-3509.7873382495263</v>
      </c>
      <c r="AGK78" s="139">
        <f t="shared" si="273"/>
        <v>0</v>
      </c>
      <c r="AGL78" s="165">
        <f t="shared" si="348"/>
        <v>207941.79419999997</v>
      </c>
      <c r="AGM78" s="165">
        <f t="shared" si="348"/>
        <v>134236.26009675994</v>
      </c>
      <c r="AGN78" s="166">
        <f t="shared" si="99"/>
        <v>-73705.534103240032</v>
      </c>
      <c r="AGO78" s="165">
        <f t="shared" si="274"/>
        <v>-73705.534103240032</v>
      </c>
      <c r="AGP78" s="167">
        <f t="shared" si="275"/>
        <v>0</v>
      </c>
      <c r="AGQ78" s="202">
        <f t="shared" si="349"/>
        <v>4.7619047619047623E-2</v>
      </c>
      <c r="AGR78" s="263"/>
      <c r="AGS78" s="263">
        <v>0.05</v>
      </c>
      <c r="AGT78" s="229"/>
      <c r="AGU78" s="264"/>
      <c r="AGV78" s="22"/>
      <c r="AGW78" s="22"/>
      <c r="AGX78" s="22"/>
      <c r="AGY78" s="22"/>
      <c r="AGZ78" s="22"/>
      <c r="AHA78" s="22"/>
      <c r="AHB78" s="22"/>
      <c r="AHC78" s="22"/>
      <c r="AHD78" s="22"/>
      <c r="AHE78" s="22"/>
      <c r="AHF78" s="22"/>
      <c r="AHG78" s="22"/>
      <c r="AHH78" s="22"/>
    </row>
    <row r="79" spans="1:892" s="210" customFormat="1" ht="12.75" outlineLevel="1" x14ac:dyDescent="0.25">
      <c r="A79" s="22">
        <v>509</v>
      </c>
      <c r="B79" s="21">
        <v>3</v>
      </c>
      <c r="C79" s="230" t="s">
        <v>1768</v>
      </c>
      <c r="D79" s="231">
        <v>9</v>
      </c>
      <c r="E79" s="227">
        <v>4031.6</v>
      </c>
      <c r="F79" s="131">
        <f t="shared" si="177"/>
        <v>32574.527000000006</v>
      </c>
      <c r="G79" s="113">
        <f t="shared" si="178"/>
        <v>41628.580391820775</v>
      </c>
      <c r="H79" s="131">
        <f t="shared" si="179"/>
        <v>9054.0533918207693</v>
      </c>
      <c r="I79" s="120">
        <f t="shared" si="180"/>
        <v>0</v>
      </c>
      <c r="J79" s="120">
        <f t="shared" si="181"/>
        <v>9054.0533918207693</v>
      </c>
      <c r="K79" s="18">
        <f t="shared" si="276"/>
        <v>19701.820000000003</v>
      </c>
      <c r="L79" s="218">
        <v>1933.3899999999999</v>
      </c>
      <c r="M79" s="218">
        <v>1974.27</v>
      </c>
      <c r="N79" s="218">
        <v>1974.27</v>
      </c>
      <c r="O79" s="218">
        <v>1974.27</v>
      </c>
      <c r="P79" s="218">
        <v>1974.27</v>
      </c>
      <c r="Q79" s="218">
        <v>1974.27</v>
      </c>
      <c r="R79" s="218">
        <v>1974.27</v>
      </c>
      <c r="S79" s="218">
        <v>1974.27</v>
      </c>
      <c r="T79" s="218">
        <v>1974.27</v>
      </c>
      <c r="U79" s="218">
        <v>1974.27</v>
      </c>
      <c r="V79" s="218"/>
      <c r="W79" s="218"/>
      <c r="X79" s="218">
        <f t="shared" si="277"/>
        <v>20938.061687688867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10369.34912608883</v>
      </c>
      <c r="AE79" s="18">
        <v>10568.712561600036</v>
      </c>
      <c r="AF79" s="18">
        <v>0</v>
      </c>
      <c r="AG79" s="18">
        <v>0</v>
      </c>
      <c r="AH79" s="18">
        <v>0</v>
      </c>
      <c r="AI79" s="18"/>
      <c r="AJ79" s="18"/>
      <c r="AK79" s="218"/>
      <c r="AL79" s="218">
        <f t="shared" si="278"/>
        <v>0</v>
      </c>
      <c r="AM79" s="218">
        <f t="shared" si="182"/>
        <v>0</v>
      </c>
      <c r="AN79" s="18">
        <f t="shared" si="279"/>
        <v>2925.1129999999998</v>
      </c>
      <c r="AO79" s="218">
        <v>287.21300000000002</v>
      </c>
      <c r="AP79" s="218">
        <v>293.10000000000002</v>
      </c>
      <c r="AQ79" s="218">
        <v>293.10000000000002</v>
      </c>
      <c r="AR79" s="218">
        <v>293.10000000000002</v>
      </c>
      <c r="AS79" s="218">
        <v>293.10000000000002</v>
      </c>
      <c r="AT79" s="218">
        <v>293.10000000000002</v>
      </c>
      <c r="AU79" s="218">
        <v>293.10000000000002</v>
      </c>
      <c r="AV79" s="218">
        <v>293.10000000000002</v>
      </c>
      <c r="AW79" s="218">
        <v>293.10000000000002</v>
      </c>
      <c r="AX79" s="218">
        <v>293.10000000000002</v>
      </c>
      <c r="AY79" s="218"/>
      <c r="AZ79" s="218"/>
      <c r="BA79" s="20">
        <f t="shared" si="280"/>
        <v>1556.0359074679918</v>
      </c>
      <c r="BB79" s="18">
        <v>0</v>
      </c>
      <c r="BC79" s="18">
        <v>0</v>
      </c>
      <c r="BD79" s="18">
        <v>0</v>
      </c>
      <c r="BE79" s="18">
        <v>0</v>
      </c>
      <c r="BF79" s="18">
        <v>0</v>
      </c>
      <c r="BG79" s="18">
        <v>1556.0359074679918</v>
      </c>
      <c r="BH79" s="18">
        <v>0</v>
      </c>
      <c r="BI79" s="18">
        <v>0</v>
      </c>
      <c r="BJ79" s="18">
        <v>0</v>
      </c>
      <c r="BK79" s="18">
        <v>0</v>
      </c>
      <c r="BL79" s="18"/>
      <c r="BM79" s="18"/>
      <c r="BN79" s="218"/>
      <c r="BO79" s="20">
        <f t="shared" si="183"/>
        <v>0</v>
      </c>
      <c r="BP79" s="20">
        <f t="shared" si="184"/>
        <v>0</v>
      </c>
      <c r="BQ79" s="18">
        <f t="shared" si="281"/>
        <v>636.91899999999998</v>
      </c>
      <c r="BR79" s="218">
        <v>63.619000000000007</v>
      </c>
      <c r="BS79" s="3">
        <v>63.7</v>
      </c>
      <c r="BT79" s="218">
        <v>63.7</v>
      </c>
      <c r="BU79" s="218">
        <v>63.7</v>
      </c>
      <c r="BV79" s="218">
        <v>63.7</v>
      </c>
      <c r="BW79" s="218">
        <v>63.7</v>
      </c>
      <c r="BX79" s="218">
        <v>63.7</v>
      </c>
      <c r="BY79" s="218">
        <v>63.7</v>
      </c>
      <c r="BZ79" s="218">
        <v>63.7</v>
      </c>
      <c r="CA79" s="218">
        <v>63.7</v>
      </c>
      <c r="CB79" s="218"/>
      <c r="CC79" s="218"/>
      <c r="CD79" s="18">
        <f t="shared" si="282"/>
        <v>689.30979076756</v>
      </c>
      <c r="CE79" s="18">
        <v>64.016543087000002</v>
      </c>
      <c r="CF79" s="18">
        <v>63.852091870000002</v>
      </c>
      <c r="CG79" s="18">
        <v>70.151604114560001</v>
      </c>
      <c r="CH79" s="18">
        <v>71.608065120000006</v>
      </c>
      <c r="CI79" s="18">
        <v>70.043777136000003</v>
      </c>
      <c r="CJ79" s="18">
        <v>71.352079520000004</v>
      </c>
      <c r="CK79" s="18">
        <v>69.314103840000001</v>
      </c>
      <c r="CL79" s="18">
        <v>69.619762080000001</v>
      </c>
      <c r="CM79" s="18">
        <v>69.037156640000006</v>
      </c>
      <c r="CN79" s="18">
        <v>70.314607359999997</v>
      </c>
      <c r="CO79" s="18"/>
      <c r="CP79" s="18"/>
      <c r="CQ79" s="218"/>
      <c r="CR79" s="20">
        <f t="shared" si="185"/>
        <v>0</v>
      </c>
      <c r="CS79" s="20">
        <f t="shared" si="186"/>
        <v>0</v>
      </c>
      <c r="CT79" s="18">
        <f t="shared" si="283"/>
        <v>96.235000000000014</v>
      </c>
      <c r="CU79" s="18">
        <v>9.1150000000000002</v>
      </c>
      <c r="CV79" s="218">
        <v>9.68</v>
      </c>
      <c r="CW79" s="218">
        <v>9.68</v>
      </c>
      <c r="CX79" s="218">
        <v>9.68</v>
      </c>
      <c r="CY79" s="218">
        <v>9.68</v>
      </c>
      <c r="CZ79" s="218">
        <v>9.68</v>
      </c>
      <c r="DA79" s="218">
        <v>9.68</v>
      </c>
      <c r="DB79" s="218">
        <v>9.68</v>
      </c>
      <c r="DC79" s="218">
        <v>9.68</v>
      </c>
      <c r="DD79" s="218">
        <v>9.68</v>
      </c>
      <c r="DE79" s="218"/>
      <c r="DF79" s="218"/>
      <c r="DG79" s="18">
        <f t="shared" si="284"/>
        <v>93.27011666208</v>
      </c>
      <c r="DH79" s="18">
        <v>4.1699557619999998</v>
      </c>
      <c r="DI79" s="18">
        <v>4.1592436199999998</v>
      </c>
      <c r="DJ79" s="18">
        <v>10.613301567079999</v>
      </c>
      <c r="DK79" s="18">
        <v>10.833650909999999</v>
      </c>
      <c r="DL79" s="18">
        <v>10.596988323</v>
      </c>
      <c r="DM79" s="18">
        <v>10.79488417</v>
      </c>
      <c r="DN79" s="18">
        <v>10.48659537</v>
      </c>
      <c r="DO79" s="18">
        <v>10.53283869</v>
      </c>
      <c r="DP79" s="18">
        <v>10.444695769999999</v>
      </c>
      <c r="DQ79" s="18">
        <v>10.637962479999999</v>
      </c>
      <c r="DR79" s="18"/>
      <c r="DS79" s="18"/>
      <c r="DT79" s="218">
        <f t="shared" si="285"/>
        <v>-2.9648833379200141</v>
      </c>
      <c r="DU79" s="20">
        <f t="shared" si="187"/>
        <v>-2.9648833379200141</v>
      </c>
      <c r="DV79" s="20">
        <f t="shared" si="286"/>
        <v>0</v>
      </c>
      <c r="DW79" s="18">
        <f t="shared" si="176"/>
        <v>748.40800000000002</v>
      </c>
      <c r="DX79" s="18">
        <v>73.498000000000005</v>
      </c>
      <c r="DY79" s="218">
        <v>74.989999999999995</v>
      </c>
      <c r="DZ79" s="218">
        <v>74.989999999999995</v>
      </c>
      <c r="EA79" s="218">
        <v>74.989999999999995</v>
      </c>
      <c r="EB79" s="218">
        <v>74.989999999999995</v>
      </c>
      <c r="EC79" s="218">
        <v>74.989999999999995</v>
      </c>
      <c r="ED79" s="218">
        <v>74.989999999999995</v>
      </c>
      <c r="EE79" s="218">
        <v>74.989999999999995</v>
      </c>
      <c r="EF79" s="218">
        <v>74.989999999999995</v>
      </c>
      <c r="EG79" s="218">
        <v>74.989999999999995</v>
      </c>
      <c r="EH79" s="218"/>
      <c r="EI79" s="218"/>
      <c r="EJ79" s="218"/>
      <c r="EK79" s="18">
        <f t="shared" si="287"/>
        <v>397.80023695369778</v>
      </c>
      <c r="EL79" s="18">
        <v>0</v>
      </c>
      <c r="EM79" s="18">
        <v>0</v>
      </c>
      <c r="EN79" s="18">
        <v>0</v>
      </c>
      <c r="EO79" s="18">
        <v>0</v>
      </c>
      <c r="EP79" s="18">
        <v>0</v>
      </c>
      <c r="EQ79" s="18">
        <v>397.80023695369778</v>
      </c>
      <c r="ER79" s="18">
        <v>0</v>
      </c>
      <c r="ES79" s="18">
        <v>0</v>
      </c>
      <c r="ET79" s="18">
        <v>0</v>
      </c>
      <c r="EU79" s="18">
        <v>0</v>
      </c>
      <c r="EV79" s="18"/>
      <c r="EW79" s="18"/>
      <c r="EX79" s="20">
        <f t="shared" si="188"/>
        <v>-350.60776304630224</v>
      </c>
      <c r="EY79" s="20">
        <f t="shared" si="288"/>
        <v>-350.60776304630224</v>
      </c>
      <c r="EZ79" s="20">
        <f t="shared" si="289"/>
        <v>0</v>
      </c>
      <c r="FA79" s="18">
        <f t="shared" si="290"/>
        <v>6610.5560000000005</v>
      </c>
      <c r="FB79" s="18">
        <v>649.04599999999994</v>
      </c>
      <c r="FC79" s="218">
        <v>662.39</v>
      </c>
      <c r="FD79" s="218">
        <v>662.39</v>
      </c>
      <c r="FE79" s="218">
        <v>662.39</v>
      </c>
      <c r="FF79" s="218">
        <v>662.39</v>
      </c>
      <c r="FG79" s="218">
        <v>662.39</v>
      </c>
      <c r="FH79" s="218">
        <v>662.39</v>
      </c>
      <c r="FI79" s="218">
        <v>662.39</v>
      </c>
      <c r="FJ79" s="218">
        <v>662.39</v>
      </c>
      <c r="FK79" s="218">
        <v>662.39</v>
      </c>
      <c r="FL79" s="218"/>
      <c r="FM79" s="218"/>
      <c r="FN79" s="20">
        <f t="shared" si="291"/>
        <v>3920.1827020548349</v>
      </c>
      <c r="FO79" s="18">
        <v>0</v>
      </c>
      <c r="FP79" s="18">
        <v>0</v>
      </c>
      <c r="FQ79" s="18">
        <v>0</v>
      </c>
      <c r="FR79" s="18">
        <v>0</v>
      </c>
      <c r="FS79" s="18">
        <v>0</v>
      </c>
      <c r="FT79" s="18">
        <v>3920.1827020548349</v>
      </c>
      <c r="FU79" s="18">
        <v>0</v>
      </c>
      <c r="FV79" s="18">
        <v>0</v>
      </c>
      <c r="FW79" s="18">
        <v>0</v>
      </c>
      <c r="FX79" s="18">
        <v>0</v>
      </c>
      <c r="FY79" s="18"/>
      <c r="FZ79" s="18"/>
      <c r="GA79" s="218">
        <f t="shared" si="292"/>
        <v>-2690.3732979451656</v>
      </c>
      <c r="GB79" s="20">
        <f t="shared" si="293"/>
        <v>-2690.3732979451656</v>
      </c>
      <c r="GC79" s="20">
        <f t="shared" si="294"/>
        <v>0</v>
      </c>
      <c r="GD79" s="18">
        <f t="shared" si="295"/>
        <v>8.8699999999999992</v>
      </c>
      <c r="GE79" s="218">
        <v>8.8699999999999992</v>
      </c>
      <c r="GF79" s="218">
        <v>0</v>
      </c>
      <c r="GG79" s="218">
        <v>0</v>
      </c>
      <c r="GH79" s="218">
        <v>0</v>
      </c>
      <c r="GI79" s="218">
        <v>0</v>
      </c>
      <c r="GJ79" s="218">
        <v>0</v>
      </c>
      <c r="GK79" s="218"/>
      <c r="GL79" s="218"/>
      <c r="GM79" s="218"/>
      <c r="GN79" s="218"/>
      <c r="GO79" s="218"/>
      <c r="GP79" s="218"/>
      <c r="GQ79" s="20">
        <f t="shared" si="296"/>
        <v>0</v>
      </c>
      <c r="GR79" s="18">
        <v>0</v>
      </c>
      <c r="GS79" s="18">
        <v>0</v>
      </c>
      <c r="GT79" s="18">
        <v>0</v>
      </c>
      <c r="GU79" s="18">
        <v>0</v>
      </c>
      <c r="GV79" s="218">
        <f t="shared" si="297"/>
        <v>-8.8699999999999992</v>
      </c>
      <c r="GW79" s="20">
        <f t="shared" si="189"/>
        <v>-8.8699999999999992</v>
      </c>
      <c r="GX79" s="20">
        <f t="shared" si="190"/>
        <v>0</v>
      </c>
      <c r="GY79" s="18">
        <f t="shared" si="298"/>
        <v>1846.6060000000007</v>
      </c>
      <c r="GZ79" s="18">
        <v>286.36599999999999</v>
      </c>
      <c r="HA79" s="218">
        <v>173.36</v>
      </c>
      <c r="HB79" s="218">
        <v>173.36</v>
      </c>
      <c r="HC79" s="218">
        <v>173.36</v>
      </c>
      <c r="HD79" s="218">
        <v>173.36</v>
      </c>
      <c r="HE79" s="218">
        <v>173.36</v>
      </c>
      <c r="HF79" s="218">
        <v>173.36</v>
      </c>
      <c r="HG79" s="218">
        <v>173.36</v>
      </c>
      <c r="HH79" s="218">
        <v>173.36</v>
      </c>
      <c r="HI79" s="218">
        <v>173.36</v>
      </c>
      <c r="HJ79" s="218"/>
      <c r="HK79" s="218"/>
      <c r="HL79" s="20">
        <f t="shared" si="299"/>
        <v>14033.919950225747</v>
      </c>
      <c r="HM79" s="18">
        <v>1340.3162522669327</v>
      </c>
      <c r="HN79" s="18">
        <v>1232.2489080818941</v>
      </c>
      <c r="HO79" s="18">
        <v>1416.2914196013664</v>
      </c>
      <c r="HP79" s="18">
        <v>1526.6488653467986</v>
      </c>
      <c r="HQ79" s="18">
        <v>1597.0413725803226</v>
      </c>
      <c r="HR79" s="18">
        <v>1385.3405884589386</v>
      </c>
      <c r="HS79" s="18">
        <v>1259.2936339910862</v>
      </c>
      <c r="HT79" s="18">
        <v>1665.7885356080087</v>
      </c>
      <c r="HU79" s="18">
        <v>1258.6815449296062</v>
      </c>
      <c r="HV79" s="18">
        <v>1352.2688293607921</v>
      </c>
      <c r="HW79" s="18"/>
      <c r="HX79" s="18"/>
      <c r="HY79" s="20">
        <f t="shared" si="191"/>
        <v>12187.313950225747</v>
      </c>
      <c r="HZ79" s="20">
        <f t="shared" si="192"/>
        <v>0</v>
      </c>
      <c r="IA79" s="20">
        <f t="shared" si="193"/>
        <v>12187.313950225747</v>
      </c>
      <c r="IB79" s="119">
        <f t="shared" si="300"/>
        <v>38351.958000000006</v>
      </c>
      <c r="IC79" s="119">
        <v>3774.8580000000002</v>
      </c>
      <c r="ID79" s="228">
        <v>3841.9</v>
      </c>
      <c r="IE79" s="228">
        <v>3841.9</v>
      </c>
      <c r="IF79" s="119">
        <v>3841.9</v>
      </c>
      <c r="IG79" s="119">
        <v>3841.9</v>
      </c>
      <c r="IH79" s="119">
        <v>3841.9</v>
      </c>
      <c r="II79" s="119">
        <v>3841.9</v>
      </c>
      <c r="IJ79" s="119">
        <v>3841.9</v>
      </c>
      <c r="IK79" s="119">
        <v>3841.9</v>
      </c>
      <c r="IL79" s="119">
        <v>3841.9</v>
      </c>
      <c r="IM79" s="119"/>
      <c r="IN79" s="119"/>
      <c r="IO79" s="120">
        <f t="shared" si="301"/>
        <v>37775.42604630714</v>
      </c>
      <c r="IP79" s="18">
        <v>2565.1290099065614</v>
      </c>
      <c r="IQ79" s="18">
        <v>2948.0308208806036</v>
      </c>
      <c r="IR79" s="18">
        <v>3956.1049042801787</v>
      </c>
      <c r="IS79" s="18">
        <v>3811.1149403327731</v>
      </c>
      <c r="IT79" s="18">
        <v>4408.878953054018</v>
      </c>
      <c r="IU79" s="18">
        <v>3633.7609766602477</v>
      </c>
      <c r="IV79" s="18">
        <v>3574.7657691918648</v>
      </c>
      <c r="IW79" s="18">
        <v>3985.4026159748064</v>
      </c>
      <c r="IX79" s="18">
        <v>4554.3483458774417</v>
      </c>
      <c r="IY79" s="18">
        <v>4337.8897101486473</v>
      </c>
      <c r="IZ79" s="18"/>
      <c r="JA79" s="18"/>
      <c r="JB79" s="228">
        <f t="shared" si="194"/>
        <v>-576.5319536928655</v>
      </c>
      <c r="JC79" s="120">
        <f t="shared" si="195"/>
        <v>-576.5319536928655</v>
      </c>
      <c r="JD79" s="120">
        <f t="shared" si="196"/>
        <v>0</v>
      </c>
      <c r="JE79" s="119">
        <f t="shared" si="302"/>
        <v>2880.2319999999995</v>
      </c>
      <c r="JF79" s="119">
        <v>285.08200000000005</v>
      </c>
      <c r="JG79" s="228">
        <v>288.35000000000002</v>
      </c>
      <c r="JH79" s="228">
        <v>288.35000000000002</v>
      </c>
      <c r="JI79" s="228">
        <v>288.35000000000002</v>
      </c>
      <c r="JJ79" s="228">
        <v>288.35000000000002</v>
      </c>
      <c r="JK79" s="228">
        <v>288.35000000000002</v>
      </c>
      <c r="JL79" s="228">
        <v>288.35000000000002</v>
      </c>
      <c r="JM79" s="228">
        <v>288.35000000000002</v>
      </c>
      <c r="JN79" s="228">
        <v>288.35000000000002</v>
      </c>
      <c r="JO79" s="228">
        <v>288.35000000000002</v>
      </c>
      <c r="JP79" s="228"/>
      <c r="JQ79" s="228"/>
      <c r="JR79" s="119">
        <f t="shared" si="303"/>
        <v>1344.2491819997554</v>
      </c>
      <c r="JS79" s="18">
        <v>232.37805446032846</v>
      </c>
      <c r="JT79" s="18">
        <v>255.1547957816868</v>
      </c>
      <c r="JU79" s="18">
        <v>269.57613870402321</v>
      </c>
      <c r="JV79" s="18">
        <v>275.12747810407438</v>
      </c>
      <c r="JW79" s="18">
        <v>312.01271494964243</v>
      </c>
      <c r="JX79" s="18">
        <v>0</v>
      </c>
      <c r="JY79" s="18">
        <v>0</v>
      </c>
      <c r="JZ79" s="18">
        <v>0</v>
      </c>
      <c r="KA79" s="18">
        <v>0</v>
      </c>
      <c r="KB79" s="18">
        <v>0</v>
      </c>
      <c r="KC79" s="18"/>
      <c r="KD79" s="18"/>
      <c r="KE79" s="228">
        <f t="shared" si="197"/>
        <v>-1535.9828180002442</v>
      </c>
      <c r="KF79" s="120">
        <f t="shared" si="198"/>
        <v>-1535.9828180002442</v>
      </c>
      <c r="KG79" s="120">
        <f t="shared" si="199"/>
        <v>0</v>
      </c>
      <c r="KH79" s="119">
        <f t="shared" si="304"/>
        <v>6590.4950000000008</v>
      </c>
      <c r="KI79" s="119">
        <v>647.07500000000005</v>
      </c>
      <c r="KJ79" s="228">
        <v>660.38</v>
      </c>
      <c r="KK79" s="228">
        <v>660.38</v>
      </c>
      <c r="KL79" s="228">
        <v>660.38</v>
      </c>
      <c r="KM79" s="228">
        <v>660.38</v>
      </c>
      <c r="KN79" s="228">
        <v>660.38</v>
      </c>
      <c r="KO79" s="228">
        <v>660.38</v>
      </c>
      <c r="KP79" s="228">
        <v>660.38</v>
      </c>
      <c r="KQ79" s="228">
        <v>660.38</v>
      </c>
      <c r="KR79" s="228">
        <v>660.38</v>
      </c>
      <c r="KS79" s="228"/>
      <c r="KT79" s="228"/>
      <c r="KU79" s="120">
        <f t="shared" si="305"/>
        <v>5505.2148437102878</v>
      </c>
      <c r="KV79" s="18">
        <v>766.41378293514447</v>
      </c>
      <c r="KW79" s="18">
        <v>580.89776002451231</v>
      </c>
      <c r="KX79" s="18">
        <v>856.36623798944754</v>
      </c>
      <c r="KY79" s="18">
        <v>759.47936286827905</v>
      </c>
      <c r="KZ79" s="18">
        <v>817.96084520428906</v>
      </c>
      <c r="LA79" s="18">
        <v>162.06495090360451</v>
      </c>
      <c r="LB79" s="18">
        <v>8.9799657004435591</v>
      </c>
      <c r="LC79" s="18"/>
      <c r="LD79" s="18">
        <v>904.78440448869969</v>
      </c>
      <c r="LE79" s="18">
        <v>648.26753359586735</v>
      </c>
      <c r="LF79" s="18"/>
      <c r="LG79" s="18"/>
      <c r="LH79" s="228">
        <f t="shared" si="306"/>
        <v>-1085.280156289713</v>
      </c>
      <c r="LI79" s="120">
        <f t="shared" si="200"/>
        <v>-1085.280156289713</v>
      </c>
      <c r="LJ79" s="120">
        <f t="shared" si="201"/>
        <v>0</v>
      </c>
      <c r="LK79" s="120">
        <f t="shared" si="307"/>
        <v>0</v>
      </c>
      <c r="LL79" s="228"/>
      <c r="LM79" s="228"/>
      <c r="LN79" s="228"/>
      <c r="LO79" s="228"/>
      <c r="LP79" s="228"/>
      <c r="LQ79" s="228"/>
      <c r="LR79" s="228"/>
      <c r="LS79" s="228"/>
      <c r="LT79" s="228"/>
      <c r="LU79" s="228"/>
      <c r="LV79" s="228"/>
      <c r="LW79" s="228"/>
      <c r="LX79" s="120">
        <f t="shared" si="202"/>
        <v>0</v>
      </c>
      <c r="LY79" s="228"/>
      <c r="LZ79" s="228"/>
      <c r="MA79" s="228"/>
      <c r="MB79" s="228"/>
      <c r="MC79" s="228"/>
      <c r="MD79" s="228"/>
      <c r="ME79" s="228"/>
      <c r="MF79" s="228"/>
      <c r="MG79" s="228"/>
      <c r="MH79" s="228"/>
      <c r="MI79" s="228"/>
      <c r="MJ79" s="119">
        <v>0</v>
      </c>
      <c r="MK79" s="228"/>
      <c r="ML79" s="120">
        <f t="shared" si="203"/>
        <v>0</v>
      </c>
      <c r="MM79" s="120">
        <f t="shared" si="204"/>
        <v>0</v>
      </c>
      <c r="MN79" s="120">
        <f t="shared" si="308"/>
        <v>69398.438999999998</v>
      </c>
      <c r="MO79" s="120">
        <v>6753.3990000000013</v>
      </c>
      <c r="MP79" s="228">
        <v>6960.56</v>
      </c>
      <c r="MQ79" s="228">
        <v>6960.56</v>
      </c>
      <c r="MR79" s="228">
        <v>6960.56</v>
      </c>
      <c r="MS79" s="228">
        <v>6960.56</v>
      </c>
      <c r="MT79" s="228">
        <v>6960.56</v>
      </c>
      <c r="MU79" s="228">
        <v>6960.56</v>
      </c>
      <c r="MV79" s="228">
        <v>6960.56</v>
      </c>
      <c r="MW79" s="228">
        <v>6960.56</v>
      </c>
      <c r="MX79" s="228">
        <v>6960.56</v>
      </c>
      <c r="MY79" s="228"/>
      <c r="MZ79" s="228"/>
      <c r="NA79" s="120">
        <f t="shared" si="309"/>
        <v>56283.232248832981</v>
      </c>
      <c r="NB79" s="20">
        <v>1651.4977527981023</v>
      </c>
      <c r="NC79" s="20">
        <v>2680.8144946350958</v>
      </c>
      <c r="ND79" s="20">
        <v>0</v>
      </c>
      <c r="NE79" s="20">
        <v>0</v>
      </c>
      <c r="NF79" s="20">
        <v>24593.919999999998</v>
      </c>
      <c r="NG79" s="20">
        <v>4511.7531010851553</v>
      </c>
      <c r="NH79" s="20">
        <v>4592.3580926364721</v>
      </c>
      <c r="NI79" s="20">
        <v>17957.465252738832</v>
      </c>
      <c r="NJ79" s="20">
        <v>0</v>
      </c>
      <c r="NK79" s="20">
        <v>295.42355493932445</v>
      </c>
      <c r="NL79" s="20"/>
      <c r="NM79" s="20"/>
      <c r="NN79" s="228">
        <f t="shared" si="310"/>
        <v>-13115.206751167018</v>
      </c>
      <c r="NO79" s="120">
        <f t="shared" si="205"/>
        <v>-13115.206751167018</v>
      </c>
      <c r="NP79" s="120">
        <f t="shared" si="206"/>
        <v>0</v>
      </c>
      <c r="NQ79" s="114">
        <f t="shared" si="207"/>
        <v>19546.966</v>
      </c>
      <c r="NR79" s="113">
        <f t="shared" si="208"/>
        <v>13682.630000000001</v>
      </c>
      <c r="NS79" s="131">
        <f t="shared" si="209"/>
        <v>-5864.3359999999993</v>
      </c>
      <c r="NT79" s="120">
        <f t="shared" si="210"/>
        <v>-5864.3359999999993</v>
      </c>
      <c r="NU79" s="120">
        <f t="shared" si="211"/>
        <v>0</v>
      </c>
      <c r="NV79" s="18">
        <f t="shared" si="311"/>
        <v>4637.5479999999998</v>
      </c>
      <c r="NW79" s="18">
        <v>439.40799999999996</v>
      </c>
      <c r="NX79" s="218">
        <v>466.46</v>
      </c>
      <c r="NY79" s="218">
        <v>466.46</v>
      </c>
      <c r="NZ79" s="18">
        <v>466.46</v>
      </c>
      <c r="OA79" s="18">
        <v>466.46</v>
      </c>
      <c r="OB79" s="18">
        <v>466.46</v>
      </c>
      <c r="OC79" s="18">
        <v>466.46</v>
      </c>
      <c r="OD79" s="18">
        <v>466.46</v>
      </c>
      <c r="OE79" s="18">
        <v>466.46</v>
      </c>
      <c r="OF79" s="18">
        <v>466.46</v>
      </c>
      <c r="OG79" s="18"/>
      <c r="OH79" s="18"/>
      <c r="OI79" s="20">
        <f t="shared" si="312"/>
        <v>2679.63</v>
      </c>
      <c r="OJ79" s="20">
        <v>0</v>
      </c>
      <c r="OK79" s="20">
        <v>0</v>
      </c>
      <c r="OL79" s="20">
        <v>0</v>
      </c>
      <c r="OM79" s="20">
        <v>0</v>
      </c>
      <c r="ON79" s="20">
        <v>0</v>
      </c>
      <c r="OO79" s="20">
        <v>2679.63</v>
      </c>
      <c r="OP79" s="20">
        <v>0</v>
      </c>
      <c r="OQ79" s="20">
        <v>0</v>
      </c>
      <c r="OR79" s="20">
        <v>0</v>
      </c>
      <c r="OS79" s="20">
        <f>VLOOKUP(C79,'[3]Фін.рез.(витрати)'!$C$8:$AD$94,28,0)</f>
        <v>0</v>
      </c>
      <c r="OT79" s="20"/>
      <c r="OU79" s="20"/>
      <c r="OV79" s="218">
        <f t="shared" si="313"/>
        <v>-1957.9179999999997</v>
      </c>
      <c r="OW79" s="20">
        <f t="shared" si="212"/>
        <v>-1957.9179999999997</v>
      </c>
      <c r="OX79" s="20">
        <f t="shared" si="213"/>
        <v>0</v>
      </c>
      <c r="OY79" s="18">
        <f t="shared" si="314"/>
        <v>5004.6269999999995</v>
      </c>
      <c r="OZ79" s="18">
        <v>469.07699999999994</v>
      </c>
      <c r="PA79" s="218">
        <v>503.95</v>
      </c>
      <c r="PB79" s="218">
        <v>503.95</v>
      </c>
      <c r="PC79" s="218">
        <v>503.95</v>
      </c>
      <c r="PD79" s="218">
        <v>503.95</v>
      </c>
      <c r="PE79" s="218">
        <v>503.95</v>
      </c>
      <c r="PF79" s="218">
        <v>503.95</v>
      </c>
      <c r="PG79" s="218">
        <v>503.95</v>
      </c>
      <c r="PH79" s="218">
        <v>503.95</v>
      </c>
      <c r="PI79" s="218">
        <v>503.95</v>
      </c>
      <c r="PJ79" s="218"/>
      <c r="PK79" s="218"/>
      <c r="PL79" s="20">
        <f t="shared" si="315"/>
        <v>0</v>
      </c>
      <c r="PM79" s="18">
        <v>0</v>
      </c>
      <c r="PN79" s="18">
        <v>0</v>
      </c>
      <c r="PO79" s="18">
        <v>0</v>
      </c>
      <c r="PP79" s="18">
        <v>0</v>
      </c>
      <c r="PQ79" s="18">
        <v>0</v>
      </c>
      <c r="PR79" s="18">
        <v>0</v>
      </c>
      <c r="PS79" s="18">
        <v>0</v>
      </c>
      <c r="PT79" s="18">
        <v>0</v>
      </c>
      <c r="PU79" s="18">
        <v>0</v>
      </c>
      <c r="PV79" s="18">
        <f>VLOOKUP(C79,'[3]Фін.рез.(витрати)'!$C$8:$AE$94,29,0)</f>
        <v>0</v>
      </c>
      <c r="PW79" s="18"/>
      <c r="PX79" s="18"/>
      <c r="PY79" s="218">
        <f t="shared" si="316"/>
        <v>-5004.6269999999995</v>
      </c>
      <c r="PZ79" s="20">
        <f t="shared" si="214"/>
        <v>-5004.6269999999995</v>
      </c>
      <c r="QA79" s="20">
        <f t="shared" si="215"/>
        <v>0</v>
      </c>
      <c r="QB79" s="18">
        <f t="shared" si="317"/>
        <v>1250.9560000000001</v>
      </c>
      <c r="QC79" s="18">
        <v>122.446</v>
      </c>
      <c r="QD79" s="218">
        <v>125.39</v>
      </c>
      <c r="QE79" s="218">
        <v>125.39</v>
      </c>
      <c r="QF79" s="218">
        <v>125.39</v>
      </c>
      <c r="QG79" s="218">
        <v>125.39</v>
      </c>
      <c r="QH79" s="218">
        <v>125.39</v>
      </c>
      <c r="QI79" s="218">
        <v>125.39</v>
      </c>
      <c r="QJ79" s="218">
        <v>125.39</v>
      </c>
      <c r="QK79" s="218">
        <v>125.39</v>
      </c>
      <c r="QL79" s="218">
        <v>125.39</v>
      </c>
      <c r="QM79" s="218"/>
      <c r="QN79" s="218"/>
      <c r="QO79" s="20">
        <f t="shared" si="318"/>
        <v>0</v>
      </c>
      <c r="QP79" s="18">
        <v>0</v>
      </c>
      <c r="QQ79" s="18">
        <v>0</v>
      </c>
      <c r="QR79" s="18"/>
      <c r="QS79" s="18">
        <v>0</v>
      </c>
      <c r="QT79" s="18">
        <v>0</v>
      </c>
      <c r="QU79" s="18">
        <v>0</v>
      </c>
      <c r="QV79" s="18"/>
      <c r="QW79" s="18">
        <v>0</v>
      </c>
      <c r="QX79" s="18"/>
      <c r="QY79" s="18"/>
      <c r="QZ79" s="18"/>
      <c r="RA79" s="18"/>
      <c r="RB79" s="218">
        <f t="shared" si="319"/>
        <v>-1250.9560000000001</v>
      </c>
      <c r="RC79" s="20">
        <f t="shared" si="216"/>
        <v>-1250.9560000000001</v>
      </c>
      <c r="RD79" s="20">
        <f t="shared" si="217"/>
        <v>0</v>
      </c>
      <c r="RE79" s="18">
        <f t="shared" si="320"/>
        <v>5652.2349999999997</v>
      </c>
      <c r="RF79" s="20">
        <v>532.495</v>
      </c>
      <c r="RG79" s="218">
        <v>568.86</v>
      </c>
      <c r="RH79" s="218">
        <v>568.86</v>
      </c>
      <c r="RI79" s="218">
        <v>568.86</v>
      </c>
      <c r="RJ79" s="218">
        <v>568.86</v>
      </c>
      <c r="RK79" s="218">
        <v>568.86</v>
      </c>
      <c r="RL79" s="218">
        <v>568.86</v>
      </c>
      <c r="RM79" s="218">
        <v>568.86</v>
      </c>
      <c r="RN79" s="218">
        <v>568.86</v>
      </c>
      <c r="RO79" s="218">
        <v>568.86</v>
      </c>
      <c r="RP79" s="218"/>
      <c r="RQ79" s="218"/>
      <c r="RR79" s="20">
        <f t="shared" si="321"/>
        <v>1757.63</v>
      </c>
      <c r="RS79" s="18">
        <v>1213.6500000000001</v>
      </c>
      <c r="RT79" s="18">
        <v>543.98</v>
      </c>
      <c r="RU79" s="18"/>
      <c r="RV79" s="18">
        <v>0</v>
      </c>
      <c r="RW79" s="18"/>
      <c r="RX79" s="18"/>
      <c r="RY79" s="18">
        <v>0</v>
      </c>
      <c r="RZ79" s="18">
        <v>0</v>
      </c>
      <c r="SA79" s="18"/>
      <c r="SB79" s="18"/>
      <c r="SC79" s="18"/>
      <c r="SD79" s="18"/>
      <c r="SE79" s="20">
        <f t="shared" si="218"/>
        <v>-3894.6049999999996</v>
      </c>
      <c r="SF79" s="20">
        <f t="shared" si="219"/>
        <v>-3894.6049999999996</v>
      </c>
      <c r="SG79" s="20">
        <f t="shared" si="220"/>
        <v>0</v>
      </c>
      <c r="SH79" s="18">
        <f t="shared" si="322"/>
        <v>1846.8800000000003</v>
      </c>
      <c r="SI79" s="18">
        <v>177.83</v>
      </c>
      <c r="SJ79" s="218">
        <v>185.45</v>
      </c>
      <c r="SK79" s="218">
        <v>185.45</v>
      </c>
      <c r="SL79" s="218">
        <v>185.45</v>
      </c>
      <c r="SM79" s="218">
        <v>185.45</v>
      </c>
      <c r="SN79" s="218">
        <v>185.45</v>
      </c>
      <c r="SO79" s="218">
        <v>185.45</v>
      </c>
      <c r="SP79" s="218">
        <v>185.45</v>
      </c>
      <c r="SQ79" s="218">
        <v>185.45</v>
      </c>
      <c r="SR79" s="218">
        <v>185.45</v>
      </c>
      <c r="SS79" s="218"/>
      <c r="ST79" s="218"/>
      <c r="SU79" s="20">
        <f t="shared" si="323"/>
        <v>0</v>
      </c>
      <c r="SV79" s="18">
        <v>0</v>
      </c>
      <c r="SW79" s="18">
        <v>0</v>
      </c>
      <c r="SX79" s="18">
        <v>0</v>
      </c>
      <c r="SY79" s="18">
        <v>0</v>
      </c>
      <c r="SZ79" s="18">
        <v>0</v>
      </c>
      <c r="TA79" s="18">
        <v>0</v>
      </c>
      <c r="TB79" s="18">
        <v>0</v>
      </c>
      <c r="TC79" s="18">
        <v>0</v>
      </c>
      <c r="TD79" s="18">
        <v>0</v>
      </c>
      <c r="TE79" s="18"/>
      <c r="TF79" s="18"/>
      <c r="TG79" s="18"/>
      <c r="TH79" s="20">
        <f t="shared" si="221"/>
        <v>-1846.8800000000003</v>
      </c>
      <c r="TI79" s="20">
        <f t="shared" si="222"/>
        <v>-1846.8800000000003</v>
      </c>
      <c r="TJ79" s="20">
        <f t="shared" si="223"/>
        <v>0</v>
      </c>
      <c r="TK79" s="18">
        <f t="shared" si="324"/>
        <v>1126.5609999999999</v>
      </c>
      <c r="TL79" s="18">
        <v>110.551</v>
      </c>
      <c r="TM79" s="218">
        <v>112.89</v>
      </c>
      <c r="TN79" s="218">
        <v>112.89</v>
      </c>
      <c r="TO79" s="218">
        <v>112.89</v>
      </c>
      <c r="TP79" s="218">
        <v>112.89</v>
      </c>
      <c r="TQ79" s="218">
        <v>112.89</v>
      </c>
      <c r="TR79" s="218">
        <v>112.89</v>
      </c>
      <c r="TS79" s="218">
        <v>112.89</v>
      </c>
      <c r="TT79" s="218">
        <v>112.89</v>
      </c>
      <c r="TU79" s="218">
        <v>112.89</v>
      </c>
      <c r="TV79" s="218"/>
      <c r="TW79" s="218"/>
      <c r="TX79" s="20">
        <f t="shared" si="325"/>
        <v>9245.3700000000008</v>
      </c>
      <c r="TY79" s="18">
        <v>205.02</v>
      </c>
      <c r="TZ79" s="18">
        <v>0</v>
      </c>
      <c r="UA79" s="18">
        <v>0</v>
      </c>
      <c r="UB79" s="18">
        <v>0</v>
      </c>
      <c r="UC79" s="18">
        <v>8347.01</v>
      </c>
      <c r="UD79" s="18">
        <v>693.34</v>
      </c>
      <c r="UE79" s="18">
        <v>0</v>
      </c>
      <c r="UF79" s="18">
        <v>0</v>
      </c>
      <c r="UG79" s="18">
        <v>0</v>
      </c>
      <c r="UH79" s="18">
        <f>VLOOKUP(C79,'[3]Фін.рез.(витрати)'!$C$8:$AI$94,33,0)</f>
        <v>0</v>
      </c>
      <c r="UI79" s="18"/>
      <c r="UJ79" s="18"/>
      <c r="UK79" s="20">
        <f t="shared" si="224"/>
        <v>8118.8090000000011</v>
      </c>
      <c r="UL79" s="20">
        <f t="shared" si="225"/>
        <v>0</v>
      </c>
      <c r="UM79" s="20">
        <f t="shared" si="226"/>
        <v>8118.8090000000011</v>
      </c>
      <c r="UN79" s="18">
        <f t="shared" si="326"/>
        <v>28.159000000000002</v>
      </c>
      <c r="UO79" s="18">
        <v>2.7789999999999999</v>
      </c>
      <c r="UP79" s="218">
        <v>2.82</v>
      </c>
      <c r="UQ79" s="218">
        <v>2.82</v>
      </c>
      <c r="UR79" s="218">
        <v>2.82</v>
      </c>
      <c r="US79" s="218">
        <v>2.82</v>
      </c>
      <c r="UT79" s="218">
        <v>2.82</v>
      </c>
      <c r="UU79" s="218">
        <v>2.82</v>
      </c>
      <c r="UV79" s="218">
        <v>2.82</v>
      </c>
      <c r="UW79" s="218">
        <v>2.82</v>
      </c>
      <c r="UX79" s="218">
        <v>2.82</v>
      </c>
      <c r="UY79" s="218"/>
      <c r="UZ79" s="218"/>
      <c r="VA79" s="20">
        <f t="shared" si="227"/>
        <v>0</v>
      </c>
      <c r="VB79" s="218"/>
      <c r="VC79" s="218"/>
      <c r="VD79" s="218"/>
      <c r="VE79" s="218"/>
      <c r="VF79" s="218"/>
      <c r="VG79" s="218"/>
      <c r="VH79" s="218"/>
      <c r="VI79" s="218"/>
      <c r="VJ79" s="218"/>
      <c r="VK79" s="218"/>
      <c r="VL79" s="218"/>
      <c r="VM79" s="218"/>
      <c r="VN79" s="20">
        <f t="shared" si="228"/>
        <v>-28.159000000000002</v>
      </c>
      <c r="VO79" s="20">
        <f t="shared" si="229"/>
        <v>-28.159000000000002</v>
      </c>
      <c r="VP79" s="20">
        <f t="shared" si="230"/>
        <v>0</v>
      </c>
      <c r="VQ79" s="120">
        <f t="shared" si="231"/>
        <v>0</v>
      </c>
      <c r="VR79" s="228"/>
      <c r="VS79" s="228"/>
      <c r="VT79" s="228"/>
      <c r="VU79" s="228"/>
      <c r="VV79" s="228"/>
      <c r="VW79" s="228"/>
      <c r="VX79" s="228"/>
      <c r="VY79" s="228"/>
      <c r="VZ79" s="228"/>
      <c r="WA79" s="228"/>
      <c r="WB79" s="228"/>
      <c r="WC79" s="228"/>
      <c r="WD79" s="120">
        <f t="shared" si="232"/>
        <v>0</v>
      </c>
      <c r="WE79" s="218"/>
      <c r="WF79" s="218"/>
      <c r="WG79" s="218"/>
      <c r="WH79" s="218"/>
      <c r="WI79" s="218"/>
      <c r="WJ79" s="218"/>
      <c r="WK79" s="218"/>
      <c r="WL79" s="218"/>
      <c r="WM79" s="218"/>
      <c r="WN79" s="218"/>
      <c r="WO79" s="218"/>
      <c r="WP79" s="218"/>
      <c r="WQ79" s="120">
        <f t="shared" si="233"/>
        <v>0</v>
      </c>
      <c r="WR79" s="120">
        <f t="shared" si="234"/>
        <v>0</v>
      </c>
      <c r="WS79" s="120">
        <f t="shared" si="235"/>
        <v>0</v>
      </c>
      <c r="WT79" s="119">
        <f t="shared" si="327"/>
        <v>63951.001000000011</v>
      </c>
      <c r="WU79" s="119">
        <v>6255.1509999999998</v>
      </c>
      <c r="WV79" s="228">
        <v>6410.65</v>
      </c>
      <c r="WW79" s="228">
        <v>6410.65</v>
      </c>
      <c r="WX79" s="228">
        <v>6410.65</v>
      </c>
      <c r="WY79" s="228">
        <v>6410.65</v>
      </c>
      <c r="WZ79" s="228">
        <v>6410.65</v>
      </c>
      <c r="XA79" s="228">
        <v>6410.65</v>
      </c>
      <c r="XB79" s="228">
        <v>6410.65</v>
      </c>
      <c r="XC79" s="228">
        <v>6410.65</v>
      </c>
      <c r="XD79" s="228">
        <v>6410.65</v>
      </c>
      <c r="XE79" s="228"/>
      <c r="XF79" s="228"/>
      <c r="XG79" s="119">
        <f t="shared" si="328"/>
        <v>56671.349339002532</v>
      </c>
      <c r="XH79" s="18">
        <v>5580.3159835303941</v>
      </c>
      <c r="XI79" s="18">
        <v>4228.6532374488652</v>
      </c>
      <c r="XJ79" s="18">
        <v>2699.7879560985357</v>
      </c>
      <c r="XK79" s="18">
        <v>3041.5264388757046</v>
      </c>
      <c r="XL79" s="18">
        <v>5698.7976578372409</v>
      </c>
      <c r="XM79" s="18">
        <v>5498.2777954519634</v>
      </c>
      <c r="XN79" s="18">
        <v>5182.909522634629</v>
      </c>
      <c r="XO79" s="18">
        <v>10132.185656946785</v>
      </c>
      <c r="XP79" s="18">
        <v>9145.8298051684687</v>
      </c>
      <c r="XQ79" s="18">
        <v>5463.0652850099532</v>
      </c>
      <c r="XR79" s="18"/>
      <c r="XS79" s="18"/>
      <c r="XT79" s="120">
        <f t="shared" si="236"/>
        <v>-7279.6516609974788</v>
      </c>
      <c r="XU79" s="120">
        <f t="shared" si="237"/>
        <v>-7279.6516609974788</v>
      </c>
      <c r="XV79" s="120">
        <f t="shared" si="238"/>
        <v>0</v>
      </c>
      <c r="XW79" s="119">
        <f t="shared" si="329"/>
        <v>33981.51</v>
      </c>
      <c r="XX79" s="119">
        <v>3364.77</v>
      </c>
      <c r="XY79" s="228">
        <v>3401.86</v>
      </c>
      <c r="XZ79" s="228">
        <v>3401.86</v>
      </c>
      <c r="YA79" s="228">
        <v>3401.86</v>
      </c>
      <c r="YB79" s="228">
        <v>3401.86</v>
      </c>
      <c r="YC79" s="228">
        <v>3401.86</v>
      </c>
      <c r="YD79" s="228">
        <v>3401.86</v>
      </c>
      <c r="YE79" s="228">
        <v>3401.86</v>
      </c>
      <c r="YF79" s="228">
        <v>3401.86</v>
      </c>
      <c r="YG79" s="228">
        <v>3401.86</v>
      </c>
      <c r="YH79" s="228"/>
      <c r="YI79" s="228"/>
      <c r="YJ79" s="120">
        <f t="shared" si="330"/>
        <v>34748.95548046445</v>
      </c>
      <c r="YK79" s="18">
        <v>3249.3272838270968</v>
      </c>
      <c r="YL79" s="18">
        <v>2322.7239558607457</v>
      </c>
      <c r="YM79" s="18">
        <v>3263.8915465821992</v>
      </c>
      <c r="YN79" s="18">
        <v>3486.8710073589123</v>
      </c>
      <c r="YO79" s="18">
        <v>4778.0245158134776</v>
      </c>
      <c r="YP79" s="18">
        <v>3666.4993501457957</v>
      </c>
      <c r="YQ79" s="18">
        <v>3576.6147011172761</v>
      </c>
      <c r="YR79" s="18">
        <v>3534.2745559878422</v>
      </c>
      <c r="YS79" s="18">
        <v>3350.7231367737454</v>
      </c>
      <c r="YT79" s="18">
        <v>3520.0054269973621</v>
      </c>
      <c r="YU79" s="18"/>
      <c r="YV79" s="18"/>
      <c r="YW79" s="218">
        <f t="shared" si="331"/>
        <v>767.44548046444834</v>
      </c>
      <c r="YX79" s="120">
        <f t="shared" si="239"/>
        <v>0</v>
      </c>
      <c r="YY79" s="120">
        <f t="shared" si="240"/>
        <v>767.44548046444834</v>
      </c>
      <c r="YZ79" s="119">
        <f t="shared" si="332"/>
        <v>323.73199999999997</v>
      </c>
      <c r="ZA79" s="119">
        <v>40.682000000000002</v>
      </c>
      <c r="ZB79" s="228">
        <v>31.45</v>
      </c>
      <c r="ZC79" s="228">
        <v>31.45</v>
      </c>
      <c r="ZD79" s="228">
        <v>31.45</v>
      </c>
      <c r="ZE79" s="228">
        <v>31.45</v>
      </c>
      <c r="ZF79" s="228">
        <v>31.45</v>
      </c>
      <c r="ZG79" s="228">
        <v>31.45</v>
      </c>
      <c r="ZH79" s="228">
        <v>31.45</v>
      </c>
      <c r="ZI79" s="228">
        <v>31.45</v>
      </c>
      <c r="ZJ79" s="228">
        <v>31.45</v>
      </c>
      <c r="ZK79" s="228"/>
      <c r="ZL79" s="228"/>
      <c r="ZM79" s="120">
        <f t="shared" si="333"/>
        <v>5736.3068843408983</v>
      </c>
      <c r="ZN79" s="119"/>
      <c r="ZO79" s="18"/>
      <c r="ZP79" s="18">
        <v>2699.2939073089783</v>
      </c>
      <c r="ZQ79" s="18">
        <v>3037.0129770319195</v>
      </c>
      <c r="ZR79" s="18"/>
      <c r="ZS79" s="18"/>
      <c r="ZT79" s="18"/>
      <c r="ZU79" s="18"/>
      <c r="ZV79" s="18"/>
      <c r="ZW79" s="18"/>
      <c r="ZX79" s="18"/>
      <c r="ZY79" s="18"/>
      <c r="ZZ79" s="120">
        <f t="shared" si="241"/>
        <v>5412.5748843408983</v>
      </c>
      <c r="AAA79" s="120">
        <f t="shared" si="242"/>
        <v>0</v>
      </c>
      <c r="AAB79" s="120">
        <f t="shared" si="243"/>
        <v>5412.5748843408983</v>
      </c>
      <c r="AAC79" s="119">
        <f t="shared" si="334"/>
        <v>991.63800000000037</v>
      </c>
      <c r="AAD79" s="119">
        <v>99.018000000000001</v>
      </c>
      <c r="AAE79" s="228">
        <v>99.18</v>
      </c>
      <c r="AAF79" s="228">
        <v>99.18</v>
      </c>
      <c r="AAG79" s="228">
        <v>99.18</v>
      </c>
      <c r="AAH79" s="228">
        <v>99.18</v>
      </c>
      <c r="AAI79" s="228">
        <v>99.18</v>
      </c>
      <c r="AAJ79" s="228">
        <v>99.18</v>
      </c>
      <c r="AAK79" s="228">
        <v>99.18</v>
      </c>
      <c r="AAL79" s="228">
        <v>99.18</v>
      </c>
      <c r="AAM79" s="228">
        <v>99.18</v>
      </c>
      <c r="AAN79" s="228"/>
      <c r="AAO79" s="228"/>
      <c r="AAP79" s="120">
        <f t="shared" si="335"/>
        <v>1292.323956576</v>
      </c>
      <c r="AAQ79" s="18">
        <v>109.610265744</v>
      </c>
      <c r="AAR79" s="18">
        <v>109.32868944000001</v>
      </c>
      <c r="AAS79" s="18">
        <v>134.11857888</v>
      </c>
      <c r="AAT79" s="18">
        <v>136.90307663999999</v>
      </c>
      <c r="AAU79" s="18">
        <v>133.91241019200001</v>
      </c>
      <c r="AAV79" s="18">
        <v>136.41367344</v>
      </c>
      <c r="AAW79" s="18">
        <v>132.51739248000001</v>
      </c>
      <c r="AAX79" s="18">
        <v>133.10176175999999</v>
      </c>
      <c r="AAY79" s="18">
        <v>131.98791408</v>
      </c>
      <c r="AAZ79" s="18">
        <v>134.43019391999999</v>
      </c>
      <c r="ABA79" s="18"/>
      <c r="ABB79" s="18"/>
      <c r="ABC79" s="120">
        <f t="shared" si="244"/>
        <v>300.68595657599963</v>
      </c>
      <c r="ABD79" s="120">
        <f t="shared" si="245"/>
        <v>0</v>
      </c>
      <c r="ABE79" s="120">
        <f t="shared" si="246"/>
        <v>300.68595657599963</v>
      </c>
      <c r="ABF79" s="119">
        <f t="shared" si="336"/>
        <v>216.47200000000004</v>
      </c>
      <c r="ABG79" s="119">
        <v>21.621999999999996</v>
      </c>
      <c r="ABH79" s="228">
        <v>21.65</v>
      </c>
      <c r="ABI79" s="228">
        <v>21.65</v>
      </c>
      <c r="ABJ79" s="228">
        <v>21.65</v>
      </c>
      <c r="ABK79" s="228">
        <v>21.65</v>
      </c>
      <c r="ABL79" s="228">
        <v>21.65</v>
      </c>
      <c r="ABM79" s="228">
        <v>21.65</v>
      </c>
      <c r="ABN79" s="228">
        <v>21.65</v>
      </c>
      <c r="ABO79" s="228">
        <v>21.65</v>
      </c>
      <c r="ABP79" s="228">
        <v>21.65</v>
      </c>
      <c r="ABQ79" s="228"/>
      <c r="ABR79" s="228"/>
      <c r="ABS79" s="120">
        <f t="shared" si="337"/>
        <v>0</v>
      </c>
      <c r="ABT79" s="18">
        <v>0</v>
      </c>
      <c r="ABU79" s="18"/>
      <c r="ABV79" s="18"/>
      <c r="ABW79" s="18"/>
      <c r="ABX79" s="18"/>
      <c r="ABY79" s="18"/>
      <c r="ABZ79" s="18"/>
      <c r="ACA79" s="18">
        <v>0</v>
      </c>
      <c r="ACB79" s="18">
        <v>0</v>
      </c>
      <c r="ACC79" s="18">
        <v>0</v>
      </c>
      <c r="ACD79" s="18"/>
      <c r="ACE79" s="18"/>
      <c r="ACF79" s="120">
        <f t="shared" si="247"/>
        <v>-216.47200000000004</v>
      </c>
      <c r="ACG79" s="120">
        <f t="shared" si="248"/>
        <v>-216.47200000000004</v>
      </c>
      <c r="ACH79" s="120">
        <f t="shared" si="249"/>
        <v>0</v>
      </c>
      <c r="ACI79" s="114">
        <f t="shared" si="250"/>
        <v>43182.218000000008</v>
      </c>
      <c r="ACJ79" s="120">
        <f t="shared" si="251"/>
        <v>24497.520040727999</v>
      </c>
      <c r="ACK79" s="131">
        <f t="shared" si="252"/>
        <v>-18684.697959272009</v>
      </c>
      <c r="ACL79" s="120">
        <f t="shared" si="253"/>
        <v>-18684.697959272009</v>
      </c>
      <c r="ACM79" s="120">
        <f t="shared" si="254"/>
        <v>0</v>
      </c>
      <c r="ACN79" s="18">
        <f t="shared" si="338"/>
        <v>21567.362000000005</v>
      </c>
      <c r="ACO79" s="18">
        <v>2010.0020000000002</v>
      </c>
      <c r="ACP79" s="218">
        <v>2173.04</v>
      </c>
      <c r="ACQ79" s="218">
        <v>2173.04</v>
      </c>
      <c r="ACR79" s="218">
        <v>2173.04</v>
      </c>
      <c r="ACS79" s="218">
        <v>2173.04</v>
      </c>
      <c r="ACT79" s="218">
        <v>2173.04</v>
      </c>
      <c r="ACU79" s="218">
        <v>2173.04</v>
      </c>
      <c r="ACV79" s="218">
        <v>2173.04</v>
      </c>
      <c r="ACW79" s="218">
        <v>2173.04</v>
      </c>
      <c r="ACX79" s="218">
        <v>2173.04</v>
      </c>
      <c r="ACY79" s="218"/>
      <c r="ACZ79" s="218"/>
      <c r="ADA79" s="20">
        <f t="shared" si="339"/>
        <v>14553.244501128</v>
      </c>
      <c r="ADB79" s="18">
        <v>2688.6286198800003</v>
      </c>
      <c r="ADC79" s="18">
        <v>0</v>
      </c>
      <c r="ADD79" s="18">
        <v>1844.7928001280002</v>
      </c>
      <c r="ADE79" s="18">
        <v>2430.9765683999999</v>
      </c>
      <c r="ADF79" s="18">
        <v>3151.9699711200001</v>
      </c>
      <c r="ADG79" s="18">
        <v>0</v>
      </c>
      <c r="ADH79" s="18">
        <v>498.90441240000001</v>
      </c>
      <c r="ADI79" s="18">
        <v>532.67009399999995</v>
      </c>
      <c r="ADJ79" s="18">
        <v>751.23555840000006</v>
      </c>
      <c r="ADK79" s="18">
        <v>2654.0664767999997</v>
      </c>
      <c r="ADL79" s="18"/>
      <c r="ADM79" s="18"/>
      <c r="ADN79" s="20">
        <f t="shared" si="255"/>
        <v>-7014.1174988720049</v>
      </c>
      <c r="ADO79" s="20">
        <f t="shared" si="256"/>
        <v>-7014.1174988720049</v>
      </c>
      <c r="ADP79" s="20">
        <f t="shared" si="257"/>
        <v>0</v>
      </c>
      <c r="ADQ79" s="18">
        <f t="shared" si="340"/>
        <v>21614.856</v>
      </c>
      <c r="ADR79" s="18">
        <v>2020.4159999999997</v>
      </c>
      <c r="ADS79" s="218">
        <v>2177.16</v>
      </c>
      <c r="ADT79" s="218">
        <v>2177.16</v>
      </c>
      <c r="ADU79" s="218">
        <v>2177.16</v>
      </c>
      <c r="ADV79" s="218">
        <v>2177.16</v>
      </c>
      <c r="ADW79" s="218">
        <v>2177.16</v>
      </c>
      <c r="ADX79" s="218">
        <v>2177.16</v>
      </c>
      <c r="ADY79" s="218">
        <v>2177.16</v>
      </c>
      <c r="ADZ79" s="218">
        <v>2177.16</v>
      </c>
      <c r="AEA79" s="218">
        <v>2177.16</v>
      </c>
      <c r="AEB79" s="218"/>
      <c r="AEC79" s="218"/>
      <c r="AED79" s="20">
        <f t="shared" si="341"/>
        <v>9944.2755396000011</v>
      </c>
      <c r="AEE79" s="18">
        <v>0</v>
      </c>
      <c r="AEF79" s="18">
        <v>1651.8138948000001</v>
      </c>
      <c r="AEG79" s="18">
        <v>0</v>
      </c>
      <c r="AEH79" s="18">
        <v>0</v>
      </c>
      <c r="AEI79" s="18">
        <v>0</v>
      </c>
      <c r="AEJ79" s="18">
        <v>2046.2051016</v>
      </c>
      <c r="AEK79" s="18">
        <v>2427.7395816000003</v>
      </c>
      <c r="AEL79" s="18">
        <v>1838.6982504000002</v>
      </c>
      <c r="AEM79" s="18">
        <v>1979.8187112000001</v>
      </c>
      <c r="AEN79" s="18">
        <v>0</v>
      </c>
      <c r="AEO79" s="18"/>
      <c r="AEP79" s="18"/>
      <c r="AEQ79" s="20">
        <f t="shared" si="258"/>
        <v>-11670.580460399999</v>
      </c>
      <c r="AER79" s="20">
        <f t="shared" si="259"/>
        <v>-11670.580460399999</v>
      </c>
      <c r="AES79" s="20">
        <f t="shared" si="260"/>
        <v>0</v>
      </c>
      <c r="AET79" s="18">
        <f t="shared" si="342"/>
        <v>0</v>
      </c>
      <c r="AEU79" s="18">
        <v>0</v>
      </c>
      <c r="AEV79" s="218">
        <v>0</v>
      </c>
      <c r="AEW79" s="218">
        <v>0</v>
      </c>
      <c r="AEX79" s="218">
        <v>0</v>
      </c>
      <c r="AEY79" s="218">
        <v>0</v>
      </c>
      <c r="AEZ79" s="218"/>
      <c r="AFA79" s="218"/>
      <c r="AFB79" s="218"/>
      <c r="AFC79" s="218"/>
      <c r="AFD79" s="218"/>
      <c r="AFE79" s="218"/>
      <c r="AFF79" s="218"/>
      <c r="AFG79" s="20">
        <f t="shared" si="343"/>
        <v>0</v>
      </c>
      <c r="AFH79" s="18"/>
      <c r="AFI79" s="18"/>
      <c r="AFJ79" s="18"/>
      <c r="AFK79" s="18"/>
      <c r="AFL79" s="18"/>
      <c r="AFM79" s="18"/>
      <c r="AFN79" s="18"/>
      <c r="AFO79" s="18"/>
      <c r="AFP79" s="18"/>
      <c r="AFQ79" s="18"/>
      <c r="AFR79" s="18"/>
      <c r="AFS79" s="18"/>
      <c r="AFT79" s="20">
        <f t="shared" si="261"/>
        <v>0</v>
      </c>
      <c r="AFU79" s="20">
        <f t="shared" si="262"/>
        <v>0</v>
      </c>
      <c r="AFV79" s="135">
        <f t="shared" si="263"/>
        <v>0</v>
      </c>
      <c r="AFW79" s="140">
        <f t="shared" si="264"/>
        <v>311989.18800000002</v>
      </c>
      <c r="AFX79" s="110">
        <f t="shared" si="265"/>
        <v>279165.78841378284</v>
      </c>
      <c r="AFY79" s="125">
        <f t="shared" si="266"/>
        <v>-32823.399586217187</v>
      </c>
      <c r="AFZ79" s="20">
        <f t="shared" si="344"/>
        <v>-32823.399586217187</v>
      </c>
      <c r="AGA79" s="139">
        <f t="shared" si="345"/>
        <v>0</v>
      </c>
      <c r="AGB79" s="200">
        <f t="shared" si="267"/>
        <v>374387.02559999999</v>
      </c>
      <c r="AGC79" s="125">
        <f t="shared" si="267"/>
        <v>334998.94609653938</v>
      </c>
      <c r="AGD79" s="125">
        <f t="shared" si="268"/>
        <v>-39388.079503460613</v>
      </c>
      <c r="AGE79" s="20">
        <f t="shared" si="269"/>
        <v>-39388.079503460613</v>
      </c>
      <c r="AGF79" s="135">
        <f t="shared" si="270"/>
        <v>0</v>
      </c>
      <c r="AGG79" s="164">
        <f t="shared" si="346"/>
        <v>18719.351279999999</v>
      </c>
      <c r="AGH79" s="205">
        <f t="shared" si="347"/>
        <v>16749.947304826968</v>
      </c>
      <c r="AGI79" s="125">
        <f t="shared" si="271"/>
        <v>-1969.4039751730306</v>
      </c>
      <c r="AGJ79" s="20">
        <f t="shared" si="272"/>
        <v>-1969.4039751730306</v>
      </c>
      <c r="AGK79" s="139">
        <f t="shared" si="273"/>
        <v>0</v>
      </c>
      <c r="AGL79" s="165">
        <f t="shared" si="348"/>
        <v>393106.37688</v>
      </c>
      <c r="AGM79" s="165">
        <f t="shared" si="348"/>
        <v>351748.89340136637</v>
      </c>
      <c r="AGN79" s="166">
        <f t="shared" si="99"/>
        <v>-41357.483478633629</v>
      </c>
      <c r="AGO79" s="165">
        <f t="shared" si="274"/>
        <v>-41357.483478633629</v>
      </c>
      <c r="AGP79" s="167">
        <f t="shared" si="275"/>
        <v>0</v>
      </c>
      <c r="AGQ79" s="202">
        <f t="shared" si="349"/>
        <v>4.7619047619047623E-2</v>
      </c>
      <c r="AGR79" s="263"/>
      <c r="AGS79" s="263">
        <v>0.05</v>
      </c>
      <c r="AGT79" s="229"/>
      <c r="AGU79" s="264"/>
      <c r="AGV79" s="22"/>
      <c r="AGW79" s="22"/>
      <c r="AGX79" s="22"/>
      <c r="AGY79" s="22"/>
      <c r="AGZ79" s="22"/>
      <c r="AHA79" s="22"/>
      <c r="AHB79" s="22"/>
      <c r="AHC79" s="22"/>
      <c r="AHD79" s="22"/>
      <c r="AHE79" s="22"/>
      <c r="AHF79" s="22"/>
      <c r="AHG79" s="22"/>
      <c r="AHH79" s="22"/>
    </row>
    <row r="80" spans="1:892" s="210" customFormat="1" ht="12.75" outlineLevel="1" x14ac:dyDescent="0.25">
      <c r="A80" s="1">
        <v>510</v>
      </c>
      <c r="B80" s="21">
        <v>3</v>
      </c>
      <c r="C80" s="233" t="s">
        <v>1769</v>
      </c>
      <c r="D80" s="231">
        <v>9</v>
      </c>
      <c r="E80" s="227">
        <v>4456.2</v>
      </c>
      <c r="F80" s="131">
        <f t="shared" si="177"/>
        <v>46070.114999999998</v>
      </c>
      <c r="G80" s="113">
        <f t="shared" si="178"/>
        <v>34806.785853496564</v>
      </c>
      <c r="H80" s="131">
        <f t="shared" si="179"/>
        <v>-11263.329146503434</v>
      </c>
      <c r="I80" s="120">
        <f t="shared" si="180"/>
        <v>-11263.329146503434</v>
      </c>
      <c r="J80" s="120">
        <f t="shared" si="181"/>
        <v>0</v>
      </c>
      <c r="K80" s="18">
        <f t="shared" si="276"/>
        <v>19700.525999999998</v>
      </c>
      <c r="L80" s="218">
        <v>1933.2660000000003</v>
      </c>
      <c r="M80" s="218">
        <v>1974.14</v>
      </c>
      <c r="N80" s="218">
        <v>1974.14</v>
      </c>
      <c r="O80" s="218">
        <v>1974.14</v>
      </c>
      <c r="P80" s="218">
        <v>1974.14</v>
      </c>
      <c r="Q80" s="218">
        <v>1974.14</v>
      </c>
      <c r="R80" s="218">
        <v>1974.14</v>
      </c>
      <c r="S80" s="218">
        <v>1974.14</v>
      </c>
      <c r="T80" s="218">
        <v>1974.14</v>
      </c>
      <c r="U80" s="218">
        <v>1974.14</v>
      </c>
      <c r="V80" s="218"/>
      <c r="W80" s="218"/>
      <c r="X80" s="218">
        <f t="shared" si="277"/>
        <v>7595.164937598609</v>
      </c>
      <c r="Y80" s="18">
        <v>0</v>
      </c>
      <c r="Z80" s="18">
        <v>7595.164937598609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18">
        <v>0</v>
      </c>
      <c r="AH80" s="18">
        <v>0</v>
      </c>
      <c r="AI80" s="18"/>
      <c r="AJ80" s="18"/>
      <c r="AK80" s="218"/>
      <c r="AL80" s="218">
        <f t="shared" si="278"/>
        <v>0</v>
      </c>
      <c r="AM80" s="218">
        <f t="shared" si="182"/>
        <v>0</v>
      </c>
      <c r="AN80" s="18">
        <f t="shared" si="279"/>
        <v>3233.9920000000006</v>
      </c>
      <c r="AO80" s="218">
        <v>317.54200000000003</v>
      </c>
      <c r="AP80" s="218">
        <v>324.05</v>
      </c>
      <c r="AQ80" s="218">
        <v>324.05</v>
      </c>
      <c r="AR80" s="218">
        <v>324.05</v>
      </c>
      <c r="AS80" s="218">
        <v>324.05</v>
      </c>
      <c r="AT80" s="218">
        <v>324.05</v>
      </c>
      <c r="AU80" s="218">
        <v>324.05</v>
      </c>
      <c r="AV80" s="218">
        <v>324.05</v>
      </c>
      <c r="AW80" s="218">
        <v>324.05</v>
      </c>
      <c r="AX80" s="218">
        <v>324.05</v>
      </c>
      <c r="AY80" s="218"/>
      <c r="AZ80" s="218"/>
      <c r="BA80" s="20">
        <f t="shared" si="280"/>
        <v>3011.9975867587204</v>
      </c>
      <c r="BB80" s="18">
        <v>0</v>
      </c>
      <c r="BC80" s="18">
        <v>1259.4567687483427</v>
      </c>
      <c r="BD80" s="18">
        <v>0</v>
      </c>
      <c r="BE80" s="18">
        <v>0</v>
      </c>
      <c r="BF80" s="18">
        <v>0</v>
      </c>
      <c r="BG80" s="18">
        <v>0</v>
      </c>
      <c r="BH80" s="18">
        <v>1752.5408180103777</v>
      </c>
      <c r="BI80" s="18">
        <v>0</v>
      </c>
      <c r="BJ80" s="18">
        <v>0</v>
      </c>
      <c r="BK80" s="18">
        <v>0</v>
      </c>
      <c r="BL80" s="18"/>
      <c r="BM80" s="18"/>
      <c r="BN80" s="218"/>
      <c r="BO80" s="20">
        <f t="shared" si="183"/>
        <v>0</v>
      </c>
      <c r="BP80" s="20">
        <f t="shared" si="184"/>
        <v>0</v>
      </c>
      <c r="BQ80" s="18">
        <f t="shared" si="281"/>
        <v>543.71100000000001</v>
      </c>
      <c r="BR80" s="218">
        <v>54.290999999999997</v>
      </c>
      <c r="BS80" s="3">
        <v>54.38</v>
      </c>
      <c r="BT80" s="218">
        <v>54.38</v>
      </c>
      <c r="BU80" s="218">
        <v>54.38</v>
      </c>
      <c r="BV80" s="218">
        <v>54.38</v>
      </c>
      <c r="BW80" s="218">
        <v>54.38</v>
      </c>
      <c r="BX80" s="218">
        <v>54.38</v>
      </c>
      <c r="BY80" s="218">
        <v>54.38</v>
      </c>
      <c r="BZ80" s="218">
        <v>54.38</v>
      </c>
      <c r="CA80" s="218">
        <v>54.38</v>
      </c>
      <c r="CB80" s="218"/>
      <c r="CC80" s="218"/>
      <c r="CD80" s="18">
        <f t="shared" si="282"/>
        <v>589.26256880940014</v>
      </c>
      <c r="CE80" s="18">
        <v>54.727911468999999</v>
      </c>
      <c r="CF80" s="18">
        <v>54.587321689999996</v>
      </c>
      <c r="CG80" s="18">
        <v>59.969019260399996</v>
      </c>
      <c r="CH80" s="18">
        <v>61.214073299999995</v>
      </c>
      <c r="CI80" s="18">
        <v>59.876843489999999</v>
      </c>
      <c r="CJ80" s="18">
        <v>60.995244299999996</v>
      </c>
      <c r="CK80" s="18">
        <v>59.253083099999998</v>
      </c>
      <c r="CL80" s="18">
        <v>59.514374699999998</v>
      </c>
      <c r="CM80" s="18">
        <v>59.016335099999999</v>
      </c>
      <c r="CN80" s="18">
        <v>60.108362399999997</v>
      </c>
      <c r="CO80" s="18"/>
      <c r="CP80" s="18"/>
      <c r="CQ80" s="218"/>
      <c r="CR80" s="20">
        <f t="shared" si="185"/>
        <v>0</v>
      </c>
      <c r="CS80" s="20">
        <f t="shared" si="186"/>
        <v>0</v>
      </c>
      <c r="CT80" s="18">
        <f t="shared" si="283"/>
        <v>100.48099999999998</v>
      </c>
      <c r="CU80" s="18">
        <v>9.5809999999999995</v>
      </c>
      <c r="CV80" s="218">
        <v>10.1</v>
      </c>
      <c r="CW80" s="218">
        <v>10.1</v>
      </c>
      <c r="CX80" s="218">
        <v>10.1</v>
      </c>
      <c r="CY80" s="218">
        <v>10.1</v>
      </c>
      <c r="CZ80" s="218">
        <v>10.1</v>
      </c>
      <c r="DA80" s="218">
        <v>10.1</v>
      </c>
      <c r="DB80" s="218">
        <v>10.1</v>
      </c>
      <c r="DC80" s="218">
        <v>10.1</v>
      </c>
      <c r="DD80" s="218">
        <v>10.1</v>
      </c>
      <c r="DE80" s="218"/>
      <c r="DF80" s="218"/>
      <c r="DG80" s="18">
        <f t="shared" si="284"/>
        <v>103.25275057584</v>
      </c>
      <c r="DH80" s="18">
        <v>5.0966125980000001</v>
      </c>
      <c r="DI80" s="18">
        <v>5.0835199800000002</v>
      </c>
      <c r="DJ80" s="18">
        <v>11.629351248839999</v>
      </c>
      <c r="DK80" s="18">
        <v>11.870795429999999</v>
      </c>
      <c r="DL80" s="18">
        <v>11.611476279</v>
      </c>
      <c r="DM80" s="18">
        <v>11.828317409999999</v>
      </c>
      <c r="DN80" s="18">
        <v>11.490515009999999</v>
      </c>
      <c r="DO80" s="18">
        <v>11.541185369999999</v>
      </c>
      <c r="DP80" s="18">
        <v>11.44460421</v>
      </c>
      <c r="DQ80" s="18">
        <v>11.656373039999998</v>
      </c>
      <c r="DR80" s="18"/>
      <c r="DS80" s="18"/>
      <c r="DT80" s="218">
        <f t="shared" si="285"/>
        <v>2.7717505758400165</v>
      </c>
      <c r="DU80" s="20">
        <f t="shared" si="187"/>
        <v>0</v>
      </c>
      <c r="DV80" s="20">
        <f t="shared" si="286"/>
        <v>2.7717505758400165</v>
      </c>
      <c r="DW80" s="18">
        <f t="shared" si="176"/>
        <v>751.78400000000011</v>
      </c>
      <c r="DX80" s="18">
        <v>73.813999999999993</v>
      </c>
      <c r="DY80" s="218">
        <v>75.33</v>
      </c>
      <c r="DZ80" s="218">
        <v>75.33</v>
      </c>
      <c r="EA80" s="218">
        <v>75.33</v>
      </c>
      <c r="EB80" s="218">
        <v>75.33</v>
      </c>
      <c r="EC80" s="218">
        <v>75.33</v>
      </c>
      <c r="ED80" s="218">
        <v>75.33</v>
      </c>
      <c r="EE80" s="218">
        <v>75.33</v>
      </c>
      <c r="EF80" s="218">
        <v>75.33</v>
      </c>
      <c r="EG80" s="218">
        <v>75.33</v>
      </c>
      <c r="EH80" s="218"/>
      <c r="EI80" s="218"/>
      <c r="EJ80" s="218"/>
      <c r="EK80" s="18">
        <f t="shared" si="287"/>
        <v>697.75735836392494</v>
      </c>
      <c r="EL80" s="18">
        <v>0</v>
      </c>
      <c r="EM80" s="18">
        <v>291.76491767415393</v>
      </c>
      <c r="EN80" s="18">
        <v>0</v>
      </c>
      <c r="EO80" s="18">
        <v>0</v>
      </c>
      <c r="EP80" s="18">
        <v>0</v>
      </c>
      <c r="EQ80" s="18">
        <v>0</v>
      </c>
      <c r="ER80" s="18">
        <v>405.992440689771</v>
      </c>
      <c r="ES80" s="18">
        <v>0</v>
      </c>
      <c r="ET80" s="18">
        <v>0</v>
      </c>
      <c r="EU80" s="18">
        <v>0</v>
      </c>
      <c r="EV80" s="18"/>
      <c r="EW80" s="18"/>
      <c r="EX80" s="20">
        <f t="shared" si="188"/>
        <v>-54.026641636075169</v>
      </c>
      <c r="EY80" s="20">
        <f t="shared" si="288"/>
        <v>-54.026641636075169</v>
      </c>
      <c r="EZ80" s="20">
        <f t="shared" si="289"/>
        <v>0</v>
      </c>
      <c r="FA80" s="18">
        <f t="shared" si="290"/>
        <v>6636.9279999999981</v>
      </c>
      <c r="FB80" s="18">
        <v>651.6579999999999</v>
      </c>
      <c r="FC80" s="218">
        <v>665.03</v>
      </c>
      <c r="FD80" s="218">
        <v>665.03</v>
      </c>
      <c r="FE80" s="218">
        <v>665.03</v>
      </c>
      <c r="FF80" s="218">
        <v>665.03</v>
      </c>
      <c r="FG80" s="218">
        <v>665.03</v>
      </c>
      <c r="FH80" s="218">
        <v>665.03</v>
      </c>
      <c r="FI80" s="218">
        <v>665.03</v>
      </c>
      <c r="FJ80" s="218">
        <v>665.03</v>
      </c>
      <c r="FK80" s="218">
        <v>665.03</v>
      </c>
      <c r="FL80" s="218"/>
      <c r="FM80" s="218"/>
      <c r="FN80" s="20">
        <f t="shared" si="291"/>
        <v>7293.5774114502883</v>
      </c>
      <c r="FO80" s="18">
        <v>3666.3807876873057</v>
      </c>
      <c r="FP80" s="18">
        <v>0</v>
      </c>
      <c r="FQ80" s="18">
        <v>0</v>
      </c>
      <c r="FR80" s="18">
        <v>0</v>
      </c>
      <c r="FS80" s="18">
        <v>0</v>
      </c>
      <c r="FT80" s="18">
        <v>0</v>
      </c>
      <c r="FU80" s="18">
        <v>3627.1966237629827</v>
      </c>
      <c r="FV80" s="18">
        <v>0</v>
      </c>
      <c r="FW80" s="18">
        <v>0</v>
      </c>
      <c r="FX80" s="18">
        <v>0</v>
      </c>
      <c r="FY80" s="18"/>
      <c r="FZ80" s="18"/>
      <c r="GA80" s="218">
        <f t="shared" si="292"/>
        <v>656.64941145029024</v>
      </c>
      <c r="GB80" s="20">
        <f t="shared" si="293"/>
        <v>0</v>
      </c>
      <c r="GC80" s="20">
        <f t="shared" si="294"/>
        <v>656.64941145029024</v>
      </c>
      <c r="GD80" s="18">
        <f t="shared" si="295"/>
        <v>8.8709999999999987</v>
      </c>
      <c r="GE80" s="218">
        <v>8.8709999999999987</v>
      </c>
      <c r="GF80" s="218">
        <v>0</v>
      </c>
      <c r="GG80" s="218">
        <v>0</v>
      </c>
      <c r="GH80" s="218">
        <v>0</v>
      </c>
      <c r="GI80" s="218">
        <v>0</v>
      </c>
      <c r="GJ80" s="218">
        <v>0</v>
      </c>
      <c r="GK80" s="218"/>
      <c r="GL80" s="218"/>
      <c r="GM80" s="218"/>
      <c r="GN80" s="218"/>
      <c r="GO80" s="218"/>
      <c r="GP80" s="218"/>
      <c r="GQ80" s="20">
        <f t="shared" si="296"/>
        <v>0</v>
      </c>
      <c r="GR80" s="18">
        <v>0</v>
      </c>
      <c r="GS80" s="18">
        <v>0</v>
      </c>
      <c r="GT80" s="18">
        <v>0</v>
      </c>
      <c r="GU80" s="18">
        <v>0</v>
      </c>
      <c r="GV80" s="218">
        <f t="shared" si="297"/>
        <v>-8.8709999999999987</v>
      </c>
      <c r="GW80" s="20">
        <f t="shared" si="189"/>
        <v>-8.8709999999999987</v>
      </c>
      <c r="GX80" s="20">
        <f t="shared" si="190"/>
        <v>0</v>
      </c>
      <c r="GY80" s="18">
        <f t="shared" si="298"/>
        <v>15093.821999999998</v>
      </c>
      <c r="GZ80" s="18">
        <v>1502.5619999999999</v>
      </c>
      <c r="HA80" s="218">
        <v>1510.14</v>
      </c>
      <c r="HB80" s="218">
        <v>1510.14</v>
      </c>
      <c r="HC80" s="218">
        <v>1510.14</v>
      </c>
      <c r="HD80" s="218">
        <v>1510.14</v>
      </c>
      <c r="HE80" s="218">
        <v>1510.14</v>
      </c>
      <c r="HF80" s="218">
        <v>1510.14</v>
      </c>
      <c r="HG80" s="218">
        <v>1510.14</v>
      </c>
      <c r="HH80" s="218">
        <v>1510.14</v>
      </c>
      <c r="HI80" s="218">
        <v>1510.14</v>
      </c>
      <c r="HJ80" s="218"/>
      <c r="HK80" s="218"/>
      <c r="HL80" s="20">
        <f t="shared" si="299"/>
        <v>15515.773239939779</v>
      </c>
      <c r="HM80" s="18">
        <v>1481.8413610550151</v>
      </c>
      <c r="HN80" s="18">
        <v>1362.3630960396436</v>
      </c>
      <c r="HO80" s="18">
        <v>1565.838809551833</v>
      </c>
      <c r="HP80" s="18">
        <v>1687.8489898576956</v>
      </c>
      <c r="HQ80" s="18">
        <v>1765.6743005264093</v>
      </c>
      <c r="HR80" s="18">
        <v>1531.6198543848664</v>
      </c>
      <c r="HS80" s="18">
        <v>1392.263497070262</v>
      </c>
      <c r="HT80" s="18">
        <v>1841.6805337249671</v>
      </c>
      <c r="HU80" s="18">
        <v>1391.5867770152627</v>
      </c>
      <c r="HV80" s="18">
        <v>1495.0560207138255</v>
      </c>
      <c r="HW80" s="18"/>
      <c r="HX80" s="18"/>
      <c r="HY80" s="20">
        <f t="shared" si="191"/>
        <v>421.95123993978086</v>
      </c>
      <c r="HZ80" s="20">
        <f t="shared" si="192"/>
        <v>0</v>
      </c>
      <c r="IA80" s="20">
        <f t="shared" si="193"/>
        <v>421.95123993978086</v>
      </c>
      <c r="IB80" s="119">
        <f t="shared" si="300"/>
        <v>56225.93499999999</v>
      </c>
      <c r="IC80" s="119">
        <v>5399.7849999999999</v>
      </c>
      <c r="ID80" s="228">
        <v>5647.35</v>
      </c>
      <c r="IE80" s="228">
        <v>5647.35</v>
      </c>
      <c r="IF80" s="119">
        <v>5647.35</v>
      </c>
      <c r="IG80" s="119">
        <v>5647.35</v>
      </c>
      <c r="IH80" s="119">
        <v>5647.35</v>
      </c>
      <c r="II80" s="119">
        <v>5647.35</v>
      </c>
      <c r="IJ80" s="119">
        <v>5647.35</v>
      </c>
      <c r="IK80" s="119">
        <v>5647.35</v>
      </c>
      <c r="IL80" s="119">
        <v>5647.35</v>
      </c>
      <c r="IM80" s="119"/>
      <c r="IN80" s="119"/>
      <c r="IO80" s="120">
        <f t="shared" si="301"/>
        <v>55426.225141789684</v>
      </c>
      <c r="IP80" s="18">
        <v>3669.3155479645329</v>
      </c>
      <c r="IQ80" s="18">
        <v>4333.4188438793508</v>
      </c>
      <c r="IR80" s="18">
        <v>5815.2239858368694</v>
      </c>
      <c r="IS80" s="18">
        <v>5602.0979094427985</v>
      </c>
      <c r="IT80" s="18">
        <v>6480.7731995964532</v>
      </c>
      <c r="IU80" s="18">
        <v>5341.3988004743096</v>
      </c>
      <c r="IV80" s="18">
        <v>5254.6795769399714</v>
      </c>
      <c r="IW80" s="18">
        <v>5858.2897689490419</v>
      </c>
      <c r="IX80" s="18">
        <v>6694.6040061144149</v>
      </c>
      <c r="IY80" s="18">
        <v>6376.4235025919388</v>
      </c>
      <c r="IZ80" s="18"/>
      <c r="JA80" s="18"/>
      <c r="JB80" s="228">
        <f t="shared" si="194"/>
        <v>-799.70985821030627</v>
      </c>
      <c r="JC80" s="120">
        <f t="shared" si="195"/>
        <v>-799.70985821030627</v>
      </c>
      <c r="JD80" s="120">
        <f t="shared" si="196"/>
        <v>0</v>
      </c>
      <c r="JE80" s="119">
        <f t="shared" si="302"/>
        <v>25.546000000000003</v>
      </c>
      <c r="JF80" s="119">
        <v>25.546000000000003</v>
      </c>
      <c r="JG80" s="228">
        <v>0</v>
      </c>
      <c r="JH80" s="228">
        <v>0</v>
      </c>
      <c r="JI80" s="228">
        <v>0</v>
      </c>
      <c r="JJ80" s="228">
        <v>0</v>
      </c>
      <c r="JK80" s="228">
        <v>0</v>
      </c>
      <c r="JL80" s="228">
        <v>0</v>
      </c>
      <c r="JM80" s="228">
        <v>0</v>
      </c>
      <c r="JN80" s="228">
        <v>0</v>
      </c>
      <c r="JO80" s="228">
        <v>0</v>
      </c>
      <c r="JP80" s="228"/>
      <c r="JQ80" s="228"/>
      <c r="JR80" s="119">
        <f t="shared" si="303"/>
        <v>20.823236048728266</v>
      </c>
      <c r="JS80" s="18">
        <v>20.823236048728266</v>
      </c>
      <c r="JT80" s="18">
        <v>0</v>
      </c>
      <c r="JU80" s="18">
        <v>0</v>
      </c>
      <c r="JV80" s="18">
        <v>0</v>
      </c>
      <c r="JW80" s="18">
        <v>0</v>
      </c>
      <c r="JX80" s="18">
        <v>0</v>
      </c>
      <c r="JY80" s="18">
        <v>0</v>
      </c>
      <c r="JZ80" s="18">
        <v>0</v>
      </c>
      <c r="KA80" s="18">
        <v>0</v>
      </c>
      <c r="KB80" s="18">
        <v>0</v>
      </c>
      <c r="KC80" s="18"/>
      <c r="KD80" s="18"/>
      <c r="KE80" s="228">
        <f t="shared" si="197"/>
        <v>-4.7227639512717374</v>
      </c>
      <c r="KF80" s="120">
        <f t="shared" si="198"/>
        <v>-4.7227639512717374</v>
      </c>
      <c r="KG80" s="120">
        <f t="shared" si="199"/>
        <v>0</v>
      </c>
      <c r="KH80" s="119">
        <f t="shared" si="304"/>
        <v>6592.3729999999996</v>
      </c>
      <c r="KI80" s="119">
        <v>647.24300000000005</v>
      </c>
      <c r="KJ80" s="228">
        <v>660.57</v>
      </c>
      <c r="KK80" s="228">
        <v>660.57</v>
      </c>
      <c r="KL80" s="228">
        <v>660.57</v>
      </c>
      <c r="KM80" s="228">
        <v>660.57</v>
      </c>
      <c r="KN80" s="228">
        <v>660.57</v>
      </c>
      <c r="KO80" s="228">
        <v>660.57</v>
      </c>
      <c r="KP80" s="228">
        <v>660.57</v>
      </c>
      <c r="KQ80" s="228">
        <v>660.57</v>
      </c>
      <c r="KR80" s="228">
        <v>660.57</v>
      </c>
      <c r="KS80" s="228"/>
      <c r="KT80" s="228"/>
      <c r="KU80" s="120">
        <f t="shared" si="305"/>
        <v>5505.2148437102878</v>
      </c>
      <c r="KV80" s="18">
        <v>766.41378293514447</v>
      </c>
      <c r="KW80" s="18">
        <v>580.89776002451231</v>
      </c>
      <c r="KX80" s="18">
        <v>856.36623798944754</v>
      </c>
      <c r="KY80" s="18">
        <v>759.47936286827905</v>
      </c>
      <c r="KZ80" s="18">
        <v>817.96084520428906</v>
      </c>
      <c r="LA80" s="18">
        <v>162.06495090360451</v>
      </c>
      <c r="LB80" s="18">
        <v>8.9799657004435591</v>
      </c>
      <c r="LC80" s="18"/>
      <c r="LD80" s="18">
        <v>904.78440448869969</v>
      </c>
      <c r="LE80" s="18">
        <v>648.26753359586735</v>
      </c>
      <c r="LF80" s="18"/>
      <c r="LG80" s="18"/>
      <c r="LH80" s="228">
        <f t="shared" si="306"/>
        <v>-1087.1581562897118</v>
      </c>
      <c r="LI80" s="120">
        <f t="shared" si="200"/>
        <v>-1087.1581562897118</v>
      </c>
      <c r="LJ80" s="120">
        <f t="shared" si="201"/>
        <v>0</v>
      </c>
      <c r="LK80" s="120">
        <f t="shared" si="307"/>
        <v>0</v>
      </c>
      <c r="LL80" s="228"/>
      <c r="LM80" s="228"/>
      <c r="LN80" s="228"/>
      <c r="LO80" s="228"/>
      <c r="LP80" s="228"/>
      <c r="LQ80" s="228"/>
      <c r="LR80" s="228"/>
      <c r="LS80" s="228"/>
      <c r="LT80" s="228"/>
      <c r="LU80" s="228"/>
      <c r="LV80" s="228"/>
      <c r="LW80" s="228"/>
      <c r="LX80" s="120">
        <f t="shared" si="202"/>
        <v>0</v>
      </c>
      <c r="LY80" s="228"/>
      <c r="LZ80" s="228"/>
      <c r="MA80" s="228"/>
      <c r="MB80" s="228"/>
      <c r="MC80" s="228"/>
      <c r="MD80" s="228"/>
      <c r="ME80" s="228"/>
      <c r="MF80" s="228"/>
      <c r="MG80" s="228"/>
      <c r="MH80" s="228"/>
      <c r="MI80" s="228"/>
      <c r="MJ80" s="119">
        <v>0</v>
      </c>
      <c r="MK80" s="228"/>
      <c r="ML80" s="120">
        <f t="shared" si="203"/>
        <v>0</v>
      </c>
      <c r="MM80" s="120">
        <f t="shared" si="204"/>
        <v>0</v>
      </c>
      <c r="MN80" s="120">
        <f t="shared" si="308"/>
        <v>46519.675812000009</v>
      </c>
      <c r="MO80" s="120">
        <v>4650.9558120000002</v>
      </c>
      <c r="MP80" s="228">
        <v>4652.08</v>
      </c>
      <c r="MQ80" s="228">
        <v>4652.08</v>
      </c>
      <c r="MR80" s="228">
        <v>4652.08</v>
      </c>
      <c r="MS80" s="228">
        <v>4652.08</v>
      </c>
      <c r="MT80" s="228">
        <v>4652.08</v>
      </c>
      <c r="MU80" s="228">
        <v>4652.08</v>
      </c>
      <c r="MV80" s="228">
        <v>4652.08</v>
      </c>
      <c r="MW80" s="228">
        <v>4652.08</v>
      </c>
      <c r="MX80" s="228">
        <v>4652.08</v>
      </c>
      <c r="MY80" s="228"/>
      <c r="MZ80" s="228"/>
      <c r="NA80" s="120">
        <f t="shared" si="309"/>
        <v>38301.367142212031</v>
      </c>
      <c r="NB80" s="20">
        <v>4047.497431678225</v>
      </c>
      <c r="NC80" s="20">
        <v>4272.8990240395669</v>
      </c>
      <c r="ND80" s="20">
        <v>1950.6950278681095</v>
      </c>
      <c r="NE80" s="20">
        <v>1970.2619012799166</v>
      </c>
      <c r="NF80" s="20">
        <v>23556</v>
      </c>
      <c r="NG80" s="20">
        <v>0</v>
      </c>
      <c r="NH80" s="20">
        <v>2208.5902024068873</v>
      </c>
      <c r="NI80" s="20">
        <v>0</v>
      </c>
      <c r="NJ80" s="20">
        <v>0</v>
      </c>
      <c r="NK80" s="20">
        <v>295.42355493932445</v>
      </c>
      <c r="NL80" s="20"/>
      <c r="NM80" s="20"/>
      <c r="NN80" s="228">
        <f t="shared" si="310"/>
        <v>-8218.3086697879771</v>
      </c>
      <c r="NO80" s="120">
        <f t="shared" si="205"/>
        <v>-8218.3086697879771</v>
      </c>
      <c r="NP80" s="120">
        <f t="shared" si="206"/>
        <v>0</v>
      </c>
      <c r="NQ80" s="114">
        <f t="shared" si="207"/>
        <v>18369.087</v>
      </c>
      <c r="NR80" s="113">
        <f t="shared" si="208"/>
        <v>29379.800000000003</v>
      </c>
      <c r="NS80" s="131">
        <f t="shared" si="209"/>
        <v>11010.713000000003</v>
      </c>
      <c r="NT80" s="120">
        <f t="shared" si="210"/>
        <v>0</v>
      </c>
      <c r="NU80" s="120">
        <f t="shared" si="211"/>
        <v>11010.713000000003</v>
      </c>
      <c r="NV80" s="18">
        <f t="shared" si="311"/>
        <v>4639.6010000000006</v>
      </c>
      <c r="NW80" s="18">
        <v>439.57100000000003</v>
      </c>
      <c r="NX80" s="218">
        <v>466.67</v>
      </c>
      <c r="NY80" s="218">
        <v>466.67</v>
      </c>
      <c r="NZ80" s="18">
        <v>466.67</v>
      </c>
      <c r="OA80" s="18">
        <v>466.67</v>
      </c>
      <c r="OB80" s="18">
        <v>466.67</v>
      </c>
      <c r="OC80" s="18">
        <v>466.67</v>
      </c>
      <c r="OD80" s="18">
        <v>466.67</v>
      </c>
      <c r="OE80" s="18">
        <v>466.67</v>
      </c>
      <c r="OF80" s="18">
        <v>466.67</v>
      </c>
      <c r="OG80" s="18"/>
      <c r="OH80" s="18"/>
      <c r="OI80" s="20">
        <f t="shared" si="312"/>
        <v>2729.08</v>
      </c>
      <c r="OJ80" s="20">
        <v>0</v>
      </c>
      <c r="OK80" s="20">
        <v>0</v>
      </c>
      <c r="OL80" s="20">
        <v>0</v>
      </c>
      <c r="OM80" s="20">
        <v>0</v>
      </c>
      <c r="ON80" s="20">
        <v>0</v>
      </c>
      <c r="OO80" s="20">
        <v>2729.08</v>
      </c>
      <c r="OP80" s="20">
        <v>0</v>
      </c>
      <c r="OQ80" s="20">
        <v>0</v>
      </c>
      <c r="OR80" s="20">
        <v>0</v>
      </c>
      <c r="OS80" s="20">
        <f>VLOOKUP(C80,'[3]Фін.рез.(витрати)'!$C$8:$AD$94,28,0)</f>
        <v>0</v>
      </c>
      <c r="OT80" s="20"/>
      <c r="OU80" s="20"/>
      <c r="OV80" s="218">
        <f t="shared" si="313"/>
        <v>-1910.5210000000006</v>
      </c>
      <c r="OW80" s="20">
        <f t="shared" si="212"/>
        <v>-1910.5210000000006</v>
      </c>
      <c r="OX80" s="20">
        <f t="shared" si="213"/>
        <v>0</v>
      </c>
      <c r="OY80" s="18">
        <f t="shared" si="314"/>
        <v>4566.6059999999998</v>
      </c>
      <c r="OZ80" s="18">
        <v>430.74600000000004</v>
      </c>
      <c r="PA80" s="218">
        <v>459.54</v>
      </c>
      <c r="PB80" s="218">
        <v>459.54</v>
      </c>
      <c r="PC80" s="218">
        <v>459.54</v>
      </c>
      <c r="PD80" s="218">
        <v>459.54</v>
      </c>
      <c r="PE80" s="218">
        <v>459.54</v>
      </c>
      <c r="PF80" s="218">
        <v>459.54</v>
      </c>
      <c r="PG80" s="218">
        <v>459.54</v>
      </c>
      <c r="PH80" s="218">
        <v>459.54</v>
      </c>
      <c r="PI80" s="218">
        <v>459.54</v>
      </c>
      <c r="PJ80" s="218"/>
      <c r="PK80" s="218"/>
      <c r="PL80" s="20">
        <f t="shared" si="315"/>
        <v>22072.260000000002</v>
      </c>
      <c r="PM80" s="18">
        <v>0</v>
      </c>
      <c r="PN80" s="18">
        <v>0</v>
      </c>
      <c r="PO80" s="18">
        <v>6443.58</v>
      </c>
      <c r="PP80" s="18">
        <v>0</v>
      </c>
      <c r="PQ80" s="18">
        <v>0</v>
      </c>
      <c r="PR80" s="18">
        <v>0</v>
      </c>
      <c r="PS80" s="18">
        <v>0</v>
      </c>
      <c r="PT80" s="18">
        <v>9262.19</v>
      </c>
      <c r="PU80" s="18">
        <v>3307.9</v>
      </c>
      <c r="PV80" s="18">
        <f>VLOOKUP(C80,'[3]Фін.рез.(витрати)'!$C$8:$AE$94,29,0)</f>
        <v>3058.59</v>
      </c>
      <c r="PW80" s="18"/>
      <c r="PX80" s="18"/>
      <c r="PY80" s="218">
        <f t="shared" si="316"/>
        <v>17505.654000000002</v>
      </c>
      <c r="PZ80" s="20">
        <f t="shared" si="214"/>
        <v>0</v>
      </c>
      <c r="QA80" s="20">
        <f t="shared" si="215"/>
        <v>17505.654000000002</v>
      </c>
      <c r="QB80" s="18">
        <f t="shared" si="317"/>
        <v>1325.1790000000001</v>
      </c>
      <c r="QC80" s="18">
        <v>129.709</v>
      </c>
      <c r="QD80" s="218">
        <v>132.83000000000001</v>
      </c>
      <c r="QE80" s="218">
        <v>132.83000000000001</v>
      </c>
      <c r="QF80" s="218">
        <v>132.83000000000001</v>
      </c>
      <c r="QG80" s="218">
        <v>132.83000000000001</v>
      </c>
      <c r="QH80" s="218">
        <v>132.83000000000001</v>
      </c>
      <c r="QI80" s="218">
        <v>132.83000000000001</v>
      </c>
      <c r="QJ80" s="218">
        <v>132.83000000000001</v>
      </c>
      <c r="QK80" s="218">
        <v>132.83000000000001</v>
      </c>
      <c r="QL80" s="218">
        <v>132.83000000000001</v>
      </c>
      <c r="QM80" s="218"/>
      <c r="QN80" s="218"/>
      <c r="QO80" s="20">
        <f t="shared" si="318"/>
        <v>0</v>
      </c>
      <c r="QP80" s="18">
        <v>0</v>
      </c>
      <c r="QQ80" s="18">
        <v>0</v>
      </c>
      <c r="QR80" s="18"/>
      <c r="QS80" s="18">
        <v>0</v>
      </c>
      <c r="QT80" s="18">
        <v>0</v>
      </c>
      <c r="QU80" s="18">
        <v>0</v>
      </c>
      <c r="QV80" s="18"/>
      <c r="QW80" s="18">
        <v>0</v>
      </c>
      <c r="QX80" s="18"/>
      <c r="QY80" s="18"/>
      <c r="QZ80" s="18"/>
      <c r="RA80" s="18"/>
      <c r="RB80" s="218">
        <f t="shared" si="319"/>
        <v>-1325.1790000000001</v>
      </c>
      <c r="RC80" s="20">
        <f t="shared" si="216"/>
        <v>-1325.1790000000001</v>
      </c>
      <c r="RD80" s="20">
        <f t="shared" si="217"/>
        <v>0</v>
      </c>
      <c r="RE80" s="18">
        <f t="shared" si="320"/>
        <v>4839.1849999999995</v>
      </c>
      <c r="RF80" s="20">
        <v>458.52500000000003</v>
      </c>
      <c r="RG80" s="218">
        <v>486.74</v>
      </c>
      <c r="RH80" s="218">
        <v>486.74</v>
      </c>
      <c r="RI80" s="218">
        <v>486.74</v>
      </c>
      <c r="RJ80" s="218">
        <v>486.74</v>
      </c>
      <c r="RK80" s="218">
        <v>486.74</v>
      </c>
      <c r="RL80" s="218">
        <v>486.74</v>
      </c>
      <c r="RM80" s="218">
        <v>486.74</v>
      </c>
      <c r="RN80" s="218">
        <v>486.74</v>
      </c>
      <c r="RO80" s="218">
        <v>486.74</v>
      </c>
      <c r="RP80" s="218"/>
      <c r="RQ80" s="218"/>
      <c r="RR80" s="20">
        <f t="shared" si="321"/>
        <v>3680.11</v>
      </c>
      <c r="RS80" s="18">
        <v>3680.11</v>
      </c>
      <c r="RT80" s="18">
        <v>0</v>
      </c>
      <c r="RU80" s="18"/>
      <c r="RV80" s="18">
        <v>0</v>
      </c>
      <c r="RW80" s="18"/>
      <c r="RX80" s="18"/>
      <c r="RY80" s="18">
        <v>0</v>
      </c>
      <c r="RZ80" s="18">
        <v>0</v>
      </c>
      <c r="SA80" s="18"/>
      <c r="SB80" s="18"/>
      <c r="SC80" s="18"/>
      <c r="SD80" s="18"/>
      <c r="SE80" s="20">
        <f t="shared" si="218"/>
        <v>-1159.0749999999994</v>
      </c>
      <c r="SF80" s="20">
        <f t="shared" si="219"/>
        <v>-1159.0749999999994</v>
      </c>
      <c r="SG80" s="20">
        <f t="shared" si="220"/>
        <v>0</v>
      </c>
      <c r="SH80" s="18">
        <f t="shared" si="322"/>
        <v>1846.5780000000002</v>
      </c>
      <c r="SI80" s="18">
        <v>177.79799999999997</v>
      </c>
      <c r="SJ80" s="218">
        <v>185.42</v>
      </c>
      <c r="SK80" s="218">
        <v>185.42</v>
      </c>
      <c r="SL80" s="218">
        <v>185.42</v>
      </c>
      <c r="SM80" s="218">
        <v>185.42</v>
      </c>
      <c r="SN80" s="218">
        <v>185.42</v>
      </c>
      <c r="SO80" s="218">
        <v>185.42</v>
      </c>
      <c r="SP80" s="218">
        <v>185.42</v>
      </c>
      <c r="SQ80" s="218">
        <v>185.42</v>
      </c>
      <c r="SR80" s="218">
        <v>185.42</v>
      </c>
      <c r="SS80" s="218"/>
      <c r="ST80" s="218"/>
      <c r="SU80" s="20">
        <f t="shared" si="323"/>
        <v>0</v>
      </c>
      <c r="SV80" s="18">
        <v>0</v>
      </c>
      <c r="SW80" s="18">
        <v>0</v>
      </c>
      <c r="SX80" s="18">
        <v>0</v>
      </c>
      <c r="SY80" s="18">
        <v>0</v>
      </c>
      <c r="SZ80" s="18">
        <v>0</v>
      </c>
      <c r="TA80" s="18">
        <v>0</v>
      </c>
      <c r="TB80" s="18">
        <v>0</v>
      </c>
      <c r="TC80" s="18">
        <v>0</v>
      </c>
      <c r="TD80" s="18">
        <v>0</v>
      </c>
      <c r="TE80" s="18"/>
      <c r="TF80" s="18"/>
      <c r="TG80" s="18"/>
      <c r="TH80" s="20">
        <f t="shared" si="221"/>
        <v>-1846.5780000000002</v>
      </c>
      <c r="TI80" s="20">
        <f t="shared" si="222"/>
        <v>-1846.5780000000002</v>
      </c>
      <c r="TJ80" s="20">
        <f t="shared" si="223"/>
        <v>0</v>
      </c>
      <c r="TK80" s="18">
        <f t="shared" si="324"/>
        <v>1125.2830000000001</v>
      </c>
      <c r="TL80" s="18">
        <v>110.44300000000001</v>
      </c>
      <c r="TM80" s="218">
        <v>112.76</v>
      </c>
      <c r="TN80" s="218">
        <v>112.76</v>
      </c>
      <c r="TO80" s="218">
        <v>112.76</v>
      </c>
      <c r="TP80" s="218">
        <v>112.76</v>
      </c>
      <c r="TQ80" s="218">
        <v>112.76</v>
      </c>
      <c r="TR80" s="218">
        <v>112.76</v>
      </c>
      <c r="TS80" s="218">
        <v>112.76</v>
      </c>
      <c r="TT80" s="218">
        <v>112.76</v>
      </c>
      <c r="TU80" s="218">
        <v>112.76</v>
      </c>
      <c r="TV80" s="218"/>
      <c r="TW80" s="218"/>
      <c r="TX80" s="20">
        <f t="shared" si="325"/>
        <v>898.35</v>
      </c>
      <c r="TY80" s="18">
        <v>205.02</v>
      </c>
      <c r="TZ80" s="18">
        <v>0</v>
      </c>
      <c r="UA80" s="18">
        <v>0</v>
      </c>
      <c r="UB80" s="18">
        <v>0</v>
      </c>
      <c r="UC80" s="18">
        <v>0</v>
      </c>
      <c r="UD80" s="18">
        <v>693.33</v>
      </c>
      <c r="UE80" s="18">
        <v>0</v>
      </c>
      <c r="UF80" s="18">
        <v>0</v>
      </c>
      <c r="UG80" s="18">
        <v>0</v>
      </c>
      <c r="UH80" s="18">
        <f>VLOOKUP(C80,'[3]Фін.рез.(витрати)'!$C$8:$AI$94,33,0)</f>
        <v>0</v>
      </c>
      <c r="UI80" s="18"/>
      <c r="UJ80" s="18"/>
      <c r="UK80" s="20">
        <f t="shared" si="224"/>
        <v>-226.93300000000011</v>
      </c>
      <c r="UL80" s="20">
        <f t="shared" si="225"/>
        <v>-226.93300000000011</v>
      </c>
      <c r="UM80" s="20">
        <f t="shared" si="226"/>
        <v>0</v>
      </c>
      <c r="UN80" s="18">
        <f t="shared" si="326"/>
        <v>26.655000000000001</v>
      </c>
      <c r="UO80" s="18">
        <v>2.625</v>
      </c>
      <c r="UP80" s="218">
        <v>2.67</v>
      </c>
      <c r="UQ80" s="218">
        <v>2.67</v>
      </c>
      <c r="UR80" s="218">
        <v>2.67</v>
      </c>
      <c r="US80" s="218">
        <v>2.67</v>
      </c>
      <c r="UT80" s="218">
        <v>2.67</v>
      </c>
      <c r="UU80" s="218">
        <v>2.67</v>
      </c>
      <c r="UV80" s="218">
        <v>2.67</v>
      </c>
      <c r="UW80" s="218">
        <v>2.67</v>
      </c>
      <c r="UX80" s="218">
        <v>2.67</v>
      </c>
      <c r="UY80" s="218"/>
      <c r="UZ80" s="218"/>
      <c r="VA80" s="20">
        <f t="shared" si="227"/>
        <v>0</v>
      </c>
      <c r="VB80" s="218"/>
      <c r="VC80" s="218"/>
      <c r="VD80" s="218"/>
      <c r="VE80" s="218"/>
      <c r="VF80" s="218"/>
      <c r="VG80" s="218"/>
      <c r="VH80" s="218"/>
      <c r="VI80" s="218"/>
      <c r="VJ80" s="218"/>
      <c r="VK80" s="218"/>
      <c r="VL80" s="218"/>
      <c r="VM80" s="218"/>
      <c r="VN80" s="20">
        <f t="shared" si="228"/>
        <v>-26.655000000000001</v>
      </c>
      <c r="VO80" s="20">
        <f t="shared" si="229"/>
        <v>-26.655000000000001</v>
      </c>
      <c r="VP80" s="20">
        <f t="shared" si="230"/>
        <v>0</v>
      </c>
      <c r="VQ80" s="120">
        <f t="shared" si="231"/>
        <v>0</v>
      </c>
      <c r="VR80" s="228"/>
      <c r="VS80" s="228"/>
      <c r="VT80" s="228"/>
      <c r="VU80" s="228"/>
      <c r="VV80" s="228"/>
      <c r="VW80" s="228"/>
      <c r="VX80" s="228"/>
      <c r="VY80" s="228"/>
      <c r="VZ80" s="228"/>
      <c r="WA80" s="228"/>
      <c r="WB80" s="228"/>
      <c r="WC80" s="228"/>
      <c r="WD80" s="120">
        <f t="shared" si="232"/>
        <v>0</v>
      </c>
      <c r="WE80" s="218"/>
      <c r="WF80" s="218"/>
      <c r="WG80" s="218"/>
      <c r="WH80" s="218"/>
      <c r="WI80" s="218"/>
      <c r="WJ80" s="218"/>
      <c r="WK80" s="218"/>
      <c r="WL80" s="218"/>
      <c r="WM80" s="218"/>
      <c r="WN80" s="218"/>
      <c r="WO80" s="218"/>
      <c r="WP80" s="218"/>
      <c r="WQ80" s="120">
        <f t="shared" si="233"/>
        <v>0</v>
      </c>
      <c r="WR80" s="120">
        <f t="shared" si="234"/>
        <v>0</v>
      </c>
      <c r="WS80" s="120">
        <f t="shared" si="235"/>
        <v>0</v>
      </c>
      <c r="WT80" s="119">
        <f t="shared" si="327"/>
        <v>58574.441000000006</v>
      </c>
      <c r="WU80" s="119">
        <v>5842.3609999999999</v>
      </c>
      <c r="WV80" s="228">
        <v>5859.12</v>
      </c>
      <c r="WW80" s="228">
        <v>5859.12</v>
      </c>
      <c r="WX80" s="228">
        <v>5859.12</v>
      </c>
      <c r="WY80" s="228">
        <v>5859.12</v>
      </c>
      <c r="WZ80" s="228">
        <v>5859.12</v>
      </c>
      <c r="XA80" s="228">
        <v>5859.12</v>
      </c>
      <c r="XB80" s="228">
        <v>5859.12</v>
      </c>
      <c r="XC80" s="228">
        <v>5859.12</v>
      </c>
      <c r="XD80" s="228">
        <v>5859.12</v>
      </c>
      <c r="XE80" s="228"/>
      <c r="XF80" s="228"/>
      <c r="XG80" s="119">
        <f t="shared" si="328"/>
        <v>63949.786163972232</v>
      </c>
      <c r="XH80" s="18">
        <v>6458.5625324976281</v>
      </c>
      <c r="XI80" s="18">
        <v>4617.5678839462089</v>
      </c>
      <c r="XJ80" s="18">
        <v>3132.4661560262139</v>
      </c>
      <c r="XK80" s="18">
        <v>3250.9979938228335</v>
      </c>
      <c r="XL80" s="18">
        <v>6603.4568742349074</v>
      </c>
      <c r="XM80" s="18">
        <v>6371.5236558779898</v>
      </c>
      <c r="XN80" s="18">
        <v>6006.3021147109957</v>
      </c>
      <c r="XO80" s="18">
        <v>11157.54500691164</v>
      </c>
      <c r="XP80" s="18">
        <v>10020.703315522524</v>
      </c>
      <c r="XQ80" s="18">
        <v>6330.6606304212892</v>
      </c>
      <c r="XR80" s="18"/>
      <c r="XS80" s="18"/>
      <c r="XT80" s="120">
        <f t="shared" si="236"/>
        <v>5375.3451639722261</v>
      </c>
      <c r="XU80" s="120">
        <f t="shared" si="237"/>
        <v>0</v>
      </c>
      <c r="XV80" s="120">
        <f t="shared" si="238"/>
        <v>5375.3451639722261</v>
      </c>
      <c r="XW80" s="119">
        <f t="shared" si="329"/>
        <v>23927.224999999999</v>
      </c>
      <c r="XX80" s="119">
        <v>2495.3450000000003</v>
      </c>
      <c r="XY80" s="228">
        <v>2381.3200000000002</v>
      </c>
      <c r="XZ80" s="228">
        <v>2381.3200000000002</v>
      </c>
      <c r="YA80" s="228">
        <v>2381.3200000000002</v>
      </c>
      <c r="YB80" s="228">
        <v>2381.3200000000002</v>
      </c>
      <c r="YC80" s="228">
        <v>2381.3200000000002</v>
      </c>
      <c r="YD80" s="228">
        <v>2381.3200000000002</v>
      </c>
      <c r="YE80" s="228">
        <v>2381.3200000000002</v>
      </c>
      <c r="YF80" s="228">
        <v>2381.3200000000002</v>
      </c>
      <c r="YG80" s="228">
        <v>2381.3200000000002</v>
      </c>
      <c r="YH80" s="228"/>
      <c r="YI80" s="228"/>
      <c r="YJ80" s="120">
        <f t="shared" si="330"/>
        <v>33892.805385256477</v>
      </c>
      <c r="YK80" s="18">
        <v>3167.1733306475676</v>
      </c>
      <c r="YL80" s="18">
        <v>2263.9814490791787</v>
      </c>
      <c r="YM80" s="18">
        <v>3181.3465800029244</v>
      </c>
      <c r="YN80" s="18">
        <v>3398.6868116952792</v>
      </c>
      <c r="YO80" s="18">
        <v>4657.1973913738921</v>
      </c>
      <c r="YP80" s="18">
        <v>3582.2427189292875</v>
      </c>
      <c r="YQ80" s="18">
        <v>3496.2587197146363</v>
      </c>
      <c r="YR80" s="18">
        <v>3444.8719215266265</v>
      </c>
      <c r="YS80" s="18">
        <v>3270.0455666330095</v>
      </c>
      <c r="YT80" s="18">
        <v>3431.0008956540751</v>
      </c>
      <c r="YU80" s="18"/>
      <c r="YV80" s="18"/>
      <c r="YW80" s="218">
        <f t="shared" si="331"/>
        <v>9965.5803852564786</v>
      </c>
      <c r="YX80" s="120">
        <f t="shared" si="239"/>
        <v>0</v>
      </c>
      <c r="YY80" s="120">
        <f t="shared" si="240"/>
        <v>9965.5803852564786</v>
      </c>
      <c r="YZ80" s="119">
        <f t="shared" si="332"/>
        <v>3501.8979999999992</v>
      </c>
      <c r="ZA80" s="119">
        <v>380.87799999999999</v>
      </c>
      <c r="ZB80" s="228">
        <v>346.78</v>
      </c>
      <c r="ZC80" s="228">
        <v>346.78</v>
      </c>
      <c r="ZD80" s="228">
        <v>346.78</v>
      </c>
      <c r="ZE80" s="228">
        <v>346.78</v>
      </c>
      <c r="ZF80" s="228">
        <v>346.78</v>
      </c>
      <c r="ZG80" s="228">
        <v>346.78</v>
      </c>
      <c r="ZH80" s="228">
        <v>346.78</v>
      </c>
      <c r="ZI80" s="228">
        <v>346.78</v>
      </c>
      <c r="ZJ80" s="228">
        <v>346.78</v>
      </c>
      <c r="ZK80" s="228"/>
      <c r="ZL80" s="228"/>
      <c r="ZM80" s="120">
        <f t="shared" si="333"/>
        <v>6531.6312371421673</v>
      </c>
      <c r="ZN80" s="119"/>
      <c r="ZO80" s="18"/>
      <c r="ZP80" s="18">
        <v>3124.1167248230854</v>
      </c>
      <c r="ZQ80" s="18">
        <v>3407.5145123190819</v>
      </c>
      <c r="ZR80" s="18"/>
      <c r="ZS80" s="18"/>
      <c r="ZT80" s="18"/>
      <c r="ZU80" s="18"/>
      <c r="ZV80" s="18"/>
      <c r="ZW80" s="18"/>
      <c r="ZX80" s="18"/>
      <c r="ZY80" s="18"/>
      <c r="ZZ80" s="120">
        <f t="shared" si="241"/>
        <v>3029.733237142168</v>
      </c>
      <c r="AAA80" s="120">
        <f t="shared" si="242"/>
        <v>0</v>
      </c>
      <c r="AAB80" s="120">
        <f t="shared" si="243"/>
        <v>3029.733237142168</v>
      </c>
      <c r="AAC80" s="119">
        <f t="shared" si="334"/>
        <v>993.72299999999996</v>
      </c>
      <c r="AAD80" s="119">
        <v>99.213000000000008</v>
      </c>
      <c r="AAE80" s="228">
        <v>99.39</v>
      </c>
      <c r="AAF80" s="228">
        <v>99.39</v>
      </c>
      <c r="AAG80" s="228">
        <v>99.39</v>
      </c>
      <c r="AAH80" s="228">
        <v>99.39</v>
      </c>
      <c r="AAI80" s="228">
        <v>99.39</v>
      </c>
      <c r="AAJ80" s="228">
        <v>99.39</v>
      </c>
      <c r="AAK80" s="228">
        <v>99.39</v>
      </c>
      <c r="AAL80" s="228">
        <v>99.39</v>
      </c>
      <c r="AAM80" s="228">
        <v>99.39</v>
      </c>
      <c r="AAN80" s="228"/>
      <c r="AAO80" s="228"/>
      <c r="AAP80" s="120">
        <f t="shared" si="335"/>
        <v>1287.6416234000003</v>
      </c>
      <c r="AAQ80" s="18">
        <v>109.21312709999999</v>
      </c>
      <c r="AAR80" s="18">
        <v>108.932571</v>
      </c>
      <c r="AAS80" s="18">
        <v>133.632642</v>
      </c>
      <c r="AAT80" s="18">
        <v>136.407051</v>
      </c>
      <c r="AAU80" s="18">
        <v>133.42722029999999</v>
      </c>
      <c r="AAV80" s="18">
        <v>135.919421</v>
      </c>
      <c r="AAW80" s="18">
        <v>132.03725700000001</v>
      </c>
      <c r="AAX80" s="18">
        <v>132.61950899999999</v>
      </c>
      <c r="AAY80" s="18">
        <v>131.50969699999999</v>
      </c>
      <c r="AAZ80" s="18">
        <v>133.943128</v>
      </c>
      <c r="ABA80" s="18"/>
      <c r="ABB80" s="18"/>
      <c r="ABC80" s="120">
        <f t="shared" si="244"/>
        <v>293.91862340000034</v>
      </c>
      <c r="ABD80" s="120">
        <f t="shared" si="245"/>
        <v>0</v>
      </c>
      <c r="ABE80" s="120">
        <f t="shared" si="246"/>
        <v>293.91862340000034</v>
      </c>
      <c r="ABF80" s="119">
        <f t="shared" si="336"/>
        <v>216.37499999999994</v>
      </c>
      <c r="ABG80" s="119">
        <v>21.615000000000002</v>
      </c>
      <c r="ABH80" s="228">
        <v>21.64</v>
      </c>
      <c r="ABI80" s="228">
        <v>21.64</v>
      </c>
      <c r="ABJ80" s="228">
        <v>21.64</v>
      </c>
      <c r="ABK80" s="228">
        <v>21.64</v>
      </c>
      <c r="ABL80" s="228">
        <v>21.64</v>
      </c>
      <c r="ABM80" s="228">
        <v>21.64</v>
      </c>
      <c r="ABN80" s="228">
        <v>21.64</v>
      </c>
      <c r="ABO80" s="228">
        <v>21.64</v>
      </c>
      <c r="ABP80" s="228">
        <v>21.64</v>
      </c>
      <c r="ABQ80" s="228"/>
      <c r="ABR80" s="228"/>
      <c r="ABS80" s="120">
        <f t="shared" si="337"/>
        <v>3320.904</v>
      </c>
      <c r="ABT80" s="18">
        <v>0</v>
      </c>
      <c r="ABU80" s="18"/>
      <c r="ABV80" s="18"/>
      <c r="ABW80" s="18"/>
      <c r="ABX80" s="18"/>
      <c r="ABY80" s="18"/>
      <c r="ABZ80" s="18"/>
      <c r="ACA80" s="18">
        <v>0</v>
      </c>
      <c r="ACB80" s="18">
        <v>0</v>
      </c>
      <c r="ACC80" s="18">
        <v>3320.904</v>
      </c>
      <c r="ACD80" s="18"/>
      <c r="ACE80" s="18"/>
      <c r="ACF80" s="120">
        <f t="shared" si="247"/>
        <v>3104.529</v>
      </c>
      <c r="ACG80" s="120">
        <f t="shared" si="248"/>
        <v>0</v>
      </c>
      <c r="ACH80" s="120">
        <f t="shared" si="249"/>
        <v>3104.529</v>
      </c>
      <c r="ACI80" s="114">
        <f t="shared" si="250"/>
        <v>87235.284</v>
      </c>
      <c r="ACJ80" s="120">
        <f t="shared" si="251"/>
        <v>40758.216175944006</v>
      </c>
      <c r="ACK80" s="131">
        <f t="shared" si="252"/>
        <v>-46477.067824055994</v>
      </c>
      <c r="ACL80" s="120">
        <f t="shared" si="253"/>
        <v>-46477.067824055994</v>
      </c>
      <c r="ACM80" s="120">
        <f t="shared" si="254"/>
        <v>0</v>
      </c>
      <c r="ACN80" s="18">
        <f t="shared" si="338"/>
        <v>48357.711000000003</v>
      </c>
      <c r="ACO80" s="18">
        <v>4528.3410000000003</v>
      </c>
      <c r="ACP80" s="218">
        <v>4869.93</v>
      </c>
      <c r="ACQ80" s="218">
        <v>4869.93</v>
      </c>
      <c r="ACR80" s="218">
        <v>4869.93</v>
      </c>
      <c r="ACS80" s="218">
        <v>4869.93</v>
      </c>
      <c r="ACT80" s="218">
        <v>4869.93</v>
      </c>
      <c r="ACU80" s="218">
        <v>4869.93</v>
      </c>
      <c r="ACV80" s="218">
        <v>4869.93</v>
      </c>
      <c r="ACW80" s="218">
        <v>4869.93</v>
      </c>
      <c r="ACX80" s="218">
        <v>4869.93</v>
      </c>
      <c r="ACY80" s="218"/>
      <c r="ACZ80" s="218"/>
      <c r="ADA80" s="20">
        <f t="shared" si="339"/>
        <v>34283.244270744006</v>
      </c>
      <c r="ADB80" s="18">
        <v>4952.3188906799996</v>
      </c>
      <c r="ADC80" s="18">
        <v>4539.5173224</v>
      </c>
      <c r="ADD80" s="18">
        <v>3208.5081674640005</v>
      </c>
      <c r="ADE80" s="18">
        <v>5823.7919460000003</v>
      </c>
      <c r="ADF80" s="18">
        <v>3314.7291258</v>
      </c>
      <c r="ADG80" s="18">
        <v>2588.0855040000001</v>
      </c>
      <c r="ADH80" s="18">
        <v>4030.5191111999998</v>
      </c>
      <c r="ADI80" s="18">
        <v>1779.5126844000001</v>
      </c>
      <c r="ADJ80" s="18">
        <v>1647.2404692000002</v>
      </c>
      <c r="ADK80" s="18">
        <v>2399.0210496000004</v>
      </c>
      <c r="ADL80" s="18"/>
      <c r="ADM80" s="18"/>
      <c r="ADN80" s="20">
        <f t="shared" si="255"/>
        <v>-14074.466729255997</v>
      </c>
      <c r="ADO80" s="20">
        <f t="shared" si="256"/>
        <v>-14074.466729255997</v>
      </c>
      <c r="ADP80" s="20">
        <f t="shared" si="257"/>
        <v>0</v>
      </c>
      <c r="ADQ80" s="18">
        <f t="shared" si="340"/>
        <v>38877.572999999997</v>
      </c>
      <c r="ADR80" s="18">
        <v>3538.1729999999998</v>
      </c>
      <c r="ADS80" s="218">
        <v>3926.6</v>
      </c>
      <c r="ADT80" s="218">
        <v>3926.6</v>
      </c>
      <c r="ADU80" s="218">
        <v>3926.6</v>
      </c>
      <c r="ADV80" s="218">
        <v>3926.6</v>
      </c>
      <c r="ADW80" s="218">
        <v>3926.6</v>
      </c>
      <c r="ADX80" s="218">
        <v>3926.6</v>
      </c>
      <c r="ADY80" s="218">
        <v>3926.6</v>
      </c>
      <c r="ADZ80" s="218">
        <v>3926.6</v>
      </c>
      <c r="AEA80" s="218">
        <v>3926.6</v>
      </c>
      <c r="AEB80" s="218"/>
      <c r="AEC80" s="218"/>
      <c r="AED80" s="20">
        <f t="shared" si="341"/>
        <v>6474.9719052000009</v>
      </c>
      <c r="AEE80" s="18">
        <v>0</v>
      </c>
      <c r="AEF80" s="18">
        <v>0</v>
      </c>
      <c r="AEG80" s="18">
        <v>0</v>
      </c>
      <c r="AEH80" s="18">
        <v>0</v>
      </c>
      <c r="AEI80" s="18">
        <v>0</v>
      </c>
      <c r="AEJ80" s="18">
        <v>1807.6159692000001</v>
      </c>
      <c r="AEK80" s="18">
        <v>1909.1932632000003</v>
      </c>
      <c r="AEL80" s="18">
        <v>1369.1594268000001</v>
      </c>
      <c r="AEM80" s="18">
        <v>1389.003246</v>
      </c>
      <c r="AEN80" s="18">
        <v>0</v>
      </c>
      <c r="AEO80" s="18"/>
      <c r="AEP80" s="18"/>
      <c r="AEQ80" s="20">
        <f t="shared" si="258"/>
        <v>-32402.601094799997</v>
      </c>
      <c r="AER80" s="20">
        <f t="shared" si="259"/>
        <v>-32402.601094799997</v>
      </c>
      <c r="AES80" s="20">
        <f t="shared" si="260"/>
        <v>0</v>
      </c>
      <c r="AET80" s="18">
        <f t="shared" si="342"/>
        <v>0</v>
      </c>
      <c r="AEU80" s="18">
        <v>0</v>
      </c>
      <c r="AEV80" s="218">
        <v>0</v>
      </c>
      <c r="AEW80" s="218">
        <v>0</v>
      </c>
      <c r="AEX80" s="218">
        <v>0</v>
      </c>
      <c r="AEY80" s="218">
        <v>0</v>
      </c>
      <c r="AEZ80" s="218"/>
      <c r="AFA80" s="218"/>
      <c r="AFB80" s="218"/>
      <c r="AFC80" s="218"/>
      <c r="AFD80" s="218"/>
      <c r="AFE80" s="218"/>
      <c r="AFF80" s="218"/>
      <c r="AFG80" s="20">
        <f t="shared" si="343"/>
        <v>0</v>
      </c>
      <c r="AFH80" s="18"/>
      <c r="AFI80" s="18"/>
      <c r="AFJ80" s="18"/>
      <c r="AFK80" s="18"/>
      <c r="AFL80" s="18"/>
      <c r="AFM80" s="18"/>
      <c r="AFN80" s="18"/>
      <c r="AFO80" s="18"/>
      <c r="AFP80" s="18"/>
      <c r="AFQ80" s="18"/>
      <c r="AFR80" s="18"/>
      <c r="AFS80" s="18"/>
      <c r="AFT80" s="20">
        <f t="shared" si="261"/>
        <v>0</v>
      </c>
      <c r="AFU80" s="20">
        <f t="shared" si="262"/>
        <v>0</v>
      </c>
      <c r="AFV80" s="135">
        <f t="shared" si="263"/>
        <v>0</v>
      </c>
      <c r="AFW80" s="140">
        <f t="shared" si="264"/>
        <v>348251.67781199998</v>
      </c>
      <c r="AFX80" s="110">
        <f t="shared" si="265"/>
        <v>313181.20080297219</v>
      </c>
      <c r="AFY80" s="125">
        <f t="shared" si="266"/>
        <v>-35070.477009027789</v>
      </c>
      <c r="AFZ80" s="20">
        <f t="shared" si="344"/>
        <v>-35070.477009027789</v>
      </c>
      <c r="AGA80" s="139">
        <f t="shared" si="345"/>
        <v>0</v>
      </c>
      <c r="AGB80" s="200">
        <f t="shared" si="267"/>
        <v>417902.01337439998</v>
      </c>
      <c r="AGC80" s="125">
        <f t="shared" si="267"/>
        <v>375817.44096356659</v>
      </c>
      <c r="AGD80" s="125">
        <f t="shared" si="268"/>
        <v>-42084.572410833382</v>
      </c>
      <c r="AGE80" s="20">
        <f t="shared" si="269"/>
        <v>-42084.572410833382</v>
      </c>
      <c r="AGF80" s="135">
        <f t="shared" si="270"/>
        <v>0</v>
      </c>
      <c r="AGG80" s="164">
        <f t="shared" si="346"/>
        <v>20895.100668719999</v>
      </c>
      <c r="AGH80" s="205">
        <f t="shared" si="347"/>
        <v>18790.872048178331</v>
      </c>
      <c r="AGI80" s="125">
        <f t="shared" si="271"/>
        <v>-2104.2286205416676</v>
      </c>
      <c r="AGJ80" s="20">
        <f t="shared" si="272"/>
        <v>-2104.2286205416676</v>
      </c>
      <c r="AGK80" s="139">
        <f t="shared" si="273"/>
        <v>0</v>
      </c>
      <c r="AGL80" s="165">
        <f t="shared" si="348"/>
        <v>438797.11404311995</v>
      </c>
      <c r="AGM80" s="165">
        <f t="shared" si="348"/>
        <v>394608.31301174493</v>
      </c>
      <c r="AGN80" s="166">
        <f t="shared" si="99"/>
        <v>-44188.801031375013</v>
      </c>
      <c r="AGO80" s="165">
        <f t="shared" si="274"/>
        <v>-44188.801031375013</v>
      </c>
      <c r="AGP80" s="167">
        <f t="shared" si="275"/>
        <v>0</v>
      </c>
      <c r="AGQ80" s="202">
        <f t="shared" si="349"/>
        <v>4.7619047619047616E-2</v>
      </c>
      <c r="AGR80" s="263"/>
      <c r="AGS80" s="263">
        <v>0.05</v>
      </c>
      <c r="AGT80" s="229"/>
      <c r="AGU80" s="264"/>
      <c r="AGV80" s="22"/>
      <c r="AGW80" s="22"/>
      <c r="AGX80" s="22"/>
      <c r="AGY80" s="22"/>
      <c r="AGZ80" s="22"/>
      <c r="AHA80" s="22"/>
      <c r="AHB80" s="22"/>
      <c r="AHC80" s="22"/>
      <c r="AHD80" s="22"/>
      <c r="AHE80" s="22"/>
      <c r="AHF80" s="22"/>
      <c r="AHG80" s="22"/>
      <c r="AHH80" s="22"/>
    </row>
    <row r="81" spans="1:892" s="210" customFormat="1" ht="12.75" outlineLevel="1" x14ac:dyDescent="0.25">
      <c r="A81" s="1">
        <v>511</v>
      </c>
      <c r="B81" s="21">
        <v>3</v>
      </c>
      <c r="C81" s="233" t="s">
        <v>1770</v>
      </c>
      <c r="D81" s="231">
        <v>1</v>
      </c>
      <c r="E81" s="227">
        <v>245.4</v>
      </c>
      <c r="F81" s="131">
        <f t="shared" si="177"/>
        <v>1024.3530000000001</v>
      </c>
      <c r="G81" s="113">
        <f t="shared" si="178"/>
        <v>854.23255178723036</v>
      </c>
      <c r="H81" s="131">
        <f t="shared" si="179"/>
        <v>-170.1204482127697</v>
      </c>
      <c r="I81" s="120">
        <f t="shared" si="180"/>
        <v>-170.1204482127697</v>
      </c>
      <c r="J81" s="120">
        <f t="shared" si="181"/>
        <v>0</v>
      </c>
      <c r="K81" s="18">
        <f t="shared" si="276"/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/>
      <c r="W81" s="218"/>
      <c r="X81" s="218">
        <f t="shared" si="277"/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/>
      <c r="AJ81" s="18"/>
      <c r="AK81" s="218"/>
      <c r="AL81" s="218">
        <f t="shared" si="278"/>
        <v>0</v>
      </c>
      <c r="AM81" s="218">
        <f t="shared" si="182"/>
        <v>0</v>
      </c>
      <c r="AN81" s="18">
        <f t="shared" si="279"/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 s="218">
        <v>0</v>
      </c>
      <c r="AV81" s="218">
        <v>0</v>
      </c>
      <c r="AW81" s="218">
        <v>0</v>
      </c>
      <c r="AX81" s="218">
        <v>0</v>
      </c>
      <c r="AY81" s="218"/>
      <c r="AZ81" s="218"/>
      <c r="BA81" s="20">
        <f t="shared" si="280"/>
        <v>0</v>
      </c>
      <c r="BB81" s="18">
        <v>0</v>
      </c>
      <c r="BC81" s="18">
        <v>0</v>
      </c>
      <c r="BD81" s="18">
        <v>0</v>
      </c>
      <c r="BE81" s="18">
        <v>0</v>
      </c>
      <c r="BF81" s="18">
        <v>0</v>
      </c>
      <c r="BG81" s="18">
        <v>0</v>
      </c>
      <c r="BH81" s="18">
        <v>0</v>
      </c>
      <c r="BI81" s="18">
        <v>0</v>
      </c>
      <c r="BJ81" s="18">
        <v>0</v>
      </c>
      <c r="BK81" s="18">
        <v>0</v>
      </c>
      <c r="BL81" s="18"/>
      <c r="BM81" s="18"/>
      <c r="BN81" s="218"/>
      <c r="BO81" s="20">
        <f t="shared" si="183"/>
        <v>0</v>
      </c>
      <c r="BP81" s="20">
        <f t="shared" si="184"/>
        <v>0</v>
      </c>
      <c r="BQ81" s="18">
        <f t="shared" si="281"/>
        <v>0</v>
      </c>
      <c r="BR81" s="218">
        <v>0</v>
      </c>
      <c r="BS81" s="3">
        <v>0</v>
      </c>
      <c r="BT81" s="218">
        <v>0</v>
      </c>
      <c r="BU81" s="218">
        <v>0</v>
      </c>
      <c r="BV81" s="218">
        <v>0</v>
      </c>
      <c r="BW81" s="218">
        <v>0</v>
      </c>
      <c r="BX81" s="218">
        <v>0</v>
      </c>
      <c r="BY81" s="218">
        <v>0</v>
      </c>
      <c r="BZ81" s="218">
        <v>0</v>
      </c>
      <c r="CA81" s="218">
        <v>0</v>
      </c>
      <c r="CB81" s="218"/>
      <c r="CC81" s="218"/>
      <c r="CD81" s="18">
        <f t="shared" si="282"/>
        <v>0</v>
      </c>
      <c r="CE81" s="18">
        <v>0</v>
      </c>
      <c r="CF81" s="18">
        <v>0</v>
      </c>
      <c r="CG81" s="18">
        <v>0</v>
      </c>
      <c r="CH81" s="18">
        <v>0</v>
      </c>
      <c r="CI81" s="18">
        <v>0</v>
      </c>
      <c r="CJ81" s="18">
        <v>0</v>
      </c>
      <c r="CK81" s="18">
        <v>0</v>
      </c>
      <c r="CL81" s="18">
        <v>0</v>
      </c>
      <c r="CM81" s="18">
        <v>0</v>
      </c>
      <c r="CN81" s="18">
        <v>0</v>
      </c>
      <c r="CO81" s="18"/>
      <c r="CP81" s="18"/>
      <c r="CQ81" s="218"/>
      <c r="CR81" s="20">
        <f t="shared" si="185"/>
        <v>0</v>
      </c>
      <c r="CS81" s="20">
        <f t="shared" si="186"/>
        <v>0</v>
      </c>
      <c r="CT81" s="18">
        <f t="shared" si="283"/>
        <v>0</v>
      </c>
      <c r="CU81" s="18">
        <v>0</v>
      </c>
      <c r="CV81" s="218">
        <v>0</v>
      </c>
      <c r="CW81" s="218">
        <v>0</v>
      </c>
      <c r="CX81" s="218">
        <v>0</v>
      </c>
      <c r="CY81" s="218">
        <v>0</v>
      </c>
      <c r="CZ81" s="218">
        <v>0</v>
      </c>
      <c r="DA81" s="218">
        <v>0</v>
      </c>
      <c r="DB81" s="218">
        <v>0</v>
      </c>
      <c r="DC81" s="218">
        <v>0</v>
      </c>
      <c r="DD81" s="218">
        <v>0</v>
      </c>
      <c r="DE81" s="218"/>
      <c r="DF81" s="218"/>
      <c r="DG81" s="18">
        <f t="shared" si="284"/>
        <v>0</v>
      </c>
      <c r="DH81" s="18">
        <v>0</v>
      </c>
      <c r="DI81" s="18">
        <v>0</v>
      </c>
      <c r="DJ81" s="18">
        <v>0</v>
      </c>
      <c r="DK81" s="18">
        <v>0</v>
      </c>
      <c r="DL81" s="18">
        <v>0</v>
      </c>
      <c r="DM81" s="18">
        <v>0</v>
      </c>
      <c r="DN81" s="18">
        <v>0</v>
      </c>
      <c r="DO81" s="18">
        <v>0</v>
      </c>
      <c r="DP81" s="18">
        <v>0</v>
      </c>
      <c r="DQ81" s="18">
        <v>0</v>
      </c>
      <c r="DR81" s="18"/>
      <c r="DS81" s="18"/>
      <c r="DT81" s="218">
        <f t="shared" si="285"/>
        <v>0</v>
      </c>
      <c r="DU81" s="20">
        <f t="shared" si="187"/>
        <v>0</v>
      </c>
      <c r="DV81" s="20">
        <f t="shared" si="286"/>
        <v>0</v>
      </c>
      <c r="DW81" s="18">
        <f t="shared" si="176"/>
        <v>0</v>
      </c>
      <c r="DX81" s="18">
        <v>0</v>
      </c>
      <c r="DY81" s="218">
        <v>0</v>
      </c>
      <c r="DZ81" s="218">
        <v>0</v>
      </c>
      <c r="EA81" s="218">
        <v>0</v>
      </c>
      <c r="EB81" s="218">
        <v>0</v>
      </c>
      <c r="EC81" s="218">
        <v>0</v>
      </c>
      <c r="ED81" s="218">
        <v>0</v>
      </c>
      <c r="EE81" s="218">
        <v>0</v>
      </c>
      <c r="EF81" s="218">
        <v>0</v>
      </c>
      <c r="EG81" s="218">
        <v>0</v>
      </c>
      <c r="EH81" s="218"/>
      <c r="EI81" s="218"/>
      <c r="EJ81" s="218"/>
      <c r="EK81" s="18">
        <f t="shared" si="287"/>
        <v>0</v>
      </c>
      <c r="EL81" s="18">
        <v>0</v>
      </c>
      <c r="EM81" s="18">
        <v>0</v>
      </c>
      <c r="EN81" s="18">
        <v>0</v>
      </c>
      <c r="EO81" s="18">
        <v>0</v>
      </c>
      <c r="EP81" s="18">
        <v>0</v>
      </c>
      <c r="EQ81" s="18">
        <v>0</v>
      </c>
      <c r="ER81" s="18">
        <v>0</v>
      </c>
      <c r="ES81" s="18">
        <v>0</v>
      </c>
      <c r="ET81" s="18">
        <v>0</v>
      </c>
      <c r="EU81" s="18">
        <v>0</v>
      </c>
      <c r="EV81" s="18"/>
      <c r="EW81" s="18"/>
      <c r="EX81" s="20">
        <f t="shared" si="188"/>
        <v>0</v>
      </c>
      <c r="EY81" s="20">
        <f t="shared" si="288"/>
        <v>0</v>
      </c>
      <c r="EZ81" s="20">
        <f t="shared" si="289"/>
        <v>0</v>
      </c>
      <c r="FA81" s="18">
        <f t="shared" si="290"/>
        <v>0</v>
      </c>
      <c r="FB81" s="18">
        <v>0</v>
      </c>
      <c r="FC81" s="218">
        <v>0</v>
      </c>
      <c r="FD81" s="218">
        <v>0</v>
      </c>
      <c r="FE81" s="218">
        <v>0</v>
      </c>
      <c r="FF81" s="218">
        <v>0</v>
      </c>
      <c r="FG81" s="218">
        <v>0</v>
      </c>
      <c r="FH81" s="218">
        <v>0</v>
      </c>
      <c r="FI81" s="218">
        <v>0</v>
      </c>
      <c r="FJ81" s="218">
        <v>0</v>
      </c>
      <c r="FK81" s="218">
        <v>0</v>
      </c>
      <c r="FL81" s="218"/>
      <c r="FM81" s="218"/>
      <c r="FN81" s="20">
        <f t="shared" si="291"/>
        <v>0</v>
      </c>
      <c r="FO81" s="18">
        <v>0</v>
      </c>
      <c r="FP81" s="18">
        <v>0</v>
      </c>
      <c r="FQ81" s="18">
        <v>0</v>
      </c>
      <c r="FR81" s="18">
        <v>0</v>
      </c>
      <c r="FS81" s="18">
        <v>0</v>
      </c>
      <c r="FT81" s="18">
        <v>0</v>
      </c>
      <c r="FU81" s="18">
        <v>0</v>
      </c>
      <c r="FV81" s="18">
        <v>0</v>
      </c>
      <c r="FW81" s="18">
        <v>0</v>
      </c>
      <c r="FX81" s="18">
        <v>0</v>
      </c>
      <c r="FY81" s="18"/>
      <c r="FZ81" s="18"/>
      <c r="GA81" s="218">
        <f t="shared" si="292"/>
        <v>0</v>
      </c>
      <c r="GB81" s="20">
        <f t="shared" si="293"/>
        <v>0</v>
      </c>
      <c r="GC81" s="20">
        <f t="shared" si="294"/>
        <v>0</v>
      </c>
      <c r="GD81" s="18">
        <f t="shared" si="295"/>
        <v>4.9380000000000006</v>
      </c>
      <c r="GE81" s="218">
        <v>4.9380000000000006</v>
      </c>
      <c r="GF81" s="218">
        <v>0</v>
      </c>
      <c r="GG81" s="218">
        <v>0</v>
      </c>
      <c r="GH81" s="218">
        <v>0</v>
      </c>
      <c r="GI81" s="218">
        <v>0</v>
      </c>
      <c r="GJ81" s="218">
        <v>0</v>
      </c>
      <c r="GK81" s="218"/>
      <c r="GL81" s="218"/>
      <c r="GM81" s="218"/>
      <c r="GN81" s="218"/>
      <c r="GO81" s="218"/>
      <c r="GP81" s="218"/>
      <c r="GQ81" s="20">
        <f t="shared" si="296"/>
        <v>0</v>
      </c>
      <c r="GR81" s="18">
        <v>0</v>
      </c>
      <c r="GS81" s="18">
        <v>0</v>
      </c>
      <c r="GT81" s="18">
        <v>0</v>
      </c>
      <c r="GU81" s="18">
        <v>0</v>
      </c>
      <c r="GV81" s="218">
        <f t="shared" si="297"/>
        <v>-4.9380000000000006</v>
      </c>
      <c r="GW81" s="20">
        <f t="shared" si="189"/>
        <v>-4.9380000000000006</v>
      </c>
      <c r="GX81" s="20">
        <f t="shared" si="190"/>
        <v>0</v>
      </c>
      <c r="GY81" s="18">
        <f t="shared" si="298"/>
        <v>1019.4150000000001</v>
      </c>
      <c r="GZ81" s="18">
        <v>99.524999999999991</v>
      </c>
      <c r="HA81" s="218">
        <v>102.21</v>
      </c>
      <c r="HB81" s="218">
        <v>102.21</v>
      </c>
      <c r="HC81" s="218">
        <v>102.21</v>
      </c>
      <c r="HD81" s="218">
        <v>102.21</v>
      </c>
      <c r="HE81" s="218">
        <v>102.21</v>
      </c>
      <c r="HF81" s="218">
        <v>102.21</v>
      </c>
      <c r="HG81" s="218">
        <v>102.21</v>
      </c>
      <c r="HH81" s="218">
        <v>102.21</v>
      </c>
      <c r="HI81" s="218">
        <v>102.21</v>
      </c>
      <c r="HJ81" s="218"/>
      <c r="HK81" s="218"/>
      <c r="HL81" s="20">
        <f t="shared" si="299"/>
        <v>854.23255178723036</v>
      </c>
      <c r="HM81" s="18">
        <v>81.583889350705746</v>
      </c>
      <c r="HN81" s="18">
        <v>75.005923713487661</v>
      </c>
      <c r="HO81" s="18">
        <v>86.208431979902599</v>
      </c>
      <c r="HP81" s="18">
        <v>92.925794115513526</v>
      </c>
      <c r="HQ81" s="18">
        <v>97.210525059830132</v>
      </c>
      <c r="HR81" s="18">
        <v>84.324481696553121</v>
      </c>
      <c r="HS81" s="18">
        <v>76.652112754591855</v>
      </c>
      <c r="HT81" s="18">
        <v>101.39510532746436</v>
      </c>
      <c r="HU81" s="18">
        <v>76.614855423585013</v>
      </c>
      <c r="HV81" s="18">
        <v>82.311432365596389</v>
      </c>
      <c r="HW81" s="18"/>
      <c r="HX81" s="18"/>
      <c r="HY81" s="20">
        <f t="shared" si="191"/>
        <v>-165.18244821276971</v>
      </c>
      <c r="HZ81" s="20">
        <f t="shared" si="192"/>
        <v>-165.18244821276971</v>
      </c>
      <c r="IA81" s="20">
        <f t="shared" si="193"/>
        <v>0</v>
      </c>
      <c r="IB81" s="119">
        <f t="shared" si="300"/>
        <v>0</v>
      </c>
      <c r="IC81" s="119">
        <v>0</v>
      </c>
      <c r="ID81" s="228">
        <v>0</v>
      </c>
      <c r="IE81" s="228">
        <v>0</v>
      </c>
      <c r="IF81" s="119">
        <v>0</v>
      </c>
      <c r="IG81" s="119">
        <v>0</v>
      </c>
      <c r="IH81" s="119">
        <v>0</v>
      </c>
      <c r="II81" s="119">
        <v>0</v>
      </c>
      <c r="IJ81" s="119">
        <v>0</v>
      </c>
      <c r="IK81" s="119">
        <v>0</v>
      </c>
      <c r="IL81" s="119">
        <v>0</v>
      </c>
      <c r="IM81" s="119"/>
      <c r="IN81" s="119"/>
      <c r="IO81" s="120">
        <f t="shared" si="301"/>
        <v>0</v>
      </c>
      <c r="IP81" s="18">
        <v>0</v>
      </c>
      <c r="IQ81" s="18">
        <v>0</v>
      </c>
      <c r="IR81" s="18">
        <v>0</v>
      </c>
      <c r="IS81" s="18">
        <v>0</v>
      </c>
      <c r="IT81" s="18">
        <v>0</v>
      </c>
      <c r="IU81" s="18">
        <v>0</v>
      </c>
      <c r="IV81" s="18">
        <v>0</v>
      </c>
      <c r="IW81" s="18">
        <v>0</v>
      </c>
      <c r="IX81" s="18">
        <v>0</v>
      </c>
      <c r="IY81" s="18">
        <v>0</v>
      </c>
      <c r="IZ81" s="18"/>
      <c r="JA81" s="18"/>
      <c r="JB81" s="228">
        <f t="shared" si="194"/>
        <v>0</v>
      </c>
      <c r="JC81" s="120">
        <f t="shared" si="195"/>
        <v>0</v>
      </c>
      <c r="JD81" s="120">
        <f t="shared" si="196"/>
        <v>0</v>
      </c>
      <c r="JE81" s="119">
        <f t="shared" si="302"/>
        <v>0</v>
      </c>
      <c r="JF81" s="119">
        <v>0</v>
      </c>
      <c r="JG81" s="228">
        <v>0</v>
      </c>
      <c r="JH81" s="228">
        <v>0</v>
      </c>
      <c r="JI81" s="228">
        <v>0</v>
      </c>
      <c r="JJ81" s="228">
        <v>0</v>
      </c>
      <c r="JK81" s="228">
        <v>0</v>
      </c>
      <c r="JL81" s="228">
        <v>0</v>
      </c>
      <c r="JM81" s="228">
        <v>0</v>
      </c>
      <c r="JN81" s="228">
        <v>0</v>
      </c>
      <c r="JO81" s="228">
        <v>0</v>
      </c>
      <c r="JP81" s="228"/>
      <c r="JQ81" s="228"/>
      <c r="JR81" s="119">
        <f t="shared" si="303"/>
        <v>0</v>
      </c>
      <c r="JS81" s="18">
        <v>0</v>
      </c>
      <c r="JT81" s="18">
        <v>0</v>
      </c>
      <c r="JU81" s="18">
        <v>0</v>
      </c>
      <c r="JV81" s="18">
        <v>0</v>
      </c>
      <c r="JW81" s="18">
        <v>0</v>
      </c>
      <c r="JX81" s="18">
        <v>0</v>
      </c>
      <c r="JY81" s="18">
        <v>0</v>
      </c>
      <c r="JZ81" s="18">
        <v>0</v>
      </c>
      <c r="KA81" s="18">
        <v>0</v>
      </c>
      <c r="KB81" s="18">
        <v>0</v>
      </c>
      <c r="KC81" s="18"/>
      <c r="KD81" s="18"/>
      <c r="KE81" s="228">
        <f t="shared" si="197"/>
        <v>0</v>
      </c>
      <c r="KF81" s="120">
        <f t="shared" si="198"/>
        <v>0</v>
      </c>
      <c r="KG81" s="120">
        <f t="shared" si="199"/>
        <v>0</v>
      </c>
      <c r="KH81" s="119">
        <f t="shared" si="304"/>
        <v>1010.2620000000001</v>
      </c>
      <c r="KI81" s="119">
        <v>99.191999999999993</v>
      </c>
      <c r="KJ81" s="228">
        <v>101.23</v>
      </c>
      <c r="KK81" s="228">
        <v>101.23</v>
      </c>
      <c r="KL81" s="228">
        <v>101.23</v>
      </c>
      <c r="KM81" s="228">
        <v>101.23</v>
      </c>
      <c r="KN81" s="228">
        <v>101.23</v>
      </c>
      <c r="KO81" s="228">
        <v>101.23</v>
      </c>
      <c r="KP81" s="228">
        <v>101.23</v>
      </c>
      <c r="KQ81" s="228">
        <v>101.23</v>
      </c>
      <c r="KR81" s="228">
        <v>101.23</v>
      </c>
      <c r="KS81" s="228"/>
      <c r="KT81" s="228"/>
      <c r="KU81" s="120">
        <f t="shared" si="305"/>
        <v>844.0041316951731</v>
      </c>
      <c r="KV81" s="18">
        <v>117.51206971839144</v>
      </c>
      <c r="KW81" s="18">
        <v>89.055777203035973</v>
      </c>
      <c r="KX81" s="18">
        <v>131.28706313374693</v>
      </c>
      <c r="KY81" s="18">
        <v>116.43361290814261</v>
      </c>
      <c r="KZ81" s="18">
        <v>125.39924200817424</v>
      </c>
      <c r="LA81" s="18">
        <v>24.845714949018461</v>
      </c>
      <c r="LB81" s="18">
        <v>1.3766929049198962</v>
      </c>
      <c r="LC81" s="18"/>
      <c r="LD81" s="18">
        <v>138.70991401228181</v>
      </c>
      <c r="LE81" s="18">
        <v>99.384044857461788</v>
      </c>
      <c r="LF81" s="18"/>
      <c r="LG81" s="18"/>
      <c r="LH81" s="228">
        <f t="shared" si="306"/>
        <v>-166.25786830482696</v>
      </c>
      <c r="LI81" s="120">
        <f t="shared" si="200"/>
        <v>-166.25786830482696</v>
      </c>
      <c r="LJ81" s="120">
        <f t="shared" si="201"/>
        <v>0</v>
      </c>
      <c r="LK81" s="120">
        <f t="shared" si="307"/>
        <v>0</v>
      </c>
      <c r="LL81" s="228"/>
      <c r="LM81" s="228"/>
      <c r="LN81" s="228"/>
      <c r="LO81" s="228"/>
      <c r="LP81" s="228"/>
      <c r="LQ81" s="228"/>
      <c r="LR81" s="228"/>
      <c r="LS81" s="228"/>
      <c r="LT81" s="228"/>
      <c r="LU81" s="228"/>
      <c r="LV81" s="228"/>
      <c r="LW81" s="228"/>
      <c r="LX81" s="120">
        <f t="shared" si="202"/>
        <v>0</v>
      </c>
      <c r="LY81" s="228"/>
      <c r="LZ81" s="228"/>
      <c r="MA81" s="228"/>
      <c r="MB81" s="228"/>
      <c r="MC81" s="228"/>
      <c r="MD81" s="228"/>
      <c r="ME81" s="228"/>
      <c r="MF81" s="228"/>
      <c r="MG81" s="228"/>
      <c r="MH81" s="228"/>
      <c r="MI81" s="228"/>
      <c r="MJ81" s="119">
        <v>0</v>
      </c>
      <c r="MK81" s="228"/>
      <c r="ML81" s="120">
        <f t="shared" si="203"/>
        <v>0</v>
      </c>
      <c r="MM81" s="120">
        <f t="shared" si="204"/>
        <v>0</v>
      </c>
      <c r="MN81" s="120">
        <f t="shared" si="308"/>
        <v>5251.1729999999998</v>
      </c>
      <c r="MO81" s="120">
        <v>508.173</v>
      </c>
      <c r="MP81" s="228">
        <v>527</v>
      </c>
      <c r="MQ81" s="228">
        <v>527</v>
      </c>
      <c r="MR81" s="228">
        <v>527</v>
      </c>
      <c r="MS81" s="228">
        <v>527</v>
      </c>
      <c r="MT81" s="228">
        <v>527</v>
      </c>
      <c r="MU81" s="228">
        <v>527</v>
      </c>
      <c r="MV81" s="228">
        <v>527</v>
      </c>
      <c r="MW81" s="228">
        <v>527</v>
      </c>
      <c r="MX81" s="228">
        <v>527</v>
      </c>
      <c r="MY81" s="228"/>
      <c r="MZ81" s="228"/>
      <c r="NA81" s="120">
        <f t="shared" si="309"/>
        <v>0</v>
      </c>
      <c r="NB81" s="20">
        <v>0</v>
      </c>
      <c r="NC81" s="20">
        <v>0</v>
      </c>
      <c r="ND81" s="20">
        <v>0</v>
      </c>
      <c r="NE81" s="20">
        <v>0</v>
      </c>
      <c r="NF81" s="20">
        <v>0</v>
      </c>
      <c r="NG81" s="20">
        <v>0</v>
      </c>
      <c r="NH81" s="20">
        <v>0</v>
      </c>
      <c r="NI81" s="20">
        <v>0</v>
      </c>
      <c r="NJ81" s="20">
        <v>0</v>
      </c>
      <c r="NK81" s="20">
        <v>0</v>
      </c>
      <c r="NL81" s="20"/>
      <c r="NM81" s="20"/>
      <c r="NN81" s="228">
        <f t="shared" si="310"/>
        <v>-5251.1729999999998</v>
      </c>
      <c r="NO81" s="120">
        <f t="shared" si="205"/>
        <v>-5251.1729999999998</v>
      </c>
      <c r="NP81" s="120">
        <f t="shared" si="206"/>
        <v>0</v>
      </c>
      <c r="NQ81" s="114">
        <f t="shared" si="207"/>
        <v>0</v>
      </c>
      <c r="NR81" s="113">
        <f t="shared" si="208"/>
        <v>1619.96</v>
      </c>
      <c r="NS81" s="131">
        <f t="shared" si="209"/>
        <v>1619.96</v>
      </c>
      <c r="NT81" s="120">
        <f t="shared" si="210"/>
        <v>0</v>
      </c>
      <c r="NU81" s="120">
        <f t="shared" si="211"/>
        <v>1619.96</v>
      </c>
      <c r="NV81" s="18">
        <f t="shared" si="311"/>
        <v>0</v>
      </c>
      <c r="NW81" s="18">
        <v>0</v>
      </c>
      <c r="NX81" s="218">
        <v>0</v>
      </c>
      <c r="NY81" s="218">
        <v>0</v>
      </c>
      <c r="NZ81" s="18">
        <v>0</v>
      </c>
      <c r="OA81" s="18">
        <v>0</v>
      </c>
      <c r="OB81" s="18">
        <v>0</v>
      </c>
      <c r="OC81" s="18">
        <v>0</v>
      </c>
      <c r="OD81" s="18">
        <v>0</v>
      </c>
      <c r="OE81" s="18">
        <v>0</v>
      </c>
      <c r="OF81" s="18">
        <v>0</v>
      </c>
      <c r="OG81" s="18"/>
      <c r="OH81" s="18"/>
      <c r="OI81" s="20">
        <f t="shared" si="312"/>
        <v>0</v>
      </c>
      <c r="OJ81" s="20">
        <v>0</v>
      </c>
      <c r="OK81" s="20">
        <v>0</v>
      </c>
      <c r="OL81" s="20">
        <v>0</v>
      </c>
      <c r="OM81" s="20">
        <v>0</v>
      </c>
      <c r="ON81" s="20">
        <v>0</v>
      </c>
      <c r="OO81" s="20">
        <v>0</v>
      </c>
      <c r="OP81" s="20">
        <v>0</v>
      </c>
      <c r="OQ81" s="20">
        <v>0</v>
      </c>
      <c r="OR81" s="20">
        <v>0</v>
      </c>
      <c r="OS81" s="20">
        <f>VLOOKUP(C81,'[3]Фін.рез.(витрати)'!$C$8:$AD$94,28,0)</f>
        <v>0</v>
      </c>
      <c r="OT81" s="20"/>
      <c r="OU81" s="20"/>
      <c r="OV81" s="218">
        <f t="shared" si="313"/>
        <v>0</v>
      </c>
      <c r="OW81" s="20">
        <f t="shared" si="212"/>
        <v>0</v>
      </c>
      <c r="OX81" s="20">
        <f t="shared" si="213"/>
        <v>0</v>
      </c>
      <c r="OY81" s="18">
        <f t="shared" si="314"/>
        <v>0</v>
      </c>
      <c r="OZ81" s="18">
        <v>0</v>
      </c>
      <c r="PA81" s="218">
        <v>0</v>
      </c>
      <c r="PB81" s="218">
        <v>0</v>
      </c>
      <c r="PC81" s="218">
        <v>0</v>
      </c>
      <c r="PD81" s="218">
        <v>0</v>
      </c>
      <c r="PE81" s="218">
        <v>0</v>
      </c>
      <c r="PF81" s="218">
        <v>0</v>
      </c>
      <c r="PG81" s="218">
        <v>0</v>
      </c>
      <c r="PH81" s="218">
        <v>0</v>
      </c>
      <c r="PI81" s="218">
        <v>0</v>
      </c>
      <c r="PJ81" s="218"/>
      <c r="PK81" s="218"/>
      <c r="PL81" s="20">
        <f t="shared" si="315"/>
        <v>0</v>
      </c>
      <c r="PM81" s="18">
        <v>0</v>
      </c>
      <c r="PN81" s="18">
        <v>0</v>
      </c>
      <c r="PO81" s="18">
        <v>0</v>
      </c>
      <c r="PP81" s="18">
        <v>0</v>
      </c>
      <c r="PQ81" s="18">
        <v>0</v>
      </c>
      <c r="PR81" s="18">
        <v>0</v>
      </c>
      <c r="PS81" s="18">
        <v>0</v>
      </c>
      <c r="PT81" s="18">
        <v>0</v>
      </c>
      <c r="PU81" s="18">
        <v>0</v>
      </c>
      <c r="PV81" s="18">
        <f>VLOOKUP(C81,'[3]Фін.рез.(витрати)'!$C$8:$AE$94,29,0)</f>
        <v>0</v>
      </c>
      <c r="PW81" s="18"/>
      <c r="PX81" s="18"/>
      <c r="PY81" s="218">
        <f t="shared" si="316"/>
        <v>0</v>
      </c>
      <c r="PZ81" s="20">
        <f t="shared" si="214"/>
        <v>0</v>
      </c>
      <c r="QA81" s="20">
        <f t="shared" si="215"/>
        <v>0</v>
      </c>
      <c r="QB81" s="18">
        <f t="shared" si="317"/>
        <v>0</v>
      </c>
      <c r="QC81" s="18">
        <v>0</v>
      </c>
      <c r="QD81" s="218">
        <v>0</v>
      </c>
      <c r="QE81" s="218">
        <v>0</v>
      </c>
      <c r="QF81" s="218">
        <v>0</v>
      </c>
      <c r="QG81" s="218">
        <v>0</v>
      </c>
      <c r="QH81" s="218">
        <v>0</v>
      </c>
      <c r="QI81" s="218">
        <v>0</v>
      </c>
      <c r="QJ81" s="218">
        <v>0</v>
      </c>
      <c r="QK81" s="218">
        <v>0</v>
      </c>
      <c r="QL81" s="218">
        <v>0</v>
      </c>
      <c r="QM81" s="218"/>
      <c r="QN81" s="218"/>
      <c r="QO81" s="20">
        <f t="shared" si="318"/>
        <v>0</v>
      </c>
      <c r="QP81" s="18">
        <v>0</v>
      </c>
      <c r="QQ81" s="18">
        <v>0</v>
      </c>
      <c r="QR81" s="18"/>
      <c r="QS81" s="18">
        <v>0</v>
      </c>
      <c r="QT81" s="18">
        <v>0</v>
      </c>
      <c r="QU81" s="18">
        <v>0</v>
      </c>
      <c r="QV81" s="18"/>
      <c r="QW81" s="18">
        <v>0</v>
      </c>
      <c r="QX81" s="18"/>
      <c r="QY81" s="18"/>
      <c r="QZ81" s="18"/>
      <c r="RA81" s="18"/>
      <c r="RB81" s="218">
        <f t="shared" si="319"/>
        <v>0</v>
      </c>
      <c r="RC81" s="20">
        <f t="shared" si="216"/>
        <v>0</v>
      </c>
      <c r="RD81" s="20">
        <f t="shared" si="217"/>
        <v>0</v>
      </c>
      <c r="RE81" s="18">
        <f t="shared" si="320"/>
        <v>0</v>
      </c>
      <c r="RF81" s="20">
        <v>0</v>
      </c>
      <c r="RG81" s="218">
        <v>0</v>
      </c>
      <c r="RH81" s="218">
        <v>0</v>
      </c>
      <c r="RI81" s="218">
        <v>0</v>
      </c>
      <c r="RJ81" s="218">
        <v>0</v>
      </c>
      <c r="RK81" s="218">
        <v>0</v>
      </c>
      <c r="RL81" s="218">
        <v>0</v>
      </c>
      <c r="RM81" s="218">
        <v>0</v>
      </c>
      <c r="RN81" s="218">
        <v>0</v>
      </c>
      <c r="RO81" s="218">
        <v>0</v>
      </c>
      <c r="RP81" s="218"/>
      <c r="RQ81" s="218"/>
      <c r="RR81" s="20">
        <f t="shared" si="321"/>
        <v>0</v>
      </c>
      <c r="RS81" s="18">
        <v>0</v>
      </c>
      <c r="RT81" s="18">
        <v>0</v>
      </c>
      <c r="RU81" s="18"/>
      <c r="RV81" s="18">
        <v>0</v>
      </c>
      <c r="RW81" s="18"/>
      <c r="RX81" s="18"/>
      <c r="RY81" s="18">
        <v>0</v>
      </c>
      <c r="RZ81" s="18">
        <v>0</v>
      </c>
      <c r="SA81" s="18"/>
      <c r="SB81" s="18"/>
      <c r="SC81" s="18"/>
      <c r="SD81" s="18"/>
      <c r="SE81" s="20">
        <f t="shared" si="218"/>
        <v>0</v>
      </c>
      <c r="SF81" s="20">
        <f t="shared" si="219"/>
        <v>0</v>
      </c>
      <c r="SG81" s="20">
        <f t="shared" si="220"/>
        <v>0</v>
      </c>
      <c r="SH81" s="18">
        <f t="shared" si="322"/>
        <v>0</v>
      </c>
      <c r="SI81" s="18">
        <v>0</v>
      </c>
      <c r="SJ81" s="218">
        <v>0</v>
      </c>
      <c r="SK81" s="218">
        <v>0</v>
      </c>
      <c r="SL81" s="218">
        <v>0</v>
      </c>
      <c r="SM81" s="218">
        <v>0</v>
      </c>
      <c r="SN81" s="218">
        <v>0</v>
      </c>
      <c r="SO81" s="218">
        <v>0</v>
      </c>
      <c r="SP81" s="218">
        <v>0</v>
      </c>
      <c r="SQ81" s="218">
        <v>0</v>
      </c>
      <c r="SR81" s="218">
        <v>0</v>
      </c>
      <c r="SS81" s="218"/>
      <c r="ST81" s="218"/>
      <c r="SU81" s="20">
        <f t="shared" si="323"/>
        <v>0</v>
      </c>
      <c r="SV81" s="18">
        <v>0</v>
      </c>
      <c r="SW81" s="18">
        <v>0</v>
      </c>
      <c r="SX81" s="18">
        <v>0</v>
      </c>
      <c r="SY81" s="18">
        <v>0</v>
      </c>
      <c r="SZ81" s="18">
        <v>0</v>
      </c>
      <c r="TA81" s="18">
        <v>0</v>
      </c>
      <c r="TB81" s="18">
        <v>0</v>
      </c>
      <c r="TC81" s="18">
        <v>0</v>
      </c>
      <c r="TD81" s="18">
        <v>0</v>
      </c>
      <c r="TE81" s="18"/>
      <c r="TF81" s="18"/>
      <c r="TG81" s="18"/>
      <c r="TH81" s="20">
        <f t="shared" si="221"/>
        <v>0</v>
      </c>
      <c r="TI81" s="20">
        <f t="shared" si="222"/>
        <v>0</v>
      </c>
      <c r="TJ81" s="20">
        <f t="shared" si="223"/>
        <v>0</v>
      </c>
      <c r="TK81" s="18">
        <f t="shared" si="324"/>
        <v>0</v>
      </c>
      <c r="TL81" s="18">
        <v>0</v>
      </c>
      <c r="TM81" s="218">
        <v>0</v>
      </c>
      <c r="TN81" s="218">
        <v>0</v>
      </c>
      <c r="TO81" s="218">
        <v>0</v>
      </c>
      <c r="TP81" s="218">
        <v>0</v>
      </c>
      <c r="TQ81" s="218">
        <v>0</v>
      </c>
      <c r="TR81" s="218">
        <v>0</v>
      </c>
      <c r="TS81" s="218">
        <v>0</v>
      </c>
      <c r="TT81" s="218">
        <v>0</v>
      </c>
      <c r="TU81" s="218">
        <v>0</v>
      </c>
      <c r="TV81" s="218"/>
      <c r="TW81" s="218"/>
      <c r="TX81" s="20">
        <f t="shared" si="325"/>
        <v>1619.96</v>
      </c>
      <c r="TY81" s="18">
        <v>0</v>
      </c>
      <c r="TZ81" s="18">
        <v>0</v>
      </c>
      <c r="UA81" s="18">
        <v>0</v>
      </c>
      <c r="UB81" s="18">
        <v>0</v>
      </c>
      <c r="UC81" s="18">
        <v>0</v>
      </c>
      <c r="UD81" s="18">
        <v>0</v>
      </c>
      <c r="UE81" s="18">
        <v>0</v>
      </c>
      <c r="UF81" s="18">
        <v>0</v>
      </c>
      <c r="UG81" s="18">
        <v>0</v>
      </c>
      <c r="UH81" s="18">
        <f>VLOOKUP(C81,'[3]Фін.рез.(витрати)'!$C$8:$AI$94,33,0)</f>
        <v>1619.96</v>
      </c>
      <c r="UI81" s="18"/>
      <c r="UJ81" s="18"/>
      <c r="UK81" s="20">
        <f t="shared" si="224"/>
        <v>1619.96</v>
      </c>
      <c r="UL81" s="20">
        <f t="shared" si="225"/>
        <v>0</v>
      </c>
      <c r="UM81" s="20">
        <f t="shared" si="226"/>
        <v>1619.96</v>
      </c>
      <c r="UN81" s="18">
        <f t="shared" si="326"/>
        <v>0</v>
      </c>
      <c r="UO81" s="18">
        <v>0</v>
      </c>
      <c r="UP81" s="218">
        <v>0</v>
      </c>
      <c r="UQ81" s="218">
        <v>0</v>
      </c>
      <c r="UR81" s="218">
        <v>0</v>
      </c>
      <c r="US81" s="218">
        <v>0</v>
      </c>
      <c r="UT81" s="218">
        <v>0</v>
      </c>
      <c r="UU81" s="218">
        <v>0</v>
      </c>
      <c r="UV81" s="218">
        <v>0</v>
      </c>
      <c r="UW81" s="218">
        <v>0</v>
      </c>
      <c r="UX81" s="218">
        <v>0</v>
      </c>
      <c r="UY81" s="218"/>
      <c r="UZ81" s="218"/>
      <c r="VA81" s="20">
        <f t="shared" si="227"/>
        <v>0</v>
      </c>
      <c r="VB81" s="218"/>
      <c r="VC81" s="218"/>
      <c r="VD81" s="218"/>
      <c r="VE81" s="218"/>
      <c r="VF81" s="218"/>
      <c r="VG81" s="218"/>
      <c r="VH81" s="218"/>
      <c r="VI81" s="218"/>
      <c r="VJ81" s="218"/>
      <c r="VK81" s="218"/>
      <c r="VL81" s="218"/>
      <c r="VM81" s="218"/>
      <c r="VN81" s="20">
        <f t="shared" si="228"/>
        <v>0</v>
      </c>
      <c r="VO81" s="20">
        <f t="shared" si="229"/>
        <v>0</v>
      </c>
      <c r="VP81" s="20">
        <f t="shared" si="230"/>
        <v>0</v>
      </c>
      <c r="VQ81" s="120">
        <f t="shared" si="231"/>
        <v>0</v>
      </c>
      <c r="VR81" s="228"/>
      <c r="VS81" s="228"/>
      <c r="VT81" s="228"/>
      <c r="VU81" s="228"/>
      <c r="VV81" s="228"/>
      <c r="VW81" s="228"/>
      <c r="VX81" s="228"/>
      <c r="VY81" s="228"/>
      <c r="VZ81" s="228"/>
      <c r="WA81" s="228"/>
      <c r="WB81" s="228"/>
      <c r="WC81" s="228"/>
      <c r="WD81" s="120">
        <f t="shared" si="232"/>
        <v>0</v>
      </c>
      <c r="WE81" s="218"/>
      <c r="WF81" s="218"/>
      <c r="WG81" s="218"/>
      <c r="WH81" s="218"/>
      <c r="WI81" s="218"/>
      <c r="WJ81" s="218"/>
      <c r="WK81" s="218"/>
      <c r="WL81" s="218"/>
      <c r="WM81" s="218"/>
      <c r="WN81" s="218"/>
      <c r="WO81" s="218"/>
      <c r="WP81" s="218"/>
      <c r="WQ81" s="120">
        <f t="shared" si="233"/>
        <v>0</v>
      </c>
      <c r="WR81" s="120">
        <f t="shared" si="234"/>
        <v>0</v>
      </c>
      <c r="WS81" s="120">
        <f t="shared" si="235"/>
        <v>0</v>
      </c>
      <c r="WT81" s="119">
        <f t="shared" si="327"/>
        <v>0</v>
      </c>
      <c r="WU81" s="119">
        <v>0</v>
      </c>
      <c r="WV81" s="228">
        <v>0</v>
      </c>
      <c r="WW81" s="228">
        <v>0</v>
      </c>
      <c r="WX81" s="228">
        <v>0</v>
      </c>
      <c r="WY81" s="228">
        <v>0</v>
      </c>
      <c r="WZ81" s="228">
        <v>0</v>
      </c>
      <c r="XA81" s="228">
        <v>0</v>
      </c>
      <c r="XB81" s="228">
        <v>0</v>
      </c>
      <c r="XC81" s="228">
        <v>0</v>
      </c>
      <c r="XD81" s="228">
        <v>0</v>
      </c>
      <c r="XE81" s="228"/>
      <c r="XF81" s="228"/>
      <c r="XG81" s="119">
        <f t="shared" si="328"/>
        <v>159.3149025724677</v>
      </c>
      <c r="XH81" s="18">
        <v>0</v>
      </c>
      <c r="XI81" s="18">
        <v>27.364162304477773</v>
      </c>
      <c r="XJ81" s="18">
        <v>16.480473898285211</v>
      </c>
      <c r="XK81" s="18">
        <v>16.822635248506458</v>
      </c>
      <c r="XL81" s="18">
        <v>16.455142478881214</v>
      </c>
      <c r="XM81" s="18">
        <v>16.762497436229957</v>
      </c>
      <c r="XN81" s="18">
        <v>16.297001056119093</v>
      </c>
      <c r="XO81" s="18">
        <v>16.368866843659102</v>
      </c>
      <c r="XP81" s="18">
        <v>16.231885754025488</v>
      </c>
      <c r="XQ81" s="18">
        <v>16.532237552283405</v>
      </c>
      <c r="XR81" s="18"/>
      <c r="XS81" s="18"/>
      <c r="XT81" s="120">
        <f t="shared" si="236"/>
        <v>159.3149025724677</v>
      </c>
      <c r="XU81" s="120">
        <f t="shared" si="237"/>
        <v>0</v>
      </c>
      <c r="XV81" s="120">
        <f t="shared" si="238"/>
        <v>159.3149025724677</v>
      </c>
      <c r="XW81" s="119">
        <f t="shared" si="329"/>
        <v>0</v>
      </c>
      <c r="XX81" s="119">
        <v>0</v>
      </c>
      <c r="XY81" s="228">
        <v>0</v>
      </c>
      <c r="XZ81" s="228">
        <v>0</v>
      </c>
      <c r="YA81" s="228">
        <v>0</v>
      </c>
      <c r="YB81" s="228">
        <v>0</v>
      </c>
      <c r="YC81" s="228">
        <v>0</v>
      </c>
      <c r="YD81" s="228">
        <v>0</v>
      </c>
      <c r="YE81" s="228">
        <v>0</v>
      </c>
      <c r="YF81" s="228">
        <v>0</v>
      </c>
      <c r="YG81" s="228">
        <v>0</v>
      </c>
      <c r="YH81" s="228"/>
      <c r="YI81" s="228"/>
      <c r="YJ81" s="120">
        <f t="shared" si="330"/>
        <v>0</v>
      </c>
      <c r="YK81" s="18">
        <v>0</v>
      </c>
      <c r="YL81" s="18">
        <v>0</v>
      </c>
      <c r="YM81" s="18">
        <v>0</v>
      </c>
      <c r="YN81" s="18">
        <v>0</v>
      </c>
      <c r="YO81" s="18">
        <v>0</v>
      </c>
      <c r="YP81" s="18">
        <v>0</v>
      </c>
      <c r="YQ81" s="18">
        <v>0</v>
      </c>
      <c r="YR81" s="18">
        <v>0</v>
      </c>
      <c r="YS81" s="18">
        <v>0</v>
      </c>
      <c r="YT81" s="18">
        <v>0</v>
      </c>
      <c r="YU81" s="18"/>
      <c r="YV81" s="18"/>
      <c r="YW81" s="218">
        <f t="shared" si="331"/>
        <v>0</v>
      </c>
      <c r="YX81" s="120">
        <f t="shared" si="239"/>
        <v>0</v>
      </c>
      <c r="YY81" s="120">
        <f t="shared" si="240"/>
        <v>0</v>
      </c>
      <c r="YZ81" s="119">
        <f t="shared" si="332"/>
        <v>0</v>
      </c>
      <c r="ZA81" s="119">
        <v>0</v>
      </c>
      <c r="ZB81" s="228">
        <v>0</v>
      </c>
      <c r="ZC81" s="228">
        <v>0</v>
      </c>
      <c r="ZD81" s="228">
        <v>0</v>
      </c>
      <c r="ZE81" s="228">
        <v>0</v>
      </c>
      <c r="ZF81" s="228">
        <v>0</v>
      </c>
      <c r="ZG81" s="228">
        <v>0</v>
      </c>
      <c r="ZH81" s="228">
        <v>0</v>
      </c>
      <c r="ZI81" s="228">
        <v>0</v>
      </c>
      <c r="ZJ81" s="228">
        <v>0</v>
      </c>
      <c r="ZK81" s="228"/>
      <c r="ZL81" s="228"/>
      <c r="ZM81" s="120">
        <f t="shared" si="333"/>
        <v>0</v>
      </c>
      <c r="ZN81" s="119"/>
      <c r="ZO81" s="18"/>
      <c r="ZP81" s="18">
        <v>0</v>
      </c>
      <c r="ZQ81" s="18">
        <v>0</v>
      </c>
      <c r="ZR81" s="18"/>
      <c r="ZS81" s="18"/>
      <c r="ZT81" s="18"/>
      <c r="ZU81" s="18"/>
      <c r="ZV81" s="18"/>
      <c r="ZW81" s="18"/>
      <c r="ZX81" s="18"/>
      <c r="ZY81" s="18"/>
      <c r="ZZ81" s="120">
        <f t="shared" si="241"/>
        <v>0</v>
      </c>
      <c r="AAA81" s="120">
        <f t="shared" si="242"/>
        <v>0</v>
      </c>
      <c r="AAB81" s="120">
        <f t="shared" si="243"/>
        <v>0</v>
      </c>
      <c r="AAC81" s="119">
        <f t="shared" si="334"/>
        <v>0</v>
      </c>
      <c r="AAD81" s="119">
        <v>0</v>
      </c>
      <c r="AAE81" s="228">
        <v>0</v>
      </c>
      <c r="AAF81" s="228">
        <v>0</v>
      </c>
      <c r="AAG81" s="228">
        <v>0</v>
      </c>
      <c r="AAH81" s="228">
        <v>0</v>
      </c>
      <c r="AAI81" s="228">
        <v>0</v>
      </c>
      <c r="AAJ81" s="228">
        <v>0</v>
      </c>
      <c r="AAK81" s="228">
        <v>0</v>
      </c>
      <c r="AAL81" s="228">
        <v>0</v>
      </c>
      <c r="AAM81" s="228">
        <v>0</v>
      </c>
      <c r="AAN81" s="228"/>
      <c r="AAO81" s="228"/>
      <c r="AAP81" s="120">
        <f t="shared" si="335"/>
        <v>0</v>
      </c>
      <c r="AAQ81" s="18">
        <v>0</v>
      </c>
      <c r="AAR81" s="18">
        <v>0</v>
      </c>
      <c r="AAS81" s="18">
        <v>0</v>
      </c>
      <c r="AAT81" s="18">
        <v>0</v>
      </c>
      <c r="AAU81" s="18">
        <v>0</v>
      </c>
      <c r="AAV81" s="18">
        <v>0</v>
      </c>
      <c r="AAW81" s="18">
        <v>0</v>
      </c>
      <c r="AAX81" s="18">
        <v>0</v>
      </c>
      <c r="AAY81" s="18">
        <v>0</v>
      </c>
      <c r="AAZ81" s="18">
        <v>0</v>
      </c>
      <c r="ABA81" s="18"/>
      <c r="ABB81" s="18"/>
      <c r="ABC81" s="120">
        <f t="shared" si="244"/>
        <v>0</v>
      </c>
      <c r="ABD81" s="120">
        <f t="shared" si="245"/>
        <v>0</v>
      </c>
      <c r="ABE81" s="120">
        <f t="shared" si="246"/>
        <v>0</v>
      </c>
      <c r="ABF81" s="119">
        <f t="shared" si="336"/>
        <v>0</v>
      </c>
      <c r="ABG81" s="119">
        <v>0</v>
      </c>
      <c r="ABH81" s="228">
        <v>0</v>
      </c>
      <c r="ABI81" s="228">
        <v>0</v>
      </c>
      <c r="ABJ81" s="228">
        <v>0</v>
      </c>
      <c r="ABK81" s="228">
        <v>0</v>
      </c>
      <c r="ABL81" s="228">
        <v>0</v>
      </c>
      <c r="ABM81" s="228">
        <v>0</v>
      </c>
      <c r="ABN81" s="228">
        <v>0</v>
      </c>
      <c r="ABO81" s="228">
        <v>0</v>
      </c>
      <c r="ABP81" s="228">
        <v>0</v>
      </c>
      <c r="ABQ81" s="228"/>
      <c r="ABR81" s="228"/>
      <c r="ABS81" s="120">
        <f t="shared" si="337"/>
        <v>0</v>
      </c>
      <c r="ABT81" s="18">
        <v>0</v>
      </c>
      <c r="ABU81" s="18"/>
      <c r="ABV81" s="18"/>
      <c r="ABW81" s="18"/>
      <c r="ABX81" s="18"/>
      <c r="ABY81" s="18"/>
      <c r="ABZ81" s="18"/>
      <c r="ACA81" s="18">
        <v>0</v>
      </c>
      <c r="ACB81" s="18">
        <v>0</v>
      </c>
      <c r="ACC81" s="18">
        <v>0</v>
      </c>
      <c r="ACD81" s="18"/>
      <c r="ACE81" s="18"/>
      <c r="ACF81" s="120">
        <f t="shared" si="247"/>
        <v>0</v>
      </c>
      <c r="ACG81" s="120">
        <f t="shared" si="248"/>
        <v>0</v>
      </c>
      <c r="ACH81" s="120">
        <f t="shared" si="249"/>
        <v>0</v>
      </c>
      <c r="ACI81" s="114">
        <f t="shared" si="250"/>
        <v>0</v>
      </c>
      <c r="ACJ81" s="120">
        <f t="shared" si="251"/>
        <v>0</v>
      </c>
      <c r="ACK81" s="131">
        <f t="shared" si="252"/>
        <v>0</v>
      </c>
      <c r="ACL81" s="120">
        <f t="shared" si="253"/>
        <v>0</v>
      </c>
      <c r="ACM81" s="120">
        <f t="shared" si="254"/>
        <v>0</v>
      </c>
      <c r="ACN81" s="18">
        <f t="shared" si="338"/>
        <v>0</v>
      </c>
      <c r="ACO81" s="18">
        <v>0</v>
      </c>
      <c r="ACP81" s="218">
        <v>0</v>
      </c>
      <c r="ACQ81" s="218">
        <v>0</v>
      </c>
      <c r="ACR81" s="218">
        <v>0</v>
      </c>
      <c r="ACS81" s="218">
        <v>0</v>
      </c>
      <c r="ACT81" s="218">
        <v>0</v>
      </c>
      <c r="ACU81" s="218">
        <v>0</v>
      </c>
      <c r="ACV81" s="218">
        <v>0</v>
      </c>
      <c r="ACW81" s="218">
        <v>0</v>
      </c>
      <c r="ACX81" s="218">
        <v>0</v>
      </c>
      <c r="ACY81" s="218"/>
      <c r="ACZ81" s="218"/>
      <c r="ADA81" s="20">
        <f t="shared" si="339"/>
        <v>0</v>
      </c>
      <c r="ADB81" s="18">
        <v>0</v>
      </c>
      <c r="ADC81" s="18">
        <v>0</v>
      </c>
      <c r="ADD81" s="18">
        <v>0</v>
      </c>
      <c r="ADE81" s="18">
        <v>0</v>
      </c>
      <c r="ADF81" s="18">
        <v>0</v>
      </c>
      <c r="ADG81" s="18">
        <v>0</v>
      </c>
      <c r="ADH81" s="18">
        <v>0</v>
      </c>
      <c r="ADI81" s="18">
        <v>0</v>
      </c>
      <c r="ADJ81" s="18">
        <v>0</v>
      </c>
      <c r="ADK81" s="18">
        <v>0</v>
      </c>
      <c r="ADL81" s="18"/>
      <c r="ADM81" s="18"/>
      <c r="ADN81" s="20">
        <f t="shared" si="255"/>
        <v>0</v>
      </c>
      <c r="ADO81" s="20">
        <f t="shared" si="256"/>
        <v>0</v>
      </c>
      <c r="ADP81" s="20">
        <f t="shared" si="257"/>
        <v>0</v>
      </c>
      <c r="ADQ81" s="18">
        <f t="shared" si="340"/>
        <v>0</v>
      </c>
      <c r="ADR81" s="18">
        <v>0</v>
      </c>
      <c r="ADS81" s="218">
        <v>0</v>
      </c>
      <c r="ADT81" s="218">
        <v>0</v>
      </c>
      <c r="ADU81" s="218">
        <v>0</v>
      </c>
      <c r="ADV81" s="218">
        <v>0</v>
      </c>
      <c r="ADW81" s="218">
        <v>0</v>
      </c>
      <c r="ADX81" s="218">
        <v>0</v>
      </c>
      <c r="ADY81" s="218">
        <v>0</v>
      </c>
      <c r="ADZ81" s="218">
        <v>0</v>
      </c>
      <c r="AEA81" s="218">
        <v>0</v>
      </c>
      <c r="AEB81" s="218"/>
      <c r="AEC81" s="218"/>
      <c r="AED81" s="20">
        <f t="shared" si="341"/>
        <v>0</v>
      </c>
      <c r="AEE81" s="18">
        <v>0</v>
      </c>
      <c r="AEF81" s="18">
        <v>0</v>
      </c>
      <c r="AEG81" s="18">
        <v>0</v>
      </c>
      <c r="AEH81" s="18">
        <v>0</v>
      </c>
      <c r="AEI81" s="18">
        <v>0</v>
      </c>
      <c r="AEJ81" s="18">
        <v>0</v>
      </c>
      <c r="AEK81" s="18">
        <v>0</v>
      </c>
      <c r="AEL81" s="18">
        <v>0</v>
      </c>
      <c r="AEM81" s="18">
        <v>0</v>
      </c>
      <c r="AEN81" s="18">
        <v>0</v>
      </c>
      <c r="AEO81" s="18"/>
      <c r="AEP81" s="18"/>
      <c r="AEQ81" s="20">
        <f t="shared" si="258"/>
        <v>0</v>
      </c>
      <c r="AER81" s="20">
        <f t="shared" si="259"/>
        <v>0</v>
      </c>
      <c r="AES81" s="20">
        <f t="shared" si="260"/>
        <v>0</v>
      </c>
      <c r="AET81" s="18">
        <f t="shared" si="342"/>
        <v>0</v>
      </c>
      <c r="AEU81" s="18">
        <v>0</v>
      </c>
      <c r="AEV81" s="218">
        <v>0</v>
      </c>
      <c r="AEW81" s="218">
        <v>0</v>
      </c>
      <c r="AEX81" s="218">
        <v>0</v>
      </c>
      <c r="AEY81" s="218">
        <v>0</v>
      </c>
      <c r="AEZ81" s="218"/>
      <c r="AFA81" s="218"/>
      <c r="AFB81" s="218"/>
      <c r="AFC81" s="218"/>
      <c r="AFD81" s="218"/>
      <c r="AFE81" s="218"/>
      <c r="AFF81" s="218"/>
      <c r="AFG81" s="20">
        <f t="shared" si="343"/>
        <v>0</v>
      </c>
      <c r="AFH81" s="18"/>
      <c r="AFI81" s="18"/>
      <c r="AFJ81" s="18"/>
      <c r="AFK81" s="18"/>
      <c r="AFL81" s="18"/>
      <c r="AFM81" s="18"/>
      <c r="AFN81" s="18"/>
      <c r="AFO81" s="18"/>
      <c r="AFP81" s="18"/>
      <c r="AFQ81" s="18"/>
      <c r="AFR81" s="18"/>
      <c r="AFS81" s="18"/>
      <c r="AFT81" s="20">
        <f t="shared" si="261"/>
        <v>0</v>
      </c>
      <c r="AFU81" s="20">
        <f t="shared" si="262"/>
        <v>0</v>
      </c>
      <c r="AFV81" s="135">
        <f t="shared" si="263"/>
        <v>0</v>
      </c>
      <c r="AFW81" s="140">
        <f t="shared" si="264"/>
        <v>7285.7880000000005</v>
      </c>
      <c r="AFX81" s="110">
        <f t="shared" si="265"/>
        <v>3477.5115860548713</v>
      </c>
      <c r="AFY81" s="125">
        <f t="shared" si="266"/>
        <v>-3808.2764139451292</v>
      </c>
      <c r="AFZ81" s="20">
        <f t="shared" si="344"/>
        <v>-3808.2764139451292</v>
      </c>
      <c r="AGA81" s="139">
        <f t="shared" si="345"/>
        <v>0</v>
      </c>
      <c r="AGB81" s="200">
        <f t="shared" si="267"/>
        <v>8742.9456000000009</v>
      </c>
      <c r="AGC81" s="125">
        <f t="shared" si="267"/>
        <v>4173.0139032658453</v>
      </c>
      <c r="AGD81" s="125">
        <f t="shared" si="268"/>
        <v>-4569.9316967341556</v>
      </c>
      <c r="AGE81" s="20">
        <f t="shared" si="269"/>
        <v>-4569.9316967341556</v>
      </c>
      <c r="AGF81" s="135">
        <f t="shared" si="270"/>
        <v>0</v>
      </c>
      <c r="AGG81" s="164">
        <f t="shared" si="346"/>
        <v>437.14728000000008</v>
      </c>
      <c r="AGH81" s="205">
        <f t="shared" si="347"/>
        <v>208.65069516329228</v>
      </c>
      <c r="AGI81" s="125">
        <f t="shared" si="271"/>
        <v>-228.4965848367078</v>
      </c>
      <c r="AGJ81" s="20">
        <f t="shared" si="272"/>
        <v>-228.4965848367078</v>
      </c>
      <c r="AGK81" s="139">
        <f t="shared" si="273"/>
        <v>0</v>
      </c>
      <c r="AGL81" s="165">
        <f t="shared" si="348"/>
        <v>9180.0928800000002</v>
      </c>
      <c r="AGM81" s="165">
        <f t="shared" si="348"/>
        <v>4381.6645984291372</v>
      </c>
      <c r="AGN81" s="166">
        <f t="shared" si="99"/>
        <v>-4798.428281570863</v>
      </c>
      <c r="AGO81" s="165">
        <f t="shared" si="274"/>
        <v>-4798.428281570863</v>
      </c>
      <c r="AGP81" s="167">
        <f t="shared" si="275"/>
        <v>0</v>
      </c>
      <c r="AGQ81" s="202">
        <f t="shared" si="349"/>
        <v>4.7619047619047623E-2</v>
      </c>
      <c r="AGR81" s="263"/>
      <c r="AGS81" s="263">
        <v>0.05</v>
      </c>
      <c r="AGT81" s="229"/>
      <c r="AGU81" s="264"/>
      <c r="AGV81" s="22"/>
      <c r="AGW81" s="22"/>
      <c r="AGX81" s="22"/>
      <c r="AGY81" s="22"/>
      <c r="AGZ81" s="22"/>
      <c r="AHA81" s="22"/>
      <c r="AHB81" s="22"/>
      <c r="AHC81" s="22"/>
      <c r="AHD81" s="22"/>
      <c r="AHE81" s="22"/>
      <c r="AHF81" s="22"/>
      <c r="AHG81" s="22"/>
      <c r="AHH81" s="22"/>
    </row>
    <row r="82" spans="1:892" s="210" customFormat="1" ht="12.75" outlineLevel="1" x14ac:dyDescent="0.25">
      <c r="A82" s="22">
        <v>512</v>
      </c>
      <c r="B82" s="21">
        <v>3</v>
      </c>
      <c r="C82" s="233" t="s">
        <v>1771</v>
      </c>
      <c r="D82" s="231">
        <v>5</v>
      </c>
      <c r="E82" s="227">
        <v>5956</v>
      </c>
      <c r="F82" s="131">
        <f t="shared" si="177"/>
        <v>81470.416999999987</v>
      </c>
      <c r="G82" s="113">
        <f t="shared" si="178"/>
        <v>76113.544017870183</v>
      </c>
      <c r="H82" s="131">
        <f t="shared" si="179"/>
        <v>-5356.8729821298039</v>
      </c>
      <c r="I82" s="120">
        <f t="shared" si="180"/>
        <v>-5356.8729821298039</v>
      </c>
      <c r="J82" s="120">
        <f t="shared" si="181"/>
        <v>0</v>
      </c>
      <c r="K82" s="18">
        <f t="shared" si="276"/>
        <v>26692.296999999999</v>
      </c>
      <c r="L82" s="218">
        <v>2617.027</v>
      </c>
      <c r="M82" s="218">
        <v>2675.03</v>
      </c>
      <c r="N82" s="218">
        <v>2675.03</v>
      </c>
      <c r="O82" s="218">
        <v>2675.03</v>
      </c>
      <c r="P82" s="218">
        <v>2675.03</v>
      </c>
      <c r="Q82" s="218">
        <v>2675.03</v>
      </c>
      <c r="R82" s="218">
        <v>2675.03</v>
      </c>
      <c r="S82" s="218">
        <v>2675.03</v>
      </c>
      <c r="T82" s="218">
        <v>2675.03</v>
      </c>
      <c r="U82" s="218">
        <v>2675.03</v>
      </c>
      <c r="V82" s="218"/>
      <c r="W82" s="218"/>
      <c r="X82" s="218">
        <f t="shared" si="277"/>
        <v>26302.04935874042</v>
      </c>
      <c r="Y82" s="18">
        <v>0</v>
      </c>
      <c r="Z82" s="18">
        <v>10808.023411262933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15494.025947477487</v>
      </c>
      <c r="AG82" s="18">
        <v>0</v>
      </c>
      <c r="AH82" s="18">
        <v>0</v>
      </c>
      <c r="AI82" s="18"/>
      <c r="AJ82" s="18"/>
      <c r="AK82" s="218"/>
      <c r="AL82" s="218">
        <f t="shared" si="278"/>
        <v>0</v>
      </c>
      <c r="AM82" s="218">
        <f t="shared" si="182"/>
        <v>0</v>
      </c>
      <c r="AN82" s="18">
        <f t="shared" si="279"/>
        <v>5105.098</v>
      </c>
      <c r="AO82" s="218">
        <v>501.23800000000006</v>
      </c>
      <c r="AP82" s="218">
        <v>511.54</v>
      </c>
      <c r="AQ82" s="218">
        <v>511.54</v>
      </c>
      <c r="AR82" s="218">
        <v>511.54</v>
      </c>
      <c r="AS82" s="218">
        <v>511.54</v>
      </c>
      <c r="AT82" s="218">
        <v>511.54</v>
      </c>
      <c r="AU82" s="218">
        <v>511.54</v>
      </c>
      <c r="AV82" s="218">
        <v>511.54</v>
      </c>
      <c r="AW82" s="218">
        <v>511.54</v>
      </c>
      <c r="AX82" s="218">
        <v>511.54</v>
      </c>
      <c r="AY82" s="218"/>
      <c r="AZ82" s="218"/>
      <c r="BA82" s="20">
        <f t="shared" si="280"/>
        <v>4991.2187979891114</v>
      </c>
      <c r="BB82" s="18">
        <v>0</v>
      </c>
      <c r="BC82" s="18">
        <v>1938.7793401812264</v>
      </c>
      <c r="BD82" s="18">
        <v>0</v>
      </c>
      <c r="BE82" s="18">
        <v>0</v>
      </c>
      <c r="BF82" s="18">
        <v>0</v>
      </c>
      <c r="BG82" s="18">
        <v>0</v>
      </c>
      <c r="BH82" s="18">
        <v>0</v>
      </c>
      <c r="BI82" s="18">
        <v>3052.4394578078845</v>
      </c>
      <c r="BJ82" s="18">
        <v>0</v>
      </c>
      <c r="BK82" s="18">
        <v>0</v>
      </c>
      <c r="BL82" s="18"/>
      <c r="BM82" s="18"/>
      <c r="BN82" s="218"/>
      <c r="BO82" s="20">
        <f t="shared" si="183"/>
        <v>0</v>
      </c>
      <c r="BP82" s="20">
        <f t="shared" si="184"/>
        <v>0</v>
      </c>
      <c r="BQ82" s="18">
        <f t="shared" si="281"/>
        <v>3489.3430000000008</v>
      </c>
      <c r="BR82" s="218">
        <v>348.61299999999994</v>
      </c>
      <c r="BS82" s="3">
        <v>348.97</v>
      </c>
      <c r="BT82" s="218">
        <v>348.97</v>
      </c>
      <c r="BU82" s="218">
        <v>348.97</v>
      </c>
      <c r="BV82" s="218">
        <v>348.97</v>
      </c>
      <c r="BW82" s="218">
        <v>348.97</v>
      </c>
      <c r="BX82" s="218">
        <v>348.97</v>
      </c>
      <c r="BY82" s="218">
        <v>348.97</v>
      </c>
      <c r="BZ82" s="218">
        <v>348.97</v>
      </c>
      <c r="CA82" s="218">
        <v>348.97</v>
      </c>
      <c r="CB82" s="218"/>
      <c r="CC82" s="218"/>
      <c r="CD82" s="18">
        <f t="shared" si="282"/>
        <v>3789.5805564458797</v>
      </c>
      <c r="CE82" s="18">
        <v>351.94205998699999</v>
      </c>
      <c r="CF82" s="18">
        <v>351.03796086999995</v>
      </c>
      <c r="CG82" s="18">
        <v>385.66816235587999</v>
      </c>
      <c r="CH82" s="18">
        <v>393.67525850999999</v>
      </c>
      <c r="CI82" s="18">
        <v>385.07536860299996</v>
      </c>
      <c r="CJ82" s="18">
        <v>392.26794221</v>
      </c>
      <c r="CK82" s="18">
        <v>381.06388856999996</v>
      </c>
      <c r="CL82" s="18">
        <v>382.74428709</v>
      </c>
      <c r="CM82" s="18">
        <v>379.54133296999998</v>
      </c>
      <c r="CN82" s="18">
        <v>386.56429527999995</v>
      </c>
      <c r="CO82" s="18"/>
      <c r="CP82" s="18"/>
      <c r="CQ82" s="218"/>
      <c r="CR82" s="20">
        <f t="shared" si="185"/>
        <v>0</v>
      </c>
      <c r="CS82" s="20">
        <f t="shared" si="186"/>
        <v>0</v>
      </c>
      <c r="CT82" s="18">
        <f t="shared" si="283"/>
        <v>732.44</v>
      </c>
      <c r="CU82" s="18">
        <v>73.190000000000012</v>
      </c>
      <c r="CV82" s="218">
        <v>73.25</v>
      </c>
      <c r="CW82" s="218">
        <v>73.25</v>
      </c>
      <c r="CX82" s="218">
        <v>73.25</v>
      </c>
      <c r="CY82" s="218">
        <v>73.25</v>
      </c>
      <c r="CZ82" s="218">
        <v>73.25</v>
      </c>
      <c r="DA82" s="218">
        <v>73.25</v>
      </c>
      <c r="DB82" s="218">
        <v>73.25</v>
      </c>
      <c r="DC82" s="218">
        <v>73.25</v>
      </c>
      <c r="DD82" s="218">
        <v>73.25</v>
      </c>
      <c r="DE82" s="218"/>
      <c r="DF82" s="218"/>
      <c r="DG82" s="18">
        <f t="shared" si="284"/>
        <v>796.20319429836013</v>
      </c>
      <c r="DH82" s="18">
        <v>73.945009186999997</v>
      </c>
      <c r="DI82" s="18">
        <v>73.75505287</v>
      </c>
      <c r="DJ82" s="18">
        <v>81.029962120360011</v>
      </c>
      <c r="DK82" s="18">
        <v>82.712275470000009</v>
      </c>
      <c r="DL82" s="18">
        <v>80.905414491000002</v>
      </c>
      <c r="DM82" s="18">
        <v>82.416300890000002</v>
      </c>
      <c r="DN82" s="18">
        <v>80.06259129</v>
      </c>
      <c r="DO82" s="18">
        <v>80.415647730000003</v>
      </c>
      <c r="DP82" s="18">
        <v>79.742698090000005</v>
      </c>
      <c r="DQ82" s="18">
        <v>81.218242160000003</v>
      </c>
      <c r="DR82" s="18"/>
      <c r="DS82" s="18"/>
      <c r="DT82" s="218">
        <f t="shared" si="285"/>
        <v>63.763194298360077</v>
      </c>
      <c r="DU82" s="20">
        <f t="shared" si="187"/>
        <v>0</v>
      </c>
      <c r="DV82" s="20">
        <f t="shared" si="286"/>
        <v>63.763194298360077</v>
      </c>
      <c r="DW82" s="18">
        <f t="shared" si="176"/>
        <v>1360.9609999999998</v>
      </c>
      <c r="DX82" s="18">
        <v>133.631</v>
      </c>
      <c r="DY82" s="218">
        <v>136.37</v>
      </c>
      <c r="DZ82" s="218">
        <v>136.37</v>
      </c>
      <c r="EA82" s="218">
        <v>136.37</v>
      </c>
      <c r="EB82" s="218">
        <v>136.37</v>
      </c>
      <c r="EC82" s="218">
        <v>136.37</v>
      </c>
      <c r="ED82" s="218">
        <v>136.37</v>
      </c>
      <c r="EE82" s="218">
        <v>136.37</v>
      </c>
      <c r="EF82" s="218">
        <v>136.37</v>
      </c>
      <c r="EG82" s="218">
        <v>136.37</v>
      </c>
      <c r="EH82" s="218"/>
      <c r="EI82" s="218"/>
      <c r="EJ82" s="218"/>
      <c r="EK82" s="18">
        <f t="shared" si="287"/>
        <v>813.01656606889298</v>
      </c>
      <c r="EL82" s="18">
        <v>0</v>
      </c>
      <c r="EM82" s="18">
        <v>0</v>
      </c>
      <c r="EN82" s="18">
        <v>0</v>
      </c>
      <c r="EO82" s="18">
        <v>0</v>
      </c>
      <c r="EP82" s="18">
        <v>0</v>
      </c>
      <c r="EQ82" s="18">
        <v>0</v>
      </c>
      <c r="ER82" s="18">
        <v>0</v>
      </c>
      <c r="ES82" s="18">
        <v>813.01656606889298</v>
      </c>
      <c r="ET82" s="18">
        <v>0</v>
      </c>
      <c r="EU82" s="18">
        <v>0</v>
      </c>
      <c r="EV82" s="18"/>
      <c r="EW82" s="18"/>
      <c r="EX82" s="20">
        <f t="shared" si="188"/>
        <v>-547.9444339311068</v>
      </c>
      <c r="EY82" s="20">
        <f t="shared" si="288"/>
        <v>-547.9444339311068</v>
      </c>
      <c r="EZ82" s="20">
        <f t="shared" si="289"/>
        <v>0</v>
      </c>
      <c r="FA82" s="18">
        <f t="shared" si="290"/>
        <v>18530.601999999995</v>
      </c>
      <c r="FB82" s="18">
        <v>1819.4019999999998</v>
      </c>
      <c r="FC82" s="218">
        <v>1856.8</v>
      </c>
      <c r="FD82" s="218">
        <v>1856.8</v>
      </c>
      <c r="FE82" s="218">
        <v>1856.8</v>
      </c>
      <c r="FF82" s="218">
        <v>1856.8</v>
      </c>
      <c r="FG82" s="218">
        <v>1856.8</v>
      </c>
      <c r="FH82" s="218">
        <v>1856.8</v>
      </c>
      <c r="FI82" s="218">
        <v>1856.8</v>
      </c>
      <c r="FJ82" s="218">
        <v>1856.8</v>
      </c>
      <c r="FK82" s="218">
        <v>1856.8</v>
      </c>
      <c r="FL82" s="218"/>
      <c r="FM82" s="218"/>
      <c r="FN82" s="20">
        <f t="shared" si="291"/>
        <v>18691.890095476112</v>
      </c>
      <c r="FO82" s="18">
        <v>0</v>
      </c>
      <c r="FP82" s="18">
        <v>7338.2587960772717</v>
      </c>
      <c r="FQ82" s="18">
        <v>0</v>
      </c>
      <c r="FR82" s="18">
        <v>0</v>
      </c>
      <c r="FS82" s="18">
        <v>0</v>
      </c>
      <c r="FT82" s="18">
        <v>252.18107449999999</v>
      </c>
      <c r="FU82" s="18">
        <v>0</v>
      </c>
      <c r="FV82" s="18">
        <v>11101.450224898839</v>
      </c>
      <c r="FW82" s="18">
        <v>0</v>
      </c>
      <c r="FX82" s="18">
        <v>0</v>
      </c>
      <c r="FY82" s="18"/>
      <c r="FZ82" s="18"/>
      <c r="GA82" s="218">
        <f t="shared" si="292"/>
        <v>161.28809547611672</v>
      </c>
      <c r="GB82" s="20">
        <f t="shared" si="293"/>
        <v>0</v>
      </c>
      <c r="GC82" s="20">
        <f t="shared" si="294"/>
        <v>161.28809547611672</v>
      </c>
      <c r="GD82" s="18">
        <f t="shared" si="295"/>
        <v>16.316999999999997</v>
      </c>
      <c r="GE82" s="218">
        <v>16.316999999999997</v>
      </c>
      <c r="GF82" s="218">
        <v>0</v>
      </c>
      <c r="GG82" s="218">
        <v>0</v>
      </c>
      <c r="GH82" s="218">
        <v>0</v>
      </c>
      <c r="GI82" s="218">
        <v>0</v>
      </c>
      <c r="GJ82" s="218">
        <v>0</v>
      </c>
      <c r="GK82" s="218"/>
      <c r="GL82" s="218"/>
      <c r="GM82" s="218"/>
      <c r="GN82" s="218"/>
      <c r="GO82" s="218"/>
      <c r="GP82" s="218"/>
      <c r="GQ82" s="20">
        <f t="shared" si="296"/>
        <v>0</v>
      </c>
      <c r="GR82" s="18">
        <v>0</v>
      </c>
      <c r="GS82" s="18">
        <v>0</v>
      </c>
      <c r="GT82" s="18">
        <v>0</v>
      </c>
      <c r="GU82" s="18">
        <v>0</v>
      </c>
      <c r="GV82" s="218">
        <f t="shared" si="297"/>
        <v>-16.316999999999997</v>
      </c>
      <c r="GW82" s="20">
        <f t="shared" si="189"/>
        <v>-16.316999999999997</v>
      </c>
      <c r="GX82" s="20">
        <f t="shared" si="190"/>
        <v>0</v>
      </c>
      <c r="GY82" s="18">
        <f t="shared" si="298"/>
        <v>25543.358999999997</v>
      </c>
      <c r="GZ82" s="18">
        <v>2497.1490000000003</v>
      </c>
      <c r="HA82" s="218">
        <v>2560.69</v>
      </c>
      <c r="HB82" s="218">
        <v>2560.69</v>
      </c>
      <c r="HC82" s="218">
        <v>2560.69</v>
      </c>
      <c r="HD82" s="218">
        <v>2560.69</v>
      </c>
      <c r="HE82" s="218">
        <v>2560.69</v>
      </c>
      <c r="HF82" s="218">
        <v>2560.69</v>
      </c>
      <c r="HG82" s="218">
        <v>2560.69</v>
      </c>
      <c r="HH82" s="218">
        <v>2560.69</v>
      </c>
      <c r="HI82" s="218">
        <v>2560.69</v>
      </c>
      <c r="HJ82" s="218"/>
      <c r="HK82" s="218"/>
      <c r="HL82" s="20">
        <f t="shared" si="299"/>
        <v>20729.585448851409</v>
      </c>
      <c r="HM82" s="18">
        <v>1979.7889954050033</v>
      </c>
      <c r="HN82" s="18">
        <v>1820.1620876372874</v>
      </c>
      <c r="HO82" s="18">
        <v>2092.012360568533</v>
      </c>
      <c r="HP82" s="18">
        <v>2255.0219907795222</v>
      </c>
      <c r="HQ82" s="18">
        <v>2358.9991759730824</v>
      </c>
      <c r="HR82" s="18">
        <v>2046.2947064023779</v>
      </c>
      <c r="HS82" s="18">
        <v>1860.1100108592909</v>
      </c>
      <c r="HT82" s="18">
        <v>2460.5460135924332</v>
      </c>
      <c r="HU82" s="18">
        <v>1859.2058905174863</v>
      </c>
      <c r="HV82" s="18">
        <v>1997.4442171163939</v>
      </c>
      <c r="HW82" s="18"/>
      <c r="HX82" s="18"/>
      <c r="HY82" s="20">
        <f t="shared" si="191"/>
        <v>-4813.773551148588</v>
      </c>
      <c r="HZ82" s="20">
        <f t="shared" si="192"/>
        <v>-4813.773551148588</v>
      </c>
      <c r="IA82" s="20">
        <f t="shared" si="193"/>
        <v>0</v>
      </c>
      <c r="IB82" s="119">
        <f t="shared" si="300"/>
        <v>0</v>
      </c>
      <c r="IC82" s="119">
        <v>0</v>
      </c>
      <c r="ID82" s="228">
        <v>0</v>
      </c>
      <c r="IE82" s="228">
        <v>0</v>
      </c>
      <c r="IF82" s="119">
        <v>0</v>
      </c>
      <c r="IG82" s="119">
        <v>0</v>
      </c>
      <c r="IH82" s="119">
        <v>0</v>
      </c>
      <c r="II82" s="119">
        <v>0</v>
      </c>
      <c r="IJ82" s="119">
        <v>0</v>
      </c>
      <c r="IK82" s="119">
        <v>0</v>
      </c>
      <c r="IL82" s="119">
        <v>0</v>
      </c>
      <c r="IM82" s="119"/>
      <c r="IN82" s="119"/>
      <c r="IO82" s="120">
        <f t="shared" si="301"/>
        <v>0</v>
      </c>
      <c r="IP82" s="18">
        <v>0</v>
      </c>
      <c r="IQ82" s="18">
        <v>0</v>
      </c>
      <c r="IR82" s="18">
        <v>0</v>
      </c>
      <c r="IS82" s="18">
        <v>0</v>
      </c>
      <c r="IT82" s="18">
        <v>0</v>
      </c>
      <c r="IU82" s="18">
        <v>0</v>
      </c>
      <c r="IV82" s="18">
        <v>0</v>
      </c>
      <c r="IW82" s="18">
        <v>0</v>
      </c>
      <c r="IX82" s="18">
        <v>0</v>
      </c>
      <c r="IY82" s="18">
        <v>0</v>
      </c>
      <c r="IZ82" s="18"/>
      <c r="JA82" s="18"/>
      <c r="JB82" s="228">
        <f t="shared" si="194"/>
        <v>0</v>
      </c>
      <c r="JC82" s="120">
        <f t="shared" si="195"/>
        <v>0</v>
      </c>
      <c r="JD82" s="120">
        <f t="shared" si="196"/>
        <v>0</v>
      </c>
      <c r="JE82" s="119">
        <f t="shared" si="302"/>
        <v>0</v>
      </c>
      <c r="JF82" s="119">
        <v>0</v>
      </c>
      <c r="JG82" s="228">
        <v>0</v>
      </c>
      <c r="JH82" s="228">
        <v>0</v>
      </c>
      <c r="JI82" s="228">
        <v>0</v>
      </c>
      <c r="JJ82" s="228">
        <v>0</v>
      </c>
      <c r="JK82" s="228">
        <v>0</v>
      </c>
      <c r="JL82" s="228">
        <v>0</v>
      </c>
      <c r="JM82" s="228">
        <v>0</v>
      </c>
      <c r="JN82" s="228">
        <v>0</v>
      </c>
      <c r="JO82" s="228">
        <v>0</v>
      </c>
      <c r="JP82" s="228"/>
      <c r="JQ82" s="228"/>
      <c r="JR82" s="119">
        <f t="shared" si="303"/>
        <v>0</v>
      </c>
      <c r="JS82" s="18">
        <v>0</v>
      </c>
      <c r="JT82" s="18">
        <v>0</v>
      </c>
      <c r="JU82" s="18">
        <v>0</v>
      </c>
      <c r="JV82" s="18">
        <v>0</v>
      </c>
      <c r="JW82" s="18">
        <v>0</v>
      </c>
      <c r="JX82" s="18">
        <v>0</v>
      </c>
      <c r="JY82" s="18">
        <v>0</v>
      </c>
      <c r="JZ82" s="18">
        <v>0</v>
      </c>
      <c r="KA82" s="18">
        <v>0</v>
      </c>
      <c r="KB82" s="18">
        <v>0</v>
      </c>
      <c r="KC82" s="18"/>
      <c r="KD82" s="18"/>
      <c r="KE82" s="228">
        <f t="shared" si="197"/>
        <v>0</v>
      </c>
      <c r="KF82" s="120">
        <f t="shared" si="198"/>
        <v>0</v>
      </c>
      <c r="KG82" s="120">
        <f t="shared" si="199"/>
        <v>0</v>
      </c>
      <c r="KH82" s="119">
        <f t="shared" si="304"/>
        <v>6751.3630000000003</v>
      </c>
      <c r="KI82" s="119">
        <v>662.86300000000006</v>
      </c>
      <c r="KJ82" s="228">
        <v>676.5</v>
      </c>
      <c r="KK82" s="228">
        <v>676.5</v>
      </c>
      <c r="KL82" s="228">
        <v>676.5</v>
      </c>
      <c r="KM82" s="228">
        <v>676.5</v>
      </c>
      <c r="KN82" s="228">
        <v>676.5</v>
      </c>
      <c r="KO82" s="228">
        <v>676.5</v>
      </c>
      <c r="KP82" s="228">
        <v>676.5</v>
      </c>
      <c r="KQ82" s="228">
        <v>676.5</v>
      </c>
      <c r="KR82" s="228">
        <v>676.5</v>
      </c>
      <c r="KS82" s="228"/>
      <c r="KT82" s="228"/>
      <c r="KU82" s="120">
        <f t="shared" si="305"/>
        <v>5637.687827477479</v>
      </c>
      <c r="KV82" s="18">
        <v>784.84830822029255</v>
      </c>
      <c r="KW82" s="18">
        <v>594.87696789571839</v>
      </c>
      <c r="KX82" s="18">
        <v>876.97454891533573</v>
      </c>
      <c r="KY82" s="18">
        <v>777.75610727675962</v>
      </c>
      <c r="KZ82" s="18">
        <v>837.64493674758512</v>
      </c>
      <c r="LA82" s="18">
        <v>165.96501696208384</v>
      </c>
      <c r="LB82" s="18">
        <v>9.1960670797938686</v>
      </c>
      <c r="LC82" s="18"/>
      <c r="LD82" s="18">
        <v>926.55789052940872</v>
      </c>
      <c r="LE82" s="18">
        <v>663.86798385050122</v>
      </c>
      <c r="LF82" s="18"/>
      <c r="LG82" s="18"/>
      <c r="LH82" s="228">
        <f t="shared" si="306"/>
        <v>-1113.6751725225213</v>
      </c>
      <c r="LI82" s="120">
        <f t="shared" si="200"/>
        <v>-1113.6751725225213</v>
      </c>
      <c r="LJ82" s="120">
        <f t="shared" si="201"/>
        <v>0</v>
      </c>
      <c r="LK82" s="120">
        <f t="shared" si="307"/>
        <v>0</v>
      </c>
      <c r="LL82" s="228"/>
      <c r="LM82" s="228"/>
      <c r="LN82" s="228"/>
      <c r="LO82" s="228"/>
      <c r="LP82" s="228"/>
      <c r="LQ82" s="228"/>
      <c r="LR82" s="228"/>
      <c r="LS82" s="228"/>
      <c r="LT82" s="228"/>
      <c r="LU82" s="228"/>
      <c r="LV82" s="228"/>
      <c r="LW82" s="228"/>
      <c r="LX82" s="120">
        <f t="shared" si="202"/>
        <v>0</v>
      </c>
      <c r="LY82" s="228"/>
      <c r="LZ82" s="228"/>
      <c r="MA82" s="228"/>
      <c r="MB82" s="228"/>
      <c r="MC82" s="228"/>
      <c r="MD82" s="228"/>
      <c r="ME82" s="228"/>
      <c r="MF82" s="228"/>
      <c r="MG82" s="228"/>
      <c r="MH82" s="228"/>
      <c r="MI82" s="228"/>
      <c r="MJ82" s="119">
        <v>0</v>
      </c>
      <c r="MK82" s="228"/>
      <c r="ML82" s="120">
        <f t="shared" si="203"/>
        <v>0</v>
      </c>
      <c r="MM82" s="120">
        <f t="shared" si="204"/>
        <v>0</v>
      </c>
      <c r="MN82" s="120">
        <f t="shared" si="308"/>
        <v>97360.032000000007</v>
      </c>
      <c r="MO82" s="120">
        <v>9591.4020000000019</v>
      </c>
      <c r="MP82" s="228">
        <v>9752.07</v>
      </c>
      <c r="MQ82" s="228">
        <v>9752.07</v>
      </c>
      <c r="MR82" s="228">
        <v>9752.07</v>
      </c>
      <c r="MS82" s="228">
        <v>9752.07</v>
      </c>
      <c r="MT82" s="228">
        <v>9752.07</v>
      </c>
      <c r="MU82" s="228">
        <v>9752.07</v>
      </c>
      <c r="MV82" s="228">
        <v>9752.07</v>
      </c>
      <c r="MW82" s="228">
        <v>9752.07</v>
      </c>
      <c r="MX82" s="228">
        <v>9752.07</v>
      </c>
      <c r="MY82" s="228"/>
      <c r="MZ82" s="228"/>
      <c r="NA82" s="120">
        <f t="shared" si="309"/>
        <v>47935.552545774131</v>
      </c>
      <c r="NB82" s="20">
        <v>0</v>
      </c>
      <c r="NC82" s="20">
        <v>1931.9402763801645</v>
      </c>
      <c r="ND82" s="20">
        <v>4482.0746725223835</v>
      </c>
      <c r="NE82" s="20">
        <v>6145.3699670427623</v>
      </c>
      <c r="NF82" s="20">
        <v>0</v>
      </c>
      <c r="NG82" s="20">
        <v>5366.4690230856122</v>
      </c>
      <c r="NH82" s="20">
        <v>3799.9364170640461</v>
      </c>
      <c r="NI82" s="20">
        <v>20426.279767478874</v>
      </c>
      <c r="NJ82" s="20">
        <v>2875.9761214046275</v>
      </c>
      <c r="NK82" s="20">
        <v>2907.5063007956555</v>
      </c>
      <c r="NL82" s="20"/>
      <c r="NM82" s="20"/>
      <c r="NN82" s="228">
        <f t="shared" si="310"/>
        <v>-49424.479454225875</v>
      </c>
      <c r="NO82" s="120">
        <f t="shared" si="205"/>
        <v>-49424.479454225875</v>
      </c>
      <c r="NP82" s="120">
        <f t="shared" si="206"/>
        <v>0</v>
      </c>
      <c r="NQ82" s="114">
        <f t="shared" si="207"/>
        <v>42858.835999999996</v>
      </c>
      <c r="NR82" s="113">
        <f t="shared" si="208"/>
        <v>35060.659999999996</v>
      </c>
      <c r="NS82" s="131">
        <f t="shared" si="209"/>
        <v>-7798.1759999999995</v>
      </c>
      <c r="NT82" s="120">
        <f t="shared" si="210"/>
        <v>-7798.1759999999995</v>
      </c>
      <c r="NU82" s="120">
        <f t="shared" si="211"/>
        <v>0</v>
      </c>
      <c r="NV82" s="18">
        <f t="shared" si="311"/>
        <v>8308.5599999999977</v>
      </c>
      <c r="NW82" s="18">
        <v>799.77</v>
      </c>
      <c r="NX82" s="218">
        <v>834.31</v>
      </c>
      <c r="NY82" s="218">
        <v>834.31</v>
      </c>
      <c r="NZ82" s="18">
        <v>834.31</v>
      </c>
      <c r="OA82" s="18">
        <v>834.31</v>
      </c>
      <c r="OB82" s="18">
        <v>834.31</v>
      </c>
      <c r="OC82" s="18">
        <v>834.31</v>
      </c>
      <c r="OD82" s="18">
        <v>834.31</v>
      </c>
      <c r="OE82" s="18">
        <v>834.31</v>
      </c>
      <c r="OF82" s="18">
        <v>834.31</v>
      </c>
      <c r="OG82" s="18"/>
      <c r="OH82" s="18"/>
      <c r="OI82" s="20">
        <f t="shared" si="312"/>
        <v>17502.399999999998</v>
      </c>
      <c r="OJ82" s="20">
        <v>0</v>
      </c>
      <c r="OK82" s="20">
        <v>3092.12</v>
      </c>
      <c r="OL82" s="20">
        <v>6983.27</v>
      </c>
      <c r="OM82" s="20">
        <v>0</v>
      </c>
      <c r="ON82" s="20">
        <v>0</v>
      </c>
      <c r="OO82" s="20">
        <v>3489.46</v>
      </c>
      <c r="OP82" s="20">
        <v>0</v>
      </c>
      <c r="OQ82" s="20">
        <v>1161.4000000000001</v>
      </c>
      <c r="OR82" s="20">
        <v>2776.15</v>
      </c>
      <c r="OS82" s="20">
        <f>VLOOKUP(C82,'[3]Фін.рез.(витрати)'!$C$8:$AD$94,28,0)</f>
        <v>0</v>
      </c>
      <c r="OT82" s="20"/>
      <c r="OU82" s="20"/>
      <c r="OV82" s="218">
        <f t="shared" si="313"/>
        <v>9193.84</v>
      </c>
      <c r="OW82" s="20">
        <f t="shared" si="212"/>
        <v>0</v>
      </c>
      <c r="OX82" s="20">
        <f t="shared" si="213"/>
        <v>9193.84</v>
      </c>
      <c r="OY82" s="18">
        <f t="shared" si="314"/>
        <v>13138.358000000002</v>
      </c>
      <c r="OZ82" s="18">
        <v>1240.088</v>
      </c>
      <c r="PA82" s="218">
        <v>1322.03</v>
      </c>
      <c r="PB82" s="218">
        <v>1322.03</v>
      </c>
      <c r="PC82" s="218">
        <v>1322.03</v>
      </c>
      <c r="PD82" s="218">
        <v>1322.03</v>
      </c>
      <c r="PE82" s="218">
        <v>1322.03</v>
      </c>
      <c r="PF82" s="218">
        <v>1322.03</v>
      </c>
      <c r="PG82" s="218">
        <v>1322.03</v>
      </c>
      <c r="PH82" s="218">
        <v>1322.03</v>
      </c>
      <c r="PI82" s="218">
        <v>1322.03</v>
      </c>
      <c r="PJ82" s="218"/>
      <c r="PK82" s="218"/>
      <c r="PL82" s="20">
        <f t="shared" si="315"/>
        <v>4614.45</v>
      </c>
      <c r="PM82" s="18">
        <v>0</v>
      </c>
      <c r="PN82" s="18">
        <v>0</v>
      </c>
      <c r="PO82" s="18">
        <v>0</v>
      </c>
      <c r="PP82" s="18">
        <v>0</v>
      </c>
      <c r="PQ82" s="18">
        <v>0</v>
      </c>
      <c r="PR82" s="18">
        <v>0</v>
      </c>
      <c r="PS82" s="18">
        <v>0</v>
      </c>
      <c r="PT82" s="18">
        <v>4614.45</v>
      </c>
      <c r="PU82" s="18">
        <v>0</v>
      </c>
      <c r="PV82" s="18">
        <f>VLOOKUP(C82,'[3]Фін.рез.(витрати)'!$C$8:$AE$94,29,0)</f>
        <v>0</v>
      </c>
      <c r="PW82" s="18"/>
      <c r="PX82" s="18"/>
      <c r="PY82" s="218">
        <f t="shared" si="316"/>
        <v>-8523.9080000000031</v>
      </c>
      <c r="PZ82" s="20">
        <f t="shared" si="214"/>
        <v>-8523.9080000000031</v>
      </c>
      <c r="QA82" s="20">
        <f t="shared" si="215"/>
        <v>0</v>
      </c>
      <c r="QB82" s="18">
        <f t="shared" si="317"/>
        <v>1954.6740000000002</v>
      </c>
      <c r="QC82" s="18">
        <v>191.39399999999998</v>
      </c>
      <c r="QD82" s="218">
        <v>195.92</v>
      </c>
      <c r="QE82" s="218">
        <v>195.92</v>
      </c>
      <c r="QF82" s="218">
        <v>195.92</v>
      </c>
      <c r="QG82" s="218">
        <v>195.92</v>
      </c>
      <c r="QH82" s="218">
        <v>195.92</v>
      </c>
      <c r="QI82" s="218">
        <v>195.92</v>
      </c>
      <c r="QJ82" s="218">
        <v>195.92</v>
      </c>
      <c r="QK82" s="218">
        <v>195.92</v>
      </c>
      <c r="QL82" s="218">
        <v>195.92</v>
      </c>
      <c r="QM82" s="218"/>
      <c r="QN82" s="218"/>
      <c r="QO82" s="20">
        <f t="shared" si="318"/>
        <v>0</v>
      </c>
      <c r="QP82" s="18">
        <v>0</v>
      </c>
      <c r="QQ82" s="18">
        <v>0</v>
      </c>
      <c r="QR82" s="18"/>
      <c r="QS82" s="18">
        <v>0</v>
      </c>
      <c r="QT82" s="18">
        <v>0</v>
      </c>
      <c r="QU82" s="18">
        <v>0</v>
      </c>
      <c r="QV82" s="18"/>
      <c r="QW82" s="18">
        <v>0</v>
      </c>
      <c r="QX82" s="18"/>
      <c r="QY82" s="18"/>
      <c r="QZ82" s="18"/>
      <c r="RA82" s="18"/>
      <c r="RB82" s="218">
        <f t="shared" si="319"/>
        <v>-1954.6740000000002</v>
      </c>
      <c r="RC82" s="20">
        <f t="shared" si="216"/>
        <v>-1954.6740000000002</v>
      </c>
      <c r="RD82" s="20">
        <f t="shared" si="217"/>
        <v>0</v>
      </c>
      <c r="RE82" s="18">
        <f t="shared" si="320"/>
        <v>8699.7250000000004</v>
      </c>
      <c r="RF82" s="20">
        <v>847.94499999999994</v>
      </c>
      <c r="RG82" s="218">
        <v>872.42</v>
      </c>
      <c r="RH82" s="218">
        <v>872.42</v>
      </c>
      <c r="RI82" s="218">
        <v>872.42</v>
      </c>
      <c r="RJ82" s="218">
        <v>872.42</v>
      </c>
      <c r="RK82" s="218">
        <v>872.42</v>
      </c>
      <c r="RL82" s="218">
        <v>872.42</v>
      </c>
      <c r="RM82" s="218">
        <v>872.42</v>
      </c>
      <c r="RN82" s="218">
        <v>872.42</v>
      </c>
      <c r="RO82" s="218">
        <v>872.42</v>
      </c>
      <c r="RP82" s="218"/>
      <c r="RQ82" s="218"/>
      <c r="RR82" s="20">
        <f t="shared" si="321"/>
        <v>1986.89</v>
      </c>
      <c r="RS82" s="18">
        <v>1986.89</v>
      </c>
      <c r="RT82" s="18">
        <v>0</v>
      </c>
      <c r="RU82" s="18"/>
      <c r="RV82" s="18">
        <v>0</v>
      </c>
      <c r="RW82" s="18"/>
      <c r="RX82" s="18"/>
      <c r="RY82" s="18">
        <v>0</v>
      </c>
      <c r="RZ82" s="18">
        <v>0</v>
      </c>
      <c r="SA82" s="18"/>
      <c r="SB82" s="18"/>
      <c r="SC82" s="18"/>
      <c r="SD82" s="18"/>
      <c r="SE82" s="20">
        <f t="shared" si="218"/>
        <v>-6712.835</v>
      </c>
      <c r="SF82" s="20">
        <f t="shared" si="219"/>
        <v>-6712.835</v>
      </c>
      <c r="SG82" s="20">
        <f t="shared" si="220"/>
        <v>0</v>
      </c>
      <c r="SH82" s="18">
        <f t="shared" si="322"/>
        <v>5001.6089999999995</v>
      </c>
      <c r="SI82" s="18">
        <v>472.71899999999999</v>
      </c>
      <c r="SJ82" s="218">
        <v>503.21</v>
      </c>
      <c r="SK82" s="218">
        <v>503.21</v>
      </c>
      <c r="SL82" s="218">
        <v>503.21</v>
      </c>
      <c r="SM82" s="218">
        <v>503.21</v>
      </c>
      <c r="SN82" s="218">
        <v>503.21</v>
      </c>
      <c r="SO82" s="218">
        <v>503.21</v>
      </c>
      <c r="SP82" s="218">
        <v>503.21</v>
      </c>
      <c r="SQ82" s="218">
        <v>503.21</v>
      </c>
      <c r="SR82" s="218">
        <v>503.21</v>
      </c>
      <c r="SS82" s="218"/>
      <c r="ST82" s="218"/>
      <c r="SU82" s="20">
        <f t="shared" si="323"/>
        <v>0</v>
      </c>
      <c r="SV82" s="18">
        <v>0</v>
      </c>
      <c r="SW82" s="18">
        <v>0</v>
      </c>
      <c r="SX82" s="18">
        <v>0</v>
      </c>
      <c r="SY82" s="18">
        <v>0</v>
      </c>
      <c r="SZ82" s="18">
        <v>0</v>
      </c>
      <c r="TA82" s="18">
        <v>0</v>
      </c>
      <c r="TB82" s="18">
        <v>0</v>
      </c>
      <c r="TC82" s="18">
        <v>0</v>
      </c>
      <c r="TD82" s="18">
        <v>0</v>
      </c>
      <c r="TE82" s="18"/>
      <c r="TF82" s="18"/>
      <c r="TG82" s="18"/>
      <c r="TH82" s="20">
        <f t="shared" si="221"/>
        <v>-5001.6089999999995</v>
      </c>
      <c r="TI82" s="20">
        <f t="shared" si="222"/>
        <v>-5001.6089999999995</v>
      </c>
      <c r="TJ82" s="20">
        <f t="shared" si="223"/>
        <v>0</v>
      </c>
      <c r="TK82" s="18">
        <f t="shared" si="324"/>
        <v>5648.8890000000001</v>
      </c>
      <c r="TL82" s="18">
        <v>551.91899999999998</v>
      </c>
      <c r="TM82" s="218">
        <v>566.33000000000004</v>
      </c>
      <c r="TN82" s="218">
        <v>566.33000000000004</v>
      </c>
      <c r="TO82" s="218">
        <v>566.33000000000004</v>
      </c>
      <c r="TP82" s="218">
        <v>566.33000000000004</v>
      </c>
      <c r="TQ82" s="218">
        <v>566.33000000000004</v>
      </c>
      <c r="TR82" s="218">
        <v>566.33000000000004</v>
      </c>
      <c r="TS82" s="218">
        <v>566.33000000000004</v>
      </c>
      <c r="TT82" s="218">
        <v>566.33000000000004</v>
      </c>
      <c r="TU82" s="218">
        <v>566.33000000000004</v>
      </c>
      <c r="TV82" s="218"/>
      <c r="TW82" s="218"/>
      <c r="TX82" s="20">
        <f t="shared" si="325"/>
        <v>10956.92</v>
      </c>
      <c r="TY82" s="18">
        <v>0</v>
      </c>
      <c r="TZ82" s="18">
        <v>0</v>
      </c>
      <c r="UA82" s="18">
        <v>0</v>
      </c>
      <c r="UB82" s="18">
        <v>2543.52</v>
      </c>
      <c r="UC82" s="18">
        <v>0</v>
      </c>
      <c r="UD82" s="18">
        <v>0</v>
      </c>
      <c r="UE82" s="18">
        <v>0</v>
      </c>
      <c r="UF82" s="18">
        <v>8413.4</v>
      </c>
      <c r="UG82" s="18">
        <v>0</v>
      </c>
      <c r="UH82" s="18">
        <f>VLOOKUP(C82,'[3]Фін.рез.(витрати)'!$C$8:$AI$94,33,0)</f>
        <v>0</v>
      </c>
      <c r="UI82" s="18"/>
      <c r="UJ82" s="18"/>
      <c r="UK82" s="20">
        <f t="shared" si="224"/>
        <v>5308.0309999999999</v>
      </c>
      <c r="UL82" s="20">
        <f t="shared" si="225"/>
        <v>0</v>
      </c>
      <c r="UM82" s="20">
        <f t="shared" si="226"/>
        <v>5308.0309999999999</v>
      </c>
      <c r="UN82" s="18">
        <f t="shared" si="326"/>
        <v>107.021</v>
      </c>
      <c r="UO82" s="18">
        <v>10.541</v>
      </c>
      <c r="UP82" s="218">
        <v>10.72</v>
      </c>
      <c r="UQ82" s="218">
        <v>10.72</v>
      </c>
      <c r="UR82" s="218">
        <v>10.72</v>
      </c>
      <c r="US82" s="218">
        <v>10.72</v>
      </c>
      <c r="UT82" s="218">
        <v>10.72</v>
      </c>
      <c r="UU82" s="218">
        <v>10.72</v>
      </c>
      <c r="UV82" s="218">
        <v>10.72</v>
      </c>
      <c r="UW82" s="218">
        <v>10.72</v>
      </c>
      <c r="UX82" s="218">
        <v>10.72</v>
      </c>
      <c r="UY82" s="218"/>
      <c r="UZ82" s="218"/>
      <c r="VA82" s="20">
        <f t="shared" si="227"/>
        <v>0</v>
      </c>
      <c r="VB82" s="218"/>
      <c r="VC82" s="218"/>
      <c r="VD82" s="218"/>
      <c r="VE82" s="218"/>
      <c r="VF82" s="218"/>
      <c r="VG82" s="218"/>
      <c r="VH82" s="218"/>
      <c r="VI82" s="218"/>
      <c r="VJ82" s="218"/>
      <c r="VK82" s="218"/>
      <c r="VL82" s="218"/>
      <c r="VM82" s="218"/>
      <c r="VN82" s="20">
        <f t="shared" si="228"/>
        <v>-107.021</v>
      </c>
      <c r="VO82" s="20">
        <f t="shared" si="229"/>
        <v>-107.021</v>
      </c>
      <c r="VP82" s="20">
        <f t="shared" si="230"/>
        <v>0</v>
      </c>
      <c r="VQ82" s="120">
        <f t="shared" si="231"/>
        <v>0</v>
      </c>
      <c r="VR82" s="228"/>
      <c r="VS82" s="228"/>
      <c r="VT82" s="228"/>
      <c r="VU82" s="228"/>
      <c r="VV82" s="228"/>
      <c r="VW82" s="228"/>
      <c r="VX82" s="228"/>
      <c r="VY82" s="228"/>
      <c r="VZ82" s="228"/>
      <c r="WA82" s="228"/>
      <c r="WB82" s="228"/>
      <c r="WC82" s="228"/>
      <c r="WD82" s="120">
        <f t="shared" si="232"/>
        <v>0</v>
      </c>
      <c r="WE82" s="218"/>
      <c r="WF82" s="218"/>
      <c r="WG82" s="218"/>
      <c r="WH82" s="218"/>
      <c r="WI82" s="218"/>
      <c r="WJ82" s="218"/>
      <c r="WK82" s="218"/>
      <c r="WL82" s="218"/>
      <c r="WM82" s="218"/>
      <c r="WN82" s="218"/>
      <c r="WO82" s="218"/>
      <c r="WP82" s="218"/>
      <c r="WQ82" s="120">
        <f t="shared" si="233"/>
        <v>0</v>
      </c>
      <c r="WR82" s="120">
        <f t="shared" si="234"/>
        <v>0</v>
      </c>
      <c r="WS82" s="120">
        <f t="shared" si="235"/>
        <v>0</v>
      </c>
      <c r="WT82" s="119">
        <f t="shared" si="327"/>
        <v>97195.736000000019</v>
      </c>
      <c r="WU82" s="119">
        <v>9486.0559999999987</v>
      </c>
      <c r="WV82" s="228">
        <v>9745.52</v>
      </c>
      <c r="WW82" s="228">
        <v>9745.52</v>
      </c>
      <c r="WX82" s="228">
        <v>9745.52</v>
      </c>
      <c r="WY82" s="228">
        <v>9745.52</v>
      </c>
      <c r="WZ82" s="228">
        <v>9745.52</v>
      </c>
      <c r="XA82" s="228">
        <v>9745.52</v>
      </c>
      <c r="XB82" s="228">
        <v>9745.52</v>
      </c>
      <c r="XC82" s="228">
        <v>9745.52</v>
      </c>
      <c r="XD82" s="228">
        <v>9745.52</v>
      </c>
      <c r="XE82" s="228"/>
      <c r="XF82" s="228"/>
      <c r="XG82" s="119">
        <f t="shared" si="328"/>
        <v>127690.08389789914</v>
      </c>
      <c r="XH82" s="18">
        <v>10886.67180364597</v>
      </c>
      <c r="XI82" s="18">
        <v>8858.7989956701367</v>
      </c>
      <c r="XJ82" s="18">
        <v>5882.1812003886753</v>
      </c>
      <c r="XK82" s="18">
        <v>4722.1006128517074</v>
      </c>
      <c r="XL82" s="18">
        <v>12476.851366211364</v>
      </c>
      <c r="XM82" s="18">
        <v>12553.146716609464</v>
      </c>
      <c r="XN82" s="18">
        <v>10208.204060043479</v>
      </c>
      <c r="XO82" s="18">
        <v>28206.615852459763</v>
      </c>
      <c r="XP82" s="18">
        <v>21935.779965509741</v>
      </c>
      <c r="XQ82" s="18">
        <v>11959.733324508819</v>
      </c>
      <c r="XR82" s="18"/>
      <c r="XS82" s="18"/>
      <c r="XT82" s="120">
        <f t="shared" si="236"/>
        <v>30494.347897899119</v>
      </c>
      <c r="XU82" s="120">
        <f t="shared" si="237"/>
        <v>0</v>
      </c>
      <c r="XV82" s="120">
        <f t="shared" si="238"/>
        <v>30494.347897899119</v>
      </c>
      <c r="XW82" s="119">
        <f t="shared" si="329"/>
        <v>39690.922000000006</v>
      </c>
      <c r="XX82" s="119">
        <v>3856.7020000000002</v>
      </c>
      <c r="XY82" s="228">
        <v>3981.58</v>
      </c>
      <c r="XZ82" s="228">
        <v>3981.58</v>
      </c>
      <c r="YA82" s="228">
        <v>3981.58</v>
      </c>
      <c r="YB82" s="228">
        <v>3981.58</v>
      </c>
      <c r="YC82" s="228">
        <v>3981.58</v>
      </c>
      <c r="YD82" s="228">
        <v>3981.58</v>
      </c>
      <c r="YE82" s="228">
        <v>3981.58</v>
      </c>
      <c r="YF82" s="228">
        <v>3981.58</v>
      </c>
      <c r="YG82" s="228">
        <v>3981.58</v>
      </c>
      <c r="YH82" s="228"/>
      <c r="YI82" s="228"/>
      <c r="YJ82" s="120">
        <f t="shared" si="330"/>
        <v>32528.597187730091</v>
      </c>
      <c r="YK82" s="18">
        <v>2889.7437815927096</v>
      </c>
      <c r="YL82" s="18">
        <v>2065.6672783930489</v>
      </c>
      <c r="YM82" s="18">
        <v>3230.7987740238041</v>
      </c>
      <c r="YN82" s="18">
        <v>2877.5961130271912</v>
      </c>
      <c r="YO82" s="18">
        <v>4249.2516672298689</v>
      </c>
      <c r="YP82" s="18">
        <v>3632.720360960468</v>
      </c>
      <c r="YQ82" s="18">
        <v>3280.7172226000807</v>
      </c>
      <c r="YR82" s="18">
        <v>3853.2914813326147</v>
      </c>
      <c r="YS82" s="18">
        <v>3318.3561727620172</v>
      </c>
      <c r="YT82" s="18">
        <v>3130.4543358082892</v>
      </c>
      <c r="YU82" s="18"/>
      <c r="YV82" s="18"/>
      <c r="YW82" s="218">
        <f t="shared" si="331"/>
        <v>-7162.3248122699151</v>
      </c>
      <c r="YX82" s="120">
        <f t="shared" si="239"/>
        <v>-7162.3248122699151</v>
      </c>
      <c r="YY82" s="120">
        <f t="shared" si="240"/>
        <v>0</v>
      </c>
      <c r="YZ82" s="119">
        <f t="shared" si="332"/>
        <v>15765.198999999997</v>
      </c>
      <c r="ZA82" s="119">
        <v>1540.8789999999999</v>
      </c>
      <c r="ZB82" s="228">
        <v>1580.48</v>
      </c>
      <c r="ZC82" s="228">
        <v>1580.48</v>
      </c>
      <c r="ZD82" s="228">
        <v>1580.48</v>
      </c>
      <c r="ZE82" s="228">
        <v>1580.48</v>
      </c>
      <c r="ZF82" s="228">
        <v>1580.48</v>
      </c>
      <c r="ZG82" s="228">
        <v>1580.48</v>
      </c>
      <c r="ZH82" s="228">
        <v>1580.48</v>
      </c>
      <c r="ZI82" s="228">
        <v>1580.48</v>
      </c>
      <c r="ZJ82" s="228">
        <v>1580.48</v>
      </c>
      <c r="ZK82" s="228"/>
      <c r="ZL82" s="228"/>
      <c r="ZM82" s="120">
        <f t="shared" si="333"/>
        <v>16725.145842604699</v>
      </c>
      <c r="ZN82" s="119"/>
      <c r="ZO82" s="18"/>
      <c r="ZP82" s="18">
        <v>8039.7723011770368</v>
      </c>
      <c r="ZQ82" s="18">
        <v>8685.3735414276634</v>
      </c>
      <c r="ZR82" s="18"/>
      <c r="ZS82" s="18"/>
      <c r="ZT82" s="18"/>
      <c r="ZU82" s="18"/>
      <c r="ZV82" s="18"/>
      <c r="ZW82" s="18"/>
      <c r="ZX82" s="18"/>
      <c r="ZY82" s="18"/>
      <c r="ZZ82" s="120">
        <f t="shared" si="241"/>
        <v>959.9468426047024</v>
      </c>
      <c r="AAA82" s="120">
        <f t="shared" si="242"/>
        <v>0</v>
      </c>
      <c r="AAB82" s="120">
        <f t="shared" si="243"/>
        <v>959.9468426047024</v>
      </c>
      <c r="AAC82" s="119">
        <f t="shared" si="334"/>
        <v>1554.0620000000004</v>
      </c>
      <c r="AAD82" s="119">
        <v>155.19200000000001</v>
      </c>
      <c r="AAE82" s="228">
        <v>155.43</v>
      </c>
      <c r="AAF82" s="228">
        <v>155.43</v>
      </c>
      <c r="AAG82" s="228">
        <v>155.43</v>
      </c>
      <c r="AAH82" s="228">
        <v>155.43</v>
      </c>
      <c r="AAI82" s="228">
        <v>155.43</v>
      </c>
      <c r="AAJ82" s="228">
        <v>155.43</v>
      </c>
      <c r="AAK82" s="228">
        <v>155.43</v>
      </c>
      <c r="AAL82" s="228">
        <v>155.43</v>
      </c>
      <c r="AAM82" s="228">
        <v>155.43</v>
      </c>
      <c r="AAN82" s="228"/>
      <c r="AAO82" s="228"/>
      <c r="AAP82" s="120">
        <f t="shared" si="335"/>
        <v>3055.2223973400005</v>
      </c>
      <c r="AAQ82" s="18">
        <v>259.13296520999995</v>
      </c>
      <c r="AAR82" s="18">
        <v>258.46728209999998</v>
      </c>
      <c r="AAS82" s="18">
        <v>317.07381420000002</v>
      </c>
      <c r="AAT82" s="18">
        <v>323.6567301</v>
      </c>
      <c r="AAU82" s="18">
        <v>316.58640453000004</v>
      </c>
      <c r="AAV82" s="18">
        <v>322.4997171</v>
      </c>
      <c r="AAW82" s="18">
        <v>313.28840070000001</v>
      </c>
      <c r="AAX82" s="18">
        <v>314.66992590000001</v>
      </c>
      <c r="AAY82" s="18">
        <v>312.03664470000001</v>
      </c>
      <c r="AAZ82" s="18">
        <v>317.81051280000003</v>
      </c>
      <c r="ABA82" s="18"/>
      <c r="ABB82" s="18"/>
      <c r="ABC82" s="120">
        <f t="shared" si="244"/>
        <v>1501.1603973400001</v>
      </c>
      <c r="ABD82" s="120">
        <f t="shared" si="245"/>
        <v>0</v>
      </c>
      <c r="ABE82" s="120">
        <f t="shared" si="246"/>
        <v>1501.1603973400001</v>
      </c>
      <c r="ABF82" s="119">
        <f t="shared" si="336"/>
        <v>344.74599999999998</v>
      </c>
      <c r="ABG82" s="119">
        <v>34.426000000000002</v>
      </c>
      <c r="ABH82" s="228">
        <v>34.479999999999997</v>
      </c>
      <c r="ABI82" s="228">
        <v>34.479999999999997</v>
      </c>
      <c r="ABJ82" s="228">
        <v>34.479999999999997</v>
      </c>
      <c r="ABK82" s="228">
        <v>34.479999999999997</v>
      </c>
      <c r="ABL82" s="228">
        <v>34.479999999999997</v>
      </c>
      <c r="ABM82" s="228">
        <v>34.479999999999997</v>
      </c>
      <c r="ABN82" s="228">
        <v>34.479999999999997</v>
      </c>
      <c r="ABO82" s="228">
        <v>34.479999999999997</v>
      </c>
      <c r="ABP82" s="228">
        <v>34.479999999999997</v>
      </c>
      <c r="ABQ82" s="228"/>
      <c r="ABR82" s="228"/>
      <c r="ABS82" s="120">
        <f t="shared" si="337"/>
        <v>0</v>
      </c>
      <c r="ABT82" s="18">
        <v>0</v>
      </c>
      <c r="ABU82" s="18"/>
      <c r="ABV82" s="18"/>
      <c r="ABW82" s="18"/>
      <c r="ABX82" s="18"/>
      <c r="ABY82" s="18"/>
      <c r="ABZ82" s="18"/>
      <c r="ACA82" s="18">
        <v>0</v>
      </c>
      <c r="ACB82" s="18">
        <v>0</v>
      </c>
      <c r="ACC82" s="18">
        <v>0</v>
      </c>
      <c r="ACD82" s="18"/>
      <c r="ACE82" s="18"/>
      <c r="ACF82" s="120">
        <f t="shared" si="247"/>
        <v>-344.74599999999998</v>
      </c>
      <c r="ACG82" s="120">
        <f t="shared" si="248"/>
        <v>-344.74599999999998</v>
      </c>
      <c r="ACH82" s="120">
        <f t="shared" si="249"/>
        <v>0</v>
      </c>
      <c r="ACI82" s="114">
        <f t="shared" si="250"/>
        <v>34105.650999999991</v>
      </c>
      <c r="ACJ82" s="120">
        <f t="shared" si="251"/>
        <v>25755.627904776004</v>
      </c>
      <c r="ACK82" s="131">
        <f t="shared" si="252"/>
        <v>-8350.0230952239872</v>
      </c>
      <c r="ACL82" s="120">
        <f t="shared" si="253"/>
        <v>-8350.0230952239872</v>
      </c>
      <c r="ACM82" s="120">
        <f t="shared" si="254"/>
        <v>0</v>
      </c>
      <c r="ACN82" s="18">
        <f t="shared" si="338"/>
        <v>34105.650999999991</v>
      </c>
      <c r="ACO82" s="18">
        <v>3218.3710000000001</v>
      </c>
      <c r="ACP82" s="218">
        <v>3431.92</v>
      </c>
      <c r="ACQ82" s="218">
        <v>3431.92</v>
      </c>
      <c r="ACR82" s="218">
        <v>3431.92</v>
      </c>
      <c r="ACS82" s="218">
        <v>3431.92</v>
      </c>
      <c r="ACT82" s="218">
        <v>3431.92</v>
      </c>
      <c r="ACU82" s="218">
        <v>3431.92</v>
      </c>
      <c r="ACV82" s="218">
        <v>3431.92</v>
      </c>
      <c r="ACW82" s="218">
        <v>3431.92</v>
      </c>
      <c r="ACX82" s="218">
        <v>3431.92</v>
      </c>
      <c r="ACY82" s="218"/>
      <c r="ACZ82" s="218"/>
      <c r="ADA82" s="20">
        <f t="shared" si="339"/>
        <v>25755.627904776004</v>
      </c>
      <c r="ADB82" s="18">
        <v>3316.1076773999998</v>
      </c>
      <c r="ADC82" s="18">
        <v>3418.5021372000001</v>
      </c>
      <c r="ADD82" s="18">
        <v>3431.155574376</v>
      </c>
      <c r="ADE82" s="18">
        <v>3161.4870564000003</v>
      </c>
      <c r="ADF82" s="18">
        <v>1965.0190625999999</v>
      </c>
      <c r="ADG82" s="18">
        <v>2567.866086</v>
      </c>
      <c r="ADH82" s="18">
        <v>2635.9437852000001</v>
      </c>
      <c r="ADI82" s="18">
        <v>1893.938112</v>
      </c>
      <c r="ADJ82" s="18">
        <v>1604.200932</v>
      </c>
      <c r="ADK82" s="18">
        <v>1761.4074816</v>
      </c>
      <c r="ADL82" s="18"/>
      <c r="ADM82" s="18"/>
      <c r="ADN82" s="20">
        <f t="shared" si="255"/>
        <v>-8350.0230952239872</v>
      </c>
      <c r="ADO82" s="20">
        <f t="shared" si="256"/>
        <v>-8350.0230952239872</v>
      </c>
      <c r="ADP82" s="20">
        <f t="shared" si="257"/>
        <v>0</v>
      </c>
      <c r="ADQ82" s="18">
        <f t="shared" si="340"/>
        <v>0</v>
      </c>
      <c r="ADR82" s="18">
        <v>0</v>
      </c>
      <c r="ADS82" s="218">
        <v>0</v>
      </c>
      <c r="ADT82" s="218">
        <v>0</v>
      </c>
      <c r="ADU82" s="218">
        <v>0</v>
      </c>
      <c r="ADV82" s="218">
        <v>0</v>
      </c>
      <c r="ADW82" s="218">
        <v>0</v>
      </c>
      <c r="ADX82" s="218">
        <v>0</v>
      </c>
      <c r="ADY82" s="218">
        <v>0</v>
      </c>
      <c r="ADZ82" s="218">
        <v>0</v>
      </c>
      <c r="AEA82" s="218">
        <v>0</v>
      </c>
      <c r="AEB82" s="218"/>
      <c r="AEC82" s="218"/>
      <c r="AED82" s="20">
        <f t="shared" si="341"/>
        <v>0</v>
      </c>
      <c r="AEE82" s="18">
        <v>0</v>
      </c>
      <c r="AEF82" s="18">
        <v>0</v>
      </c>
      <c r="AEG82" s="18">
        <v>0</v>
      </c>
      <c r="AEH82" s="18">
        <v>0</v>
      </c>
      <c r="AEI82" s="18">
        <v>0</v>
      </c>
      <c r="AEJ82" s="18">
        <v>0</v>
      </c>
      <c r="AEK82" s="18">
        <v>0</v>
      </c>
      <c r="AEL82" s="18">
        <v>0</v>
      </c>
      <c r="AEM82" s="18">
        <v>0</v>
      </c>
      <c r="AEN82" s="18">
        <v>0</v>
      </c>
      <c r="AEO82" s="18"/>
      <c r="AEP82" s="18"/>
      <c r="AEQ82" s="20">
        <f t="shared" si="258"/>
        <v>0</v>
      </c>
      <c r="AER82" s="20">
        <f t="shared" si="259"/>
        <v>0</v>
      </c>
      <c r="AES82" s="20">
        <f t="shared" si="260"/>
        <v>0</v>
      </c>
      <c r="AET82" s="18">
        <f t="shared" si="342"/>
        <v>0</v>
      </c>
      <c r="AEU82" s="18">
        <v>0</v>
      </c>
      <c r="AEV82" s="218">
        <v>0</v>
      </c>
      <c r="AEW82" s="218">
        <v>0</v>
      </c>
      <c r="AEX82" s="218">
        <v>0</v>
      </c>
      <c r="AEY82" s="218">
        <v>0</v>
      </c>
      <c r="AEZ82" s="218"/>
      <c r="AFA82" s="218"/>
      <c r="AFB82" s="218"/>
      <c r="AFC82" s="218"/>
      <c r="AFD82" s="218"/>
      <c r="AFE82" s="218"/>
      <c r="AFF82" s="218"/>
      <c r="AFG82" s="20">
        <f t="shared" si="343"/>
        <v>0</v>
      </c>
      <c r="AFH82" s="18"/>
      <c r="AFI82" s="18"/>
      <c r="AFJ82" s="18"/>
      <c r="AFK82" s="18"/>
      <c r="AFL82" s="18"/>
      <c r="AFM82" s="18"/>
      <c r="AFN82" s="18"/>
      <c r="AFO82" s="18"/>
      <c r="AFP82" s="18"/>
      <c r="AFQ82" s="18"/>
      <c r="AFR82" s="18"/>
      <c r="AFS82" s="18"/>
      <c r="AFT82" s="20">
        <f t="shared" si="261"/>
        <v>0</v>
      </c>
      <c r="AFU82" s="20">
        <f t="shared" si="262"/>
        <v>0</v>
      </c>
      <c r="AFV82" s="135">
        <f t="shared" si="263"/>
        <v>0</v>
      </c>
      <c r="AFW82" s="140">
        <f t="shared" si="264"/>
        <v>417096.96400000004</v>
      </c>
      <c r="AFX82" s="110">
        <f t="shared" si="265"/>
        <v>370502.12162147171</v>
      </c>
      <c r="AFY82" s="125">
        <f t="shared" si="266"/>
        <v>-46594.842378528323</v>
      </c>
      <c r="AFZ82" s="20">
        <f t="shared" si="344"/>
        <v>-46594.842378528323</v>
      </c>
      <c r="AGA82" s="139">
        <f t="shared" si="345"/>
        <v>0</v>
      </c>
      <c r="AGB82" s="200">
        <f t="shared" si="267"/>
        <v>500516.35680000001</v>
      </c>
      <c r="AGC82" s="125">
        <f t="shared" si="267"/>
        <v>444602.54594576603</v>
      </c>
      <c r="AGD82" s="125">
        <f t="shared" si="268"/>
        <v>-55913.810854233976</v>
      </c>
      <c r="AGE82" s="20">
        <f t="shared" si="269"/>
        <v>-55913.810854233976</v>
      </c>
      <c r="AGF82" s="135">
        <f t="shared" si="270"/>
        <v>0</v>
      </c>
      <c r="AGG82" s="164">
        <f t="shared" si="346"/>
        <v>25025.817840000003</v>
      </c>
      <c r="AGH82" s="205">
        <f t="shared" si="347"/>
        <v>22230.127297288302</v>
      </c>
      <c r="AGI82" s="125">
        <f t="shared" si="271"/>
        <v>-2795.6905427117017</v>
      </c>
      <c r="AGJ82" s="20">
        <f t="shared" si="272"/>
        <v>-2795.6905427117017</v>
      </c>
      <c r="AGK82" s="139">
        <f t="shared" si="273"/>
        <v>0</v>
      </c>
      <c r="AGL82" s="165">
        <f t="shared" si="348"/>
        <v>525542.17463999998</v>
      </c>
      <c r="AGM82" s="165">
        <f t="shared" si="348"/>
        <v>466832.67324305431</v>
      </c>
      <c r="AGN82" s="166">
        <f t="shared" si="99"/>
        <v>-58709.501396945678</v>
      </c>
      <c r="AGO82" s="165">
        <f t="shared" si="274"/>
        <v>-58709.501396945678</v>
      </c>
      <c r="AGP82" s="167">
        <f t="shared" si="275"/>
        <v>0</v>
      </c>
      <c r="AGQ82" s="202">
        <f t="shared" si="349"/>
        <v>4.761904761904763E-2</v>
      </c>
      <c r="AGR82" s="263"/>
      <c r="AGS82" s="263">
        <v>0.05</v>
      </c>
      <c r="AGT82" s="229"/>
      <c r="AGU82" s="264"/>
      <c r="AGV82" s="22"/>
      <c r="AGW82" s="22"/>
      <c r="AGX82" s="22"/>
      <c r="AGY82" s="22"/>
      <c r="AGZ82" s="22"/>
      <c r="AHA82" s="22"/>
      <c r="AHB82" s="22"/>
      <c r="AHC82" s="22"/>
      <c r="AHD82" s="22"/>
      <c r="AHE82" s="22"/>
      <c r="AHF82" s="22"/>
      <c r="AHG82" s="22"/>
      <c r="AHH82" s="22"/>
    </row>
    <row r="83" spans="1:892" s="210" customFormat="1" ht="12.75" outlineLevel="1" x14ac:dyDescent="0.25">
      <c r="A83" s="1">
        <v>513</v>
      </c>
      <c r="B83" s="21">
        <v>3</v>
      </c>
      <c r="C83" s="233" t="s">
        <v>1772</v>
      </c>
      <c r="D83" s="231">
        <v>2</v>
      </c>
      <c r="E83" s="227">
        <v>244.6</v>
      </c>
      <c r="F83" s="131">
        <f t="shared" si="177"/>
        <v>4706.1489999999994</v>
      </c>
      <c r="G83" s="113">
        <f t="shared" si="178"/>
        <v>4935.5739043126196</v>
      </c>
      <c r="H83" s="131">
        <f t="shared" si="179"/>
        <v>229.42490431262013</v>
      </c>
      <c r="I83" s="120">
        <f t="shared" si="180"/>
        <v>0</v>
      </c>
      <c r="J83" s="120">
        <f t="shared" si="181"/>
        <v>229.42490431262013</v>
      </c>
      <c r="K83" s="18">
        <f t="shared" si="276"/>
        <v>2243.8859999999995</v>
      </c>
      <c r="L83" s="218">
        <v>220.32599999999999</v>
      </c>
      <c r="M83" s="218">
        <v>224.84</v>
      </c>
      <c r="N83" s="218">
        <v>224.84</v>
      </c>
      <c r="O83" s="218">
        <v>224.84</v>
      </c>
      <c r="P83" s="218">
        <v>224.84</v>
      </c>
      <c r="Q83" s="218">
        <v>224.84</v>
      </c>
      <c r="R83" s="218">
        <v>224.84</v>
      </c>
      <c r="S83" s="218">
        <v>224.84</v>
      </c>
      <c r="T83" s="218">
        <v>224.84</v>
      </c>
      <c r="U83" s="218">
        <v>224.84</v>
      </c>
      <c r="V83" s="218"/>
      <c r="W83" s="218"/>
      <c r="X83" s="218">
        <f t="shared" si="277"/>
        <v>2524.0008435559494</v>
      </c>
      <c r="Y83" s="18">
        <v>0</v>
      </c>
      <c r="Z83" s="18">
        <v>0</v>
      </c>
      <c r="AA83" s="18">
        <v>1252.3258682656756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1271.674975290274</v>
      </c>
      <c r="AH83" s="18">
        <v>0</v>
      </c>
      <c r="AI83" s="18"/>
      <c r="AJ83" s="18"/>
      <c r="AK83" s="218"/>
      <c r="AL83" s="218">
        <f t="shared" si="278"/>
        <v>0</v>
      </c>
      <c r="AM83" s="218">
        <f t="shared" si="182"/>
        <v>0</v>
      </c>
      <c r="AN83" s="18">
        <f t="shared" si="279"/>
        <v>317.35800000000006</v>
      </c>
      <c r="AO83" s="218">
        <v>31.158000000000001</v>
      </c>
      <c r="AP83" s="218">
        <v>31.8</v>
      </c>
      <c r="AQ83" s="218">
        <v>31.8</v>
      </c>
      <c r="AR83" s="218">
        <v>31.8</v>
      </c>
      <c r="AS83" s="218">
        <v>31.8</v>
      </c>
      <c r="AT83" s="218">
        <v>31.8</v>
      </c>
      <c r="AU83" s="218">
        <v>31.8</v>
      </c>
      <c r="AV83" s="218">
        <v>31.8</v>
      </c>
      <c r="AW83" s="218">
        <v>31.8</v>
      </c>
      <c r="AX83" s="218">
        <v>31.8</v>
      </c>
      <c r="AY83" s="218"/>
      <c r="AZ83" s="218"/>
      <c r="BA83" s="20">
        <f t="shared" si="280"/>
        <v>347.88897740607922</v>
      </c>
      <c r="BB83" s="18">
        <v>0</v>
      </c>
      <c r="BC83" s="18">
        <v>0</v>
      </c>
      <c r="BD83" s="18">
        <v>177.8614867841377</v>
      </c>
      <c r="BE83" s="18">
        <v>0</v>
      </c>
      <c r="BF83" s="18">
        <v>0</v>
      </c>
      <c r="BG83" s="18">
        <v>0</v>
      </c>
      <c r="BH83" s="18">
        <v>0</v>
      </c>
      <c r="BI83" s="18">
        <v>0</v>
      </c>
      <c r="BJ83" s="18">
        <v>170.02749062194152</v>
      </c>
      <c r="BK83" s="18">
        <v>0</v>
      </c>
      <c r="BL83" s="18"/>
      <c r="BM83" s="18"/>
      <c r="BN83" s="218"/>
      <c r="BO83" s="20">
        <f t="shared" si="183"/>
        <v>0</v>
      </c>
      <c r="BP83" s="20">
        <f t="shared" si="184"/>
        <v>0</v>
      </c>
      <c r="BQ83" s="18">
        <f t="shared" si="281"/>
        <v>87.089000000000027</v>
      </c>
      <c r="BR83" s="218">
        <v>8.6990000000000016</v>
      </c>
      <c r="BS83" s="3">
        <v>8.7100000000000009</v>
      </c>
      <c r="BT83" s="218">
        <v>8.7100000000000009</v>
      </c>
      <c r="BU83" s="218">
        <v>8.7100000000000009</v>
      </c>
      <c r="BV83" s="218">
        <v>8.7100000000000009</v>
      </c>
      <c r="BW83" s="218">
        <v>8.7100000000000009</v>
      </c>
      <c r="BX83" s="218">
        <v>8.7100000000000009</v>
      </c>
      <c r="BY83" s="218">
        <v>8.7100000000000009</v>
      </c>
      <c r="BZ83" s="218">
        <v>8.7100000000000009</v>
      </c>
      <c r="CA83" s="218">
        <v>8.7100000000000009</v>
      </c>
      <c r="CB83" s="218"/>
      <c r="CC83" s="218"/>
      <c r="CD83" s="18">
        <f t="shared" si="282"/>
        <v>94.415400018599996</v>
      </c>
      <c r="CE83" s="18">
        <v>8.7701450550000004</v>
      </c>
      <c r="CF83" s="18">
        <v>8.7476155500000008</v>
      </c>
      <c r="CG83" s="18">
        <v>9.6082959035999984</v>
      </c>
      <c r="CH83" s="18">
        <v>9.8077796999999993</v>
      </c>
      <c r="CI83" s="18">
        <v>9.5935274100000001</v>
      </c>
      <c r="CJ83" s="18">
        <v>9.7727186999999986</v>
      </c>
      <c r="CK83" s="18">
        <v>9.4935878999999996</v>
      </c>
      <c r="CL83" s="18">
        <v>9.5354522999999993</v>
      </c>
      <c r="CM83" s="18">
        <v>9.4556559</v>
      </c>
      <c r="CN83" s="18">
        <v>9.6306215999999996</v>
      </c>
      <c r="CO83" s="18"/>
      <c r="CP83" s="18"/>
      <c r="CQ83" s="218"/>
      <c r="CR83" s="20">
        <f t="shared" si="185"/>
        <v>0</v>
      </c>
      <c r="CS83" s="20">
        <f t="shared" si="186"/>
        <v>0</v>
      </c>
      <c r="CT83" s="18">
        <f t="shared" si="283"/>
        <v>23.698000000000004</v>
      </c>
      <c r="CU83" s="18">
        <v>2.3679999999999999</v>
      </c>
      <c r="CV83" s="218">
        <v>2.37</v>
      </c>
      <c r="CW83" s="218">
        <v>2.37</v>
      </c>
      <c r="CX83" s="218">
        <v>2.37</v>
      </c>
      <c r="CY83" s="218">
        <v>2.37</v>
      </c>
      <c r="CZ83" s="218">
        <v>2.37</v>
      </c>
      <c r="DA83" s="218">
        <v>2.37</v>
      </c>
      <c r="DB83" s="218">
        <v>2.37</v>
      </c>
      <c r="DC83" s="218">
        <v>2.37</v>
      </c>
      <c r="DD83" s="218">
        <v>2.37</v>
      </c>
      <c r="DE83" s="218"/>
      <c r="DF83" s="218"/>
      <c r="DG83" s="18">
        <f t="shared" si="284"/>
        <v>25.817933627640006</v>
      </c>
      <c r="DH83" s="18">
        <v>2.393863493</v>
      </c>
      <c r="DI83" s="18">
        <v>2.3877139299999999</v>
      </c>
      <c r="DJ83" s="18">
        <v>2.6284763506399997</v>
      </c>
      <c r="DK83" s="18">
        <v>2.6830477799999999</v>
      </c>
      <c r="DL83" s="18">
        <v>2.624436234</v>
      </c>
      <c r="DM83" s="18">
        <v>2.6734468599999999</v>
      </c>
      <c r="DN83" s="18">
        <v>2.5970964599999999</v>
      </c>
      <c r="DO83" s="18">
        <v>2.6085490199999999</v>
      </c>
      <c r="DP83" s="18">
        <v>2.58671966</v>
      </c>
      <c r="DQ83" s="18">
        <v>2.6345838399999999</v>
      </c>
      <c r="DR83" s="18"/>
      <c r="DS83" s="18"/>
      <c r="DT83" s="218">
        <f t="shared" si="285"/>
        <v>2.1199336276400018</v>
      </c>
      <c r="DU83" s="20">
        <f t="shared" si="187"/>
        <v>0</v>
      </c>
      <c r="DV83" s="20">
        <f t="shared" si="286"/>
        <v>2.1199336276400018</v>
      </c>
      <c r="DW83" s="18">
        <f t="shared" si="176"/>
        <v>0</v>
      </c>
      <c r="DX83" s="18">
        <v>0</v>
      </c>
      <c r="DY83" s="218">
        <v>0</v>
      </c>
      <c r="DZ83" s="218">
        <v>0</v>
      </c>
      <c r="EA83" s="218">
        <v>0</v>
      </c>
      <c r="EB83" s="218">
        <v>0</v>
      </c>
      <c r="EC83" s="218">
        <v>0</v>
      </c>
      <c r="ED83" s="218">
        <v>0</v>
      </c>
      <c r="EE83" s="218">
        <v>0</v>
      </c>
      <c r="EF83" s="218">
        <v>0</v>
      </c>
      <c r="EG83" s="218">
        <v>0</v>
      </c>
      <c r="EH83" s="218"/>
      <c r="EI83" s="218"/>
      <c r="EJ83" s="218"/>
      <c r="EK83" s="18">
        <f t="shared" si="287"/>
        <v>0</v>
      </c>
      <c r="EL83" s="18">
        <v>0</v>
      </c>
      <c r="EM83" s="18">
        <v>0</v>
      </c>
      <c r="EN83" s="18">
        <v>0</v>
      </c>
      <c r="EO83" s="18">
        <v>0</v>
      </c>
      <c r="EP83" s="18">
        <v>0</v>
      </c>
      <c r="EQ83" s="18">
        <v>0</v>
      </c>
      <c r="ER83" s="18">
        <v>0</v>
      </c>
      <c r="ES83" s="18">
        <v>0</v>
      </c>
      <c r="ET83" s="18">
        <v>0</v>
      </c>
      <c r="EU83" s="18">
        <v>0</v>
      </c>
      <c r="EV83" s="18"/>
      <c r="EW83" s="18"/>
      <c r="EX83" s="20">
        <f t="shared" si="188"/>
        <v>0</v>
      </c>
      <c r="EY83" s="20">
        <f t="shared" si="288"/>
        <v>0</v>
      </c>
      <c r="EZ83" s="20">
        <f t="shared" si="289"/>
        <v>0</v>
      </c>
      <c r="FA83" s="18">
        <f t="shared" si="290"/>
        <v>959.56399999999985</v>
      </c>
      <c r="FB83" s="18">
        <v>94.213999999999999</v>
      </c>
      <c r="FC83" s="218">
        <v>96.15</v>
      </c>
      <c r="FD83" s="218">
        <v>96.15</v>
      </c>
      <c r="FE83" s="218">
        <v>96.15</v>
      </c>
      <c r="FF83" s="218">
        <v>96.15</v>
      </c>
      <c r="FG83" s="218">
        <v>96.15</v>
      </c>
      <c r="FH83" s="218">
        <v>96.15</v>
      </c>
      <c r="FI83" s="218">
        <v>96.15</v>
      </c>
      <c r="FJ83" s="218">
        <v>96.15</v>
      </c>
      <c r="FK83" s="218">
        <v>96.15</v>
      </c>
      <c r="FL83" s="218"/>
      <c r="FM83" s="218"/>
      <c r="FN83" s="20">
        <f t="shared" si="291"/>
        <v>1092.0029821120272</v>
      </c>
      <c r="FO83" s="18">
        <v>0</v>
      </c>
      <c r="FP83" s="18">
        <v>0</v>
      </c>
      <c r="FQ83" s="18">
        <v>540.16640679140016</v>
      </c>
      <c r="FR83" s="18">
        <v>0</v>
      </c>
      <c r="FS83" s="18">
        <v>0</v>
      </c>
      <c r="FT83" s="18">
        <v>0</v>
      </c>
      <c r="FU83" s="18">
        <v>0</v>
      </c>
      <c r="FV83" s="18">
        <v>0</v>
      </c>
      <c r="FW83" s="18">
        <v>551.83657532062705</v>
      </c>
      <c r="FX83" s="18">
        <v>0</v>
      </c>
      <c r="FY83" s="18"/>
      <c r="FZ83" s="18"/>
      <c r="GA83" s="218">
        <f t="shared" si="292"/>
        <v>132.43898211202736</v>
      </c>
      <c r="GB83" s="20">
        <f t="shared" si="293"/>
        <v>0</v>
      </c>
      <c r="GC83" s="20">
        <f t="shared" si="294"/>
        <v>132.43898211202736</v>
      </c>
      <c r="GD83" s="18">
        <f t="shared" si="295"/>
        <v>3.5829999999999997</v>
      </c>
      <c r="GE83" s="218">
        <v>3.5829999999999997</v>
      </c>
      <c r="GF83" s="218">
        <v>0</v>
      </c>
      <c r="GG83" s="218">
        <v>0</v>
      </c>
      <c r="GH83" s="218">
        <v>0</v>
      </c>
      <c r="GI83" s="218">
        <v>0</v>
      </c>
      <c r="GJ83" s="218">
        <v>0</v>
      </c>
      <c r="GK83" s="218"/>
      <c r="GL83" s="218"/>
      <c r="GM83" s="218"/>
      <c r="GN83" s="218"/>
      <c r="GO83" s="218"/>
      <c r="GP83" s="218"/>
      <c r="GQ83" s="20">
        <f t="shared" si="296"/>
        <v>0</v>
      </c>
      <c r="GR83" s="18">
        <v>0</v>
      </c>
      <c r="GS83" s="18">
        <v>0</v>
      </c>
      <c r="GT83" s="18">
        <v>0</v>
      </c>
      <c r="GU83" s="18">
        <v>0</v>
      </c>
      <c r="GV83" s="218">
        <f t="shared" si="297"/>
        <v>-3.5829999999999997</v>
      </c>
      <c r="GW83" s="20">
        <f t="shared" si="189"/>
        <v>-3.5829999999999997</v>
      </c>
      <c r="GX83" s="20">
        <f t="shared" si="190"/>
        <v>0</v>
      </c>
      <c r="GY83" s="18">
        <f t="shared" si="298"/>
        <v>1070.971</v>
      </c>
      <c r="GZ83" s="18">
        <v>104.551</v>
      </c>
      <c r="HA83" s="218">
        <v>107.38</v>
      </c>
      <c r="HB83" s="218">
        <v>107.38</v>
      </c>
      <c r="HC83" s="218">
        <v>107.38</v>
      </c>
      <c r="HD83" s="218">
        <v>107.38</v>
      </c>
      <c r="HE83" s="218">
        <v>107.38</v>
      </c>
      <c r="HF83" s="218">
        <v>107.38</v>
      </c>
      <c r="HG83" s="218">
        <v>107.38</v>
      </c>
      <c r="HH83" s="218">
        <v>107.38</v>
      </c>
      <c r="HI83" s="218">
        <v>107.38</v>
      </c>
      <c r="HJ83" s="218"/>
      <c r="HK83" s="218"/>
      <c r="HL83" s="20">
        <f t="shared" si="299"/>
        <v>851.44776759232491</v>
      </c>
      <c r="HM83" s="18">
        <v>81.317927201233189</v>
      </c>
      <c r="HN83" s="18">
        <v>74.761405624772138</v>
      </c>
      <c r="HO83" s="18">
        <v>85.927393896838524</v>
      </c>
      <c r="HP83" s="18">
        <v>92.62285754137983</v>
      </c>
      <c r="HQ83" s="18">
        <v>96.893620332658713</v>
      </c>
      <c r="HR83" s="18">
        <v>84.049585260704532</v>
      </c>
      <c r="HS83" s="18">
        <v>76.402228116435083</v>
      </c>
      <c r="HT83" s="18">
        <v>101.06455893682879</v>
      </c>
      <c r="HU83" s="18">
        <v>76.365092243720028</v>
      </c>
      <c r="HV83" s="18">
        <v>82.043098437754168</v>
      </c>
      <c r="HW83" s="18"/>
      <c r="HX83" s="18"/>
      <c r="HY83" s="20">
        <f t="shared" si="191"/>
        <v>-219.5232324076751</v>
      </c>
      <c r="HZ83" s="20">
        <f t="shared" si="192"/>
        <v>-219.5232324076751</v>
      </c>
      <c r="IA83" s="20">
        <f t="shared" si="193"/>
        <v>0</v>
      </c>
      <c r="IB83" s="119">
        <f t="shared" si="300"/>
        <v>0</v>
      </c>
      <c r="IC83" s="119">
        <v>0</v>
      </c>
      <c r="ID83" s="228">
        <v>0</v>
      </c>
      <c r="IE83" s="228">
        <v>0</v>
      </c>
      <c r="IF83" s="119">
        <v>0</v>
      </c>
      <c r="IG83" s="119">
        <v>0</v>
      </c>
      <c r="IH83" s="119">
        <v>0</v>
      </c>
      <c r="II83" s="119">
        <v>0</v>
      </c>
      <c r="IJ83" s="119">
        <v>0</v>
      </c>
      <c r="IK83" s="119">
        <v>0</v>
      </c>
      <c r="IL83" s="119">
        <v>0</v>
      </c>
      <c r="IM83" s="119"/>
      <c r="IN83" s="119"/>
      <c r="IO83" s="120">
        <f t="shared" si="301"/>
        <v>0</v>
      </c>
      <c r="IP83" s="18">
        <v>0</v>
      </c>
      <c r="IQ83" s="18">
        <v>0</v>
      </c>
      <c r="IR83" s="18">
        <v>0</v>
      </c>
      <c r="IS83" s="18">
        <v>0</v>
      </c>
      <c r="IT83" s="18">
        <v>0</v>
      </c>
      <c r="IU83" s="18">
        <v>0</v>
      </c>
      <c r="IV83" s="18">
        <v>0</v>
      </c>
      <c r="IW83" s="18">
        <v>0</v>
      </c>
      <c r="IX83" s="18">
        <v>0</v>
      </c>
      <c r="IY83" s="18">
        <v>0</v>
      </c>
      <c r="IZ83" s="18"/>
      <c r="JA83" s="18"/>
      <c r="JB83" s="228">
        <f t="shared" si="194"/>
        <v>0</v>
      </c>
      <c r="JC83" s="120">
        <f t="shared" si="195"/>
        <v>0</v>
      </c>
      <c r="JD83" s="120">
        <f t="shared" si="196"/>
        <v>0</v>
      </c>
      <c r="JE83" s="119">
        <f t="shared" si="302"/>
        <v>0</v>
      </c>
      <c r="JF83" s="119">
        <v>0</v>
      </c>
      <c r="JG83" s="228">
        <v>0</v>
      </c>
      <c r="JH83" s="228">
        <v>0</v>
      </c>
      <c r="JI83" s="228">
        <v>0</v>
      </c>
      <c r="JJ83" s="228">
        <v>0</v>
      </c>
      <c r="JK83" s="228">
        <v>0</v>
      </c>
      <c r="JL83" s="228">
        <v>0</v>
      </c>
      <c r="JM83" s="228">
        <v>0</v>
      </c>
      <c r="JN83" s="228">
        <v>0</v>
      </c>
      <c r="JO83" s="228">
        <v>0</v>
      </c>
      <c r="JP83" s="228"/>
      <c r="JQ83" s="228"/>
      <c r="JR83" s="119">
        <f t="shared" si="303"/>
        <v>0</v>
      </c>
      <c r="JS83" s="18">
        <v>0</v>
      </c>
      <c r="JT83" s="18">
        <v>0</v>
      </c>
      <c r="JU83" s="18">
        <v>0</v>
      </c>
      <c r="JV83" s="18">
        <v>0</v>
      </c>
      <c r="JW83" s="18">
        <v>0</v>
      </c>
      <c r="JX83" s="18">
        <v>0</v>
      </c>
      <c r="JY83" s="18">
        <v>0</v>
      </c>
      <c r="JZ83" s="18">
        <v>0</v>
      </c>
      <c r="KA83" s="18">
        <v>0</v>
      </c>
      <c r="KB83" s="18">
        <v>0</v>
      </c>
      <c r="KC83" s="18"/>
      <c r="KD83" s="18"/>
      <c r="KE83" s="228">
        <f t="shared" si="197"/>
        <v>0</v>
      </c>
      <c r="KF83" s="120">
        <f t="shared" si="198"/>
        <v>0</v>
      </c>
      <c r="KG83" s="120">
        <f t="shared" si="199"/>
        <v>0</v>
      </c>
      <c r="KH83" s="119">
        <f t="shared" si="304"/>
        <v>450.39099999999996</v>
      </c>
      <c r="KI83" s="119">
        <v>44.221000000000004</v>
      </c>
      <c r="KJ83" s="228">
        <v>45.13</v>
      </c>
      <c r="KK83" s="228">
        <v>45.13</v>
      </c>
      <c r="KL83" s="228">
        <v>45.13</v>
      </c>
      <c r="KM83" s="228">
        <v>45.13</v>
      </c>
      <c r="KN83" s="228">
        <v>45.13</v>
      </c>
      <c r="KO83" s="228">
        <v>45.13</v>
      </c>
      <c r="KP83" s="228">
        <v>45.13</v>
      </c>
      <c r="KQ83" s="228">
        <v>45.13</v>
      </c>
      <c r="KR83" s="228">
        <v>45.13</v>
      </c>
      <c r="KS83" s="228"/>
      <c r="KT83" s="228"/>
      <c r="KU83" s="120">
        <f t="shared" si="305"/>
        <v>376.21671052981628</v>
      </c>
      <c r="KV83" s="18">
        <v>52.381029163896272</v>
      </c>
      <c r="KW83" s="18">
        <v>39.696838822498258</v>
      </c>
      <c r="KX83" s="18">
        <v>58.521541761603245</v>
      </c>
      <c r="KY83" s="18">
        <v>51.900578607022929</v>
      </c>
      <c r="KZ83" s="18">
        <v>55.89703054427158</v>
      </c>
      <c r="LA83" s="18">
        <v>11.075040527828866</v>
      </c>
      <c r="LB83" s="18">
        <v>0.61366435812565079</v>
      </c>
      <c r="LC83" s="18"/>
      <c r="LD83" s="18">
        <v>61.830296389131149</v>
      </c>
      <c r="LE83" s="18">
        <v>44.300690355438284</v>
      </c>
      <c r="LF83" s="18"/>
      <c r="LG83" s="18"/>
      <c r="LH83" s="228">
        <f t="shared" si="306"/>
        <v>-74.17428947018368</v>
      </c>
      <c r="LI83" s="120">
        <f t="shared" si="200"/>
        <v>-74.17428947018368</v>
      </c>
      <c r="LJ83" s="120">
        <f t="shared" si="201"/>
        <v>0</v>
      </c>
      <c r="LK83" s="120">
        <f t="shared" si="307"/>
        <v>0</v>
      </c>
      <c r="LL83" s="228"/>
      <c r="LM83" s="228"/>
      <c r="LN83" s="228"/>
      <c r="LO83" s="228"/>
      <c r="LP83" s="228"/>
      <c r="LQ83" s="228"/>
      <c r="LR83" s="228"/>
      <c r="LS83" s="228"/>
      <c r="LT83" s="228"/>
      <c r="LU83" s="228"/>
      <c r="LV83" s="228"/>
      <c r="LW83" s="228"/>
      <c r="LX83" s="120">
        <f t="shared" si="202"/>
        <v>0</v>
      </c>
      <c r="LY83" s="228"/>
      <c r="LZ83" s="228"/>
      <c r="MA83" s="228"/>
      <c r="MB83" s="228"/>
      <c r="MC83" s="228"/>
      <c r="MD83" s="228"/>
      <c r="ME83" s="228"/>
      <c r="MF83" s="228"/>
      <c r="MG83" s="228"/>
      <c r="MH83" s="228"/>
      <c r="MI83" s="228"/>
      <c r="MJ83" s="119">
        <v>0</v>
      </c>
      <c r="MK83" s="228"/>
      <c r="ML83" s="120">
        <f t="shared" si="203"/>
        <v>0</v>
      </c>
      <c r="MM83" s="120">
        <f t="shared" si="204"/>
        <v>0</v>
      </c>
      <c r="MN83" s="120">
        <f t="shared" si="308"/>
        <v>3183.5649999999991</v>
      </c>
      <c r="MO83" s="120">
        <v>315.80499999999995</v>
      </c>
      <c r="MP83" s="228">
        <v>318.64</v>
      </c>
      <c r="MQ83" s="228">
        <v>318.64</v>
      </c>
      <c r="MR83" s="228">
        <v>318.64</v>
      </c>
      <c r="MS83" s="228">
        <v>318.64</v>
      </c>
      <c r="MT83" s="228">
        <v>318.64</v>
      </c>
      <c r="MU83" s="228">
        <v>318.64</v>
      </c>
      <c r="MV83" s="228">
        <v>318.64</v>
      </c>
      <c r="MW83" s="228">
        <v>318.64</v>
      </c>
      <c r="MX83" s="228">
        <v>318.64</v>
      </c>
      <c r="MY83" s="228"/>
      <c r="MZ83" s="228"/>
      <c r="NA83" s="120">
        <f t="shared" si="309"/>
        <v>527.56628862904472</v>
      </c>
      <c r="NB83" s="20">
        <v>0</v>
      </c>
      <c r="NC83" s="20">
        <v>107.50091732348136</v>
      </c>
      <c r="ND83" s="20">
        <v>273.10769316887149</v>
      </c>
      <c r="NE83" s="20">
        <v>0</v>
      </c>
      <c r="NF83" s="20">
        <v>0</v>
      </c>
      <c r="NG83" s="20">
        <v>0</v>
      </c>
      <c r="NH83" s="20">
        <v>0</v>
      </c>
      <c r="NI83" s="20">
        <v>0</v>
      </c>
      <c r="NJ83" s="20">
        <v>0</v>
      </c>
      <c r="NK83" s="20">
        <v>146.9576781366919</v>
      </c>
      <c r="NL83" s="20"/>
      <c r="NM83" s="20"/>
      <c r="NN83" s="228">
        <f t="shared" si="310"/>
        <v>-2655.9987113709544</v>
      </c>
      <c r="NO83" s="120">
        <f t="shared" si="205"/>
        <v>-2655.9987113709544</v>
      </c>
      <c r="NP83" s="120">
        <f t="shared" si="206"/>
        <v>0</v>
      </c>
      <c r="NQ83" s="114">
        <f t="shared" si="207"/>
        <v>2080.5160000000001</v>
      </c>
      <c r="NR83" s="113">
        <f t="shared" si="208"/>
        <v>0</v>
      </c>
      <c r="NS83" s="131">
        <f t="shared" si="209"/>
        <v>-2080.5160000000001</v>
      </c>
      <c r="NT83" s="120">
        <f t="shared" si="210"/>
        <v>-2080.5160000000001</v>
      </c>
      <c r="NU83" s="120">
        <f t="shared" si="211"/>
        <v>0</v>
      </c>
      <c r="NV83" s="18">
        <f t="shared" si="311"/>
        <v>813.33899999999994</v>
      </c>
      <c r="NW83" s="18">
        <v>78.308999999999997</v>
      </c>
      <c r="NX83" s="218">
        <v>81.67</v>
      </c>
      <c r="NY83" s="218">
        <v>81.67</v>
      </c>
      <c r="NZ83" s="18">
        <v>81.67</v>
      </c>
      <c r="OA83" s="18">
        <v>81.67</v>
      </c>
      <c r="OB83" s="18">
        <v>81.67</v>
      </c>
      <c r="OC83" s="18">
        <v>81.67</v>
      </c>
      <c r="OD83" s="18">
        <v>81.67</v>
      </c>
      <c r="OE83" s="18">
        <v>81.67</v>
      </c>
      <c r="OF83" s="18">
        <v>81.67</v>
      </c>
      <c r="OG83" s="18"/>
      <c r="OH83" s="18"/>
      <c r="OI83" s="20">
        <f t="shared" si="312"/>
        <v>0</v>
      </c>
      <c r="OJ83" s="20">
        <v>0</v>
      </c>
      <c r="OK83" s="20">
        <v>0</v>
      </c>
      <c r="OL83" s="20">
        <v>0</v>
      </c>
      <c r="OM83" s="20">
        <v>0</v>
      </c>
      <c r="ON83" s="20">
        <v>0</v>
      </c>
      <c r="OO83" s="20">
        <v>0</v>
      </c>
      <c r="OP83" s="20">
        <v>0</v>
      </c>
      <c r="OQ83" s="20">
        <v>0</v>
      </c>
      <c r="OR83" s="20">
        <v>0</v>
      </c>
      <c r="OS83" s="20">
        <f>VLOOKUP(C83,'[3]Фін.рез.(витрати)'!$C$8:$AD$94,28,0)</f>
        <v>0</v>
      </c>
      <c r="OT83" s="20"/>
      <c r="OU83" s="20"/>
      <c r="OV83" s="218">
        <f t="shared" si="313"/>
        <v>-813.33899999999994</v>
      </c>
      <c r="OW83" s="20">
        <f t="shared" si="212"/>
        <v>-813.33899999999994</v>
      </c>
      <c r="OX83" s="20">
        <f t="shared" si="213"/>
        <v>0</v>
      </c>
      <c r="OY83" s="18">
        <f t="shared" si="314"/>
        <v>814.85500000000013</v>
      </c>
      <c r="OZ83" s="18">
        <v>76.045000000000002</v>
      </c>
      <c r="PA83" s="218">
        <v>82.09</v>
      </c>
      <c r="PB83" s="218">
        <v>82.09</v>
      </c>
      <c r="PC83" s="218">
        <v>82.09</v>
      </c>
      <c r="PD83" s="218">
        <v>82.09</v>
      </c>
      <c r="PE83" s="218">
        <v>82.09</v>
      </c>
      <c r="PF83" s="218">
        <v>82.09</v>
      </c>
      <c r="PG83" s="218">
        <v>82.09</v>
      </c>
      <c r="PH83" s="218">
        <v>82.09</v>
      </c>
      <c r="PI83" s="218">
        <v>82.09</v>
      </c>
      <c r="PJ83" s="218"/>
      <c r="PK83" s="218"/>
      <c r="PL83" s="20">
        <f t="shared" si="315"/>
        <v>0</v>
      </c>
      <c r="PM83" s="18">
        <v>0</v>
      </c>
      <c r="PN83" s="18">
        <v>0</v>
      </c>
      <c r="PO83" s="18">
        <v>0</v>
      </c>
      <c r="PP83" s="18">
        <v>0</v>
      </c>
      <c r="PQ83" s="18">
        <v>0</v>
      </c>
      <c r="PR83" s="18">
        <v>0</v>
      </c>
      <c r="PS83" s="18">
        <v>0</v>
      </c>
      <c r="PT83" s="18">
        <v>0</v>
      </c>
      <c r="PU83" s="18">
        <v>0</v>
      </c>
      <c r="PV83" s="18">
        <f>VLOOKUP(C83,'[3]Фін.рез.(витрати)'!$C$8:$AE$94,29,0)</f>
        <v>0</v>
      </c>
      <c r="PW83" s="18"/>
      <c r="PX83" s="18"/>
      <c r="PY83" s="218">
        <f t="shared" si="316"/>
        <v>-814.85500000000013</v>
      </c>
      <c r="PZ83" s="20">
        <f t="shared" si="214"/>
        <v>-814.85500000000013</v>
      </c>
      <c r="QA83" s="20">
        <f t="shared" si="215"/>
        <v>0</v>
      </c>
      <c r="QB83" s="18">
        <f t="shared" si="317"/>
        <v>61.258000000000003</v>
      </c>
      <c r="QC83" s="18">
        <v>5.9979999999999993</v>
      </c>
      <c r="QD83" s="218">
        <v>6.14</v>
      </c>
      <c r="QE83" s="218">
        <v>6.14</v>
      </c>
      <c r="QF83" s="218">
        <v>6.14</v>
      </c>
      <c r="QG83" s="218">
        <v>6.14</v>
      </c>
      <c r="QH83" s="218">
        <v>6.14</v>
      </c>
      <c r="QI83" s="218">
        <v>6.14</v>
      </c>
      <c r="QJ83" s="218">
        <v>6.14</v>
      </c>
      <c r="QK83" s="218">
        <v>6.14</v>
      </c>
      <c r="QL83" s="218">
        <v>6.14</v>
      </c>
      <c r="QM83" s="218"/>
      <c r="QN83" s="218"/>
      <c r="QO83" s="20">
        <f t="shared" si="318"/>
        <v>0</v>
      </c>
      <c r="QP83" s="18">
        <v>0</v>
      </c>
      <c r="QQ83" s="18">
        <v>0</v>
      </c>
      <c r="QR83" s="18"/>
      <c r="QS83" s="18">
        <v>0</v>
      </c>
      <c r="QT83" s="18">
        <v>0</v>
      </c>
      <c r="QU83" s="18">
        <v>0</v>
      </c>
      <c r="QV83" s="18"/>
      <c r="QW83" s="18">
        <v>0</v>
      </c>
      <c r="QX83" s="18"/>
      <c r="QY83" s="18"/>
      <c r="QZ83" s="18"/>
      <c r="RA83" s="18"/>
      <c r="RB83" s="218">
        <f t="shared" si="319"/>
        <v>-61.258000000000003</v>
      </c>
      <c r="RC83" s="20">
        <f t="shared" si="216"/>
        <v>-61.258000000000003</v>
      </c>
      <c r="RD83" s="20">
        <f t="shared" si="217"/>
        <v>0</v>
      </c>
      <c r="RE83" s="18">
        <f t="shared" si="320"/>
        <v>302.94200000000001</v>
      </c>
      <c r="RF83" s="20">
        <v>29.521999999999998</v>
      </c>
      <c r="RG83" s="218">
        <v>30.38</v>
      </c>
      <c r="RH83" s="218">
        <v>30.38</v>
      </c>
      <c r="RI83" s="218">
        <v>30.38</v>
      </c>
      <c r="RJ83" s="218">
        <v>30.38</v>
      </c>
      <c r="RK83" s="218">
        <v>30.38</v>
      </c>
      <c r="RL83" s="218">
        <v>30.38</v>
      </c>
      <c r="RM83" s="218">
        <v>30.38</v>
      </c>
      <c r="RN83" s="218">
        <v>30.38</v>
      </c>
      <c r="RO83" s="218">
        <v>30.38</v>
      </c>
      <c r="RP83" s="218"/>
      <c r="RQ83" s="218"/>
      <c r="RR83" s="20">
        <f t="shared" si="321"/>
        <v>0</v>
      </c>
      <c r="RS83" s="18">
        <v>0</v>
      </c>
      <c r="RT83" s="18">
        <v>0</v>
      </c>
      <c r="RU83" s="18"/>
      <c r="RV83" s="18">
        <v>0</v>
      </c>
      <c r="RW83" s="18"/>
      <c r="RX83" s="18"/>
      <c r="RY83" s="18">
        <v>0</v>
      </c>
      <c r="RZ83" s="18">
        <v>0</v>
      </c>
      <c r="SA83" s="18"/>
      <c r="SB83" s="18"/>
      <c r="SC83" s="18"/>
      <c r="SD83" s="18"/>
      <c r="SE83" s="20">
        <f t="shared" si="218"/>
        <v>-302.94200000000001</v>
      </c>
      <c r="SF83" s="20">
        <f t="shared" si="219"/>
        <v>-302.94200000000001</v>
      </c>
      <c r="SG83" s="20">
        <f t="shared" si="220"/>
        <v>0</v>
      </c>
      <c r="SH83" s="18">
        <f t="shared" si="322"/>
        <v>0</v>
      </c>
      <c r="SI83" s="18">
        <v>0</v>
      </c>
      <c r="SJ83" s="218">
        <v>0</v>
      </c>
      <c r="SK83" s="218">
        <v>0</v>
      </c>
      <c r="SL83" s="218">
        <v>0</v>
      </c>
      <c r="SM83" s="218">
        <v>0</v>
      </c>
      <c r="SN83" s="218">
        <v>0</v>
      </c>
      <c r="SO83" s="218">
        <v>0</v>
      </c>
      <c r="SP83" s="218">
        <v>0</v>
      </c>
      <c r="SQ83" s="218">
        <v>0</v>
      </c>
      <c r="SR83" s="218">
        <v>0</v>
      </c>
      <c r="SS83" s="218"/>
      <c r="ST83" s="218"/>
      <c r="SU83" s="20">
        <f t="shared" si="323"/>
        <v>0</v>
      </c>
      <c r="SV83" s="18">
        <v>0</v>
      </c>
      <c r="SW83" s="18">
        <v>0</v>
      </c>
      <c r="SX83" s="18">
        <v>0</v>
      </c>
      <c r="SY83" s="18">
        <v>0</v>
      </c>
      <c r="SZ83" s="18">
        <v>0</v>
      </c>
      <c r="TA83" s="18">
        <v>0</v>
      </c>
      <c r="TB83" s="18">
        <v>0</v>
      </c>
      <c r="TC83" s="18">
        <v>0</v>
      </c>
      <c r="TD83" s="18">
        <v>0</v>
      </c>
      <c r="TE83" s="18"/>
      <c r="TF83" s="18"/>
      <c r="TG83" s="18"/>
      <c r="TH83" s="20">
        <f t="shared" si="221"/>
        <v>0</v>
      </c>
      <c r="TI83" s="20">
        <f t="shared" si="222"/>
        <v>0</v>
      </c>
      <c r="TJ83" s="20">
        <f t="shared" si="223"/>
        <v>0</v>
      </c>
      <c r="TK83" s="18">
        <f t="shared" si="324"/>
        <v>73.949999999999989</v>
      </c>
      <c r="TL83" s="18">
        <v>7.26</v>
      </c>
      <c r="TM83" s="218">
        <v>7.41</v>
      </c>
      <c r="TN83" s="218">
        <v>7.41</v>
      </c>
      <c r="TO83" s="218">
        <v>7.41</v>
      </c>
      <c r="TP83" s="218">
        <v>7.41</v>
      </c>
      <c r="TQ83" s="218">
        <v>7.41</v>
      </c>
      <c r="TR83" s="218">
        <v>7.41</v>
      </c>
      <c r="TS83" s="218">
        <v>7.41</v>
      </c>
      <c r="TT83" s="218">
        <v>7.41</v>
      </c>
      <c r="TU83" s="218">
        <v>7.41</v>
      </c>
      <c r="TV83" s="218"/>
      <c r="TW83" s="218"/>
      <c r="TX83" s="20">
        <f t="shared" si="325"/>
        <v>0</v>
      </c>
      <c r="TY83" s="18">
        <v>0</v>
      </c>
      <c r="TZ83" s="18">
        <v>0</v>
      </c>
      <c r="UA83" s="18">
        <v>0</v>
      </c>
      <c r="UB83" s="18">
        <v>0</v>
      </c>
      <c r="UC83" s="18">
        <v>0</v>
      </c>
      <c r="UD83" s="18">
        <v>0</v>
      </c>
      <c r="UE83" s="18">
        <v>0</v>
      </c>
      <c r="UF83" s="18">
        <v>0</v>
      </c>
      <c r="UG83" s="18">
        <v>0</v>
      </c>
      <c r="UH83" s="18">
        <f>VLOOKUP(C83,'[3]Фін.рез.(витрати)'!$C$8:$AI$94,33,0)</f>
        <v>0</v>
      </c>
      <c r="UI83" s="18"/>
      <c r="UJ83" s="18"/>
      <c r="UK83" s="20">
        <f t="shared" si="224"/>
        <v>-73.949999999999989</v>
      </c>
      <c r="UL83" s="20">
        <f t="shared" si="225"/>
        <v>-73.949999999999989</v>
      </c>
      <c r="UM83" s="20">
        <f t="shared" si="226"/>
        <v>0</v>
      </c>
      <c r="UN83" s="18">
        <f t="shared" si="326"/>
        <v>14.171999999999999</v>
      </c>
      <c r="UO83" s="18">
        <v>1.3919999999999999</v>
      </c>
      <c r="UP83" s="218">
        <v>1.42</v>
      </c>
      <c r="UQ83" s="218">
        <v>1.42</v>
      </c>
      <c r="UR83" s="218">
        <v>1.42</v>
      </c>
      <c r="US83" s="218">
        <v>1.42</v>
      </c>
      <c r="UT83" s="218">
        <v>1.42</v>
      </c>
      <c r="UU83" s="218">
        <v>1.42</v>
      </c>
      <c r="UV83" s="218">
        <v>1.42</v>
      </c>
      <c r="UW83" s="218">
        <v>1.42</v>
      </c>
      <c r="UX83" s="218">
        <v>1.42</v>
      </c>
      <c r="UY83" s="218"/>
      <c r="UZ83" s="218"/>
      <c r="VA83" s="20">
        <f t="shared" si="227"/>
        <v>0</v>
      </c>
      <c r="VB83" s="218"/>
      <c r="VC83" s="218"/>
      <c r="VD83" s="218"/>
      <c r="VE83" s="218"/>
      <c r="VF83" s="218"/>
      <c r="VG83" s="218"/>
      <c r="VH83" s="218"/>
      <c r="VI83" s="218"/>
      <c r="VJ83" s="218"/>
      <c r="VK83" s="218"/>
      <c r="VL83" s="218"/>
      <c r="VM83" s="218"/>
      <c r="VN83" s="20">
        <f t="shared" si="228"/>
        <v>-14.171999999999999</v>
      </c>
      <c r="VO83" s="20">
        <f t="shared" si="229"/>
        <v>-14.171999999999999</v>
      </c>
      <c r="VP83" s="20">
        <f t="shared" si="230"/>
        <v>0</v>
      </c>
      <c r="VQ83" s="120">
        <f t="shared" si="231"/>
        <v>0</v>
      </c>
      <c r="VR83" s="228"/>
      <c r="VS83" s="228"/>
      <c r="VT83" s="228"/>
      <c r="VU83" s="228"/>
      <c r="VV83" s="228"/>
      <c r="VW83" s="228"/>
      <c r="VX83" s="228"/>
      <c r="VY83" s="228"/>
      <c r="VZ83" s="228"/>
      <c r="WA83" s="228"/>
      <c r="WB83" s="228"/>
      <c r="WC83" s="228"/>
      <c r="WD83" s="120">
        <f t="shared" si="232"/>
        <v>0</v>
      </c>
      <c r="WE83" s="218"/>
      <c r="WF83" s="218"/>
      <c r="WG83" s="218"/>
      <c r="WH83" s="218"/>
      <c r="WI83" s="218"/>
      <c r="WJ83" s="218"/>
      <c r="WK83" s="218"/>
      <c r="WL83" s="218"/>
      <c r="WM83" s="218"/>
      <c r="WN83" s="218"/>
      <c r="WO83" s="218"/>
      <c r="WP83" s="218"/>
      <c r="WQ83" s="120">
        <f t="shared" si="233"/>
        <v>0</v>
      </c>
      <c r="WR83" s="120">
        <f t="shared" si="234"/>
        <v>0</v>
      </c>
      <c r="WS83" s="120">
        <f t="shared" si="235"/>
        <v>0</v>
      </c>
      <c r="WT83" s="119">
        <f t="shared" si="327"/>
        <v>2591.2029999999995</v>
      </c>
      <c r="WU83" s="119">
        <v>253.54300000000001</v>
      </c>
      <c r="WV83" s="228">
        <v>259.74</v>
      </c>
      <c r="WW83" s="228">
        <v>259.74</v>
      </c>
      <c r="WX83" s="228">
        <v>259.74</v>
      </c>
      <c r="WY83" s="228">
        <v>259.74</v>
      </c>
      <c r="WZ83" s="228">
        <v>259.74</v>
      </c>
      <c r="XA83" s="228">
        <v>259.74</v>
      </c>
      <c r="XB83" s="228">
        <v>259.74</v>
      </c>
      <c r="XC83" s="228">
        <v>259.74</v>
      </c>
      <c r="XD83" s="228">
        <v>259.74</v>
      </c>
      <c r="XE83" s="228"/>
      <c r="XF83" s="228"/>
      <c r="XG83" s="119">
        <f t="shared" si="328"/>
        <v>5736.1500293329791</v>
      </c>
      <c r="XH83" s="18">
        <v>560.8972975502254</v>
      </c>
      <c r="XI83" s="18">
        <v>612.14717638102832</v>
      </c>
      <c r="XJ83" s="18">
        <v>274.94902145643221</v>
      </c>
      <c r="XK83" s="18">
        <v>153.84817100800888</v>
      </c>
      <c r="XL83" s="18">
        <v>737.67015829509751</v>
      </c>
      <c r="XM83" s="18">
        <v>704.84659515535088</v>
      </c>
      <c r="XN83" s="18">
        <v>452.34595341669984</v>
      </c>
      <c r="XO83" s="18">
        <v>806.45332545633175</v>
      </c>
      <c r="XP83" s="18">
        <v>783.97760986377193</v>
      </c>
      <c r="XQ83" s="18">
        <v>649.01472075003244</v>
      </c>
      <c r="XR83" s="18"/>
      <c r="XS83" s="18"/>
      <c r="XT83" s="120">
        <f t="shared" si="236"/>
        <v>3144.9470293329796</v>
      </c>
      <c r="XU83" s="120">
        <f t="shared" si="237"/>
        <v>0</v>
      </c>
      <c r="XV83" s="120">
        <f t="shared" si="238"/>
        <v>3144.9470293329796</v>
      </c>
      <c r="XW83" s="119">
        <f t="shared" si="329"/>
        <v>1726.2300000000002</v>
      </c>
      <c r="XX83" s="119">
        <v>163.02000000000001</v>
      </c>
      <c r="XY83" s="228">
        <v>173.69</v>
      </c>
      <c r="XZ83" s="228">
        <v>173.69</v>
      </c>
      <c r="YA83" s="228">
        <v>173.69</v>
      </c>
      <c r="YB83" s="228">
        <v>173.69</v>
      </c>
      <c r="YC83" s="228">
        <v>173.69</v>
      </c>
      <c r="YD83" s="228">
        <v>173.69</v>
      </c>
      <c r="YE83" s="228">
        <v>173.69</v>
      </c>
      <c r="YF83" s="228">
        <v>173.69</v>
      </c>
      <c r="YG83" s="228">
        <v>173.69</v>
      </c>
      <c r="YH83" s="228"/>
      <c r="YI83" s="228"/>
      <c r="YJ83" s="120">
        <f t="shared" si="330"/>
        <v>1934.3199637310138</v>
      </c>
      <c r="YK83" s="18">
        <v>178.19799699858751</v>
      </c>
      <c r="YL83" s="18">
        <v>127.38076428086795</v>
      </c>
      <c r="YM83" s="18">
        <v>178.99544140166023</v>
      </c>
      <c r="YN83" s="18">
        <v>191.22388295236874</v>
      </c>
      <c r="YO83" s="18">
        <v>262.10457271755706</v>
      </c>
      <c r="YP83" s="18">
        <v>182.49242038683221</v>
      </c>
      <c r="YQ83" s="18">
        <v>174.24871505176085</v>
      </c>
      <c r="YR83" s="18">
        <v>193.70149288216396</v>
      </c>
      <c r="YS83" s="18">
        <v>255.12111577063482</v>
      </c>
      <c r="YT83" s="18">
        <v>190.85356128858058</v>
      </c>
      <c r="YU83" s="18"/>
      <c r="YV83" s="18"/>
      <c r="YW83" s="218">
        <f t="shared" si="331"/>
        <v>208.08996373101354</v>
      </c>
      <c r="YX83" s="120">
        <f t="shared" si="239"/>
        <v>0</v>
      </c>
      <c r="YY83" s="120">
        <f t="shared" si="240"/>
        <v>208.08996373101354</v>
      </c>
      <c r="YZ83" s="119">
        <f t="shared" si="332"/>
        <v>1367.7149999999999</v>
      </c>
      <c r="ZA83" s="119">
        <v>133.815</v>
      </c>
      <c r="ZB83" s="228">
        <v>137.1</v>
      </c>
      <c r="ZC83" s="228">
        <v>137.1</v>
      </c>
      <c r="ZD83" s="228">
        <v>137.1</v>
      </c>
      <c r="ZE83" s="228">
        <v>137.1</v>
      </c>
      <c r="ZF83" s="228">
        <v>137.1</v>
      </c>
      <c r="ZG83" s="228">
        <v>137.1</v>
      </c>
      <c r="ZH83" s="228">
        <v>137.1</v>
      </c>
      <c r="ZI83" s="228">
        <v>137.1</v>
      </c>
      <c r="ZJ83" s="228">
        <v>137.1</v>
      </c>
      <c r="ZK83" s="228"/>
      <c r="ZL83" s="228"/>
      <c r="ZM83" s="120">
        <f t="shared" si="333"/>
        <v>1174.3316351577678</v>
      </c>
      <c r="ZN83" s="119"/>
      <c r="ZO83" s="18"/>
      <c r="ZP83" s="18">
        <v>580.36740922877232</v>
      </c>
      <c r="ZQ83" s="18">
        <v>593.96422592899546</v>
      </c>
      <c r="ZR83" s="18"/>
      <c r="ZS83" s="18"/>
      <c r="ZT83" s="18"/>
      <c r="ZU83" s="18"/>
      <c r="ZV83" s="18"/>
      <c r="ZW83" s="18"/>
      <c r="ZX83" s="18"/>
      <c r="ZY83" s="18"/>
      <c r="ZZ83" s="120">
        <f t="shared" si="241"/>
        <v>-193.38336484223214</v>
      </c>
      <c r="AAA83" s="120">
        <f t="shared" si="242"/>
        <v>-193.38336484223214</v>
      </c>
      <c r="AAB83" s="120">
        <f t="shared" si="243"/>
        <v>0</v>
      </c>
      <c r="AAC83" s="119">
        <f t="shared" si="334"/>
        <v>0</v>
      </c>
      <c r="AAD83" s="119">
        <v>0</v>
      </c>
      <c r="AAE83" s="228">
        <v>0</v>
      </c>
      <c r="AAF83" s="228">
        <v>0</v>
      </c>
      <c r="AAG83" s="228">
        <v>0</v>
      </c>
      <c r="AAH83" s="228">
        <v>0</v>
      </c>
      <c r="AAI83" s="228">
        <v>0</v>
      </c>
      <c r="AAJ83" s="228">
        <v>0</v>
      </c>
      <c r="AAK83" s="228">
        <v>0</v>
      </c>
      <c r="AAL83" s="228">
        <v>0</v>
      </c>
      <c r="AAM83" s="228">
        <v>0</v>
      </c>
      <c r="AAN83" s="228"/>
      <c r="AAO83" s="228"/>
      <c r="AAP83" s="120">
        <f t="shared" si="335"/>
        <v>0</v>
      </c>
      <c r="AAQ83" s="18">
        <v>0</v>
      </c>
      <c r="AAR83" s="18">
        <v>0</v>
      </c>
      <c r="AAS83" s="18">
        <v>0</v>
      </c>
      <c r="AAT83" s="18">
        <v>0</v>
      </c>
      <c r="AAU83" s="18">
        <v>0</v>
      </c>
      <c r="AAV83" s="18">
        <v>0</v>
      </c>
      <c r="AAW83" s="18">
        <v>0</v>
      </c>
      <c r="AAX83" s="18">
        <v>0</v>
      </c>
      <c r="AAY83" s="18">
        <v>0</v>
      </c>
      <c r="AAZ83" s="18">
        <v>0</v>
      </c>
      <c r="ABA83" s="18"/>
      <c r="ABB83" s="18"/>
      <c r="ABC83" s="120">
        <f t="shared" si="244"/>
        <v>0</v>
      </c>
      <c r="ABD83" s="120">
        <f t="shared" si="245"/>
        <v>0</v>
      </c>
      <c r="ABE83" s="120">
        <f t="shared" si="246"/>
        <v>0</v>
      </c>
      <c r="ABF83" s="119">
        <f t="shared" si="336"/>
        <v>0</v>
      </c>
      <c r="ABG83" s="119">
        <v>0</v>
      </c>
      <c r="ABH83" s="228">
        <v>0</v>
      </c>
      <c r="ABI83" s="228">
        <v>0</v>
      </c>
      <c r="ABJ83" s="228">
        <v>0</v>
      </c>
      <c r="ABK83" s="228">
        <v>0</v>
      </c>
      <c r="ABL83" s="228">
        <v>0</v>
      </c>
      <c r="ABM83" s="228">
        <v>0</v>
      </c>
      <c r="ABN83" s="228">
        <v>0</v>
      </c>
      <c r="ABO83" s="228">
        <v>0</v>
      </c>
      <c r="ABP83" s="228">
        <v>0</v>
      </c>
      <c r="ABQ83" s="228"/>
      <c r="ABR83" s="228"/>
      <c r="ABS83" s="120">
        <f t="shared" si="337"/>
        <v>0</v>
      </c>
      <c r="ABT83" s="18">
        <v>0</v>
      </c>
      <c r="ABU83" s="18"/>
      <c r="ABV83" s="18"/>
      <c r="ABW83" s="18"/>
      <c r="ABX83" s="18"/>
      <c r="ABY83" s="18"/>
      <c r="ABZ83" s="18"/>
      <c r="ACA83" s="18">
        <v>0</v>
      </c>
      <c r="ACB83" s="18">
        <v>0</v>
      </c>
      <c r="ACC83" s="18">
        <v>0</v>
      </c>
      <c r="ACD83" s="18"/>
      <c r="ACE83" s="18"/>
      <c r="ACF83" s="120">
        <f t="shared" si="247"/>
        <v>0</v>
      </c>
      <c r="ACG83" s="120">
        <f t="shared" si="248"/>
        <v>0</v>
      </c>
      <c r="ACH83" s="120">
        <f t="shared" si="249"/>
        <v>0</v>
      </c>
      <c r="ACI83" s="114">
        <f t="shared" si="250"/>
        <v>78.81</v>
      </c>
      <c r="ACJ83" s="120">
        <f t="shared" si="251"/>
        <v>64.536169392000005</v>
      </c>
      <c r="ACK83" s="131">
        <f t="shared" si="252"/>
        <v>-14.273830607999997</v>
      </c>
      <c r="ACL83" s="120">
        <f t="shared" si="253"/>
        <v>-14.273830607999997</v>
      </c>
      <c r="ACM83" s="120">
        <f t="shared" si="254"/>
        <v>0</v>
      </c>
      <c r="ACN83" s="18">
        <f t="shared" si="338"/>
        <v>78.81</v>
      </c>
      <c r="ACO83" s="18">
        <v>7.4399999999999995</v>
      </c>
      <c r="ACP83" s="218">
        <v>7.93</v>
      </c>
      <c r="ACQ83" s="218">
        <v>7.93</v>
      </c>
      <c r="ACR83" s="218">
        <v>7.93</v>
      </c>
      <c r="ACS83" s="218">
        <v>7.93</v>
      </c>
      <c r="ACT83" s="218">
        <v>7.93</v>
      </c>
      <c r="ACU83" s="218">
        <v>7.93</v>
      </c>
      <c r="ACV83" s="218">
        <v>7.93</v>
      </c>
      <c r="ACW83" s="218">
        <v>7.93</v>
      </c>
      <c r="ACX83" s="218">
        <v>7.93</v>
      </c>
      <c r="ACY83" s="218"/>
      <c r="ACZ83" s="218"/>
      <c r="ADA83" s="20">
        <f t="shared" si="339"/>
        <v>64.536169392000005</v>
      </c>
      <c r="ADB83" s="18">
        <v>3.9713864400000003</v>
      </c>
      <c r="ADC83" s="18">
        <v>3.9611844</v>
      </c>
      <c r="ADD83" s="18">
        <v>3.9758465520000001</v>
      </c>
      <c r="ADE83" s="18">
        <v>32.467132800000002</v>
      </c>
      <c r="ADF83" s="18">
        <v>0</v>
      </c>
      <c r="ADG83" s="18">
        <v>16.1755344</v>
      </c>
      <c r="ADH83" s="18">
        <v>0</v>
      </c>
      <c r="ADI83" s="18">
        <v>0</v>
      </c>
      <c r="ADJ83" s="18">
        <v>0</v>
      </c>
      <c r="ADK83" s="18">
        <v>3.9850848000000001</v>
      </c>
      <c r="ADL83" s="18"/>
      <c r="ADM83" s="18"/>
      <c r="ADN83" s="20">
        <f t="shared" si="255"/>
        <v>-14.273830607999997</v>
      </c>
      <c r="ADO83" s="20">
        <f t="shared" si="256"/>
        <v>-14.273830607999997</v>
      </c>
      <c r="ADP83" s="20">
        <f t="shared" si="257"/>
        <v>0</v>
      </c>
      <c r="ADQ83" s="18">
        <f t="shared" si="340"/>
        <v>0</v>
      </c>
      <c r="ADR83" s="18">
        <v>0</v>
      </c>
      <c r="ADS83" s="218">
        <v>0</v>
      </c>
      <c r="ADT83" s="218">
        <v>0</v>
      </c>
      <c r="ADU83" s="218">
        <v>0</v>
      </c>
      <c r="ADV83" s="218">
        <v>0</v>
      </c>
      <c r="ADW83" s="218">
        <v>0</v>
      </c>
      <c r="ADX83" s="218">
        <v>0</v>
      </c>
      <c r="ADY83" s="218">
        <v>0</v>
      </c>
      <c r="ADZ83" s="218">
        <v>0</v>
      </c>
      <c r="AEA83" s="218">
        <v>0</v>
      </c>
      <c r="AEB83" s="218"/>
      <c r="AEC83" s="218"/>
      <c r="AED83" s="20">
        <f t="shared" si="341"/>
        <v>0</v>
      </c>
      <c r="AEE83" s="18">
        <v>0</v>
      </c>
      <c r="AEF83" s="18">
        <v>0</v>
      </c>
      <c r="AEG83" s="18">
        <v>0</v>
      </c>
      <c r="AEH83" s="18">
        <v>0</v>
      </c>
      <c r="AEI83" s="18">
        <v>0</v>
      </c>
      <c r="AEJ83" s="18">
        <v>0</v>
      </c>
      <c r="AEK83" s="18">
        <v>0</v>
      </c>
      <c r="AEL83" s="18">
        <v>0</v>
      </c>
      <c r="AEM83" s="18">
        <v>0</v>
      </c>
      <c r="AEN83" s="18">
        <v>0</v>
      </c>
      <c r="AEO83" s="18"/>
      <c r="AEP83" s="18"/>
      <c r="AEQ83" s="20">
        <f t="shared" si="258"/>
        <v>0</v>
      </c>
      <c r="AER83" s="20">
        <f t="shared" si="259"/>
        <v>0</v>
      </c>
      <c r="AES83" s="20">
        <f t="shared" si="260"/>
        <v>0</v>
      </c>
      <c r="AET83" s="18">
        <f t="shared" si="342"/>
        <v>0</v>
      </c>
      <c r="AEU83" s="18">
        <v>0</v>
      </c>
      <c r="AEV83" s="218">
        <v>0</v>
      </c>
      <c r="AEW83" s="218">
        <v>0</v>
      </c>
      <c r="AEX83" s="218">
        <v>0</v>
      </c>
      <c r="AEY83" s="218">
        <v>0</v>
      </c>
      <c r="AEZ83" s="218"/>
      <c r="AFA83" s="218"/>
      <c r="AFB83" s="218"/>
      <c r="AFC83" s="218"/>
      <c r="AFD83" s="218"/>
      <c r="AFE83" s="218"/>
      <c r="AFF83" s="218"/>
      <c r="AFG83" s="20">
        <f t="shared" si="343"/>
        <v>0</v>
      </c>
      <c r="AFH83" s="18"/>
      <c r="AFI83" s="18"/>
      <c r="AFJ83" s="18"/>
      <c r="AFK83" s="18"/>
      <c r="AFL83" s="18"/>
      <c r="AFM83" s="18"/>
      <c r="AFN83" s="18"/>
      <c r="AFO83" s="18"/>
      <c r="AFP83" s="18"/>
      <c r="AFQ83" s="18"/>
      <c r="AFR83" s="18"/>
      <c r="AFS83" s="18"/>
      <c r="AFT83" s="20">
        <f t="shared" si="261"/>
        <v>0</v>
      </c>
      <c r="AFU83" s="20">
        <f t="shared" si="262"/>
        <v>0</v>
      </c>
      <c r="AFV83" s="135">
        <f t="shared" si="263"/>
        <v>0</v>
      </c>
      <c r="AFW83" s="140">
        <f t="shared" si="264"/>
        <v>16184.578999999996</v>
      </c>
      <c r="AFX83" s="110">
        <f t="shared" si="265"/>
        <v>14748.69470108524</v>
      </c>
      <c r="AFY83" s="125">
        <f t="shared" si="266"/>
        <v>-1435.8842989147561</v>
      </c>
      <c r="AFZ83" s="20">
        <f t="shared" si="344"/>
        <v>-1435.8842989147561</v>
      </c>
      <c r="AGA83" s="139">
        <f t="shared" si="345"/>
        <v>0</v>
      </c>
      <c r="AGB83" s="200">
        <f t="shared" si="267"/>
        <v>19421.494799999993</v>
      </c>
      <c r="AGC83" s="125">
        <f t="shared" si="267"/>
        <v>17698.433641302287</v>
      </c>
      <c r="AGD83" s="125">
        <f t="shared" si="268"/>
        <v>-1723.0611586977066</v>
      </c>
      <c r="AGE83" s="20">
        <f t="shared" si="269"/>
        <v>-1723.0611586977066</v>
      </c>
      <c r="AGF83" s="135">
        <f t="shared" si="270"/>
        <v>0</v>
      </c>
      <c r="AGG83" s="164">
        <f t="shared" si="346"/>
        <v>971.07473999999968</v>
      </c>
      <c r="AGH83" s="205">
        <f t="shared" si="347"/>
        <v>884.9216820651144</v>
      </c>
      <c r="AGI83" s="125">
        <f t="shared" si="271"/>
        <v>-86.153057934885283</v>
      </c>
      <c r="AGJ83" s="20">
        <f t="shared" si="272"/>
        <v>-86.153057934885283</v>
      </c>
      <c r="AGK83" s="139">
        <f t="shared" si="273"/>
        <v>0</v>
      </c>
      <c r="AGL83" s="165">
        <f t="shared" si="348"/>
        <v>20392.569539999993</v>
      </c>
      <c r="AGM83" s="165">
        <f t="shared" si="348"/>
        <v>18583.355323367399</v>
      </c>
      <c r="AGN83" s="166">
        <f t="shared" si="99"/>
        <v>-1809.2142166325939</v>
      </c>
      <c r="AGO83" s="165">
        <f t="shared" si="274"/>
        <v>-1809.2142166325939</v>
      </c>
      <c r="AGP83" s="167">
        <f t="shared" si="275"/>
        <v>0</v>
      </c>
      <c r="AGQ83" s="202">
        <f t="shared" si="349"/>
        <v>4.761904761904763E-2</v>
      </c>
      <c r="AGR83" s="263"/>
      <c r="AGS83" s="263">
        <v>0.05</v>
      </c>
      <c r="AGT83" s="229"/>
      <c r="AGU83" s="264"/>
      <c r="AGV83" s="22"/>
      <c r="AGW83" s="22"/>
      <c r="AGX83" s="22"/>
      <c r="AGY83" s="22"/>
      <c r="AGZ83" s="22"/>
      <c r="AHA83" s="22"/>
      <c r="AHB83" s="22"/>
      <c r="AHC83" s="22"/>
      <c r="AHD83" s="22"/>
      <c r="AHE83" s="22"/>
      <c r="AHF83" s="22"/>
      <c r="AHG83" s="22"/>
      <c r="AHH83" s="22"/>
    </row>
    <row r="84" spans="1:892" s="210" customFormat="1" ht="12.75" outlineLevel="1" x14ac:dyDescent="0.25">
      <c r="A84" s="1">
        <v>514</v>
      </c>
      <c r="B84" s="21">
        <v>3</v>
      </c>
      <c r="C84" s="230" t="s">
        <v>1773</v>
      </c>
      <c r="D84" s="231">
        <v>2</v>
      </c>
      <c r="E84" s="227">
        <v>269</v>
      </c>
      <c r="F84" s="131">
        <f t="shared" si="177"/>
        <v>4305.2159999999994</v>
      </c>
      <c r="G84" s="113">
        <f t="shared" si="178"/>
        <v>3011.7112480907904</v>
      </c>
      <c r="H84" s="131">
        <f t="shared" si="179"/>
        <v>-1293.5047519092091</v>
      </c>
      <c r="I84" s="120">
        <f t="shared" si="180"/>
        <v>-1293.5047519092091</v>
      </c>
      <c r="J84" s="120">
        <f t="shared" si="181"/>
        <v>0</v>
      </c>
      <c r="K84" s="18">
        <f t="shared" si="276"/>
        <v>1928.6189999999999</v>
      </c>
      <c r="L84" s="218">
        <v>189.36899999999997</v>
      </c>
      <c r="M84" s="218">
        <v>193.25</v>
      </c>
      <c r="N84" s="218">
        <v>193.25</v>
      </c>
      <c r="O84" s="218">
        <v>193.25</v>
      </c>
      <c r="P84" s="218">
        <v>193.25</v>
      </c>
      <c r="Q84" s="218">
        <v>193.25</v>
      </c>
      <c r="R84" s="218">
        <v>193.25</v>
      </c>
      <c r="S84" s="218">
        <v>193.25</v>
      </c>
      <c r="T84" s="218">
        <v>193.25</v>
      </c>
      <c r="U84" s="218">
        <v>193.25</v>
      </c>
      <c r="V84" s="218"/>
      <c r="W84" s="218"/>
      <c r="X84" s="218">
        <f t="shared" si="277"/>
        <v>1333.0291172535383</v>
      </c>
      <c r="Y84" s="18">
        <v>239.75039305700003</v>
      </c>
      <c r="Z84" s="18">
        <v>0</v>
      </c>
      <c r="AA84" s="18">
        <v>0</v>
      </c>
      <c r="AB84" s="18">
        <v>1093.2787241965382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/>
      <c r="AJ84" s="18"/>
      <c r="AK84" s="218"/>
      <c r="AL84" s="218">
        <f t="shared" si="278"/>
        <v>0</v>
      </c>
      <c r="AM84" s="218">
        <f t="shared" si="182"/>
        <v>0</v>
      </c>
      <c r="AN84" s="18">
        <f t="shared" si="279"/>
        <v>261.96899999999999</v>
      </c>
      <c r="AO84" s="218">
        <v>25.719000000000001</v>
      </c>
      <c r="AP84" s="218">
        <v>26.25</v>
      </c>
      <c r="AQ84" s="218">
        <v>26.25</v>
      </c>
      <c r="AR84" s="218">
        <v>26.25</v>
      </c>
      <c r="AS84" s="218">
        <v>26.25</v>
      </c>
      <c r="AT84" s="218">
        <v>26.25</v>
      </c>
      <c r="AU84" s="218">
        <v>26.25</v>
      </c>
      <c r="AV84" s="218">
        <v>26.25</v>
      </c>
      <c r="AW84" s="218">
        <v>26.25</v>
      </c>
      <c r="AX84" s="218">
        <v>26.25</v>
      </c>
      <c r="AY84" s="218"/>
      <c r="AZ84" s="218"/>
      <c r="BA84" s="20">
        <f t="shared" si="280"/>
        <v>147.66227756815363</v>
      </c>
      <c r="BB84" s="18">
        <v>0</v>
      </c>
      <c r="BC84" s="18">
        <v>0</v>
      </c>
      <c r="BD84" s="18">
        <v>0</v>
      </c>
      <c r="BE84" s="18">
        <v>147.66227756815363</v>
      </c>
      <c r="BF84" s="18">
        <v>0</v>
      </c>
      <c r="BG84" s="18">
        <v>0</v>
      </c>
      <c r="BH84" s="18">
        <v>0</v>
      </c>
      <c r="BI84" s="18">
        <v>0</v>
      </c>
      <c r="BJ84" s="18">
        <v>0</v>
      </c>
      <c r="BK84" s="18">
        <v>0</v>
      </c>
      <c r="BL84" s="18"/>
      <c r="BM84" s="18"/>
      <c r="BN84" s="218"/>
      <c r="BO84" s="20">
        <f t="shared" si="183"/>
        <v>0</v>
      </c>
      <c r="BP84" s="20">
        <f t="shared" si="184"/>
        <v>0</v>
      </c>
      <c r="BQ84" s="18">
        <f t="shared" si="281"/>
        <v>101.98700000000001</v>
      </c>
      <c r="BR84" s="218">
        <v>10.186999999999999</v>
      </c>
      <c r="BS84" s="3">
        <v>10.199999999999999</v>
      </c>
      <c r="BT84" s="218">
        <v>10.199999999999999</v>
      </c>
      <c r="BU84" s="218">
        <v>10.199999999999999</v>
      </c>
      <c r="BV84" s="218">
        <v>10.199999999999999</v>
      </c>
      <c r="BW84" s="218">
        <v>10.199999999999999</v>
      </c>
      <c r="BX84" s="218">
        <v>10.199999999999999</v>
      </c>
      <c r="BY84" s="218">
        <v>10.199999999999999</v>
      </c>
      <c r="BZ84" s="218">
        <v>10.199999999999999</v>
      </c>
      <c r="CA84" s="218">
        <v>10.199999999999999</v>
      </c>
      <c r="CB84" s="218"/>
      <c r="CC84" s="218"/>
      <c r="CD84" s="18">
        <f t="shared" si="282"/>
        <v>110.58197460331999</v>
      </c>
      <c r="CE84" s="18">
        <v>10.270446599000001</v>
      </c>
      <c r="CF84" s="18">
        <v>10.24406299</v>
      </c>
      <c r="CG84" s="18">
        <v>11.253854627319999</v>
      </c>
      <c r="CH84" s="18">
        <v>11.48750289</v>
      </c>
      <c r="CI84" s="18">
        <v>11.236556817</v>
      </c>
      <c r="CJ84" s="18">
        <v>11.446437189999999</v>
      </c>
      <c r="CK84" s="18">
        <v>11.119501229999999</v>
      </c>
      <c r="CL84" s="18">
        <v>11.16853551</v>
      </c>
      <c r="CM84" s="18">
        <v>11.07507283</v>
      </c>
      <c r="CN84" s="18">
        <v>11.280003919999999</v>
      </c>
      <c r="CO84" s="18"/>
      <c r="CP84" s="18"/>
      <c r="CQ84" s="218"/>
      <c r="CR84" s="20">
        <f t="shared" si="185"/>
        <v>0</v>
      </c>
      <c r="CS84" s="20">
        <f t="shared" si="186"/>
        <v>0</v>
      </c>
      <c r="CT84" s="18">
        <f t="shared" si="283"/>
        <v>15.897</v>
      </c>
      <c r="CU84" s="18">
        <v>1.5870000000000002</v>
      </c>
      <c r="CV84" s="218">
        <v>1.59</v>
      </c>
      <c r="CW84" s="218">
        <v>1.59</v>
      </c>
      <c r="CX84" s="218">
        <v>1.59</v>
      </c>
      <c r="CY84" s="218">
        <v>1.59</v>
      </c>
      <c r="CZ84" s="218">
        <v>1.59</v>
      </c>
      <c r="DA84" s="218">
        <v>1.59</v>
      </c>
      <c r="DB84" s="218">
        <v>1.59</v>
      </c>
      <c r="DC84" s="218">
        <v>1.59</v>
      </c>
      <c r="DD84" s="218">
        <v>1.59</v>
      </c>
      <c r="DE84" s="218"/>
      <c r="DF84" s="218"/>
      <c r="DG84" s="18">
        <f t="shared" si="284"/>
        <v>17.13834043824</v>
      </c>
      <c r="DH84" s="18">
        <v>1.5885545759999999</v>
      </c>
      <c r="DI84" s="18">
        <v>1.5844737599999998</v>
      </c>
      <c r="DJ84" s="18">
        <v>1.7449548882400001</v>
      </c>
      <c r="DK84" s="18">
        <v>1.7811829800000001</v>
      </c>
      <c r="DL84" s="18">
        <v>1.742272794</v>
      </c>
      <c r="DM84" s="18">
        <v>1.7748092600000001</v>
      </c>
      <c r="DN84" s="18">
        <v>1.72412286</v>
      </c>
      <c r="DO84" s="18">
        <v>1.7317258200000001</v>
      </c>
      <c r="DP84" s="18">
        <v>1.71723406</v>
      </c>
      <c r="DQ84" s="18">
        <v>1.74900944</v>
      </c>
      <c r="DR84" s="18"/>
      <c r="DS84" s="18"/>
      <c r="DT84" s="218">
        <f t="shared" si="285"/>
        <v>1.24134043824</v>
      </c>
      <c r="DU84" s="20">
        <f t="shared" si="187"/>
        <v>0</v>
      </c>
      <c r="DV84" s="20">
        <f t="shared" si="286"/>
        <v>1.24134043824</v>
      </c>
      <c r="DW84" s="18">
        <f t="shared" si="176"/>
        <v>0</v>
      </c>
      <c r="DX84" s="18">
        <v>0</v>
      </c>
      <c r="DY84" s="218">
        <v>0</v>
      </c>
      <c r="DZ84" s="218">
        <v>0</v>
      </c>
      <c r="EA84" s="218">
        <v>0</v>
      </c>
      <c r="EB84" s="218">
        <v>0</v>
      </c>
      <c r="EC84" s="218">
        <v>0</v>
      </c>
      <c r="ED84" s="218">
        <v>0</v>
      </c>
      <c r="EE84" s="218">
        <v>0</v>
      </c>
      <c r="EF84" s="218">
        <v>0</v>
      </c>
      <c r="EG84" s="218">
        <v>0</v>
      </c>
      <c r="EH84" s="218"/>
      <c r="EI84" s="218"/>
      <c r="EJ84" s="218"/>
      <c r="EK84" s="18">
        <f t="shared" si="287"/>
        <v>0</v>
      </c>
      <c r="EL84" s="18">
        <v>0</v>
      </c>
      <c r="EM84" s="18">
        <v>0</v>
      </c>
      <c r="EN84" s="18">
        <v>0</v>
      </c>
      <c r="EO84" s="18">
        <v>0</v>
      </c>
      <c r="EP84" s="18">
        <v>0</v>
      </c>
      <c r="EQ84" s="18">
        <v>0</v>
      </c>
      <c r="ER84" s="18">
        <v>0</v>
      </c>
      <c r="ES84" s="18">
        <v>0</v>
      </c>
      <c r="ET84" s="18">
        <v>0</v>
      </c>
      <c r="EU84" s="18">
        <v>0</v>
      </c>
      <c r="EV84" s="18"/>
      <c r="EW84" s="18"/>
      <c r="EX84" s="20">
        <f t="shared" si="188"/>
        <v>0</v>
      </c>
      <c r="EY84" s="20">
        <f t="shared" si="288"/>
        <v>0</v>
      </c>
      <c r="EZ84" s="20">
        <f t="shared" si="289"/>
        <v>0</v>
      </c>
      <c r="FA84" s="18">
        <f t="shared" si="290"/>
        <v>817.45199999999977</v>
      </c>
      <c r="FB84" s="18">
        <v>80.262</v>
      </c>
      <c r="FC84" s="218">
        <v>81.91</v>
      </c>
      <c r="FD84" s="218">
        <v>81.91</v>
      </c>
      <c r="FE84" s="218">
        <v>81.91</v>
      </c>
      <c r="FF84" s="218">
        <v>81.91</v>
      </c>
      <c r="FG84" s="218">
        <v>81.91</v>
      </c>
      <c r="FH84" s="218">
        <v>81.91</v>
      </c>
      <c r="FI84" s="218">
        <v>81.91</v>
      </c>
      <c r="FJ84" s="218">
        <v>81.91</v>
      </c>
      <c r="FK84" s="218">
        <v>81.91</v>
      </c>
      <c r="FL84" s="218"/>
      <c r="FM84" s="218"/>
      <c r="FN84" s="20">
        <f t="shared" si="291"/>
        <v>466.91585269059874</v>
      </c>
      <c r="FO84" s="18">
        <v>0</v>
      </c>
      <c r="FP84" s="18">
        <v>0</v>
      </c>
      <c r="FQ84" s="18">
        <v>0</v>
      </c>
      <c r="FR84" s="18">
        <v>466.91585269059874</v>
      </c>
      <c r="FS84" s="18">
        <v>0</v>
      </c>
      <c r="FT84" s="18">
        <v>0</v>
      </c>
      <c r="FU84" s="18">
        <v>0</v>
      </c>
      <c r="FV84" s="18">
        <v>0</v>
      </c>
      <c r="FW84" s="18">
        <v>0</v>
      </c>
      <c r="FX84" s="18">
        <v>0</v>
      </c>
      <c r="FY84" s="18"/>
      <c r="FZ84" s="18"/>
      <c r="GA84" s="218">
        <f t="shared" si="292"/>
        <v>-350.53614730940103</v>
      </c>
      <c r="GB84" s="20">
        <f t="shared" si="293"/>
        <v>-350.53614730940103</v>
      </c>
      <c r="GC84" s="20">
        <f t="shared" si="294"/>
        <v>0</v>
      </c>
      <c r="GD84" s="18">
        <f t="shared" si="295"/>
        <v>3.5829999999999997</v>
      </c>
      <c r="GE84" s="218">
        <v>3.5829999999999997</v>
      </c>
      <c r="GF84" s="218">
        <v>0</v>
      </c>
      <c r="GG84" s="218">
        <v>0</v>
      </c>
      <c r="GH84" s="218">
        <v>0</v>
      </c>
      <c r="GI84" s="218">
        <v>0</v>
      </c>
      <c r="GJ84" s="218">
        <v>0</v>
      </c>
      <c r="GK84" s="218"/>
      <c r="GL84" s="218"/>
      <c r="GM84" s="218"/>
      <c r="GN84" s="218"/>
      <c r="GO84" s="218"/>
      <c r="GP84" s="218"/>
      <c r="GQ84" s="20">
        <f t="shared" si="296"/>
        <v>0</v>
      </c>
      <c r="GR84" s="18">
        <v>0</v>
      </c>
      <c r="GS84" s="18">
        <v>0</v>
      </c>
      <c r="GT84" s="18">
        <v>0</v>
      </c>
      <c r="GU84" s="18">
        <v>0</v>
      </c>
      <c r="GV84" s="218">
        <f t="shared" si="297"/>
        <v>-3.5829999999999997</v>
      </c>
      <c r="GW84" s="20">
        <f t="shared" si="189"/>
        <v>-3.5829999999999997</v>
      </c>
      <c r="GX84" s="20">
        <f t="shared" si="190"/>
        <v>0</v>
      </c>
      <c r="GY84" s="18">
        <f t="shared" si="298"/>
        <v>1175.7089999999998</v>
      </c>
      <c r="GZ84" s="18">
        <v>114.789</v>
      </c>
      <c r="HA84" s="218">
        <v>117.88</v>
      </c>
      <c r="HB84" s="218">
        <v>117.88</v>
      </c>
      <c r="HC84" s="218">
        <v>117.88</v>
      </c>
      <c r="HD84" s="218">
        <v>117.88</v>
      </c>
      <c r="HE84" s="218">
        <v>117.88</v>
      </c>
      <c r="HF84" s="218">
        <v>117.88</v>
      </c>
      <c r="HG84" s="218">
        <v>117.88</v>
      </c>
      <c r="HH84" s="218">
        <v>117.88</v>
      </c>
      <c r="HI84" s="218">
        <v>117.88</v>
      </c>
      <c r="HJ84" s="218"/>
      <c r="HK84" s="218"/>
      <c r="HL84" s="20">
        <f t="shared" si="299"/>
        <v>936.38368553693954</v>
      </c>
      <c r="HM84" s="18">
        <v>89.429772760146079</v>
      </c>
      <c r="HN84" s="18">
        <v>82.21920733059568</v>
      </c>
      <c r="HO84" s="18">
        <v>94.499055430292572</v>
      </c>
      <c r="HP84" s="18">
        <v>101.86242305245779</v>
      </c>
      <c r="HQ84" s="18">
        <v>106.55921451138674</v>
      </c>
      <c r="HR84" s="18">
        <v>92.433926554086355</v>
      </c>
      <c r="HS84" s="18">
        <v>84.023709580216831</v>
      </c>
      <c r="HT84" s="18">
        <v>111.14622385121399</v>
      </c>
      <c r="HU84" s="18">
        <v>83.982869229602144</v>
      </c>
      <c r="HV84" s="18">
        <v>90.227283236941432</v>
      </c>
      <c r="HW84" s="18"/>
      <c r="HX84" s="18"/>
      <c r="HY84" s="20">
        <f t="shared" si="191"/>
        <v>-239.32531446306029</v>
      </c>
      <c r="HZ84" s="20">
        <f t="shared" si="192"/>
        <v>-239.32531446306029</v>
      </c>
      <c r="IA84" s="20">
        <f t="shared" si="193"/>
        <v>0</v>
      </c>
      <c r="IB84" s="119">
        <f t="shared" si="300"/>
        <v>0</v>
      </c>
      <c r="IC84" s="119">
        <v>0</v>
      </c>
      <c r="ID84" s="228">
        <v>0</v>
      </c>
      <c r="IE84" s="228">
        <v>0</v>
      </c>
      <c r="IF84" s="119">
        <v>0</v>
      </c>
      <c r="IG84" s="119">
        <v>0</v>
      </c>
      <c r="IH84" s="119">
        <v>0</v>
      </c>
      <c r="II84" s="119">
        <v>0</v>
      </c>
      <c r="IJ84" s="119">
        <v>0</v>
      </c>
      <c r="IK84" s="119">
        <v>0</v>
      </c>
      <c r="IL84" s="119">
        <v>0</v>
      </c>
      <c r="IM84" s="119"/>
      <c r="IN84" s="119"/>
      <c r="IO84" s="120">
        <f t="shared" si="301"/>
        <v>0</v>
      </c>
      <c r="IP84" s="18">
        <v>0</v>
      </c>
      <c r="IQ84" s="18">
        <v>0</v>
      </c>
      <c r="IR84" s="18">
        <v>0</v>
      </c>
      <c r="IS84" s="18">
        <v>0</v>
      </c>
      <c r="IT84" s="18">
        <v>0</v>
      </c>
      <c r="IU84" s="18">
        <v>0</v>
      </c>
      <c r="IV84" s="18">
        <v>0</v>
      </c>
      <c r="IW84" s="18">
        <v>0</v>
      </c>
      <c r="IX84" s="18">
        <v>0</v>
      </c>
      <c r="IY84" s="18">
        <v>0</v>
      </c>
      <c r="IZ84" s="18"/>
      <c r="JA84" s="18"/>
      <c r="JB84" s="228">
        <f t="shared" si="194"/>
        <v>0</v>
      </c>
      <c r="JC84" s="120">
        <f t="shared" si="195"/>
        <v>0</v>
      </c>
      <c r="JD84" s="120">
        <f t="shared" si="196"/>
        <v>0</v>
      </c>
      <c r="JE84" s="119">
        <f t="shared" si="302"/>
        <v>0</v>
      </c>
      <c r="JF84" s="119">
        <v>0</v>
      </c>
      <c r="JG84" s="228">
        <v>0</v>
      </c>
      <c r="JH84" s="228">
        <v>0</v>
      </c>
      <c r="JI84" s="228">
        <v>0</v>
      </c>
      <c r="JJ84" s="228">
        <v>0</v>
      </c>
      <c r="JK84" s="228">
        <v>0</v>
      </c>
      <c r="JL84" s="228">
        <v>0</v>
      </c>
      <c r="JM84" s="228">
        <v>0</v>
      </c>
      <c r="JN84" s="228">
        <v>0</v>
      </c>
      <c r="JO84" s="228">
        <v>0</v>
      </c>
      <c r="JP84" s="228"/>
      <c r="JQ84" s="228"/>
      <c r="JR84" s="119">
        <f t="shared" si="303"/>
        <v>0</v>
      </c>
      <c r="JS84" s="18">
        <v>0</v>
      </c>
      <c r="JT84" s="18">
        <v>0</v>
      </c>
      <c r="JU84" s="18">
        <v>0</v>
      </c>
      <c r="JV84" s="18">
        <v>0</v>
      </c>
      <c r="JW84" s="18">
        <v>0</v>
      </c>
      <c r="JX84" s="18">
        <v>0</v>
      </c>
      <c r="JY84" s="18">
        <v>0</v>
      </c>
      <c r="JZ84" s="18">
        <v>0</v>
      </c>
      <c r="KA84" s="18">
        <v>0</v>
      </c>
      <c r="KB84" s="18">
        <v>0</v>
      </c>
      <c r="KC84" s="18"/>
      <c r="KD84" s="18"/>
      <c r="KE84" s="228">
        <f t="shared" si="197"/>
        <v>0</v>
      </c>
      <c r="KF84" s="120">
        <f t="shared" si="198"/>
        <v>0</v>
      </c>
      <c r="KG84" s="120">
        <f t="shared" si="199"/>
        <v>0</v>
      </c>
      <c r="KH84" s="119">
        <f t="shared" si="304"/>
        <v>450.1930000000001</v>
      </c>
      <c r="KI84" s="119">
        <v>44.203000000000003</v>
      </c>
      <c r="KJ84" s="228">
        <v>45.11</v>
      </c>
      <c r="KK84" s="228">
        <v>45.11</v>
      </c>
      <c r="KL84" s="228">
        <v>45.11</v>
      </c>
      <c r="KM84" s="228">
        <v>45.11</v>
      </c>
      <c r="KN84" s="228">
        <v>45.11</v>
      </c>
      <c r="KO84" s="228">
        <v>45.11</v>
      </c>
      <c r="KP84" s="228">
        <v>45.11</v>
      </c>
      <c r="KQ84" s="228">
        <v>45.11</v>
      </c>
      <c r="KR84" s="228">
        <v>45.11</v>
      </c>
      <c r="KS84" s="228"/>
      <c r="KT84" s="228"/>
      <c r="KU84" s="120">
        <f t="shared" si="305"/>
        <v>376.21671052981628</v>
      </c>
      <c r="KV84" s="18">
        <v>52.381029163896272</v>
      </c>
      <c r="KW84" s="18">
        <v>39.696838822498258</v>
      </c>
      <c r="KX84" s="18">
        <v>58.521541761603245</v>
      </c>
      <c r="KY84" s="18">
        <v>51.900578607022929</v>
      </c>
      <c r="KZ84" s="18">
        <v>55.89703054427158</v>
      </c>
      <c r="LA84" s="18">
        <v>11.075040527828866</v>
      </c>
      <c r="LB84" s="18">
        <v>0.61366435812565079</v>
      </c>
      <c r="LC84" s="18"/>
      <c r="LD84" s="18">
        <v>61.830296389131149</v>
      </c>
      <c r="LE84" s="18">
        <v>44.300690355438284</v>
      </c>
      <c r="LF84" s="18"/>
      <c r="LG84" s="18"/>
      <c r="LH84" s="228">
        <f t="shared" si="306"/>
        <v>-73.976289470183815</v>
      </c>
      <c r="LI84" s="120">
        <f t="shared" si="200"/>
        <v>-73.976289470183815</v>
      </c>
      <c r="LJ84" s="120">
        <f t="shared" si="201"/>
        <v>0</v>
      </c>
      <c r="LK84" s="120">
        <f t="shared" si="307"/>
        <v>0</v>
      </c>
      <c r="LL84" s="228"/>
      <c r="LM84" s="228"/>
      <c r="LN84" s="228"/>
      <c r="LO84" s="228"/>
      <c r="LP84" s="228"/>
      <c r="LQ84" s="228"/>
      <c r="LR84" s="228"/>
      <c r="LS84" s="228"/>
      <c r="LT84" s="228"/>
      <c r="LU84" s="228"/>
      <c r="LV84" s="228"/>
      <c r="LW84" s="228"/>
      <c r="LX84" s="120">
        <f t="shared" si="202"/>
        <v>0</v>
      </c>
      <c r="LY84" s="228"/>
      <c r="LZ84" s="228"/>
      <c r="MA84" s="228"/>
      <c r="MB84" s="228"/>
      <c r="MC84" s="228"/>
      <c r="MD84" s="228"/>
      <c r="ME84" s="228"/>
      <c r="MF84" s="228"/>
      <c r="MG84" s="228"/>
      <c r="MH84" s="228"/>
      <c r="MI84" s="228"/>
      <c r="MJ84" s="119">
        <v>0</v>
      </c>
      <c r="MK84" s="228"/>
      <c r="ML84" s="120">
        <f t="shared" si="203"/>
        <v>0</v>
      </c>
      <c r="MM84" s="120">
        <f t="shared" si="204"/>
        <v>0</v>
      </c>
      <c r="MN84" s="120">
        <f t="shared" si="308"/>
        <v>4448.0150000000003</v>
      </c>
      <c r="MO84" s="120">
        <v>439.77500000000003</v>
      </c>
      <c r="MP84" s="228">
        <v>445.36</v>
      </c>
      <c r="MQ84" s="228">
        <v>445.36</v>
      </c>
      <c r="MR84" s="228">
        <v>445.36</v>
      </c>
      <c r="MS84" s="228">
        <v>445.36</v>
      </c>
      <c r="MT84" s="228">
        <v>445.36</v>
      </c>
      <c r="MU84" s="228">
        <v>445.36</v>
      </c>
      <c r="MV84" s="228">
        <v>445.36</v>
      </c>
      <c r="MW84" s="228">
        <v>445.36</v>
      </c>
      <c r="MX84" s="228">
        <v>445.36</v>
      </c>
      <c r="MY84" s="228"/>
      <c r="MZ84" s="228"/>
      <c r="NA84" s="120">
        <f t="shared" si="309"/>
        <v>567.32469724852979</v>
      </c>
      <c r="NB84" s="20">
        <v>0</v>
      </c>
      <c r="NC84" s="20">
        <v>118.73922160941189</v>
      </c>
      <c r="ND84" s="20">
        <v>301.62779750242601</v>
      </c>
      <c r="NE84" s="20">
        <v>0</v>
      </c>
      <c r="NF84" s="20">
        <v>0</v>
      </c>
      <c r="NG84" s="20">
        <v>0</v>
      </c>
      <c r="NH84" s="20">
        <v>0</v>
      </c>
      <c r="NI84" s="20">
        <v>0</v>
      </c>
      <c r="NJ84" s="20">
        <v>0</v>
      </c>
      <c r="NK84" s="20">
        <v>146.9576781366919</v>
      </c>
      <c r="NL84" s="20"/>
      <c r="NM84" s="20"/>
      <c r="NN84" s="228">
        <f t="shared" si="310"/>
        <v>-3880.6903027514704</v>
      </c>
      <c r="NO84" s="120">
        <f t="shared" si="205"/>
        <v>-3880.6903027514704</v>
      </c>
      <c r="NP84" s="120">
        <f t="shared" si="206"/>
        <v>0</v>
      </c>
      <c r="NQ84" s="114">
        <f t="shared" si="207"/>
        <v>1782.8299999999997</v>
      </c>
      <c r="NR84" s="113">
        <f t="shared" si="208"/>
        <v>0</v>
      </c>
      <c r="NS84" s="131">
        <f t="shared" si="209"/>
        <v>-1782.8299999999997</v>
      </c>
      <c r="NT84" s="120">
        <f t="shared" si="210"/>
        <v>-1782.8299999999997</v>
      </c>
      <c r="NU84" s="120">
        <f t="shared" si="211"/>
        <v>0</v>
      </c>
      <c r="NV84" s="18">
        <f t="shared" si="311"/>
        <v>640.55499999999984</v>
      </c>
      <c r="NW84" s="18">
        <v>61.67499999999999</v>
      </c>
      <c r="NX84" s="218">
        <v>64.319999999999993</v>
      </c>
      <c r="NY84" s="218">
        <v>64.319999999999993</v>
      </c>
      <c r="NZ84" s="18">
        <v>64.319999999999993</v>
      </c>
      <c r="OA84" s="18">
        <v>64.319999999999993</v>
      </c>
      <c r="OB84" s="18">
        <v>64.319999999999993</v>
      </c>
      <c r="OC84" s="18">
        <v>64.319999999999993</v>
      </c>
      <c r="OD84" s="18">
        <v>64.319999999999993</v>
      </c>
      <c r="OE84" s="18">
        <v>64.319999999999993</v>
      </c>
      <c r="OF84" s="18">
        <v>64.319999999999993</v>
      </c>
      <c r="OG84" s="18"/>
      <c r="OH84" s="18"/>
      <c r="OI84" s="20">
        <f t="shared" si="312"/>
        <v>0</v>
      </c>
      <c r="OJ84" s="20">
        <v>0</v>
      </c>
      <c r="OK84" s="20">
        <v>0</v>
      </c>
      <c r="OL84" s="20">
        <v>0</v>
      </c>
      <c r="OM84" s="20">
        <v>0</v>
      </c>
      <c r="ON84" s="20">
        <v>0</v>
      </c>
      <c r="OO84" s="20">
        <v>0</v>
      </c>
      <c r="OP84" s="20">
        <v>0</v>
      </c>
      <c r="OQ84" s="20">
        <v>0</v>
      </c>
      <c r="OR84" s="20">
        <v>0</v>
      </c>
      <c r="OS84" s="20">
        <f>VLOOKUP(C84,'[3]Фін.рез.(витрати)'!$C$8:$AD$94,28,0)</f>
        <v>0</v>
      </c>
      <c r="OT84" s="20"/>
      <c r="OU84" s="20"/>
      <c r="OV84" s="218">
        <f t="shared" si="313"/>
        <v>-640.55499999999984</v>
      </c>
      <c r="OW84" s="20">
        <f t="shared" si="212"/>
        <v>-640.55499999999984</v>
      </c>
      <c r="OX84" s="20">
        <f t="shared" si="213"/>
        <v>0</v>
      </c>
      <c r="OY84" s="18">
        <f t="shared" si="314"/>
        <v>672.14199999999994</v>
      </c>
      <c r="OZ84" s="18">
        <v>62.751999999999995</v>
      </c>
      <c r="PA84" s="218">
        <v>67.709999999999994</v>
      </c>
      <c r="PB84" s="218">
        <v>67.709999999999994</v>
      </c>
      <c r="PC84" s="218">
        <v>67.709999999999994</v>
      </c>
      <c r="PD84" s="218">
        <v>67.709999999999994</v>
      </c>
      <c r="PE84" s="218">
        <v>67.709999999999994</v>
      </c>
      <c r="PF84" s="218">
        <v>67.709999999999994</v>
      </c>
      <c r="PG84" s="218">
        <v>67.709999999999994</v>
      </c>
      <c r="PH84" s="218">
        <v>67.709999999999994</v>
      </c>
      <c r="PI84" s="218">
        <v>67.709999999999994</v>
      </c>
      <c r="PJ84" s="218"/>
      <c r="PK84" s="218"/>
      <c r="PL84" s="20">
        <f t="shared" si="315"/>
        <v>0</v>
      </c>
      <c r="PM84" s="18">
        <v>0</v>
      </c>
      <c r="PN84" s="18">
        <v>0</v>
      </c>
      <c r="PO84" s="18">
        <v>0</v>
      </c>
      <c r="PP84" s="18">
        <v>0</v>
      </c>
      <c r="PQ84" s="18">
        <v>0</v>
      </c>
      <c r="PR84" s="18">
        <v>0</v>
      </c>
      <c r="PS84" s="18">
        <v>0</v>
      </c>
      <c r="PT84" s="18">
        <v>0</v>
      </c>
      <c r="PU84" s="18">
        <v>0</v>
      </c>
      <c r="PV84" s="18">
        <f>VLOOKUP(C84,'[3]Фін.рез.(витрати)'!$C$8:$AE$94,29,0)</f>
        <v>0</v>
      </c>
      <c r="PW84" s="18"/>
      <c r="PX84" s="18"/>
      <c r="PY84" s="218">
        <f t="shared" si="316"/>
        <v>-672.14199999999994</v>
      </c>
      <c r="PZ84" s="20">
        <f t="shared" si="214"/>
        <v>-672.14199999999994</v>
      </c>
      <c r="QA84" s="20">
        <f t="shared" si="215"/>
        <v>0</v>
      </c>
      <c r="QB84" s="18">
        <f t="shared" si="317"/>
        <v>38.392000000000003</v>
      </c>
      <c r="QC84" s="18">
        <v>3.742</v>
      </c>
      <c r="QD84" s="218">
        <v>3.85</v>
      </c>
      <c r="QE84" s="218">
        <v>3.85</v>
      </c>
      <c r="QF84" s="218">
        <v>3.85</v>
      </c>
      <c r="QG84" s="218">
        <v>3.85</v>
      </c>
      <c r="QH84" s="218">
        <v>3.85</v>
      </c>
      <c r="QI84" s="218">
        <v>3.85</v>
      </c>
      <c r="QJ84" s="218">
        <v>3.85</v>
      </c>
      <c r="QK84" s="218">
        <v>3.85</v>
      </c>
      <c r="QL84" s="218">
        <v>3.85</v>
      </c>
      <c r="QM84" s="218"/>
      <c r="QN84" s="218"/>
      <c r="QO84" s="20">
        <f t="shared" si="318"/>
        <v>0</v>
      </c>
      <c r="QP84" s="18">
        <v>0</v>
      </c>
      <c r="QQ84" s="18">
        <v>0</v>
      </c>
      <c r="QR84" s="18"/>
      <c r="QS84" s="18">
        <v>0</v>
      </c>
      <c r="QT84" s="18">
        <v>0</v>
      </c>
      <c r="QU84" s="18">
        <v>0</v>
      </c>
      <c r="QV84" s="18"/>
      <c r="QW84" s="18">
        <v>0</v>
      </c>
      <c r="QX84" s="18"/>
      <c r="QY84" s="18"/>
      <c r="QZ84" s="18"/>
      <c r="RA84" s="18"/>
      <c r="RB84" s="218">
        <f t="shared" si="319"/>
        <v>-38.392000000000003</v>
      </c>
      <c r="RC84" s="20">
        <f t="shared" si="216"/>
        <v>-38.392000000000003</v>
      </c>
      <c r="RD84" s="20">
        <f t="shared" si="217"/>
        <v>0</v>
      </c>
      <c r="RE84" s="18">
        <f t="shared" si="320"/>
        <v>343.71800000000002</v>
      </c>
      <c r="RF84" s="20">
        <v>33.578000000000003</v>
      </c>
      <c r="RG84" s="218">
        <v>34.46</v>
      </c>
      <c r="RH84" s="218">
        <v>34.46</v>
      </c>
      <c r="RI84" s="218">
        <v>34.46</v>
      </c>
      <c r="RJ84" s="218">
        <v>34.46</v>
      </c>
      <c r="RK84" s="218">
        <v>34.46</v>
      </c>
      <c r="RL84" s="218">
        <v>34.46</v>
      </c>
      <c r="RM84" s="218">
        <v>34.46</v>
      </c>
      <c r="RN84" s="218">
        <v>34.46</v>
      </c>
      <c r="RO84" s="218">
        <v>34.46</v>
      </c>
      <c r="RP84" s="218"/>
      <c r="RQ84" s="218"/>
      <c r="RR84" s="20">
        <f t="shared" si="321"/>
        <v>0</v>
      </c>
      <c r="RS84" s="18">
        <v>0</v>
      </c>
      <c r="RT84" s="18">
        <v>0</v>
      </c>
      <c r="RU84" s="18"/>
      <c r="RV84" s="18">
        <v>0</v>
      </c>
      <c r="RW84" s="18"/>
      <c r="RX84" s="18"/>
      <c r="RY84" s="18">
        <v>0</v>
      </c>
      <c r="RZ84" s="18">
        <v>0</v>
      </c>
      <c r="SA84" s="18"/>
      <c r="SB84" s="18"/>
      <c r="SC84" s="18"/>
      <c r="SD84" s="18"/>
      <c r="SE84" s="20">
        <f t="shared" si="218"/>
        <v>-343.71800000000002</v>
      </c>
      <c r="SF84" s="20">
        <f t="shared" si="219"/>
        <v>-343.71800000000002</v>
      </c>
      <c r="SG84" s="20">
        <f t="shared" si="220"/>
        <v>0</v>
      </c>
      <c r="SH84" s="18">
        <f t="shared" si="322"/>
        <v>0</v>
      </c>
      <c r="SI84" s="18">
        <v>0</v>
      </c>
      <c r="SJ84" s="218">
        <v>0</v>
      </c>
      <c r="SK84" s="218">
        <v>0</v>
      </c>
      <c r="SL84" s="218">
        <v>0</v>
      </c>
      <c r="SM84" s="218">
        <v>0</v>
      </c>
      <c r="SN84" s="218">
        <v>0</v>
      </c>
      <c r="SO84" s="218">
        <v>0</v>
      </c>
      <c r="SP84" s="218">
        <v>0</v>
      </c>
      <c r="SQ84" s="218">
        <v>0</v>
      </c>
      <c r="SR84" s="218">
        <v>0</v>
      </c>
      <c r="SS84" s="218"/>
      <c r="ST84" s="218"/>
      <c r="SU84" s="20">
        <f t="shared" si="323"/>
        <v>0</v>
      </c>
      <c r="SV84" s="18">
        <v>0</v>
      </c>
      <c r="SW84" s="18">
        <v>0</v>
      </c>
      <c r="SX84" s="18">
        <v>0</v>
      </c>
      <c r="SY84" s="18">
        <v>0</v>
      </c>
      <c r="SZ84" s="18">
        <v>0</v>
      </c>
      <c r="TA84" s="18">
        <v>0</v>
      </c>
      <c r="TB84" s="18">
        <v>0</v>
      </c>
      <c r="TC84" s="18">
        <v>0</v>
      </c>
      <c r="TD84" s="18">
        <v>0</v>
      </c>
      <c r="TE84" s="18"/>
      <c r="TF84" s="18"/>
      <c r="TG84" s="18"/>
      <c r="TH84" s="20">
        <f t="shared" si="221"/>
        <v>0</v>
      </c>
      <c r="TI84" s="20">
        <f t="shared" si="222"/>
        <v>0</v>
      </c>
      <c r="TJ84" s="20">
        <f t="shared" si="223"/>
        <v>0</v>
      </c>
      <c r="TK84" s="18">
        <f t="shared" si="324"/>
        <v>74.049000000000007</v>
      </c>
      <c r="TL84" s="18">
        <v>7.2690000000000001</v>
      </c>
      <c r="TM84" s="218">
        <v>7.42</v>
      </c>
      <c r="TN84" s="218">
        <v>7.42</v>
      </c>
      <c r="TO84" s="218">
        <v>7.42</v>
      </c>
      <c r="TP84" s="218">
        <v>7.42</v>
      </c>
      <c r="TQ84" s="218">
        <v>7.42</v>
      </c>
      <c r="TR84" s="218">
        <v>7.42</v>
      </c>
      <c r="TS84" s="218">
        <v>7.42</v>
      </c>
      <c r="TT84" s="218">
        <v>7.42</v>
      </c>
      <c r="TU84" s="218">
        <v>7.42</v>
      </c>
      <c r="TV84" s="218"/>
      <c r="TW84" s="218"/>
      <c r="TX84" s="20">
        <f t="shared" si="325"/>
        <v>0</v>
      </c>
      <c r="TY84" s="18">
        <v>0</v>
      </c>
      <c r="TZ84" s="18">
        <v>0</v>
      </c>
      <c r="UA84" s="18">
        <v>0</v>
      </c>
      <c r="UB84" s="18">
        <v>0</v>
      </c>
      <c r="UC84" s="18">
        <v>0</v>
      </c>
      <c r="UD84" s="18">
        <v>0</v>
      </c>
      <c r="UE84" s="18">
        <v>0</v>
      </c>
      <c r="UF84" s="18">
        <v>0</v>
      </c>
      <c r="UG84" s="18">
        <v>0</v>
      </c>
      <c r="UH84" s="18">
        <f>VLOOKUP(C84,'[3]Фін.рез.(витрати)'!$C$8:$AI$94,33,0)</f>
        <v>0</v>
      </c>
      <c r="UI84" s="18"/>
      <c r="UJ84" s="18"/>
      <c r="UK84" s="20">
        <f t="shared" si="224"/>
        <v>-74.049000000000007</v>
      </c>
      <c r="UL84" s="20">
        <f t="shared" si="225"/>
        <v>-74.049000000000007</v>
      </c>
      <c r="UM84" s="20">
        <f t="shared" si="226"/>
        <v>0</v>
      </c>
      <c r="UN84" s="18">
        <f t="shared" si="326"/>
        <v>13.974000000000002</v>
      </c>
      <c r="UO84" s="18">
        <v>1.3739999999999997</v>
      </c>
      <c r="UP84" s="218">
        <v>1.4</v>
      </c>
      <c r="UQ84" s="218">
        <v>1.4</v>
      </c>
      <c r="UR84" s="218">
        <v>1.4</v>
      </c>
      <c r="US84" s="218">
        <v>1.4</v>
      </c>
      <c r="UT84" s="218">
        <v>1.4</v>
      </c>
      <c r="UU84" s="218">
        <v>1.4</v>
      </c>
      <c r="UV84" s="218">
        <v>1.4</v>
      </c>
      <c r="UW84" s="218">
        <v>1.4</v>
      </c>
      <c r="UX84" s="218">
        <v>1.4</v>
      </c>
      <c r="UY84" s="218"/>
      <c r="UZ84" s="218"/>
      <c r="VA84" s="20">
        <f t="shared" si="227"/>
        <v>0</v>
      </c>
      <c r="VB84" s="218"/>
      <c r="VC84" s="218"/>
      <c r="VD84" s="218"/>
      <c r="VE84" s="218"/>
      <c r="VF84" s="218"/>
      <c r="VG84" s="218"/>
      <c r="VH84" s="218"/>
      <c r="VI84" s="218"/>
      <c r="VJ84" s="218"/>
      <c r="VK84" s="218"/>
      <c r="VL84" s="218"/>
      <c r="VM84" s="218"/>
      <c r="VN84" s="20">
        <f t="shared" si="228"/>
        <v>-13.974000000000002</v>
      </c>
      <c r="VO84" s="20">
        <f t="shared" si="229"/>
        <v>-13.974000000000002</v>
      </c>
      <c r="VP84" s="20">
        <f t="shared" si="230"/>
        <v>0</v>
      </c>
      <c r="VQ84" s="120">
        <f t="shared" si="231"/>
        <v>0</v>
      </c>
      <c r="VR84" s="228"/>
      <c r="VS84" s="228"/>
      <c r="VT84" s="228"/>
      <c r="VU84" s="228"/>
      <c r="VV84" s="228"/>
      <c r="VW84" s="228"/>
      <c r="VX84" s="228"/>
      <c r="VY84" s="228"/>
      <c r="VZ84" s="228"/>
      <c r="WA84" s="228"/>
      <c r="WB84" s="228"/>
      <c r="WC84" s="228"/>
      <c r="WD84" s="120">
        <f t="shared" si="232"/>
        <v>0</v>
      </c>
      <c r="WE84" s="218"/>
      <c r="WF84" s="218"/>
      <c r="WG84" s="218"/>
      <c r="WH84" s="218"/>
      <c r="WI84" s="218"/>
      <c r="WJ84" s="218"/>
      <c r="WK84" s="218"/>
      <c r="WL84" s="218"/>
      <c r="WM84" s="218"/>
      <c r="WN84" s="218"/>
      <c r="WO84" s="218"/>
      <c r="WP84" s="218"/>
      <c r="WQ84" s="120">
        <f t="shared" si="233"/>
        <v>0</v>
      </c>
      <c r="WR84" s="120">
        <f t="shared" si="234"/>
        <v>0</v>
      </c>
      <c r="WS84" s="120">
        <f t="shared" si="235"/>
        <v>0</v>
      </c>
      <c r="WT84" s="119">
        <f t="shared" si="327"/>
        <v>3684.5920000000001</v>
      </c>
      <c r="WU84" s="119">
        <v>360.53199999999993</v>
      </c>
      <c r="WV84" s="228">
        <v>369.34</v>
      </c>
      <c r="WW84" s="228">
        <v>369.34</v>
      </c>
      <c r="WX84" s="228">
        <v>369.34</v>
      </c>
      <c r="WY84" s="228">
        <v>369.34</v>
      </c>
      <c r="WZ84" s="228">
        <v>369.34</v>
      </c>
      <c r="XA84" s="228">
        <v>369.34</v>
      </c>
      <c r="XB84" s="228">
        <v>369.34</v>
      </c>
      <c r="XC84" s="228">
        <v>369.34</v>
      </c>
      <c r="XD84" s="228">
        <v>369.34</v>
      </c>
      <c r="XE84" s="228"/>
      <c r="XF84" s="228"/>
      <c r="XG84" s="119">
        <f t="shared" si="328"/>
        <v>7043.0878767144968</v>
      </c>
      <c r="XH84" s="18">
        <v>721.81915898067848</v>
      </c>
      <c r="XI84" s="18">
        <v>708.83603729870936</v>
      </c>
      <c r="XJ84" s="18">
        <v>328.96245152128859</v>
      </c>
      <c r="XK84" s="18">
        <v>197.12080131968492</v>
      </c>
      <c r="XL84" s="18">
        <v>894.93343518604615</v>
      </c>
      <c r="XM84" s="18">
        <v>854.53808081719262</v>
      </c>
      <c r="XN84" s="18">
        <v>570.6947370642622</v>
      </c>
      <c r="XO84" s="18">
        <v>1015.6782710469115</v>
      </c>
      <c r="XP84" s="18">
        <v>973.23011143864358</v>
      </c>
      <c r="XQ84" s="18">
        <v>777.27479204107908</v>
      </c>
      <c r="XR84" s="18"/>
      <c r="XS84" s="18"/>
      <c r="XT84" s="120">
        <f t="shared" si="236"/>
        <v>3358.4958767144967</v>
      </c>
      <c r="XU84" s="120">
        <f t="shared" si="237"/>
        <v>0</v>
      </c>
      <c r="XV84" s="120">
        <f t="shared" si="238"/>
        <v>3358.4958767144967</v>
      </c>
      <c r="XW84" s="119">
        <f t="shared" si="329"/>
        <v>1726.1940000000002</v>
      </c>
      <c r="XX84" s="119">
        <v>162.98400000000001</v>
      </c>
      <c r="XY84" s="228">
        <v>173.69</v>
      </c>
      <c r="XZ84" s="228">
        <v>173.69</v>
      </c>
      <c r="YA84" s="228">
        <v>173.69</v>
      </c>
      <c r="YB84" s="228">
        <v>173.69</v>
      </c>
      <c r="YC84" s="228">
        <v>173.69</v>
      </c>
      <c r="YD84" s="228">
        <v>173.69</v>
      </c>
      <c r="YE84" s="228">
        <v>173.69</v>
      </c>
      <c r="YF84" s="228">
        <v>173.69</v>
      </c>
      <c r="YG84" s="228">
        <v>173.69</v>
      </c>
      <c r="YH84" s="228"/>
      <c r="YI84" s="228"/>
      <c r="YJ84" s="120">
        <f t="shared" si="330"/>
        <v>1934.3199637310138</v>
      </c>
      <c r="YK84" s="18">
        <v>178.19799699858751</v>
      </c>
      <c r="YL84" s="18">
        <v>127.38076428086795</v>
      </c>
      <c r="YM84" s="18">
        <v>178.99544140166023</v>
      </c>
      <c r="YN84" s="18">
        <v>191.22388295236874</v>
      </c>
      <c r="YO84" s="18">
        <v>262.10457271755706</v>
      </c>
      <c r="YP84" s="18">
        <v>182.49242038683221</v>
      </c>
      <c r="YQ84" s="18">
        <v>174.24871505176085</v>
      </c>
      <c r="YR84" s="18">
        <v>193.70149288216396</v>
      </c>
      <c r="YS84" s="18">
        <v>255.12111577063482</v>
      </c>
      <c r="YT84" s="18">
        <v>190.85356128858058</v>
      </c>
      <c r="YU84" s="18"/>
      <c r="YV84" s="18"/>
      <c r="YW84" s="218">
        <f t="shared" si="331"/>
        <v>208.1259637310136</v>
      </c>
      <c r="YX84" s="120">
        <f t="shared" si="239"/>
        <v>0</v>
      </c>
      <c r="YY84" s="120">
        <f t="shared" si="240"/>
        <v>208.1259637310136</v>
      </c>
      <c r="YZ84" s="119">
        <f t="shared" si="332"/>
        <v>1566.135</v>
      </c>
      <c r="ZA84" s="119">
        <v>153.22500000000002</v>
      </c>
      <c r="ZB84" s="228">
        <v>156.99</v>
      </c>
      <c r="ZC84" s="228">
        <v>156.99</v>
      </c>
      <c r="ZD84" s="228">
        <v>156.99</v>
      </c>
      <c r="ZE84" s="228">
        <v>156.99</v>
      </c>
      <c r="ZF84" s="228">
        <v>156.99</v>
      </c>
      <c r="ZG84" s="228">
        <v>156.99</v>
      </c>
      <c r="ZH84" s="228">
        <v>156.99</v>
      </c>
      <c r="ZI84" s="228">
        <v>156.99</v>
      </c>
      <c r="ZJ84" s="228">
        <v>156.99</v>
      </c>
      <c r="ZK84" s="228"/>
      <c r="ZL84" s="228"/>
      <c r="ZM84" s="120">
        <f t="shared" si="333"/>
        <v>1398.3477464037171</v>
      </c>
      <c r="ZN84" s="119"/>
      <c r="ZO84" s="18"/>
      <c r="ZP84" s="18">
        <v>690.49578506943749</v>
      </c>
      <c r="ZQ84" s="18">
        <v>707.85196133427962</v>
      </c>
      <c r="ZR84" s="18"/>
      <c r="ZS84" s="18"/>
      <c r="ZT84" s="18"/>
      <c r="ZU84" s="18"/>
      <c r="ZV84" s="18"/>
      <c r="ZW84" s="18"/>
      <c r="ZX84" s="18"/>
      <c r="ZY84" s="18"/>
      <c r="ZZ84" s="120">
        <f t="shared" si="241"/>
        <v>-167.78725359628288</v>
      </c>
      <c r="AAA84" s="120">
        <f t="shared" si="242"/>
        <v>-167.78725359628288</v>
      </c>
      <c r="AAB84" s="120">
        <f t="shared" si="243"/>
        <v>0</v>
      </c>
      <c r="AAC84" s="119">
        <f t="shared" si="334"/>
        <v>0</v>
      </c>
      <c r="AAD84" s="119">
        <v>0</v>
      </c>
      <c r="AAE84" s="228">
        <v>0</v>
      </c>
      <c r="AAF84" s="228">
        <v>0</v>
      </c>
      <c r="AAG84" s="228">
        <v>0</v>
      </c>
      <c r="AAH84" s="228">
        <v>0</v>
      </c>
      <c r="AAI84" s="228">
        <v>0</v>
      </c>
      <c r="AAJ84" s="228">
        <v>0</v>
      </c>
      <c r="AAK84" s="228">
        <v>0</v>
      </c>
      <c r="AAL84" s="228">
        <v>0</v>
      </c>
      <c r="AAM84" s="228">
        <v>0</v>
      </c>
      <c r="AAN84" s="228"/>
      <c r="AAO84" s="228"/>
      <c r="AAP84" s="120">
        <f t="shared" si="335"/>
        <v>0</v>
      </c>
      <c r="AAQ84" s="18">
        <v>0</v>
      </c>
      <c r="AAR84" s="18">
        <v>0</v>
      </c>
      <c r="AAS84" s="18">
        <v>0</v>
      </c>
      <c r="AAT84" s="18">
        <v>0</v>
      </c>
      <c r="AAU84" s="18">
        <v>0</v>
      </c>
      <c r="AAV84" s="18">
        <v>0</v>
      </c>
      <c r="AAW84" s="18">
        <v>0</v>
      </c>
      <c r="AAX84" s="18">
        <v>0</v>
      </c>
      <c r="AAY84" s="18">
        <v>0</v>
      </c>
      <c r="AAZ84" s="18">
        <v>0</v>
      </c>
      <c r="ABA84" s="18"/>
      <c r="ABB84" s="18"/>
      <c r="ABC84" s="120">
        <f t="shared" si="244"/>
        <v>0</v>
      </c>
      <c r="ABD84" s="120">
        <f t="shared" si="245"/>
        <v>0</v>
      </c>
      <c r="ABE84" s="120">
        <f t="shared" si="246"/>
        <v>0</v>
      </c>
      <c r="ABF84" s="119">
        <f t="shared" si="336"/>
        <v>0</v>
      </c>
      <c r="ABG84" s="119">
        <v>0</v>
      </c>
      <c r="ABH84" s="228">
        <v>0</v>
      </c>
      <c r="ABI84" s="228">
        <v>0</v>
      </c>
      <c r="ABJ84" s="228">
        <v>0</v>
      </c>
      <c r="ABK84" s="228">
        <v>0</v>
      </c>
      <c r="ABL84" s="228">
        <v>0</v>
      </c>
      <c r="ABM84" s="228">
        <v>0</v>
      </c>
      <c r="ABN84" s="228">
        <v>0</v>
      </c>
      <c r="ABO84" s="228">
        <v>0</v>
      </c>
      <c r="ABP84" s="228">
        <v>0</v>
      </c>
      <c r="ABQ84" s="228"/>
      <c r="ABR84" s="228"/>
      <c r="ABS84" s="120">
        <f t="shared" si="337"/>
        <v>0</v>
      </c>
      <c r="ABT84" s="18">
        <v>0</v>
      </c>
      <c r="ABU84" s="18"/>
      <c r="ABV84" s="18"/>
      <c r="ABW84" s="18"/>
      <c r="ABX84" s="18"/>
      <c r="ABY84" s="18"/>
      <c r="ABZ84" s="18"/>
      <c r="ACA84" s="18">
        <v>0</v>
      </c>
      <c r="ACB84" s="18">
        <v>0</v>
      </c>
      <c r="ACC84" s="18">
        <v>0</v>
      </c>
      <c r="ACD84" s="18"/>
      <c r="ACE84" s="18"/>
      <c r="ACF84" s="120">
        <f t="shared" si="247"/>
        <v>0</v>
      </c>
      <c r="ACG84" s="120">
        <f t="shared" si="248"/>
        <v>0</v>
      </c>
      <c r="ACH84" s="120">
        <f t="shared" si="249"/>
        <v>0</v>
      </c>
      <c r="ACI84" s="114">
        <f t="shared" si="250"/>
        <v>197.08000000000004</v>
      </c>
      <c r="ACJ84" s="120">
        <f t="shared" si="251"/>
        <v>220.48011914400001</v>
      </c>
      <c r="ACK84" s="131">
        <f t="shared" si="252"/>
        <v>23.400119143999973</v>
      </c>
      <c r="ACL84" s="120">
        <f t="shared" si="253"/>
        <v>0</v>
      </c>
      <c r="ACM84" s="120">
        <f t="shared" si="254"/>
        <v>23.400119143999973</v>
      </c>
      <c r="ACN84" s="18">
        <f t="shared" si="338"/>
        <v>197.08000000000004</v>
      </c>
      <c r="ACO84" s="18">
        <v>18.88</v>
      </c>
      <c r="ACP84" s="218">
        <v>19.8</v>
      </c>
      <c r="ACQ84" s="218">
        <v>19.8</v>
      </c>
      <c r="ACR84" s="218">
        <v>19.8</v>
      </c>
      <c r="ACS84" s="218">
        <v>19.8</v>
      </c>
      <c r="ACT84" s="218">
        <v>19.8</v>
      </c>
      <c r="ACU84" s="218">
        <v>19.8</v>
      </c>
      <c r="ACV84" s="218">
        <v>19.8</v>
      </c>
      <c r="ACW84" s="218">
        <v>19.8</v>
      </c>
      <c r="ACX84" s="218">
        <v>19.8</v>
      </c>
      <c r="ACY84" s="218"/>
      <c r="ACZ84" s="218"/>
      <c r="ADA84" s="20">
        <f t="shared" si="339"/>
        <v>220.48011914400001</v>
      </c>
      <c r="ADB84" s="18">
        <v>15.885545760000001</v>
      </c>
      <c r="ADC84" s="18">
        <v>7.9223688000000001</v>
      </c>
      <c r="ADD84" s="18">
        <v>7.9516931040000003</v>
      </c>
      <c r="ADE84" s="18">
        <v>97.401398400000005</v>
      </c>
      <c r="ADF84" s="18">
        <v>3.9697354800000002</v>
      </c>
      <c r="ADG84" s="18">
        <v>24.263301600000002</v>
      </c>
      <c r="ADH84" s="18">
        <v>3.9283812</v>
      </c>
      <c r="ADI84" s="18">
        <v>3.9457044000000003</v>
      </c>
      <c r="ADJ84" s="18">
        <v>31.301481600000002</v>
      </c>
      <c r="ADK84" s="18">
        <v>23.910508800000002</v>
      </c>
      <c r="ADL84" s="18"/>
      <c r="ADM84" s="18"/>
      <c r="ADN84" s="20">
        <f t="shared" si="255"/>
        <v>23.400119143999973</v>
      </c>
      <c r="ADO84" s="20">
        <f t="shared" si="256"/>
        <v>0</v>
      </c>
      <c r="ADP84" s="20">
        <f t="shared" si="257"/>
        <v>23.400119143999973</v>
      </c>
      <c r="ADQ84" s="18">
        <f t="shared" si="340"/>
        <v>0</v>
      </c>
      <c r="ADR84" s="18">
        <v>0</v>
      </c>
      <c r="ADS84" s="218">
        <v>0</v>
      </c>
      <c r="ADT84" s="218">
        <v>0</v>
      </c>
      <c r="ADU84" s="218">
        <v>0</v>
      </c>
      <c r="ADV84" s="218">
        <v>0</v>
      </c>
      <c r="ADW84" s="218">
        <v>0</v>
      </c>
      <c r="ADX84" s="218">
        <v>0</v>
      </c>
      <c r="ADY84" s="218">
        <v>0</v>
      </c>
      <c r="ADZ84" s="218">
        <v>0</v>
      </c>
      <c r="AEA84" s="218">
        <v>0</v>
      </c>
      <c r="AEB84" s="218"/>
      <c r="AEC84" s="218"/>
      <c r="AED84" s="20">
        <f t="shared" si="341"/>
        <v>0</v>
      </c>
      <c r="AEE84" s="18">
        <v>0</v>
      </c>
      <c r="AEF84" s="18">
        <v>0</v>
      </c>
      <c r="AEG84" s="18">
        <v>0</v>
      </c>
      <c r="AEH84" s="18">
        <v>0</v>
      </c>
      <c r="AEI84" s="18">
        <v>0</v>
      </c>
      <c r="AEJ84" s="18">
        <v>0</v>
      </c>
      <c r="AEK84" s="18">
        <v>0</v>
      </c>
      <c r="AEL84" s="18">
        <v>0</v>
      </c>
      <c r="AEM84" s="18">
        <v>0</v>
      </c>
      <c r="AEN84" s="18">
        <v>0</v>
      </c>
      <c r="AEO84" s="18"/>
      <c r="AEP84" s="18"/>
      <c r="AEQ84" s="20">
        <f t="shared" si="258"/>
        <v>0</v>
      </c>
      <c r="AER84" s="20">
        <f t="shared" si="259"/>
        <v>0</v>
      </c>
      <c r="AES84" s="20">
        <f t="shared" si="260"/>
        <v>0</v>
      </c>
      <c r="AET84" s="18">
        <f t="shared" si="342"/>
        <v>0</v>
      </c>
      <c r="AEU84" s="18">
        <v>0</v>
      </c>
      <c r="AEV84" s="218">
        <v>0</v>
      </c>
      <c r="AEW84" s="218">
        <v>0</v>
      </c>
      <c r="AEX84" s="218">
        <v>0</v>
      </c>
      <c r="AEY84" s="218">
        <v>0</v>
      </c>
      <c r="AEZ84" s="218"/>
      <c r="AFA84" s="218"/>
      <c r="AFB84" s="218"/>
      <c r="AFC84" s="218"/>
      <c r="AFD84" s="218"/>
      <c r="AFE84" s="218"/>
      <c r="AFF84" s="218"/>
      <c r="AFG84" s="20">
        <f t="shared" si="343"/>
        <v>0</v>
      </c>
      <c r="AFH84" s="18"/>
      <c r="AFI84" s="18"/>
      <c r="AFJ84" s="18"/>
      <c r="AFK84" s="18"/>
      <c r="AFL84" s="18"/>
      <c r="AFM84" s="18"/>
      <c r="AFN84" s="18"/>
      <c r="AFO84" s="18"/>
      <c r="AFP84" s="18"/>
      <c r="AFQ84" s="18"/>
      <c r="AFR84" s="18"/>
      <c r="AFS84" s="18"/>
      <c r="AFT84" s="20">
        <f t="shared" si="261"/>
        <v>0</v>
      </c>
      <c r="AFU84" s="20">
        <f t="shared" si="262"/>
        <v>0</v>
      </c>
      <c r="AFV84" s="135">
        <f t="shared" si="263"/>
        <v>0</v>
      </c>
      <c r="AFW84" s="140">
        <f t="shared" si="264"/>
        <v>18160.255000000001</v>
      </c>
      <c r="AFX84" s="110">
        <f t="shared" si="265"/>
        <v>14551.488361862364</v>
      </c>
      <c r="AFY84" s="125">
        <f t="shared" si="266"/>
        <v>-3608.7666381376366</v>
      </c>
      <c r="AFZ84" s="20">
        <f t="shared" si="344"/>
        <v>-3608.7666381376366</v>
      </c>
      <c r="AGA84" s="139">
        <f t="shared" si="345"/>
        <v>0</v>
      </c>
      <c r="AGB84" s="200">
        <f t="shared" si="267"/>
        <v>21792.306</v>
      </c>
      <c r="AGC84" s="125">
        <f t="shared" si="267"/>
        <v>17461.786034234836</v>
      </c>
      <c r="AGD84" s="125">
        <f t="shared" si="268"/>
        <v>-4330.5199657651647</v>
      </c>
      <c r="AGE84" s="20">
        <f t="shared" si="269"/>
        <v>-4330.5199657651647</v>
      </c>
      <c r="AGF84" s="135">
        <f t="shared" si="270"/>
        <v>0</v>
      </c>
      <c r="AGG84" s="164">
        <f t="shared" si="346"/>
        <v>1089.6153000000002</v>
      </c>
      <c r="AGH84" s="205">
        <f t="shared" si="347"/>
        <v>873.08930171174188</v>
      </c>
      <c r="AGI84" s="125">
        <f t="shared" si="271"/>
        <v>-216.52599828825828</v>
      </c>
      <c r="AGJ84" s="20">
        <f t="shared" si="272"/>
        <v>-216.52599828825828</v>
      </c>
      <c r="AGK84" s="139">
        <f t="shared" si="273"/>
        <v>0</v>
      </c>
      <c r="AGL84" s="165">
        <f t="shared" si="348"/>
        <v>22881.921300000002</v>
      </c>
      <c r="AGM84" s="165">
        <f t="shared" si="348"/>
        <v>18334.875335946577</v>
      </c>
      <c r="AGN84" s="166">
        <f t="shared" si="99"/>
        <v>-4547.0459640534245</v>
      </c>
      <c r="AGO84" s="165">
        <f t="shared" si="274"/>
        <v>-4547.0459640534245</v>
      </c>
      <c r="AGP84" s="167">
        <f t="shared" si="275"/>
        <v>0</v>
      </c>
      <c r="AGQ84" s="202">
        <f t="shared" si="349"/>
        <v>4.7619047619047616E-2</v>
      </c>
      <c r="AGR84" s="263"/>
      <c r="AGS84" s="263">
        <v>0.05</v>
      </c>
      <c r="AGT84" s="229"/>
      <c r="AGU84" s="264"/>
      <c r="AGV84" s="22"/>
      <c r="AGW84" s="22"/>
      <c r="AGX84" s="22"/>
      <c r="AGY84" s="22"/>
      <c r="AGZ84" s="22"/>
      <c r="AHA84" s="22"/>
      <c r="AHB84" s="22"/>
      <c r="AHC84" s="22"/>
      <c r="AHD84" s="22"/>
      <c r="AHE84" s="22"/>
      <c r="AHF84" s="22"/>
      <c r="AHG84" s="22"/>
      <c r="AHH84" s="22"/>
    </row>
    <row r="85" spans="1:892" s="210" customFormat="1" ht="12.75" outlineLevel="1" x14ac:dyDescent="0.25">
      <c r="A85" s="22">
        <v>515</v>
      </c>
      <c r="B85" s="21">
        <v>3</v>
      </c>
      <c r="C85" s="233" t="s">
        <v>1774</v>
      </c>
      <c r="D85" s="231">
        <v>2</v>
      </c>
      <c r="E85" s="227">
        <v>887.9</v>
      </c>
      <c r="F85" s="131">
        <f t="shared" si="177"/>
        <v>12554.768</v>
      </c>
      <c r="G85" s="113">
        <f t="shared" si="178"/>
        <v>8480.1656973196368</v>
      </c>
      <c r="H85" s="131">
        <f t="shared" si="179"/>
        <v>-4074.6023026803632</v>
      </c>
      <c r="I85" s="120">
        <f t="shared" si="180"/>
        <v>-4074.6023026803632</v>
      </c>
      <c r="J85" s="120">
        <f t="shared" si="181"/>
        <v>0</v>
      </c>
      <c r="K85" s="18">
        <f t="shared" si="276"/>
        <v>5034.866</v>
      </c>
      <c r="L85" s="218">
        <v>494.36599999999999</v>
      </c>
      <c r="M85" s="218">
        <v>504.5</v>
      </c>
      <c r="N85" s="218">
        <v>504.5</v>
      </c>
      <c r="O85" s="218">
        <v>504.5</v>
      </c>
      <c r="P85" s="218">
        <v>504.5</v>
      </c>
      <c r="Q85" s="218">
        <v>504.5</v>
      </c>
      <c r="R85" s="218">
        <v>504.5</v>
      </c>
      <c r="S85" s="218">
        <v>504.5</v>
      </c>
      <c r="T85" s="218">
        <v>504.5</v>
      </c>
      <c r="U85" s="218">
        <v>504.5</v>
      </c>
      <c r="V85" s="218"/>
      <c r="W85" s="218"/>
      <c r="X85" s="218">
        <f t="shared" si="277"/>
        <v>2753.7032780934469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2753.7032780934469</v>
      </c>
      <c r="AE85" s="18">
        <v>0</v>
      </c>
      <c r="AF85" s="18">
        <v>0</v>
      </c>
      <c r="AG85" s="18">
        <v>0</v>
      </c>
      <c r="AH85" s="18">
        <v>0</v>
      </c>
      <c r="AI85" s="18"/>
      <c r="AJ85" s="18"/>
      <c r="AK85" s="218"/>
      <c r="AL85" s="218">
        <f t="shared" si="278"/>
        <v>0</v>
      </c>
      <c r="AM85" s="218">
        <f t="shared" si="182"/>
        <v>0</v>
      </c>
      <c r="AN85" s="18">
        <f t="shared" si="279"/>
        <v>554.68899999999996</v>
      </c>
      <c r="AO85" s="218">
        <v>54.469000000000001</v>
      </c>
      <c r="AP85" s="218">
        <v>55.58</v>
      </c>
      <c r="AQ85" s="218">
        <v>55.58</v>
      </c>
      <c r="AR85" s="218">
        <v>55.58</v>
      </c>
      <c r="AS85" s="218">
        <v>55.58</v>
      </c>
      <c r="AT85" s="218">
        <v>55.58</v>
      </c>
      <c r="AU85" s="218">
        <v>55.58</v>
      </c>
      <c r="AV85" s="218">
        <v>55.58</v>
      </c>
      <c r="AW85" s="218">
        <v>55.58</v>
      </c>
      <c r="AX85" s="218">
        <v>55.58</v>
      </c>
      <c r="AY85" s="218"/>
      <c r="AZ85" s="218"/>
      <c r="BA85" s="20">
        <f t="shared" si="280"/>
        <v>307.66216061049465</v>
      </c>
      <c r="BB85" s="18">
        <v>0</v>
      </c>
      <c r="BC85" s="18">
        <v>0</v>
      </c>
      <c r="BD85" s="18">
        <v>0</v>
      </c>
      <c r="BE85" s="18">
        <v>0</v>
      </c>
      <c r="BF85" s="18">
        <v>0</v>
      </c>
      <c r="BG85" s="18">
        <v>307.66216061049465</v>
      </c>
      <c r="BH85" s="18">
        <v>0</v>
      </c>
      <c r="BI85" s="18">
        <v>0</v>
      </c>
      <c r="BJ85" s="18">
        <v>0</v>
      </c>
      <c r="BK85" s="18">
        <v>0</v>
      </c>
      <c r="BL85" s="18"/>
      <c r="BM85" s="18"/>
      <c r="BN85" s="218"/>
      <c r="BO85" s="20">
        <f t="shared" si="183"/>
        <v>0</v>
      </c>
      <c r="BP85" s="20">
        <f t="shared" si="184"/>
        <v>0</v>
      </c>
      <c r="BQ85" s="18">
        <f t="shared" si="281"/>
        <v>218.37900000000002</v>
      </c>
      <c r="BR85" s="218">
        <v>21.818999999999999</v>
      </c>
      <c r="BS85" s="3">
        <v>21.84</v>
      </c>
      <c r="BT85" s="218">
        <v>21.84</v>
      </c>
      <c r="BU85" s="218">
        <v>21.84</v>
      </c>
      <c r="BV85" s="218">
        <v>21.84</v>
      </c>
      <c r="BW85" s="218">
        <v>21.84</v>
      </c>
      <c r="BX85" s="218">
        <v>21.84</v>
      </c>
      <c r="BY85" s="218">
        <v>21.84</v>
      </c>
      <c r="BZ85" s="218">
        <v>21.84</v>
      </c>
      <c r="CA85" s="218">
        <v>21.84</v>
      </c>
      <c r="CB85" s="218"/>
      <c r="CC85" s="218"/>
      <c r="CD85" s="18">
        <f t="shared" si="282"/>
        <v>237.44094680164</v>
      </c>
      <c r="CE85" s="18">
        <v>22.052226371</v>
      </c>
      <c r="CF85" s="18">
        <v>21.995576709999998</v>
      </c>
      <c r="CG85" s="18">
        <v>24.164311996639999</v>
      </c>
      <c r="CH85" s="18">
        <v>24.666002280000001</v>
      </c>
      <c r="CI85" s="18">
        <v>24.127170083999999</v>
      </c>
      <c r="CJ85" s="18">
        <v>24.577825879999999</v>
      </c>
      <c r="CK85" s="18">
        <v>23.875827959999999</v>
      </c>
      <c r="CL85" s="18">
        <v>23.981114519999998</v>
      </c>
      <c r="CM85" s="18">
        <v>23.780431159999999</v>
      </c>
      <c r="CN85" s="18">
        <v>24.22045984</v>
      </c>
      <c r="CO85" s="18"/>
      <c r="CP85" s="18"/>
      <c r="CQ85" s="218"/>
      <c r="CR85" s="20">
        <f t="shared" si="185"/>
        <v>0</v>
      </c>
      <c r="CS85" s="20">
        <f t="shared" si="186"/>
        <v>0</v>
      </c>
      <c r="CT85" s="18">
        <f t="shared" si="283"/>
        <v>18.594999999999999</v>
      </c>
      <c r="CU85" s="18">
        <v>1.8550000000000002</v>
      </c>
      <c r="CV85" s="218">
        <v>1.86</v>
      </c>
      <c r="CW85" s="218">
        <v>1.86</v>
      </c>
      <c r="CX85" s="218">
        <v>1.86</v>
      </c>
      <c r="CY85" s="218">
        <v>1.86</v>
      </c>
      <c r="CZ85" s="218">
        <v>1.86</v>
      </c>
      <c r="DA85" s="218">
        <v>1.86</v>
      </c>
      <c r="DB85" s="218">
        <v>1.86</v>
      </c>
      <c r="DC85" s="218">
        <v>1.86</v>
      </c>
      <c r="DD85" s="218">
        <v>1.86</v>
      </c>
      <c r="DE85" s="218"/>
      <c r="DF85" s="218"/>
      <c r="DG85" s="18">
        <f t="shared" si="284"/>
        <v>19.85484485724</v>
      </c>
      <c r="DH85" s="18">
        <v>1.842282043</v>
      </c>
      <c r="DI85" s="18">
        <v>1.8375494299999999</v>
      </c>
      <c r="DJ85" s="18">
        <v>2.0210553452400002</v>
      </c>
      <c r="DK85" s="18">
        <v>2.06301573</v>
      </c>
      <c r="DL85" s="18">
        <v>2.017948869</v>
      </c>
      <c r="DM85" s="18">
        <v>2.0556335100000003</v>
      </c>
      <c r="DN85" s="18">
        <v>1.9969271100000001</v>
      </c>
      <c r="DO85" s="18">
        <v>2.0057330700000002</v>
      </c>
      <c r="DP85" s="18">
        <v>1.9889483100000001</v>
      </c>
      <c r="DQ85" s="18">
        <v>2.0257514400000001</v>
      </c>
      <c r="DR85" s="18"/>
      <c r="DS85" s="18"/>
      <c r="DT85" s="218">
        <f t="shared" si="285"/>
        <v>1.2598448572400009</v>
      </c>
      <c r="DU85" s="20">
        <f t="shared" si="187"/>
        <v>0</v>
      </c>
      <c r="DV85" s="20">
        <f t="shared" si="286"/>
        <v>1.2598448572400009</v>
      </c>
      <c r="DW85" s="18">
        <f t="shared" si="176"/>
        <v>0</v>
      </c>
      <c r="DX85" s="18">
        <v>0</v>
      </c>
      <c r="DY85" s="218">
        <v>0</v>
      </c>
      <c r="DZ85" s="218">
        <v>0</v>
      </c>
      <c r="EA85" s="218">
        <v>0</v>
      </c>
      <c r="EB85" s="218">
        <v>0</v>
      </c>
      <c r="EC85" s="218">
        <v>0</v>
      </c>
      <c r="ED85" s="218">
        <v>0</v>
      </c>
      <c r="EE85" s="218">
        <v>0</v>
      </c>
      <c r="EF85" s="218">
        <v>0</v>
      </c>
      <c r="EG85" s="218">
        <v>0</v>
      </c>
      <c r="EH85" s="218"/>
      <c r="EI85" s="218"/>
      <c r="EJ85" s="218"/>
      <c r="EK85" s="18">
        <f t="shared" si="287"/>
        <v>0</v>
      </c>
      <c r="EL85" s="18">
        <v>0</v>
      </c>
      <c r="EM85" s="18">
        <v>0</v>
      </c>
      <c r="EN85" s="18">
        <v>0</v>
      </c>
      <c r="EO85" s="18">
        <v>0</v>
      </c>
      <c r="EP85" s="18">
        <v>0</v>
      </c>
      <c r="EQ85" s="18">
        <v>0</v>
      </c>
      <c r="ER85" s="18">
        <v>0</v>
      </c>
      <c r="ES85" s="18">
        <v>0</v>
      </c>
      <c r="ET85" s="18">
        <v>0</v>
      </c>
      <c r="EU85" s="18">
        <v>0</v>
      </c>
      <c r="EV85" s="18"/>
      <c r="EW85" s="18"/>
      <c r="EX85" s="20">
        <f t="shared" si="188"/>
        <v>0</v>
      </c>
      <c r="EY85" s="20">
        <f t="shared" si="288"/>
        <v>0</v>
      </c>
      <c r="EZ85" s="20">
        <f t="shared" si="289"/>
        <v>0</v>
      </c>
      <c r="FA85" s="18">
        <f t="shared" si="290"/>
        <v>2891.3700000000008</v>
      </c>
      <c r="FB85" s="18">
        <v>283.89</v>
      </c>
      <c r="FC85" s="218">
        <v>289.72000000000003</v>
      </c>
      <c r="FD85" s="218">
        <v>289.72000000000003</v>
      </c>
      <c r="FE85" s="218">
        <v>289.72000000000003</v>
      </c>
      <c r="FF85" s="218">
        <v>289.72000000000003</v>
      </c>
      <c r="FG85" s="218">
        <v>289.72000000000003</v>
      </c>
      <c r="FH85" s="218">
        <v>289.72000000000003</v>
      </c>
      <c r="FI85" s="218">
        <v>289.72000000000003</v>
      </c>
      <c r="FJ85" s="218">
        <v>289.72000000000003</v>
      </c>
      <c r="FK85" s="218">
        <v>289.72000000000003</v>
      </c>
      <c r="FL85" s="218"/>
      <c r="FM85" s="218"/>
      <c r="FN85" s="20">
        <f t="shared" si="291"/>
        <v>2070.7421086361874</v>
      </c>
      <c r="FO85" s="18">
        <v>0</v>
      </c>
      <c r="FP85" s="18">
        <v>0</v>
      </c>
      <c r="FQ85" s="18">
        <v>0</v>
      </c>
      <c r="FR85" s="18">
        <v>0</v>
      </c>
      <c r="FS85" s="18">
        <v>1690.9540405361874</v>
      </c>
      <c r="FT85" s="18">
        <v>379.78806810000003</v>
      </c>
      <c r="FU85" s="18">
        <v>0</v>
      </c>
      <c r="FV85" s="18">
        <v>0</v>
      </c>
      <c r="FW85" s="18">
        <v>0</v>
      </c>
      <c r="FX85" s="18">
        <v>0</v>
      </c>
      <c r="FY85" s="18"/>
      <c r="FZ85" s="18"/>
      <c r="GA85" s="218">
        <f t="shared" si="292"/>
        <v>-820.62789136381343</v>
      </c>
      <c r="GB85" s="20">
        <f t="shared" si="293"/>
        <v>-820.62789136381343</v>
      </c>
      <c r="GC85" s="20">
        <f t="shared" si="294"/>
        <v>0</v>
      </c>
      <c r="GD85" s="18">
        <f t="shared" si="295"/>
        <v>6.3620000000000001</v>
      </c>
      <c r="GE85" s="218">
        <v>6.3620000000000001</v>
      </c>
      <c r="GF85" s="218">
        <v>0</v>
      </c>
      <c r="GG85" s="218">
        <v>0</v>
      </c>
      <c r="GH85" s="218">
        <v>0</v>
      </c>
      <c r="GI85" s="218">
        <v>0</v>
      </c>
      <c r="GJ85" s="218">
        <v>0</v>
      </c>
      <c r="GK85" s="218"/>
      <c r="GL85" s="218"/>
      <c r="GM85" s="218"/>
      <c r="GN85" s="218"/>
      <c r="GO85" s="218"/>
      <c r="GP85" s="218"/>
      <c r="GQ85" s="20">
        <f t="shared" si="296"/>
        <v>0</v>
      </c>
      <c r="GR85" s="18">
        <v>0</v>
      </c>
      <c r="GS85" s="18">
        <v>0</v>
      </c>
      <c r="GT85" s="18">
        <v>0</v>
      </c>
      <c r="GU85" s="18">
        <v>0</v>
      </c>
      <c r="GV85" s="218">
        <f t="shared" si="297"/>
        <v>-6.3620000000000001</v>
      </c>
      <c r="GW85" s="20">
        <f t="shared" si="189"/>
        <v>-6.3620000000000001</v>
      </c>
      <c r="GX85" s="20">
        <f t="shared" si="190"/>
        <v>0</v>
      </c>
      <c r="GY85" s="18">
        <f t="shared" si="298"/>
        <v>3830.5069999999996</v>
      </c>
      <c r="GZ85" s="18">
        <v>374.327</v>
      </c>
      <c r="HA85" s="218">
        <v>384.02</v>
      </c>
      <c r="HB85" s="218">
        <v>384.02</v>
      </c>
      <c r="HC85" s="218">
        <v>384.02</v>
      </c>
      <c r="HD85" s="218">
        <v>384.02</v>
      </c>
      <c r="HE85" s="218">
        <v>384.02</v>
      </c>
      <c r="HF85" s="218">
        <v>384.02</v>
      </c>
      <c r="HG85" s="218">
        <v>384.02</v>
      </c>
      <c r="HH85" s="218">
        <v>384.02</v>
      </c>
      <c r="HI85" s="218">
        <v>384.02</v>
      </c>
      <c r="HJ85" s="218"/>
      <c r="HK85" s="218"/>
      <c r="HL85" s="20">
        <f t="shared" si="299"/>
        <v>3090.7623583206273</v>
      </c>
      <c r="HM85" s="18">
        <v>295.18474064585018</v>
      </c>
      <c r="HN85" s="18">
        <v>271.3845137131446</v>
      </c>
      <c r="HO85" s="18">
        <v>311.91714244073154</v>
      </c>
      <c r="HP85" s="18">
        <v>336.22173021664412</v>
      </c>
      <c r="HQ85" s="18">
        <v>351.72463406936907</v>
      </c>
      <c r="HR85" s="18">
        <v>305.10068173744708</v>
      </c>
      <c r="HS85" s="18">
        <v>277.34071277425471</v>
      </c>
      <c r="HT85" s="18">
        <v>366.86517530666504</v>
      </c>
      <c r="HU85" s="18">
        <v>277.20590925265333</v>
      </c>
      <c r="HV85" s="18">
        <v>297.81711816386729</v>
      </c>
      <c r="HW85" s="18"/>
      <c r="HX85" s="18"/>
      <c r="HY85" s="20">
        <f t="shared" si="191"/>
        <v>-739.74464167937231</v>
      </c>
      <c r="HZ85" s="20">
        <f t="shared" si="192"/>
        <v>-739.74464167937231</v>
      </c>
      <c r="IA85" s="20">
        <f t="shared" si="193"/>
        <v>0</v>
      </c>
      <c r="IB85" s="119">
        <f t="shared" si="300"/>
        <v>0</v>
      </c>
      <c r="IC85" s="119">
        <v>0</v>
      </c>
      <c r="ID85" s="228">
        <v>0</v>
      </c>
      <c r="IE85" s="228">
        <v>0</v>
      </c>
      <c r="IF85" s="119">
        <v>0</v>
      </c>
      <c r="IG85" s="119">
        <v>0</v>
      </c>
      <c r="IH85" s="119">
        <v>0</v>
      </c>
      <c r="II85" s="119">
        <v>0</v>
      </c>
      <c r="IJ85" s="119">
        <v>0</v>
      </c>
      <c r="IK85" s="119">
        <v>0</v>
      </c>
      <c r="IL85" s="119">
        <v>0</v>
      </c>
      <c r="IM85" s="119"/>
      <c r="IN85" s="119"/>
      <c r="IO85" s="120">
        <f t="shared" si="301"/>
        <v>0</v>
      </c>
      <c r="IP85" s="18">
        <v>0</v>
      </c>
      <c r="IQ85" s="18">
        <v>0</v>
      </c>
      <c r="IR85" s="18">
        <v>0</v>
      </c>
      <c r="IS85" s="18">
        <v>0</v>
      </c>
      <c r="IT85" s="18">
        <v>0</v>
      </c>
      <c r="IU85" s="18">
        <v>0</v>
      </c>
      <c r="IV85" s="18">
        <v>0</v>
      </c>
      <c r="IW85" s="18">
        <v>0</v>
      </c>
      <c r="IX85" s="18">
        <v>0</v>
      </c>
      <c r="IY85" s="18">
        <v>0</v>
      </c>
      <c r="IZ85" s="18"/>
      <c r="JA85" s="18"/>
      <c r="JB85" s="228">
        <f t="shared" si="194"/>
        <v>0</v>
      </c>
      <c r="JC85" s="120">
        <f t="shared" si="195"/>
        <v>0</v>
      </c>
      <c r="JD85" s="120">
        <f t="shared" si="196"/>
        <v>0</v>
      </c>
      <c r="JE85" s="119">
        <f t="shared" si="302"/>
        <v>0</v>
      </c>
      <c r="JF85" s="119">
        <v>0</v>
      </c>
      <c r="JG85" s="228">
        <v>0</v>
      </c>
      <c r="JH85" s="228">
        <v>0</v>
      </c>
      <c r="JI85" s="228">
        <v>0</v>
      </c>
      <c r="JJ85" s="228">
        <v>0</v>
      </c>
      <c r="JK85" s="228">
        <v>0</v>
      </c>
      <c r="JL85" s="228">
        <v>0</v>
      </c>
      <c r="JM85" s="228">
        <v>0</v>
      </c>
      <c r="JN85" s="228">
        <v>0</v>
      </c>
      <c r="JO85" s="228">
        <v>0</v>
      </c>
      <c r="JP85" s="228"/>
      <c r="JQ85" s="228"/>
      <c r="JR85" s="119">
        <f t="shared" si="303"/>
        <v>0</v>
      </c>
      <c r="JS85" s="18">
        <v>0</v>
      </c>
      <c r="JT85" s="18">
        <v>0</v>
      </c>
      <c r="JU85" s="18">
        <v>0</v>
      </c>
      <c r="JV85" s="18">
        <v>0</v>
      </c>
      <c r="JW85" s="18">
        <v>0</v>
      </c>
      <c r="JX85" s="18">
        <v>0</v>
      </c>
      <c r="JY85" s="18">
        <v>0</v>
      </c>
      <c r="JZ85" s="18">
        <v>0</v>
      </c>
      <c r="KA85" s="18">
        <v>0</v>
      </c>
      <c r="KB85" s="18">
        <v>0</v>
      </c>
      <c r="KC85" s="18"/>
      <c r="KD85" s="18"/>
      <c r="KE85" s="228">
        <f t="shared" si="197"/>
        <v>0</v>
      </c>
      <c r="KF85" s="120">
        <f t="shared" si="198"/>
        <v>0</v>
      </c>
      <c r="KG85" s="120">
        <f t="shared" si="199"/>
        <v>0</v>
      </c>
      <c r="KH85" s="119">
        <f t="shared" si="304"/>
        <v>1012.8580000000001</v>
      </c>
      <c r="KI85" s="119">
        <v>99.447999999999993</v>
      </c>
      <c r="KJ85" s="228">
        <v>101.49</v>
      </c>
      <c r="KK85" s="228">
        <v>101.49</v>
      </c>
      <c r="KL85" s="228">
        <v>101.49</v>
      </c>
      <c r="KM85" s="228">
        <v>101.49</v>
      </c>
      <c r="KN85" s="228">
        <v>101.49</v>
      </c>
      <c r="KO85" s="228">
        <v>101.49</v>
      </c>
      <c r="KP85" s="228">
        <v>101.49</v>
      </c>
      <c r="KQ85" s="228">
        <v>101.49</v>
      </c>
      <c r="KR85" s="228">
        <v>101.49</v>
      </c>
      <c r="KS85" s="228"/>
      <c r="KT85" s="228"/>
      <c r="KU85" s="120">
        <f t="shared" si="305"/>
        <v>846.50543767265822</v>
      </c>
      <c r="KV85" s="18">
        <v>117.83322869548461</v>
      </c>
      <c r="KW85" s="18">
        <v>89.323026765279607</v>
      </c>
      <c r="KX85" s="18">
        <v>131.68104554850655</v>
      </c>
      <c r="KY85" s="18">
        <v>116.78302125712825</v>
      </c>
      <c r="KZ85" s="18">
        <v>125.77555552297257</v>
      </c>
      <c r="LA85" s="18">
        <v>24.920275035430571</v>
      </c>
      <c r="LB85" s="18">
        <v>1.3808242548192402</v>
      </c>
      <c r="LC85" s="18"/>
      <c r="LD85" s="18">
        <v>139.1261718336483</v>
      </c>
      <c r="LE85" s="18">
        <v>99.682288759388598</v>
      </c>
      <c r="LF85" s="18"/>
      <c r="LG85" s="18"/>
      <c r="LH85" s="228">
        <f t="shared" si="306"/>
        <v>-166.35256232734184</v>
      </c>
      <c r="LI85" s="120">
        <f t="shared" si="200"/>
        <v>-166.35256232734184</v>
      </c>
      <c r="LJ85" s="120">
        <f t="shared" si="201"/>
        <v>0</v>
      </c>
      <c r="LK85" s="120">
        <f t="shared" si="307"/>
        <v>0</v>
      </c>
      <c r="LL85" s="228"/>
      <c r="LM85" s="228"/>
      <c r="LN85" s="228"/>
      <c r="LO85" s="228"/>
      <c r="LP85" s="228"/>
      <c r="LQ85" s="228"/>
      <c r="LR85" s="228"/>
      <c r="LS85" s="228"/>
      <c r="LT85" s="228"/>
      <c r="LU85" s="228"/>
      <c r="LV85" s="228"/>
      <c r="LW85" s="228"/>
      <c r="LX85" s="120">
        <f t="shared" si="202"/>
        <v>0</v>
      </c>
      <c r="LY85" s="228"/>
      <c r="LZ85" s="228"/>
      <c r="MA85" s="228"/>
      <c r="MB85" s="228"/>
      <c r="MC85" s="228"/>
      <c r="MD85" s="228"/>
      <c r="ME85" s="228"/>
      <c r="MF85" s="228"/>
      <c r="MG85" s="228"/>
      <c r="MH85" s="228"/>
      <c r="MI85" s="228"/>
      <c r="MJ85" s="119">
        <v>0</v>
      </c>
      <c r="MK85" s="228"/>
      <c r="ML85" s="120">
        <f t="shared" si="203"/>
        <v>0</v>
      </c>
      <c r="MM85" s="120">
        <f t="shared" si="204"/>
        <v>0</v>
      </c>
      <c r="MN85" s="120">
        <f t="shared" si="308"/>
        <v>3135.0159999999996</v>
      </c>
      <c r="MO85" s="120">
        <v>293.35599999999999</v>
      </c>
      <c r="MP85" s="228">
        <v>315.74</v>
      </c>
      <c r="MQ85" s="228">
        <v>315.74</v>
      </c>
      <c r="MR85" s="228">
        <v>315.74</v>
      </c>
      <c r="MS85" s="228">
        <v>315.74</v>
      </c>
      <c r="MT85" s="228">
        <v>315.74</v>
      </c>
      <c r="MU85" s="228">
        <v>315.74</v>
      </c>
      <c r="MV85" s="228">
        <v>315.74</v>
      </c>
      <c r="MW85" s="228">
        <v>315.74</v>
      </c>
      <c r="MX85" s="228">
        <v>315.74</v>
      </c>
      <c r="MY85" s="228"/>
      <c r="MZ85" s="228"/>
      <c r="NA85" s="120">
        <f t="shared" si="309"/>
        <v>5260.4222070329643</v>
      </c>
      <c r="NB85" s="20">
        <v>0</v>
      </c>
      <c r="NC85" s="20">
        <v>391.47716781062275</v>
      </c>
      <c r="ND85" s="20">
        <v>3627.7205898335178</v>
      </c>
      <c r="NE85" s="20">
        <v>0</v>
      </c>
      <c r="NF85" s="20">
        <v>0</v>
      </c>
      <c r="NG85" s="20">
        <v>0</v>
      </c>
      <c r="NH85" s="20">
        <v>800.35141497874815</v>
      </c>
      <c r="NI85" s="20">
        <v>0</v>
      </c>
      <c r="NJ85" s="20">
        <v>0</v>
      </c>
      <c r="NK85" s="20">
        <v>440.87303441007566</v>
      </c>
      <c r="NL85" s="20"/>
      <c r="NM85" s="20"/>
      <c r="NN85" s="228">
        <f t="shared" si="310"/>
        <v>2125.4062070329646</v>
      </c>
      <c r="NO85" s="120">
        <f t="shared" si="205"/>
        <v>0</v>
      </c>
      <c r="NP85" s="120">
        <f t="shared" si="206"/>
        <v>2125.4062070329646</v>
      </c>
      <c r="NQ85" s="114">
        <f t="shared" si="207"/>
        <v>5267.8870000000006</v>
      </c>
      <c r="NR85" s="113">
        <f t="shared" si="208"/>
        <v>968.05</v>
      </c>
      <c r="NS85" s="131">
        <f t="shared" si="209"/>
        <v>-4299.8370000000004</v>
      </c>
      <c r="NT85" s="120">
        <f t="shared" si="210"/>
        <v>-4299.8370000000004</v>
      </c>
      <c r="NU85" s="120">
        <f t="shared" si="211"/>
        <v>0</v>
      </c>
      <c r="NV85" s="18">
        <f t="shared" si="311"/>
        <v>1732.2030000000004</v>
      </c>
      <c r="NW85" s="18">
        <v>166.74299999999999</v>
      </c>
      <c r="NX85" s="218">
        <v>173.94</v>
      </c>
      <c r="NY85" s="218">
        <v>173.94</v>
      </c>
      <c r="NZ85" s="18">
        <v>173.94</v>
      </c>
      <c r="OA85" s="18">
        <v>173.94</v>
      </c>
      <c r="OB85" s="18">
        <v>173.94</v>
      </c>
      <c r="OC85" s="18">
        <v>173.94</v>
      </c>
      <c r="OD85" s="18">
        <v>173.94</v>
      </c>
      <c r="OE85" s="18">
        <v>173.94</v>
      </c>
      <c r="OF85" s="18">
        <v>173.94</v>
      </c>
      <c r="OG85" s="18"/>
      <c r="OH85" s="18"/>
      <c r="OI85" s="20">
        <f t="shared" si="312"/>
        <v>0</v>
      </c>
      <c r="OJ85" s="20">
        <v>0</v>
      </c>
      <c r="OK85" s="20">
        <v>0</v>
      </c>
      <c r="OL85" s="20">
        <v>0</v>
      </c>
      <c r="OM85" s="20">
        <v>0</v>
      </c>
      <c r="ON85" s="20">
        <v>0</v>
      </c>
      <c r="OO85" s="20">
        <v>0</v>
      </c>
      <c r="OP85" s="20">
        <v>0</v>
      </c>
      <c r="OQ85" s="20">
        <v>0</v>
      </c>
      <c r="OR85" s="20">
        <v>0</v>
      </c>
      <c r="OS85" s="20">
        <f>VLOOKUP(C85,'[3]Фін.рез.(витрати)'!$C$8:$AD$94,28,0)</f>
        <v>0</v>
      </c>
      <c r="OT85" s="20"/>
      <c r="OU85" s="20"/>
      <c r="OV85" s="218">
        <f t="shared" si="313"/>
        <v>-1732.2030000000004</v>
      </c>
      <c r="OW85" s="20">
        <f t="shared" si="212"/>
        <v>-1732.2030000000004</v>
      </c>
      <c r="OX85" s="20">
        <f t="shared" si="213"/>
        <v>0</v>
      </c>
      <c r="OY85" s="18">
        <f t="shared" si="314"/>
        <v>1427.7670000000001</v>
      </c>
      <c r="OZ85" s="18">
        <v>133.20700000000002</v>
      </c>
      <c r="PA85" s="218">
        <v>143.84</v>
      </c>
      <c r="PB85" s="218">
        <v>143.84</v>
      </c>
      <c r="PC85" s="218">
        <v>143.84</v>
      </c>
      <c r="PD85" s="218">
        <v>143.84</v>
      </c>
      <c r="PE85" s="218">
        <v>143.84</v>
      </c>
      <c r="PF85" s="218">
        <v>143.84</v>
      </c>
      <c r="PG85" s="218">
        <v>143.84</v>
      </c>
      <c r="PH85" s="218">
        <v>143.84</v>
      </c>
      <c r="PI85" s="218">
        <v>143.84</v>
      </c>
      <c r="PJ85" s="218"/>
      <c r="PK85" s="218"/>
      <c r="PL85" s="20">
        <f t="shared" si="315"/>
        <v>0</v>
      </c>
      <c r="PM85" s="18">
        <v>0</v>
      </c>
      <c r="PN85" s="18">
        <v>0</v>
      </c>
      <c r="PO85" s="18">
        <v>0</v>
      </c>
      <c r="PP85" s="18">
        <v>0</v>
      </c>
      <c r="PQ85" s="18">
        <v>0</v>
      </c>
      <c r="PR85" s="18">
        <v>0</v>
      </c>
      <c r="PS85" s="18">
        <v>0</v>
      </c>
      <c r="PT85" s="18">
        <v>0</v>
      </c>
      <c r="PU85" s="18">
        <v>0</v>
      </c>
      <c r="PV85" s="18">
        <f>VLOOKUP(C85,'[3]Фін.рез.(витрати)'!$C$8:$AE$94,29,0)</f>
        <v>0</v>
      </c>
      <c r="PW85" s="18"/>
      <c r="PX85" s="18"/>
      <c r="PY85" s="218">
        <f t="shared" si="316"/>
        <v>-1427.7670000000001</v>
      </c>
      <c r="PZ85" s="20">
        <f t="shared" si="214"/>
        <v>-1427.7670000000001</v>
      </c>
      <c r="QA85" s="20">
        <f t="shared" si="215"/>
        <v>0</v>
      </c>
      <c r="QB85" s="18">
        <f t="shared" si="317"/>
        <v>232.06699999999998</v>
      </c>
      <c r="QC85" s="18">
        <v>22.727</v>
      </c>
      <c r="QD85" s="218">
        <v>23.26</v>
      </c>
      <c r="QE85" s="218">
        <v>23.26</v>
      </c>
      <c r="QF85" s="218">
        <v>23.26</v>
      </c>
      <c r="QG85" s="218">
        <v>23.26</v>
      </c>
      <c r="QH85" s="218">
        <v>23.26</v>
      </c>
      <c r="QI85" s="218">
        <v>23.26</v>
      </c>
      <c r="QJ85" s="218">
        <v>23.26</v>
      </c>
      <c r="QK85" s="218">
        <v>23.26</v>
      </c>
      <c r="QL85" s="218">
        <v>23.26</v>
      </c>
      <c r="QM85" s="218"/>
      <c r="QN85" s="218"/>
      <c r="QO85" s="20">
        <f t="shared" si="318"/>
        <v>0</v>
      </c>
      <c r="QP85" s="18">
        <v>0</v>
      </c>
      <c r="QQ85" s="18">
        <v>0</v>
      </c>
      <c r="QR85" s="18"/>
      <c r="QS85" s="18">
        <v>0</v>
      </c>
      <c r="QT85" s="18">
        <v>0</v>
      </c>
      <c r="QU85" s="18">
        <v>0</v>
      </c>
      <c r="QV85" s="18"/>
      <c r="QW85" s="18">
        <v>0</v>
      </c>
      <c r="QX85" s="18"/>
      <c r="QY85" s="18"/>
      <c r="QZ85" s="18"/>
      <c r="RA85" s="18"/>
      <c r="RB85" s="218">
        <f t="shared" si="319"/>
        <v>-232.06699999999998</v>
      </c>
      <c r="RC85" s="20">
        <f t="shared" si="216"/>
        <v>-232.06699999999998</v>
      </c>
      <c r="RD85" s="20">
        <f t="shared" si="217"/>
        <v>0</v>
      </c>
      <c r="RE85" s="18">
        <f t="shared" si="320"/>
        <v>1224.6099999999999</v>
      </c>
      <c r="RF85" s="20">
        <v>119.40999999999998</v>
      </c>
      <c r="RG85" s="218">
        <v>122.8</v>
      </c>
      <c r="RH85" s="218">
        <v>122.8</v>
      </c>
      <c r="RI85" s="218">
        <v>122.8</v>
      </c>
      <c r="RJ85" s="218">
        <v>122.8</v>
      </c>
      <c r="RK85" s="218">
        <v>122.8</v>
      </c>
      <c r="RL85" s="218">
        <v>122.8</v>
      </c>
      <c r="RM85" s="218">
        <v>122.8</v>
      </c>
      <c r="RN85" s="218">
        <v>122.8</v>
      </c>
      <c r="RO85" s="218">
        <v>122.8</v>
      </c>
      <c r="RP85" s="218"/>
      <c r="RQ85" s="218"/>
      <c r="RR85" s="20">
        <f t="shared" si="321"/>
        <v>0</v>
      </c>
      <c r="RS85" s="18">
        <v>0</v>
      </c>
      <c r="RT85" s="18">
        <v>0</v>
      </c>
      <c r="RU85" s="18"/>
      <c r="RV85" s="18">
        <v>0</v>
      </c>
      <c r="RW85" s="18"/>
      <c r="RX85" s="18"/>
      <c r="RY85" s="18">
        <v>0</v>
      </c>
      <c r="RZ85" s="18">
        <v>0</v>
      </c>
      <c r="SA85" s="18"/>
      <c r="SB85" s="18"/>
      <c r="SC85" s="18"/>
      <c r="SD85" s="18"/>
      <c r="SE85" s="20">
        <f t="shared" si="218"/>
        <v>-1224.6099999999999</v>
      </c>
      <c r="SF85" s="20">
        <f t="shared" si="219"/>
        <v>-1224.6099999999999</v>
      </c>
      <c r="SG85" s="20">
        <f t="shared" si="220"/>
        <v>0</v>
      </c>
      <c r="SH85" s="18">
        <f t="shared" si="322"/>
        <v>0</v>
      </c>
      <c r="SI85" s="18">
        <v>0</v>
      </c>
      <c r="SJ85" s="218">
        <v>0</v>
      </c>
      <c r="SK85" s="218">
        <v>0</v>
      </c>
      <c r="SL85" s="218">
        <v>0</v>
      </c>
      <c r="SM85" s="218">
        <v>0</v>
      </c>
      <c r="SN85" s="218">
        <v>0</v>
      </c>
      <c r="SO85" s="218">
        <v>0</v>
      </c>
      <c r="SP85" s="218">
        <v>0</v>
      </c>
      <c r="SQ85" s="218">
        <v>0</v>
      </c>
      <c r="SR85" s="218">
        <v>0</v>
      </c>
      <c r="SS85" s="218"/>
      <c r="ST85" s="218"/>
      <c r="SU85" s="20">
        <f t="shared" si="323"/>
        <v>0</v>
      </c>
      <c r="SV85" s="18">
        <v>0</v>
      </c>
      <c r="SW85" s="18">
        <v>0</v>
      </c>
      <c r="SX85" s="18">
        <v>0</v>
      </c>
      <c r="SY85" s="18">
        <v>0</v>
      </c>
      <c r="SZ85" s="18">
        <v>0</v>
      </c>
      <c r="TA85" s="18">
        <v>0</v>
      </c>
      <c r="TB85" s="18">
        <v>0</v>
      </c>
      <c r="TC85" s="18">
        <v>0</v>
      </c>
      <c r="TD85" s="18">
        <v>0</v>
      </c>
      <c r="TE85" s="18"/>
      <c r="TF85" s="18"/>
      <c r="TG85" s="18"/>
      <c r="TH85" s="20">
        <f t="shared" si="221"/>
        <v>0</v>
      </c>
      <c r="TI85" s="20">
        <f t="shared" si="222"/>
        <v>0</v>
      </c>
      <c r="TJ85" s="20">
        <f t="shared" si="223"/>
        <v>0</v>
      </c>
      <c r="TK85" s="18">
        <f t="shared" si="324"/>
        <v>615.81399999999996</v>
      </c>
      <c r="TL85" s="18">
        <v>60.423999999999999</v>
      </c>
      <c r="TM85" s="218">
        <v>61.71</v>
      </c>
      <c r="TN85" s="218">
        <v>61.71</v>
      </c>
      <c r="TO85" s="218">
        <v>61.71</v>
      </c>
      <c r="TP85" s="218">
        <v>61.71</v>
      </c>
      <c r="TQ85" s="218">
        <v>61.71</v>
      </c>
      <c r="TR85" s="218">
        <v>61.71</v>
      </c>
      <c r="TS85" s="218">
        <v>61.71</v>
      </c>
      <c r="TT85" s="218">
        <v>61.71</v>
      </c>
      <c r="TU85" s="218">
        <v>61.71</v>
      </c>
      <c r="TV85" s="218"/>
      <c r="TW85" s="218"/>
      <c r="TX85" s="20">
        <f t="shared" si="325"/>
        <v>968.05</v>
      </c>
      <c r="TY85" s="18">
        <v>0</v>
      </c>
      <c r="TZ85" s="18">
        <v>968.05</v>
      </c>
      <c r="UA85" s="18">
        <v>0</v>
      </c>
      <c r="UB85" s="18">
        <v>0</v>
      </c>
      <c r="UC85" s="18">
        <v>0</v>
      </c>
      <c r="UD85" s="18">
        <v>0</v>
      </c>
      <c r="UE85" s="18">
        <v>0</v>
      </c>
      <c r="UF85" s="18">
        <v>0</v>
      </c>
      <c r="UG85" s="18">
        <v>0</v>
      </c>
      <c r="UH85" s="18">
        <f>VLOOKUP(C85,'[3]Фін.рез.(витрати)'!$C$8:$AI$94,33,0)</f>
        <v>0</v>
      </c>
      <c r="UI85" s="18"/>
      <c r="UJ85" s="18"/>
      <c r="UK85" s="20">
        <f t="shared" si="224"/>
        <v>352.23599999999999</v>
      </c>
      <c r="UL85" s="20">
        <f t="shared" si="225"/>
        <v>0</v>
      </c>
      <c r="UM85" s="20">
        <f t="shared" si="226"/>
        <v>352.23599999999999</v>
      </c>
      <c r="UN85" s="18">
        <f t="shared" si="326"/>
        <v>35.426000000000002</v>
      </c>
      <c r="UO85" s="18">
        <v>3.476</v>
      </c>
      <c r="UP85" s="218">
        <v>3.55</v>
      </c>
      <c r="UQ85" s="218">
        <v>3.55</v>
      </c>
      <c r="UR85" s="218">
        <v>3.55</v>
      </c>
      <c r="US85" s="218">
        <v>3.55</v>
      </c>
      <c r="UT85" s="218">
        <v>3.55</v>
      </c>
      <c r="UU85" s="218">
        <v>3.55</v>
      </c>
      <c r="UV85" s="218">
        <v>3.55</v>
      </c>
      <c r="UW85" s="218">
        <v>3.55</v>
      </c>
      <c r="UX85" s="218">
        <v>3.55</v>
      </c>
      <c r="UY85" s="218"/>
      <c r="UZ85" s="218"/>
      <c r="VA85" s="20">
        <f t="shared" si="227"/>
        <v>0</v>
      </c>
      <c r="VB85" s="218"/>
      <c r="VC85" s="218"/>
      <c r="VD85" s="218"/>
      <c r="VE85" s="218"/>
      <c r="VF85" s="218"/>
      <c r="VG85" s="218"/>
      <c r="VH85" s="218"/>
      <c r="VI85" s="218"/>
      <c r="VJ85" s="218"/>
      <c r="VK85" s="218"/>
      <c r="VL85" s="218"/>
      <c r="VM85" s="218"/>
      <c r="VN85" s="20">
        <f t="shared" si="228"/>
        <v>-35.426000000000002</v>
      </c>
      <c r="VO85" s="20">
        <f t="shared" si="229"/>
        <v>-35.426000000000002</v>
      </c>
      <c r="VP85" s="20">
        <f t="shared" si="230"/>
        <v>0</v>
      </c>
      <c r="VQ85" s="120">
        <f t="shared" si="231"/>
        <v>0</v>
      </c>
      <c r="VR85" s="228"/>
      <c r="VS85" s="228"/>
      <c r="VT85" s="228"/>
      <c r="VU85" s="228"/>
      <c r="VV85" s="228"/>
      <c r="VW85" s="228"/>
      <c r="VX85" s="228"/>
      <c r="VY85" s="228"/>
      <c r="VZ85" s="228"/>
      <c r="WA85" s="228"/>
      <c r="WB85" s="228"/>
      <c r="WC85" s="228"/>
      <c r="WD85" s="120">
        <f t="shared" si="232"/>
        <v>0</v>
      </c>
      <c r="WE85" s="218"/>
      <c r="WF85" s="218"/>
      <c r="WG85" s="218"/>
      <c r="WH85" s="218"/>
      <c r="WI85" s="218"/>
      <c r="WJ85" s="218"/>
      <c r="WK85" s="218"/>
      <c r="WL85" s="218"/>
      <c r="WM85" s="218"/>
      <c r="WN85" s="218"/>
      <c r="WO85" s="218"/>
      <c r="WP85" s="218"/>
      <c r="WQ85" s="120">
        <f t="shared" si="233"/>
        <v>0</v>
      </c>
      <c r="WR85" s="120">
        <f t="shared" si="234"/>
        <v>0</v>
      </c>
      <c r="WS85" s="120">
        <f t="shared" si="235"/>
        <v>0</v>
      </c>
      <c r="WT85" s="119">
        <f t="shared" si="327"/>
        <v>28884.968000000004</v>
      </c>
      <c r="WU85" s="119">
        <v>2809.1779999999999</v>
      </c>
      <c r="WV85" s="228">
        <v>2897.31</v>
      </c>
      <c r="WW85" s="228">
        <v>2897.31</v>
      </c>
      <c r="WX85" s="228">
        <v>2897.31</v>
      </c>
      <c r="WY85" s="228">
        <v>2897.31</v>
      </c>
      <c r="WZ85" s="228">
        <v>2897.31</v>
      </c>
      <c r="XA85" s="228">
        <v>2897.31</v>
      </c>
      <c r="XB85" s="228">
        <v>2897.31</v>
      </c>
      <c r="XC85" s="228">
        <v>2897.31</v>
      </c>
      <c r="XD85" s="228">
        <v>2897.31</v>
      </c>
      <c r="XE85" s="228"/>
      <c r="XF85" s="228"/>
      <c r="XG85" s="119">
        <f t="shared" si="328"/>
        <v>44418.376737334045</v>
      </c>
      <c r="XH85" s="18">
        <v>4314.5568878888289</v>
      </c>
      <c r="XI85" s="18">
        <v>3707.0791258378131</v>
      </c>
      <c r="XJ85" s="18">
        <v>2014.8938088810532</v>
      </c>
      <c r="XK85" s="18">
        <v>1625.9949584315123</v>
      </c>
      <c r="XL85" s="18">
        <v>4917.5138228162432</v>
      </c>
      <c r="XM85" s="18">
        <v>4715.2362412025395</v>
      </c>
      <c r="XN85" s="18">
        <v>3672.8853115014454</v>
      </c>
      <c r="XO85" s="18">
        <v>7739.6092715472651</v>
      </c>
      <c r="XP85" s="18">
        <v>7249.4197384678055</v>
      </c>
      <c r="XQ85" s="18">
        <v>4461.1875707595409</v>
      </c>
      <c r="XR85" s="18"/>
      <c r="XS85" s="18"/>
      <c r="XT85" s="120">
        <f t="shared" si="236"/>
        <v>15533.408737334041</v>
      </c>
      <c r="XU85" s="120">
        <f t="shared" si="237"/>
        <v>0</v>
      </c>
      <c r="XV85" s="120">
        <f t="shared" si="238"/>
        <v>15533.408737334041</v>
      </c>
      <c r="XW85" s="119">
        <f t="shared" si="329"/>
        <v>2871.8710000000001</v>
      </c>
      <c r="XX85" s="119">
        <v>270.78100000000001</v>
      </c>
      <c r="XY85" s="228">
        <v>289.01</v>
      </c>
      <c r="XZ85" s="228">
        <v>289.01</v>
      </c>
      <c r="YA85" s="228">
        <v>289.01</v>
      </c>
      <c r="YB85" s="228">
        <v>289.01</v>
      </c>
      <c r="YC85" s="228">
        <v>289.01</v>
      </c>
      <c r="YD85" s="228">
        <v>289.01</v>
      </c>
      <c r="YE85" s="228">
        <v>289.01</v>
      </c>
      <c r="YF85" s="228">
        <v>289.01</v>
      </c>
      <c r="YG85" s="228">
        <v>289.01</v>
      </c>
      <c r="YH85" s="228"/>
      <c r="YI85" s="228"/>
      <c r="YJ85" s="120">
        <f t="shared" si="330"/>
        <v>5432.6535673689032</v>
      </c>
      <c r="YK85" s="18">
        <v>499.01953774979819</v>
      </c>
      <c r="YL85" s="18">
        <v>356.71270822510189</v>
      </c>
      <c r="YM85" s="18">
        <v>501.25267361049856</v>
      </c>
      <c r="YN85" s="18">
        <v>535.49678046251529</v>
      </c>
      <c r="YO85" s="18">
        <v>733.89280360915984</v>
      </c>
      <c r="YP85" s="18">
        <v>511.0264875198327</v>
      </c>
      <c r="YQ85" s="18">
        <v>487.96010450844324</v>
      </c>
      <c r="YR85" s="18">
        <v>542.43499403794908</v>
      </c>
      <c r="YS85" s="18">
        <v>730.43809115528336</v>
      </c>
      <c r="YT85" s="18">
        <v>534.41938649032045</v>
      </c>
      <c r="YU85" s="18"/>
      <c r="YV85" s="18"/>
      <c r="YW85" s="218">
        <f t="shared" si="331"/>
        <v>2560.7825673689031</v>
      </c>
      <c r="YX85" s="120">
        <f t="shared" si="239"/>
        <v>0</v>
      </c>
      <c r="YY85" s="120">
        <f t="shared" si="240"/>
        <v>2560.7825673689031</v>
      </c>
      <c r="YZ85" s="119">
        <f t="shared" si="332"/>
        <v>2538.2209999999995</v>
      </c>
      <c r="ZA85" s="119">
        <v>281.56100000000004</v>
      </c>
      <c r="ZB85" s="228">
        <v>250.74</v>
      </c>
      <c r="ZC85" s="228">
        <v>250.74</v>
      </c>
      <c r="ZD85" s="228">
        <v>250.74</v>
      </c>
      <c r="ZE85" s="228">
        <v>250.74</v>
      </c>
      <c r="ZF85" s="228">
        <v>250.74</v>
      </c>
      <c r="ZG85" s="228">
        <v>250.74</v>
      </c>
      <c r="ZH85" s="228">
        <v>250.74</v>
      </c>
      <c r="ZI85" s="228">
        <v>250.74</v>
      </c>
      <c r="ZJ85" s="228">
        <v>250.74</v>
      </c>
      <c r="ZK85" s="228"/>
      <c r="ZL85" s="228"/>
      <c r="ZM85" s="120">
        <f t="shared" si="333"/>
        <v>6172.0947018423185</v>
      </c>
      <c r="ZN85" s="119"/>
      <c r="ZO85" s="18"/>
      <c r="ZP85" s="18">
        <v>2857.9131807390286</v>
      </c>
      <c r="ZQ85" s="18">
        <v>3314.1815211032899</v>
      </c>
      <c r="ZR85" s="18"/>
      <c r="ZS85" s="18"/>
      <c r="ZT85" s="18"/>
      <c r="ZU85" s="18"/>
      <c r="ZV85" s="18"/>
      <c r="ZW85" s="18"/>
      <c r="ZX85" s="18"/>
      <c r="ZY85" s="18"/>
      <c r="ZZ85" s="120">
        <f t="shared" si="241"/>
        <v>3633.873701842319</v>
      </c>
      <c r="AAA85" s="120">
        <f t="shared" si="242"/>
        <v>0</v>
      </c>
      <c r="AAB85" s="120">
        <f t="shared" si="243"/>
        <v>3633.873701842319</v>
      </c>
      <c r="AAC85" s="119">
        <f t="shared" si="334"/>
        <v>0</v>
      </c>
      <c r="AAD85" s="119">
        <v>0</v>
      </c>
      <c r="AAE85" s="228">
        <v>0</v>
      </c>
      <c r="AAF85" s="228">
        <v>0</v>
      </c>
      <c r="AAG85" s="228">
        <v>0</v>
      </c>
      <c r="AAH85" s="228">
        <v>0</v>
      </c>
      <c r="AAI85" s="228">
        <v>0</v>
      </c>
      <c r="AAJ85" s="228">
        <v>0</v>
      </c>
      <c r="AAK85" s="228">
        <v>0</v>
      </c>
      <c r="AAL85" s="228">
        <v>0</v>
      </c>
      <c r="AAM85" s="228">
        <v>0</v>
      </c>
      <c r="AAN85" s="228"/>
      <c r="AAO85" s="228"/>
      <c r="AAP85" s="120">
        <f t="shared" si="335"/>
        <v>0</v>
      </c>
      <c r="AAQ85" s="18">
        <v>0</v>
      </c>
      <c r="AAR85" s="18">
        <v>0</v>
      </c>
      <c r="AAS85" s="18">
        <v>0</v>
      </c>
      <c r="AAT85" s="18">
        <v>0</v>
      </c>
      <c r="AAU85" s="18">
        <v>0</v>
      </c>
      <c r="AAV85" s="18">
        <v>0</v>
      </c>
      <c r="AAW85" s="18">
        <v>0</v>
      </c>
      <c r="AAX85" s="18">
        <v>0</v>
      </c>
      <c r="AAY85" s="18">
        <v>0</v>
      </c>
      <c r="AAZ85" s="18">
        <v>0</v>
      </c>
      <c r="ABA85" s="18"/>
      <c r="ABB85" s="18"/>
      <c r="ABC85" s="120">
        <f t="shared" si="244"/>
        <v>0</v>
      </c>
      <c r="ABD85" s="120">
        <f t="shared" si="245"/>
        <v>0</v>
      </c>
      <c r="ABE85" s="120">
        <f t="shared" si="246"/>
        <v>0</v>
      </c>
      <c r="ABF85" s="119">
        <f t="shared" si="336"/>
        <v>0</v>
      </c>
      <c r="ABG85" s="119">
        <v>0</v>
      </c>
      <c r="ABH85" s="228">
        <v>0</v>
      </c>
      <c r="ABI85" s="228">
        <v>0</v>
      </c>
      <c r="ABJ85" s="228">
        <v>0</v>
      </c>
      <c r="ABK85" s="228">
        <v>0</v>
      </c>
      <c r="ABL85" s="228">
        <v>0</v>
      </c>
      <c r="ABM85" s="228">
        <v>0</v>
      </c>
      <c r="ABN85" s="228">
        <v>0</v>
      </c>
      <c r="ABO85" s="228">
        <v>0</v>
      </c>
      <c r="ABP85" s="228">
        <v>0</v>
      </c>
      <c r="ABQ85" s="228"/>
      <c r="ABR85" s="228"/>
      <c r="ABS85" s="120">
        <f t="shared" si="337"/>
        <v>0</v>
      </c>
      <c r="ABT85" s="18">
        <v>0</v>
      </c>
      <c r="ABU85" s="18"/>
      <c r="ABV85" s="18"/>
      <c r="ABW85" s="18"/>
      <c r="ABX85" s="18"/>
      <c r="ABY85" s="18"/>
      <c r="ABZ85" s="18"/>
      <c r="ACA85" s="18">
        <v>0</v>
      </c>
      <c r="ACB85" s="18">
        <v>0</v>
      </c>
      <c r="ACC85" s="18">
        <v>0</v>
      </c>
      <c r="ACD85" s="18"/>
      <c r="ACE85" s="18"/>
      <c r="ACF85" s="120">
        <f t="shared" si="247"/>
        <v>0</v>
      </c>
      <c r="ACG85" s="120">
        <f t="shared" si="248"/>
        <v>0</v>
      </c>
      <c r="ACH85" s="120">
        <f t="shared" si="249"/>
        <v>0</v>
      </c>
      <c r="ACI85" s="114">
        <f t="shared" si="250"/>
        <v>1375.6419999999998</v>
      </c>
      <c r="ACJ85" s="120">
        <f t="shared" si="251"/>
        <v>1776.2012804880001</v>
      </c>
      <c r="ACK85" s="131">
        <f t="shared" si="252"/>
        <v>400.55928048800024</v>
      </c>
      <c r="ACL85" s="120">
        <f t="shared" si="253"/>
        <v>0</v>
      </c>
      <c r="ACM85" s="120">
        <f t="shared" si="254"/>
        <v>400.55928048800024</v>
      </c>
      <c r="ACN85" s="18">
        <f t="shared" si="338"/>
        <v>1375.6419999999998</v>
      </c>
      <c r="ACO85" s="18">
        <v>129.05199999999999</v>
      </c>
      <c r="ACP85" s="218">
        <v>138.51</v>
      </c>
      <c r="ACQ85" s="218">
        <v>138.51</v>
      </c>
      <c r="ACR85" s="218">
        <v>138.51</v>
      </c>
      <c r="ACS85" s="218">
        <v>138.51</v>
      </c>
      <c r="ACT85" s="218">
        <v>138.51</v>
      </c>
      <c r="ACU85" s="218">
        <v>138.51</v>
      </c>
      <c r="ACV85" s="218">
        <v>138.51</v>
      </c>
      <c r="ACW85" s="218">
        <v>138.51</v>
      </c>
      <c r="ACX85" s="218">
        <v>138.51</v>
      </c>
      <c r="ACY85" s="218"/>
      <c r="ACZ85" s="218"/>
      <c r="ADA85" s="20">
        <f t="shared" si="339"/>
        <v>1776.2012804880001</v>
      </c>
      <c r="ADB85" s="18">
        <v>75.456342360000008</v>
      </c>
      <c r="ADC85" s="18">
        <v>439.69146840000002</v>
      </c>
      <c r="ADD85" s="18">
        <v>155.058015528</v>
      </c>
      <c r="ADE85" s="18">
        <v>357.13846080000002</v>
      </c>
      <c r="ADF85" s="18">
        <v>178.63809660000001</v>
      </c>
      <c r="ADG85" s="18">
        <v>125.36039160000001</v>
      </c>
      <c r="ADH85" s="18">
        <v>216.06096600000001</v>
      </c>
      <c r="ADI85" s="18">
        <v>205.17662880000003</v>
      </c>
      <c r="ADJ85" s="18">
        <v>15.650740800000001</v>
      </c>
      <c r="ADK85" s="18">
        <v>7.9701696000000002</v>
      </c>
      <c r="ADL85" s="18"/>
      <c r="ADM85" s="18"/>
      <c r="ADN85" s="20">
        <f t="shared" si="255"/>
        <v>400.55928048800024</v>
      </c>
      <c r="ADO85" s="20">
        <f t="shared" si="256"/>
        <v>0</v>
      </c>
      <c r="ADP85" s="20">
        <f t="shared" si="257"/>
        <v>400.55928048800024</v>
      </c>
      <c r="ADQ85" s="18">
        <f t="shared" si="340"/>
        <v>0</v>
      </c>
      <c r="ADR85" s="18">
        <v>0</v>
      </c>
      <c r="ADS85" s="218">
        <v>0</v>
      </c>
      <c r="ADT85" s="218">
        <v>0</v>
      </c>
      <c r="ADU85" s="218">
        <v>0</v>
      </c>
      <c r="ADV85" s="218">
        <v>0</v>
      </c>
      <c r="ADW85" s="218">
        <v>0</v>
      </c>
      <c r="ADX85" s="218">
        <v>0</v>
      </c>
      <c r="ADY85" s="218">
        <v>0</v>
      </c>
      <c r="ADZ85" s="218">
        <v>0</v>
      </c>
      <c r="AEA85" s="218">
        <v>0</v>
      </c>
      <c r="AEB85" s="218"/>
      <c r="AEC85" s="218"/>
      <c r="AED85" s="20">
        <f t="shared" si="341"/>
        <v>0</v>
      </c>
      <c r="AEE85" s="18">
        <v>0</v>
      </c>
      <c r="AEF85" s="18">
        <v>0</v>
      </c>
      <c r="AEG85" s="18">
        <v>0</v>
      </c>
      <c r="AEH85" s="18">
        <v>0</v>
      </c>
      <c r="AEI85" s="18">
        <v>0</v>
      </c>
      <c r="AEJ85" s="18">
        <v>0</v>
      </c>
      <c r="AEK85" s="18">
        <v>0</v>
      </c>
      <c r="AEL85" s="18">
        <v>0</v>
      </c>
      <c r="AEM85" s="18">
        <v>0</v>
      </c>
      <c r="AEN85" s="18">
        <v>0</v>
      </c>
      <c r="AEO85" s="18"/>
      <c r="AEP85" s="18"/>
      <c r="AEQ85" s="20">
        <f t="shared" si="258"/>
        <v>0</v>
      </c>
      <c r="AER85" s="20">
        <f t="shared" si="259"/>
        <v>0</v>
      </c>
      <c r="AES85" s="20">
        <f t="shared" si="260"/>
        <v>0</v>
      </c>
      <c r="AET85" s="18">
        <f t="shared" si="342"/>
        <v>0</v>
      </c>
      <c r="AEU85" s="18">
        <v>0</v>
      </c>
      <c r="AEV85" s="218">
        <v>0</v>
      </c>
      <c r="AEW85" s="218">
        <v>0</v>
      </c>
      <c r="AEX85" s="218">
        <v>0</v>
      </c>
      <c r="AEY85" s="218">
        <v>0</v>
      </c>
      <c r="AEZ85" s="218"/>
      <c r="AFA85" s="218"/>
      <c r="AFB85" s="218"/>
      <c r="AFC85" s="218"/>
      <c r="AFD85" s="218"/>
      <c r="AFE85" s="218"/>
      <c r="AFF85" s="218"/>
      <c r="AFG85" s="20">
        <f t="shared" si="343"/>
        <v>0</v>
      </c>
      <c r="AFH85" s="18"/>
      <c r="AFI85" s="18"/>
      <c r="AFJ85" s="18"/>
      <c r="AFK85" s="18"/>
      <c r="AFL85" s="18"/>
      <c r="AFM85" s="18"/>
      <c r="AFN85" s="18"/>
      <c r="AFO85" s="18"/>
      <c r="AFP85" s="18"/>
      <c r="AFQ85" s="18"/>
      <c r="AFR85" s="18"/>
      <c r="AFS85" s="18"/>
      <c r="AFT85" s="20">
        <f t="shared" si="261"/>
        <v>0</v>
      </c>
      <c r="AFU85" s="20">
        <f t="shared" si="262"/>
        <v>0</v>
      </c>
      <c r="AFV85" s="135">
        <f t="shared" si="263"/>
        <v>0</v>
      </c>
      <c r="AFW85" s="140">
        <f t="shared" si="264"/>
        <v>57641.231</v>
      </c>
      <c r="AFX85" s="110">
        <f t="shared" si="265"/>
        <v>73354.469629058527</v>
      </c>
      <c r="AFY85" s="125">
        <f t="shared" si="266"/>
        <v>15713.238629058527</v>
      </c>
      <c r="AFZ85" s="20">
        <f t="shared" si="344"/>
        <v>0</v>
      </c>
      <c r="AGA85" s="139">
        <f t="shared" si="345"/>
        <v>15713.238629058527</v>
      </c>
      <c r="AGB85" s="200">
        <f t="shared" si="267"/>
        <v>69169.477199999994</v>
      </c>
      <c r="AGC85" s="125">
        <f t="shared" si="267"/>
        <v>88025.36355487023</v>
      </c>
      <c r="AGD85" s="125">
        <f t="shared" si="268"/>
        <v>18855.886354870236</v>
      </c>
      <c r="AGE85" s="20">
        <f t="shared" si="269"/>
        <v>0</v>
      </c>
      <c r="AGF85" s="135">
        <f t="shared" si="270"/>
        <v>18855.886354870236</v>
      </c>
      <c r="AGG85" s="164">
        <f t="shared" si="346"/>
        <v>3458.4738600000001</v>
      </c>
      <c r="AGH85" s="205">
        <f t="shared" si="347"/>
        <v>4401.2681777435118</v>
      </c>
      <c r="AGI85" s="125">
        <f t="shared" si="271"/>
        <v>942.79431774351178</v>
      </c>
      <c r="AGJ85" s="20">
        <f t="shared" si="272"/>
        <v>0</v>
      </c>
      <c r="AGK85" s="139">
        <f t="shared" si="273"/>
        <v>942.79431774351178</v>
      </c>
      <c r="AGL85" s="165">
        <f t="shared" si="348"/>
        <v>72627.951059999992</v>
      </c>
      <c r="AGM85" s="165">
        <f t="shared" si="348"/>
        <v>92426.631732613736</v>
      </c>
      <c r="AGN85" s="166">
        <f t="shared" si="99"/>
        <v>19798.680672613744</v>
      </c>
      <c r="AGO85" s="165">
        <f t="shared" si="274"/>
        <v>0</v>
      </c>
      <c r="AGP85" s="167">
        <f t="shared" si="275"/>
        <v>19798.680672613744</v>
      </c>
      <c r="AGQ85" s="202">
        <f t="shared" si="349"/>
        <v>4.7619047619047623E-2</v>
      </c>
      <c r="AGR85" s="263"/>
      <c r="AGS85" s="263">
        <v>0.05</v>
      </c>
      <c r="AGT85" s="229"/>
      <c r="AGU85" s="264"/>
      <c r="AGV85" s="22"/>
      <c r="AGW85" s="22"/>
      <c r="AGX85" s="22"/>
      <c r="AGY85" s="22"/>
      <c r="AGZ85" s="22"/>
      <c r="AHA85" s="22"/>
      <c r="AHB85" s="22"/>
      <c r="AHC85" s="22"/>
      <c r="AHD85" s="22"/>
      <c r="AHE85" s="22"/>
      <c r="AHF85" s="22"/>
      <c r="AHG85" s="22"/>
      <c r="AHH85" s="22"/>
    </row>
    <row r="86" spans="1:892" s="210" customFormat="1" ht="12.75" outlineLevel="1" x14ac:dyDescent="0.25">
      <c r="A86" s="1">
        <v>516</v>
      </c>
      <c r="B86" s="21">
        <v>3</v>
      </c>
      <c r="C86" s="233" t="s">
        <v>1775</v>
      </c>
      <c r="D86" s="231">
        <v>2</v>
      </c>
      <c r="E86" s="227">
        <v>992</v>
      </c>
      <c r="F86" s="131">
        <f t="shared" si="177"/>
        <v>14855.966</v>
      </c>
      <c r="G86" s="113">
        <f t="shared" si="178"/>
        <v>15782.630500323572</v>
      </c>
      <c r="H86" s="131">
        <f t="shared" si="179"/>
        <v>926.6645003235717</v>
      </c>
      <c r="I86" s="120">
        <f t="shared" si="180"/>
        <v>0</v>
      </c>
      <c r="J86" s="120">
        <f t="shared" si="181"/>
        <v>926.6645003235717</v>
      </c>
      <c r="K86" s="18">
        <f t="shared" si="276"/>
        <v>5869.527000000001</v>
      </c>
      <c r="L86" s="218">
        <v>575.18700000000013</v>
      </c>
      <c r="M86" s="218">
        <v>588.26</v>
      </c>
      <c r="N86" s="218">
        <v>588.26</v>
      </c>
      <c r="O86" s="218">
        <v>588.26</v>
      </c>
      <c r="P86" s="218">
        <v>588.26</v>
      </c>
      <c r="Q86" s="218">
        <v>588.26</v>
      </c>
      <c r="R86" s="218">
        <v>588.26</v>
      </c>
      <c r="S86" s="218">
        <v>588.26</v>
      </c>
      <c r="T86" s="218">
        <v>588.26</v>
      </c>
      <c r="U86" s="218">
        <v>588.26</v>
      </c>
      <c r="V86" s="218"/>
      <c r="W86" s="218"/>
      <c r="X86" s="218">
        <f t="shared" si="277"/>
        <v>9014.2404679782667</v>
      </c>
      <c r="Y86" s="18">
        <v>2975.444163268995</v>
      </c>
      <c r="Z86" s="18">
        <v>0</v>
      </c>
      <c r="AA86" s="18">
        <v>0</v>
      </c>
      <c r="AB86" s="18">
        <v>0</v>
      </c>
      <c r="AC86" s="18">
        <v>0</v>
      </c>
      <c r="AD86" s="18">
        <v>3057.3359471613858</v>
      </c>
      <c r="AE86" s="18">
        <v>2981.4603575478855</v>
      </c>
      <c r="AF86" s="18">
        <v>0</v>
      </c>
      <c r="AG86" s="18">
        <v>0</v>
      </c>
      <c r="AH86" s="18">
        <v>0</v>
      </c>
      <c r="AI86" s="18"/>
      <c r="AJ86" s="18"/>
      <c r="AK86" s="218"/>
      <c r="AL86" s="218">
        <f t="shared" si="278"/>
        <v>0</v>
      </c>
      <c r="AM86" s="218">
        <f t="shared" si="182"/>
        <v>0</v>
      </c>
      <c r="AN86" s="18">
        <f t="shared" si="279"/>
        <v>1029.627</v>
      </c>
      <c r="AO86" s="218">
        <v>101.09700000000001</v>
      </c>
      <c r="AP86" s="218">
        <v>103.17</v>
      </c>
      <c r="AQ86" s="218">
        <v>103.17</v>
      </c>
      <c r="AR86" s="218">
        <v>103.17</v>
      </c>
      <c r="AS86" s="218">
        <v>103.17</v>
      </c>
      <c r="AT86" s="218">
        <v>103.17</v>
      </c>
      <c r="AU86" s="218">
        <v>103.17</v>
      </c>
      <c r="AV86" s="218">
        <v>103.17</v>
      </c>
      <c r="AW86" s="218">
        <v>103.17</v>
      </c>
      <c r="AX86" s="218">
        <v>103.17</v>
      </c>
      <c r="AY86" s="218"/>
      <c r="AZ86" s="218"/>
      <c r="BA86" s="20">
        <f t="shared" si="280"/>
        <v>1088.6506565172285</v>
      </c>
      <c r="BB86" s="18">
        <v>536.93640120791008</v>
      </c>
      <c r="BC86" s="18">
        <v>0</v>
      </c>
      <c r="BD86" s="18">
        <v>0</v>
      </c>
      <c r="BE86" s="18">
        <v>0</v>
      </c>
      <c r="BF86" s="18">
        <v>0</v>
      </c>
      <c r="BG86" s="18">
        <v>551.71425530931856</v>
      </c>
      <c r="BH86" s="18">
        <v>0</v>
      </c>
      <c r="BI86" s="18">
        <v>0</v>
      </c>
      <c r="BJ86" s="18">
        <v>0</v>
      </c>
      <c r="BK86" s="18">
        <v>0</v>
      </c>
      <c r="BL86" s="18"/>
      <c r="BM86" s="18"/>
      <c r="BN86" s="218"/>
      <c r="BO86" s="20">
        <f t="shared" si="183"/>
        <v>0</v>
      </c>
      <c r="BP86" s="20">
        <f t="shared" si="184"/>
        <v>0</v>
      </c>
      <c r="BQ86" s="18">
        <f t="shared" si="281"/>
        <v>365.06199999999995</v>
      </c>
      <c r="BR86" s="218">
        <v>36.471999999999994</v>
      </c>
      <c r="BS86" s="3">
        <v>36.51</v>
      </c>
      <c r="BT86" s="218">
        <v>36.51</v>
      </c>
      <c r="BU86" s="218">
        <v>36.51</v>
      </c>
      <c r="BV86" s="218">
        <v>36.51</v>
      </c>
      <c r="BW86" s="218">
        <v>36.51</v>
      </c>
      <c r="BX86" s="218">
        <v>36.51</v>
      </c>
      <c r="BY86" s="218">
        <v>36.51</v>
      </c>
      <c r="BZ86" s="218">
        <v>36.51</v>
      </c>
      <c r="CA86" s="218">
        <v>36.51</v>
      </c>
      <c r="CB86" s="218"/>
      <c r="CC86" s="218"/>
      <c r="CD86" s="18">
        <f t="shared" si="282"/>
        <v>396.63306816939996</v>
      </c>
      <c r="CE86" s="18">
        <v>36.834609231000002</v>
      </c>
      <c r="CF86" s="18">
        <v>36.739985310000002</v>
      </c>
      <c r="CG86" s="18">
        <v>40.365886813399996</v>
      </c>
      <c r="CH86" s="18">
        <v>41.203948049999994</v>
      </c>
      <c r="CI86" s="18">
        <v>40.303842164999999</v>
      </c>
      <c r="CJ86" s="18">
        <v>41.056651549999998</v>
      </c>
      <c r="CK86" s="18">
        <v>39.883981349999999</v>
      </c>
      <c r="CL86" s="18">
        <v>40.059859949999996</v>
      </c>
      <c r="CM86" s="18">
        <v>39.724623349999995</v>
      </c>
      <c r="CN86" s="18">
        <v>40.459680399999996</v>
      </c>
      <c r="CO86" s="18"/>
      <c r="CP86" s="18"/>
      <c r="CQ86" s="218"/>
      <c r="CR86" s="20">
        <f t="shared" si="185"/>
        <v>0</v>
      </c>
      <c r="CS86" s="20">
        <f t="shared" si="186"/>
        <v>0</v>
      </c>
      <c r="CT86" s="18">
        <f t="shared" si="283"/>
        <v>111.08499999999999</v>
      </c>
      <c r="CU86" s="18">
        <v>11.094999999999999</v>
      </c>
      <c r="CV86" s="218">
        <v>11.11</v>
      </c>
      <c r="CW86" s="218">
        <v>11.11</v>
      </c>
      <c r="CX86" s="218">
        <v>11.11</v>
      </c>
      <c r="CY86" s="218">
        <v>11.11</v>
      </c>
      <c r="CZ86" s="218">
        <v>11.11</v>
      </c>
      <c r="DA86" s="218">
        <v>11.11</v>
      </c>
      <c r="DB86" s="218">
        <v>11.11</v>
      </c>
      <c r="DC86" s="218">
        <v>11.11</v>
      </c>
      <c r="DD86" s="218">
        <v>11.11</v>
      </c>
      <c r="DE86" s="218"/>
      <c r="DF86" s="218"/>
      <c r="DG86" s="18">
        <f t="shared" si="284"/>
        <v>120.34372181651999</v>
      </c>
      <c r="DH86" s="18">
        <v>11.175040177000001</v>
      </c>
      <c r="DI86" s="18">
        <v>11.146332770000001</v>
      </c>
      <c r="DJ86" s="18">
        <v>12.24781627252</v>
      </c>
      <c r="DK86" s="18">
        <v>12.50210079</v>
      </c>
      <c r="DL86" s="18">
        <v>12.228990687</v>
      </c>
      <c r="DM86" s="18">
        <v>12.457363730000001</v>
      </c>
      <c r="DN86" s="18">
        <v>12.10159653</v>
      </c>
      <c r="DO86" s="18">
        <v>12.154961610000001</v>
      </c>
      <c r="DP86" s="18">
        <v>12.05324413</v>
      </c>
      <c r="DQ86" s="18">
        <v>12.276275119999999</v>
      </c>
      <c r="DR86" s="18"/>
      <c r="DS86" s="18"/>
      <c r="DT86" s="218">
        <f t="shared" si="285"/>
        <v>9.2587218165199943</v>
      </c>
      <c r="DU86" s="20">
        <f t="shared" si="187"/>
        <v>0</v>
      </c>
      <c r="DV86" s="20">
        <f t="shared" si="286"/>
        <v>9.2587218165199943</v>
      </c>
      <c r="DW86" s="18">
        <f t="shared" si="176"/>
        <v>0</v>
      </c>
      <c r="DX86" s="18">
        <v>0</v>
      </c>
      <c r="DY86" s="218">
        <v>0</v>
      </c>
      <c r="DZ86" s="218">
        <v>0</v>
      </c>
      <c r="EA86" s="218">
        <v>0</v>
      </c>
      <c r="EB86" s="218">
        <v>0</v>
      </c>
      <c r="EC86" s="218">
        <v>0</v>
      </c>
      <c r="ED86" s="218">
        <v>0</v>
      </c>
      <c r="EE86" s="218">
        <v>0</v>
      </c>
      <c r="EF86" s="218">
        <v>0</v>
      </c>
      <c r="EG86" s="218">
        <v>0</v>
      </c>
      <c r="EH86" s="218"/>
      <c r="EI86" s="218"/>
      <c r="EJ86" s="218"/>
      <c r="EK86" s="18">
        <f t="shared" si="287"/>
        <v>0</v>
      </c>
      <c r="EL86" s="18">
        <v>0</v>
      </c>
      <c r="EM86" s="18">
        <v>0</v>
      </c>
      <c r="EN86" s="18">
        <v>0</v>
      </c>
      <c r="EO86" s="18">
        <v>0</v>
      </c>
      <c r="EP86" s="18">
        <v>0</v>
      </c>
      <c r="EQ86" s="18">
        <v>0</v>
      </c>
      <c r="ER86" s="18">
        <v>0</v>
      </c>
      <c r="ES86" s="18">
        <v>0</v>
      </c>
      <c r="ET86" s="18">
        <v>0</v>
      </c>
      <c r="EU86" s="18">
        <v>0</v>
      </c>
      <c r="EV86" s="18"/>
      <c r="EW86" s="18"/>
      <c r="EX86" s="20">
        <f t="shared" si="188"/>
        <v>0</v>
      </c>
      <c r="EY86" s="20">
        <f t="shared" si="288"/>
        <v>0</v>
      </c>
      <c r="EZ86" s="20">
        <f t="shared" si="289"/>
        <v>0</v>
      </c>
      <c r="FA86" s="18">
        <f t="shared" si="290"/>
        <v>3191.7630000000004</v>
      </c>
      <c r="FB86" s="18">
        <v>313.38299999999998</v>
      </c>
      <c r="FC86" s="218">
        <v>319.82</v>
      </c>
      <c r="FD86" s="218">
        <v>319.82</v>
      </c>
      <c r="FE86" s="218">
        <v>319.82</v>
      </c>
      <c r="FF86" s="218">
        <v>319.82</v>
      </c>
      <c r="FG86" s="218">
        <v>319.82</v>
      </c>
      <c r="FH86" s="218">
        <v>319.82</v>
      </c>
      <c r="FI86" s="218">
        <v>319.82</v>
      </c>
      <c r="FJ86" s="218">
        <v>319.82</v>
      </c>
      <c r="FK86" s="218">
        <v>319.82</v>
      </c>
      <c r="FL86" s="218"/>
      <c r="FM86" s="218"/>
      <c r="FN86" s="20">
        <f t="shared" si="291"/>
        <v>1709.6301841594668</v>
      </c>
      <c r="FO86" s="18">
        <v>0</v>
      </c>
      <c r="FP86" s="18">
        <v>0</v>
      </c>
      <c r="FQ86" s="18">
        <v>0</v>
      </c>
      <c r="FR86" s="18">
        <v>0</v>
      </c>
      <c r="FS86" s="18">
        <v>0</v>
      </c>
      <c r="FT86" s="18">
        <v>1709.6301841594668</v>
      </c>
      <c r="FU86" s="18">
        <v>0</v>
      </c>
      <c r="FV86" s="18">
        <v>0</v>
      </c>
      <c r="FW86" s="18">
        <v>0</v>
      </c>
      <c r="FX86" s="18">
        <v>0</v>
      </c>
      <c r="FY86" s="18"/>
      <c r="FZ86" s="18"/>
      <c r="GA86" s="218">
        <f t="shared" si="292"/>
        <v>-1482.1328158405336</v>
      </c>
      <c r="GB86" s="20">
        <f t="shared" si="293"/>
        <v>-1482.1328158405336</v>
      </c>
      <c r="GC86" s="20">
        <f t="shared" si="294"/>
        <v>0</v>
      </c>
      <c r="GD86" s="18">
        <f t="shared" si="295"/>
        <v>6.3620000000000001</v>
      </c>
      <c r="GE86" s="218">
        <v>6.3620000000000001</v>
      </c>
      <c r="GF86" s="218">
        <v>0</v>
      </c>
      <c r="GG86" s="218">
        <v>0</v>
      </c>
      <c r="GH86" s="218">
        <v>0</v>
      </c>
      <c r="GI86" s="218">
        <v>0</v>
      </c>
      <c r="GJ86" s="218">
        <v>0</v>
      </c>
      <c r="GK86" s="218"/>
      <c r="GL86" s="218"/>
      <c r="GM86" s="218"/>
      <c r="GN86" s="218"/>
      <c r="GO86" s="218"/>
      <c r="GP86" s="218"/>
      <c r="GQ86" s="20">
        <f t="shared" si="296"/>
        <v>0</v>
      </c>
      <c r="GR86" s="18">
        <v>0</v>
      </c>
      <c r="GS86" s="18">
        <v>0</v>
      </c>
      <c r="GT86" s="18">
        <v>0</v>
      </c>
      <c r="GU86" s="18">
        <v>0</v>
      </c>
      <c r="GV86" s="218">
        <f t="shared" si="297"/>
        <v>-6.3620000000000001</v>
      </c>
      <c r="GW86" s="20">
        <f t="shared" si="189"/>
        <v>-6.3620000000000001</v>
      </c>
      <c r="GX86" s="20">
        <f t="shared" si="190"/>
        <v>0</v>
      </c>
      <c r="GY86" s="18">
        <f t="shared" si="298"/>
        <v>4282.54</v>
      </c>
      <c r="GZ86" s="18">
        <v>418.47999999999996</v>
      </c>
      <c r="HA86" s="218">
        <v>429.34</v>
      </c>
      <c r="HB86" s="218">
        <v>429.34</v>
      </c>
      <c r="HC86" s="218">
        <v>429.34</v>
      </c>
      <c r="HD86" s="218">
        <v>429.34</v>
      </c>
      <c r="HE86" s="218">
        <v>429.34</v>
      </c>
      <c r="HF86" s="218">
        <v>429.34</v>
      </c>
      <c r="HG86" s="218">
        <v>429.34</v>
      </c>
      <c r="HH86" s="218">
        <v>429.34</v>
      </c>
      <c r="HI86" s="218">
        <v>429.34</v>
      </c>
      <c r="HJ86" s="218"/>
      <c r="HK86" s="218"/>
      <c r="HL86" s="20">
        <f t="shared" si="299"/>
        <v>3453.132401682692</v>
      </c>
      <c r="HM86" s="18">
        <v>329.79306534596623</v>
      </c>
      <c r="HN86" s="18">
        <v>303.20243000725247</v>
      </c>
      <c r="HO86" s="18">
        <v>348.4872229994433</v>
      </c>
      <c r="HP86" s="18">
        <v>375.64135192579232</v>
      </c>
      <c r="HQ86" s="18">
        <v>392.96186169254889</v>
      </c>
      <c r="HR86" s="18">
        <v>340.87158045224407</v>
      </c>
      <c r="HS86" s="18">
        <v>309.85695131440559</v>
      </c>
      <c r="HT86" s="18">
        <v>409.87752438812004</v>
      </c>
      <c r="HU86" s="18">
        <v>309.70634303258487</v>
      </c>
      <c r="HV86" s="18">
        <v>332.73407052433419</v>
      </c>
      <c r="HW86" s="18"/>
      <c r="HX86" s="18"/>
      <c r="HY86" s="20">
        <f t="shared" si="191"/>
        <v>-829.40759831730793</v>
      </c>
      <c r="HZ86" s="20">
        <f t="shared" si="192"/>
        <v>-829.40759831730793</v>
      </c>
      <c r="IA86" s="20">
        <f t="shared" si="193"/>
        <v>0</v>
      </c>
      <c r="IB86" s="119">
        <f t="shared" si="300"/>
        <v>0</v>
      </c>
      <c r="IC86" s="119">
        <v>0</v>
      </c>
      <c r="ID86" s="228">
        <v>0</v>
      </c>
      <c r="IE86" s="228">
        <v>0</v>
      </c>
      <c r="IF86" s="119">
        <v>0</v>
      </c>
      <c r="IG86" s="119">
        <v>0</v>
      </c>
      <c r="IH86" s="119">
        <v>0</v>
      </c>
      <c r="II86" s="119">
        <v>0</v>
      </c>
      <c r="IJ86" s="119">
        <v>0</v>
      </c>
      <c r="IK86" s="119">
        <v>0</v>
      </c>
      <c r="IL86" s="119">
        <v>0</v>
      </c>
      <c r="IM86" s="119"/>
      <c r="IN86" s="119"/>
      <c r="IO86" s="120">
        <f t="shared" si="301"/>
        <v>0</v>
      </c>
      <c r="IP86" s="18">
        <v>0</v>
      </c>
      <c r="IQ86" s="18">
        <v>0</v>
      </c>
      <c r="IR86" s="18">
        <v>0</v>
      </c>
      <c r="IS86" s="18">
        <v>0</v>
      </c>
      <c r="IT86" s="18">
        <v>0</v>
      </c>
      <c r="IU86" s="18">
        <v>0</v>
      </c>
      <c r="IV86" s="18">
        <v>0</v>
      </c>
      <c r="IW86" s="18">
        <v>0</v>
      </c>
      <c r="IX86" s="18">
        <v>0</v>
      </c>
      <c r="IY86" s="18">
        <v>0</v>
      </c>
      <c r="IZ86" s="18"/>
      <c r="JA86" s="18"/>
      <c r="JB86" s="228">
        <f t="shared" si="194"/>
        <v>0</v>
      </c>
      <c r="JC86" s="120">
        <f t="shared" si="195"/>
        <v>0</v>
      </c>
      <c r="JD86" s="120">
        <f t="shared" si="196"/>
        <v>0</v>
      </c>
      <c r="JE86" s="119">
        <f t="shared" si="302"/>
        <v>0</v>
      </c>
      <c r="JF86" s="119">
        <v>0</v>
      </c>
      <c r="JG86" s="228">
        <v>0</v>
      </c>
      <c r="JH86" s="228">
        <v>0</v>
      </c>
      <c r="JI86" s="228">
        <v>0</v>
      </c>
      <c r="JJ86" s="228">
        <v>0</v>
      </c>
      <c r="JK86" s="228">
        <v>0</v>
      </c>
      <c r="JL86" s="228">
        <v>0</v>
      </c>
      <c r="JM86" s="228">
        <v>0</v>
      </c>
      <c r="JN86" s="228">
        <v>0</v>
      </c>
      <c r="JO86" s="228">
        <v>0</v>
      </c>
      <c r="JP86" s="228"/>
      <c r="JQ86" s="228"/>
      <c r="JR86" s="119">
        <f t="shared" si="303"/>
        <v>0</v>
      </c>
      <c r="JS86" s="18">
        <v>0</v>
      </c>
      <c r="JT86" s="18">
        <v>0</v>
      </c>
      <c r="JU86" s="18">
        <v>0</v>
      </c>
      <c r="JV86" s="18">
        <v>0</v>
      </c>
      <c r="JW86" s="18">
        <v>0</v>
      </c>
      <c r="JX86" s="18">
        <v>0</v>
      </c>
      <c r="JY86" s="18">
        <v>0</v>
      </c>
      <c r="JZ86" s="18">
        <v>0</v>
      </c>
      <c r="KA86" s="18">
        <v>0</v>
      </c>
      <c r="KB86" s="18">
        <v>0</v>
      </c>
      <c r="KC86" s="18"/>
      <c r="KD86" s="18"/>
      <c r="KE86" s="228">
        <f t="shared" si="197"/>
        <v>0</v>
      </c>
      <c r="KF86" s="120">
        <f t="shared" si="198"/>
        <v>0</v>
      </c>
      <c r="KG86" s="120">
        <f t="shared" si="199"/>
        <v>0</v>
      </c>
      <c r="KH86" s="119">
        <f t="shared" si="304"/>
        <v>1350.3779999999997</v>
      </c>
      <c r="KI86" s="119">
        <v>132.58800000000002</v>
      </c>
      <c r="KJ86" s="228">
        <v>135.31</v>
      </c>
      <c r="KK86" s="228">
        <v>135.31</v>
      </c>
      <c r="KL86" s="228">
        <v>135.31</v>
      </c>
      <c r="KM86" s="228">
        <v>135.31</v>
      </c>
      <c r="KN86" s="228">
        <v>135.31</v>
      </c>
      <c r="KO86" s="228">
        <v>135.31</v>
      </c>
      <c r="KP86" s="228">
        <v>135.31</v>
      </c>
      <c r="KQ86" s="228">
        <v>135.31</v>
      </c>
      <c r="KR86" s="228">
        <v>135.31</v>
      </c>
      <c r="KS86" s="228"/>
      <c r="KT86" s="228"/>
      <c r="KU86" s="120">
        <f t="shared" si="305"/>
        <v>1128.6180156917394</v>
      </c>
      <c r="KV86" s="18">
        <v>157.11097159397949</v>
      </c>
      <c r="KW86" s="18">
        <v>119.09051646749477</v>
      </c>
      <c r="KX86" s="18">
        <v>175.56462528480972</v>
      </c>
      <c r="KY86" s="18">
        <v>155.70173582106881</v>
      </c>
      <c r="KZ86" s="18">
        <v>167.69109163281473</v>
      </c>
      <c r="LA86" s="18">
        <v>33.225121583486597</v>
      </c>
      <c r="LB86" s="18">
        <v>1.8409930743769527</v>
      </c>
      <c r="LC86" s="18"/>
      <c r="LD86" s="18">
        <v>185.49088916739348</v>
      </c>
      <c r="LE86" s="18">
        <v>132.90207106631487</v>
      </c>
      <c r="LF86" s="18"/>
      <c r="LG86" s="18"/>
      <c r="LH86" s="228">
        <f t="shared" si="306"/>
        <v>-221.7599843082603</v>
      </c>
      <c r="LI86" s="120">
        <f t="shared" si="200"/>
        <v>-221.7599843082603</v>
      </c>
      <c r="LJ86" s="120">
        <f t="shared" si="201"/>
        <v>0</v>
      </c>
      <c r="LK86" s="120">
        <f t="shared" si="307"/>
        <v>0</v>
      </c>
      <c r="LL86" s="228"/>
      <c r="LM86" s="228"/>
      <c r="LN86" s="228"/>
      <c r="LO86" s="228"/>
      <c r="LP86" s="228"/>
      <c r="LQ86" s="228"/>
      <c r="LR86" s="228"/>
      <c r="LS86" s="228"/>
      <c r="LT86" s="228"/>
      <c r="LU86" s="228"/>
      <c r="LV86" s="228"/>
      <c r="LW86" s="228"/>
      <c r="LX86" s="120">
        <f t="shared" si="202"/>
        <v>0</v>
      </c>
      <c r="LY86" s="228"/>
      <c r="LZ86" s="228"/>
      <c r="MA86" s="228"/>
      <c r="MB86" s="228"/>
      <c r="MC86" s="228"/>
      <c r="MD86" s="228"/>
      <c r="ME86" s="228"/>
      <c r="MF86" s="228"/>
      <c r="MG86" s="228"/>
      <c r="MH86" s="228"/>
      <c r="MI86" s="228"/>
      <c r="MJ86" s="119">
        <v>0</v>
      </c>
      <c r="MK86" s="228"/>
      <c r="ML86" s="120">
        <f t="shared" si="203"/>
        <v>0</v>
      </c>
      <c r="MM86" s="120">
        <f t="shared" si="204"/>
        <v>0</v>
      </c>
      <c r="MN86" s="120">
        <f t="shared" si="308"/>
        <v>8802.5399999999991</v>
      </c>
      <c r="MO86" s="120">
        <v>913.77</v>
      </c>
      <c r="MP86" s="228">
        <v>876.53</v>
      </c>
      <c r="MQ86" s="228">
        <v>876.53</v>
      </c>
      <c r="MR86" s="228">
        <v>876.53</v>
      </c>
      <c r="MS86" s="228">
        <v>876.53</v>
      </c>
      <c r="MT86" s="228">
        <v>876.53</v>
      </c>
      <c r="MU86" s="228">
        <v>876.53</v>
      </c>
      <c r="MV86" s="228">
        <v>876.53</v>
      </c>
      <c r="MW86" s="228">
        <v>876.53</v>
      </c>
      <c r="MX86" s="228">
        <v>876.53</v>
      </c>
      <c r="MY86" s="228"/>
      <c r="MZ86" s="228"/>
      <c r="NA86" s="120">
        <f t="shared" si="309"/>
        <v>11268.404705840052</v>
      </c>
      <c r="NB86" s="20">
        <v>0</v>
      </c>
      <c r="NC86" s="20">
        <v>438.01647693749783</v>
      </c>
      <c r="ND86" s="20">
        <v>1112.6993639877983</v>
      </c>
      <c r="NE86" s="20">
        <v>0</v>
      </c>
      <c r="NF86" s="20">
        <v>0</v>
      </c>
      <c r="NG86" s="20">
        <v>0</v>
      </c>
      <c r="NH86" s="20">
        <v>0</v>
      </c>
      <c r="NI86" s="20">
        <v>9276.81583050468</v>
      </c>
      <c r="NJ86" s="20">
        <v>0</v>
      </c>
      <c r="NK86" s="20">
        <v>440.87303441007566</v>
      </c>
      <c r="NL86" s="20"/>
      <c r="NM86" s="20"/>
      <c r="NN86" s="228">
        <f t="shared" si="310"/>
        <v>2465.8647058400529</v>
      </c>
      <c r="NO86" s="120">
        <f t="shared" si="205"/>
        <v>0</v>
      </c>
      <c r="NP86" s="120">
        <f t="shared" si="206"/>
        <v>2465.8647058400529</v>
      </c>
      <c r="NQ86" s="114">
        <f t="shared" si="207"/>
        <v>6816.7129999999997</v>
      </c>
      <c r="NR86" s="113">
        <f t="shared" si="208"/>
        <v>0</v>
      </c>
      <c r="NS86" s="131">
        <f t="shared" si="209"/>
        <v>-6816.7129999999997</v>
      </c>
      <c r="NT86" s="120">
        <f t="shared" si="210"/>
        <v>-6816.7129999999997</v>
      </c>
      <c r="NU86" s="120">
        <f t="shared" si="211"/>
        <v>0</v>
      </c>
      <c r="NV86" s="18">
        <f t="shared" si="311"/>
        <v>1777.2520000000002</v>
      </c>
      <c r="NW86" s="18">
        <v>171.11199999999999</v>
      </c>
      <c r="NX86" s="218">
        <v>178.46</v>
      </c>
      <c r="NY86" s="218">
        <v>178.46</v>
      </c>
      <c r="NZ86" s="18">
        <v>178.46</v>
      </c>
      <c r="OA86" s="18">
        <v>178.46</v>
      </c>
      <c r="OB86" s="18">
        <v>178.46</v>
      </c>
      <c r="OC86" s="18">
        <v>178.46</v>
      </c>
      <c r="OD86" s="18">
        <v>178.46</v>
      </c>
      <c r="OE86" s="18">
        <v>178.46</v>
      </c>
      <c r="OF86" s="18">
        <v>178.46</v>
      </c>
      <c r="OG86" s="18"/>
      <c r="OH86" s="18"/>
      <c r="OI86" s="20">
        <f t="shared" si="312"/>
        <v>0</v>
      </c>
      <c r="OJ86" s="20">
        <v>0</v>
      </c>
      <c r="OK86" s="20">
        <v>0</v>
      </c>
      <c r="OL86" s="20">
        <v>0</v>
      </c>
      <c r="OM86" s="20">
        <v>0</v>
      </c>
      <c r="ON86" s="20">
        <v>0</v>
      </c>
      <c r="OO86" s="20">
        <v>0</v>
      </c>
      <c r="OP86" s="20">
        <v>0</v>
      </c>
      <c r="OQ86" s="20">
        <v>0</v>
      </c>
      <c r="OR86" s="20">
        <v>0</v>
      </c>
      <c r="OS86" s="20">
        <f>VLOOKUP(C86,'[3]Фін.рез.(витрати)'!$C$8:$AD$94,28,0)</f>
        <v>0</v>
      </c>
      <c r="OT86" s="20"/>
      <c r="OU86" s="20"/>
      <c r="OV86" s="218">
        <f t="shared" si="313"/>
        <v>-1777.2520000000002</v>
      </c>
      <c r="OW86" s="20">
        <f t="shared" si="212"/>
        <v>-1777.2520000000002</v>
      </c>
      <c r="OX86" s="20">
        <f t="shared" si="213"/>
        <v>0</v>
      </c>
      <c r="OY86" s="18">
        <f t="shared" si="314"/>
        <v>2647.712</v>
      </c>
      <c r="OZ86" s="18">
        <v>246.96200000000002</v>
      </c>
      <c r="PA86" s="218">
        <v>266.75</v>
      </c>
      <c r="PB86" s="218">
        <v>266.75</v>
      </c>
      <c r="PC86" s="218">
        <v>266.75</v>
      </c>
      <c r="PD86" s="218">
        <v>266.75</v>
      </c>
      <c r="PE86" s="218">
        <v>266.75</v>
      </c>
      <c r="PF86" s="218">
        <v>266.75</v>
      </c>
      <c r="PG86" s="218">
        <v>266.75</v>
      </c>
      <c r="PH86" s="218">
        <v>266.75</v>
      </c>
      <c r="PI86" s="218">
        <v>266.75</v>
      </c>
      <c r="PJ86" s="218"/>
      <c r="PK86" s="218"/>
      <c r="PL86" s="20">
        <f t="shared" si="315"/>
        <v>0</v>
      </c>
      <c r="PM86" s="18">
        <v>0</v>
      </c>
      <c r="PN86" s="18">
        <v>0</v>
      </c>
      <c r="PO86" s="18">
        <v>0</v>
      </c>
      <c r="PP86" s="18">
        <v>0</v>
      </c>
      <c r="PQ86" s="18">
        <v>0</v>
      </c>
      <c r="PR86" s="18">
        <v>0</v>
      </c>
      <c r="PS86" s="18">
        <v>0</v>
      </c>
      <c r="PT86" s="18">
        <v>0</v>
      </c>
      <c r="PU86" s="18">
        <v>0</v>
      </c>
      <c r="PV86" s="18">
        <f>VLOOKUP(C86,'[3]Фін.рез.(витрати)'!$C$8:$AE$94,29,0)</f>
        <v>0</v>
      </c>
      <c r="PW86" s="18"/>
      <c r="PX86" s="18"/>
      <c r="PY86" s="218">
        <f t="shared" si="316"/>
        <v>-2647.712</v>
      </c>
      <c r="PZ86" s="20">
        <f t="shared" si="214"/>
        <v>-2647.712</v>
      </c>
      <c r="QA86" s="20">
        <f t="shared" si="215"/>
        <v>0</v>
      </c>
      <c r="QB86" s="18">
        <f t="shared" si="317"/>
        <v>260.29500000000002</v>
      </c>
      <c r="QC86" s="18">
        <v>25.484999999999999</v>
      </c>
      <c r="QD86" s="218">
        <v>26.09</v>
      </c>
      <c r="QE86" s="218">
        <v>26.09</v>
      </c>
      <c r="QF86" s="218">
        <v>26.09</v>
      </c>
      <c r="QG86" s="218">
        <v>26.09</v>
      </c>
      <c r="QH86" s="218">
        <v>26.09</v>
      </c>
      <c r="QI86" s="218">
        <v>26.09</v>
      </c>
      <c r="QJ86" s="218">
        <v>26.09</v>
      </c>
      <c r="QK86" s="218">
        <v>26.09</v>
      </c>
      <c r="QL86" s="218">
        <v>26.09</v>
      </c>
      <c r="QM86" s="218"/>
      <c r="QN86" s="218"/>
      <c r="QO86" s="20">
        <f t="shared" si="318"/>
        <v>0</v>
      </c>
      <c r="QP86" s="18">
        <v>0</v>
      </c>
      <c r="QQ86" s="18">
        <v>0</v>
      </c>
      <c r="QR86" s="18"/>
      <c r="QS86" s="18">
        <v>0</v>
      </c>
      <c r="QT86" s="18">
        <v>0</v>
      </c>
      <c r="QU86" s="18">
        <v>0</v>
      </c>
      <c r="QV86" s="18"/>
      <c r="QW86" s="18">
        <v>0</v>
      </c>
      <c r="QX86" s="18"/>
      <c r="QY86" s="18"/>
      <c r="QZ86" s="18"/>
      <c r="RA86" s="18"/>
      <c r="RB86" s="218">
        <f t="shared" si="319"/>
        <v>-260.29500000000002</v>
      </c>
      <c r="RC86" s="20">
        <f t="shared" si="216"/>
        <v>-260.29500000000002</v>
      </c>
      <c r="RD86" s="20">
        <f t="shared" si="217"/>
        <v>0</v>
      </c>
      <c r="RE86" s="18">
        <f t="shared" si="320"/>
        <v>1372.1320000000001</v>
      </c>
      <c r="RF86" s="20">
        <v>133.822</v>
      </c>
      <c r="RG86" s="218">
        <v>137.59</v>
      </c>
      <c r="RH86" s="218">
        <v>137.59</v>
      </c>
      <c r="RI86" s="218">
        <v>137.59</v>
      </c>
      <c r="RJ86" s="218">
        <v>137.59</v>
      </c>
      <c r="RK86" s="218">
        <v>137.59</v>
      </c>
      <c r="RL86" s="218">
        <v>137.59</v>
      </c>
      <c r="RM86" s="218">
        <v>137.59</v>
      </c>
      <c r="RN86" s="218">
        <v>137.59</v>
      </c>
      <c r="RO86" s="218">
        <v>137.59</v>
      </c>
      <c r="RP86" s="218"/>
      <c r="RQ86" s="218"/>
      <c r="RR86" s="20">
        <f t="shared" si="321"/>
        <v>0</v>
      </c>
      <c r="RS86" s="18">
        <v>0</v>
      </c>
      <c r="RT86" s="18">
        <v>0</v>
      </c>
      <c r="RU86" s="18"/>
      <c r="RV86" s="18">
        <v>0</v>
      </c>
      <c r="RW86" s="18"/>
      <c r="RX86" s="18"/>
      <c r="RY86" s="18">
        <v>0</v>
      </c>
      <c r="RZ86" s="18">
        <v>0</v>
      </c>
      <c r="SA86" s="18"/>
      <c r="SB86" s="18"/>
      <c r="SC86" s="18"/>
      <c r="SD86" s="18"/>
      <c r="SE86" s="20">
        <f t="shared" si="218"/>
        <v>-1372.1320000000001</v>
      </c>
      <c r="SF86" s="20">
        <f t="shared" si="219"/>
        <v>-1372.1320000000001</v>
      </c>
      <c r="SG86" s="20">
        <f t="shared" si="220"/>
        <v>0</v>
      </c>
      <c r="SH86" s="18">
        <f t="shared" si="322"/>
        <v>0</v>
      </c>
      <c r="SI86" s="18">
        <v>0</v>
      </c>
      <c r="SJ86" s="218">
        <v>0</v>
      </c>
      <c r="SK86" s="218">
        <v>0</v>
      </c>
      <c r="SL86" s="218">
        <v>0</v>
      </c>
      <c r="SM86" s="218">
        <v>0</v>
      </c>
      <c r="SN86" s="218">
        <v>0</v>
      </c>
      <c r="SO86" s="218">
        <v>0</v>
      </c>
      <c r="SP86" s="218">
        <v>0</v>
      </c>
      <c r="SQ86" s="218">
        <v>0</v>
      </c>
      <c r="SR86" s="218">
        <v>0</v>
      </c>
      <c r="SS86" s="218"/>
      <c r="ST86" s="218"/>
      <c r="SU86" s="20">
        <f t="shared" si="323"/>
        <v>0</v>
      </c>
      <c r="SV86" s="18">
        <v>0</v>
      </c>
      <c r="SW86" s="18">
        <v>0</v>
      </c>
      <c r="SX86" s="18">
        <v>0</v>
      </c>
      <c r="SY86" s="18">
        <v>0</v>
      </c>
      <c r="SZ86" s="18">
        <v>0</v>
      </c>
      <c r="TA86" s="18">
        <v>0</v>
      </c>
      <c r="TB86" s="18">
        <v>0</v>
      </c>
      <c r="TC86" s="18">
        <v>0</v>
      </c>
      <c r="TD86" s="18">
        <v>0</v>
      </c>
      <c r="TE86" s="18"/>
      <c r="TF86" s="18"/>
      <c r="TG86" s="18"/>
      <c r="TH86" s="20">
        <f t="shared" si="221"/>
        <v>0</v>
      </c>
      <c r="TI86" s="20">
        <f t="shared" si="222"/>
        <v>0</v>
      </c>
      <c r="TJ86" s="20">
        <f t="shared" si="223"/>
        <v>0</v>
      </c>
      <c r="TK86" s="18">
        <f t="shared" si="324"/>
        <v>722.69499999999994</v>
      </c>
      <c r="TL86" s="18">
        <v>70.914999999999992</v>
      </c>
      <c r="TM86" s="218">
        <v>72.42</v>
      </c>
      <c r="TN86" s="218">
        <v>72.42</v>
      </c>
      <c r="TO86" s="218">
        <v>72.42</v>
      </c>
      <c r="TP86" s="218">
        <v>72.42</v>
      </c>
      <c r="TQ86" s="218">
        <v>72.42</v>
      </c>
      <c r="TR86" s="218">
        <v>72.42</v>
      </c>
      <c r="TS86" s="218">
        <v>72.42</v>
      </c>
      <c r="TT86" s="218">
        <v>72.42</v>
      </c>
      <c r="TU86" s="218">
        <v>72.42</v>
      </c>
      <c r="TV86" s="218"/>
      <c r="TW86" s="218"/>
      <c r="TX86" s="20">
        <f t="shared" si="325"/>
        <v>0</v>
      </c>
      <c r="TY86" s="18">
        <v>0</v>
      </c>
      <c r="TZ86" s="18">
        <v>0</v>
      </c>
      <c r="UA86" s="18">
        <v>0</v>
      </c>
      <c r="UB86" s="18">
        <v>0</v>
      </c>
      <c r="UC86" s="18">
        <v>0</v>
      </c>
      <c r="UD86" s="18">
        <v>0</v>
      </c>
      <c r="UE86" s="18">
        <v>0</v>
      </c>
      <c r="UF86" s="18">
        <v>0</v>
      </c>
      <c r="UG86" s="18">
        <v>0</v>
      </c>
      <c r="UH86" s="18">
        <f>VLOOKUP(C86,'[3]Фін.рез.(витрати)'!$C$8:$AI$94,33,0)</f>
        <v>0</v>
      </c>
      <c r="UI86" s="18"/>
      <c r="UJ86" s="18"/>
      <c r="UK86" s="20">
        <f t="shared" si="224"/>
        <v>-722.69499999999994</v>
      </c>
      <c r="UL86" s="20">
        <f t="shared" si="225"/>
        <v>-722.69499999999994</v>
      </c>
      <c r="UM86" s="20">
        <f t="shared" si="226"/>
        <v>0</v>
      </c>
      <c r="UN86" s="18">
        <f t="shared" si="326"/>
        <v>36.62700000000001</v>
      </c>
      <c r="UO86" s="18">
        <v>3.597</v>
      </c>
      <c r="UP86" s="218">
        <v>3.67</v>
      </c>
      <c r="UQ86" s="218">
        <v>3.67</v>
      </c>
      <c r="UR86" s="218">
        <v>3.67</v>
      </c>
      <c r="US86" s="218">
        <v>3.67</v>
      </c>
      <c r="UT86" s="218">
        <v>3.67</v>
      </c>
      <c r="UU86" s="218">
        <v>3.67</v>
      </c>
      <c r="UV86" s="218">
        <v>3.67</v>
      </c>
      <c r="UW86" s="218">
        <v>3.67</v>
      </c>
      <c r="UX86" s="218">
        <v>3.67</v>
      </c>
      <c r="UY86" s="218"/>
      <c r="UZ86" s="218"/>
      <c r="VA86" s="20">
        <f t="shared" si="227"/>
        <v>0</v>
      </c>
      <c r="VB86" s="218"/>
      <c r="VC86" s="218"/>
      <c r="VD86" s="218"/>
      <c r="VE86" s="218"/>
      <c r="VF86" s="218"/>
      <c r="VG86" s="218"/>
      <c r="VH86" s="218"/>
      <c r="VI86" s="218"/>
      <c r="VJ86" s="218"/>
      <c r="VK86" s="218"/>
      <c r="VL86" s="218"/>
      <c r="VM86" s="218"/>
      <c r="VN86" s="20">
        <f t="shared" si="228"/>
        <v>-36.62700000000001</v>
      </c>
      <c r="VO86" s="20">
        <f t="shared" si="229"/>
        <v>-36.62700000000001</v>
      </c>
      <c r="VP86" s="20">
        <f t="shared" si="230"/>
        <v>0</v>
      </c>
      <c r="VQ86" s="120">
        <f t="shared" si="231"/>
        <v>0</v>
      </c>
      <c r="VR86" s="228"/>
      <c r="VS86" s="228"/>
      <c r="VT86" s="228"/>
      <c r="VU86" s="228"/>
      <c r="VV86" s="228"/>
      <c r="VW86" s="228"/>
      <c r="VX86" s="228"/>
      <c r="VY86" s="228"/>
      <c r="VZ86" s="228"/>
      <c r="WA86" s="228"/>
      <c r="WB86" s="228"/>
      <c r="WC86" s="228"/>
      <c r="WD86" s="120">
        <f t="shared" si="232"/>
        <v>0</v>
      </c>
      <c r="WE86" s="218"/>
      <c r="WF86" s="218"/>
      <c r="WG86" s="218"/>
      <c r="WH86" s="218"/>
      <c r="WI86" s="218"/>
      <c r="WJ86" s="218"/>
      <c r="WK86" s="218"/>
      <c r="WL86" s="218"/>
      <c r="WM86" s="218"/>
      <c r="WN86" s="218"/>
      <c r="WO86" s="218"/>
      <c r="WP86" s="218"/>
      <c r="WQ86" s="120">
        <f t="shared" si="233"/>
        <v>0</v>
      </c>
      <c r="WR86" s="120">
        <f t="shared" si="234"/>
        <v>0</v>
      </c>
      <c r="WS86" s="120">
        <f t="shared" si="235"/>
        <v>0</v>
      </c>
      <c r="WT86" s="119">
        <f t="shared" si="327"/>
        <v>19910.826000000001</v>
      </c>
      <c r="WU86" s="119">
        <v>1886.076</v>
      </c>
      <c r="WV86" s="228">
        <v>2002.75</v>
      </c>
      <c r="WW86" s="228">
        <v>2002.75</v>
      </c>
      <c r="WX86" s="228">
        <v>2002.75</v>
      </c>
      <c r="WY86" s="228">
        <v>2002.75</v>
      </c>
      <c r="WZ86" s="228">
        <v>2002.75</v>
      </c>
      <c r="XA86" s="228">
        <v>2002.75</v>
      </c>
      <c r="XB86" s="228">
        <v>2002.75</v>
      </c>
      <c r="XC86" s="228">
        <v>2002.75</v>
      </c>
      <c r="XD86" s="228">
        <v>2002.75</v>
      </c>
      <c r="XE86" s="228"/>
      <c r="XF86" s="228"/>
      <c r="XG86" s="119">
        <f t="shared" si="328"/>
        <v>25710.838249261782</v>
      </c>
      <c r="XH86" s="18">
        <v>2577.2066227730843</v>
      </c>
      <c r="XI86" s="18">
        <v>2553.6981115771905</v>
      </c>
      <c r="XJ86" s="18">
        <v>1171.9363156683523</v>
      </c>
      <c r="XK86" s="18">
        <v>683.56988066362942</v>
      </c>
      <c r="XL86" s="18">
        <v>3213.9968020166825</v>
      </c>
      <c r="XM86" s="18">
        <v>3067.9988842532384</v>
      </c>
      <c r="XN86" s="18">
        <v>2025.6348244519963</v>
      </c>
      <c r="XO86" s="18">
        <v>3886.7340677936231</v>
      </c>
      <c r="XP86" s="18">
        <v>3747.0914204723222</v>
      </c>
      <c r="XQ86" s="18">
        <v>2782.9713195916629</v>
      </c>
      <c r="XR86" s="18"/>
      <c r="XS86" s="18"/>
      <c r="XT86" s="120">
        <f t="shared" si="236"/>
        <v>5800.0122492617811</v>
      </c>
      <c r="XU86" s="120">
        <f t="shared" si="237"/>
        <v>0</v>
      </c>
      <c r="XV86" s="120">
        <f t="shared" si="238"/>
        <v>5800.0122492617811</v>
      </c>
      <c r="XW86" s="119">
        <f t="shared" si="329"/>
        <v>4276.6109999999999</v>
      </c>
      <c r="XX86" s="119">
        <v>398.33100000000002</v>
      </c>
      <c r="XY86" s="228">
        <v>430.92</v>
      </c>
      <c r="XZ86" s="228">
        <v>430.92</v>
      </c>
      <c r="YA86" s="228">
        <v>430.92</v>
      </c>
      <c r="YB86" s="228">
        <v>430.92</v>
      </c>
      <c r="YC86" s="228">
        <v>430.92</v>
      </c>
      <c r="YD86" s="228">
        <v>430.92</v>
      </c>
      <c r="YE86" s="228">
        <v>430.92</v>
      </c>
      <c r="YF86" s="228">
        <v>430.92</v>
      </c>
      <c r="YG86" s="228">
        <v>430.92</v>
      </c>
      <c r="YH86" s="228"/>
      <c r="YI86" s="228"/>
      <c r="YJ86" s="120">
        <f t="shared" si="330"/>
        <v>5067.9884616957861</v>
      </c>
      <c r="YK86" s="18">
        <v>463.95694714046658</v>
      </c>
      <c r="YL86" s="18">
        <v>331.64901691144894</v>
      </c>
      <c r="YM86" s="18">
        <v>466.17339987451584</v>
      </c>
      <c r="YN86" s="18">
        <v>497.87119074986089</v>
      </c>
      <c r="YO86" s="18">
        <v>682.33529236401216</v>
      </c>
      <c r="YP86" s="18">
        <v>475.12438390124669</v>
      </c>
      <c r="YQ86" s="18">
        <v>453.67458243206204</v>
      </c>
      <c r="YR86" s="18">
        <v>504.32190489139987</v>
      </c>
      <c r="YS86" s="18">
        <v>696.01535666998052</v>
      </c>
      <c r="YT86" s="18">
        <v>496.8663867607923</v>
      </c>
      <c r="YU86" s="18"/>
      <c r="YV86" s="18"/>
      <c r="YW86" s="218">
        <f t="shared" si="331"/>
        <v>791.37746169578622</v>
      </c>
      <c r="YX86" s="120">
        <f t="shared" si="239"/>
        <v>0</v>
      </c>
      <c r="YY86" s="120">
        <f t="shared" si="240"/>
        <v>791.37746169578622</v>
      </c>
      <c r="YZ86" s="119">
        <f t="shared" si="332"/>
        <v>4841.7399999999989</v>
      </c>
      <c r="ZA86" s="119">
        <v>492.94</v>
      </c>
      <c r="ZB86" s="228">
        <v>483.2</v>
      </c>
      <c r="ZC86" s="228">
        <v>483.2</v>
      </c>
      <c r="ZD86" s="228">
        <v>483.2</v>
      </c>
      <c r="ZE86" s="228">
        <v>483.2</v>
      </c>
      <c r="ZF86" s="228">
        <v>483.2</v>
      </c>
      <c r="ZG86" s="228">
        <v>483.2</v>
      </c>
      <c r="ZH86" s="228">
        <v>483.2</v>
      </c>
      <c r="ZI86" s="228">
        <v>483.2</v>
      </c>
      <c r="ZJ86" s="228">
        <v>483.2</v>
      </c>
      <c r="ZK86" s="228"/>
      <c r="ZL86" s="228"/>
      <c r="ZM86" s="120">
        <f t="shared" si="333"/>
        <v>5073.8734506232659</v>
      </c>
      <c r="ZN86" s="119"/>
      <c r="ZO86" s="18"/>
      <c r="ZP86" s="18">
        <v>2505.8602189268449</v>
      </c>
      <c r="ZQ86" s="18">
        <v>2568.0132316964209</v>
      </c>
      <c r="ZR86" s="18"/>
      <c r="ZS86" s="18"/>
      <c r="ZT86" s="18"/>
      <c r="ZU86" s="18"/>
      <c r="ZV86" s="18"/>
      <c r="ZW86" s="18"/>
      <c r="ZX86" s="18"/>
      <c r="ZY86" s="18"/>
      <c r="ZZ86" s="120">
        <f t="shared" si="241"/>
        <v>232.13345062326698</v>
      </c>
      <c r="AAA86" s="120">
        <f t="shared" si="242"/>
        <v>0</v>
      </c>
      <c r="AAB86" s="120">
        <f t="shared" si="243"/>
        <v>232.13345062326698</v>
      </c>
      <c r="AAC86" s="119">
        <f t="shared" si="334"/>
        <v>0</v>
      </c>
      <c r="AAD86" s="119">
        <v>0</v>
      </c>
      <c r="AAE86" s="228">
        <v>0</v>
      </c>
      <c r="AAF86" s="228">
        <v>0</v>
      </c>
      <c r="AAG86" s="228">
        <v>0</v>
      </c>
      <c r="AAH86" s="228">
        <v>0</v>
      </c>
      <c r="AAI86" s="228">
        <v>0</v>
      </c>
      <c r="AAJ86" s="228">
        <v>0</v>
      </c>
      <c r="AAK86" s="228">
        <v>0</v>
      </c>
      <c r="AAL86" s="228">
        <v>0</v>
      </c>
      <c r="AAM86" s="228">
        <v>0</v>
      </c>
      <c r="AAN86" s="228"/>
      <c r="AAO86" s="228"/>
      <c r="AAP86" s="120">
        <f t="shared" si="335"/>
        <v>23.411665880000001</v>
      </c>
      <c r="AAQ86" s="18">
        <v>1.9856932199999999</v>
      </c>
      <c r="AAR86" s="18">
        <v>1.9805921999999998</v>
      </c>
      <c r="AAS86" s="18">
        <v>2.4296844000000002</v>
      </c>
      <c r="AAT86" s="18">
        <v>2.4801282000000002</v>
      </c>
      <c r="AAU86" s="18">
        <v>2.42594946</v>
      </c>
      <c r="AAV86" s="18">
        <v>2.4712622</v>
      </c>
      <c r="AAW86" s="18">
        <v>2.4006774000000002</v>
      </c>
      <c r="AAX86" s="18">
        <v>2.4112638000000004</v>
      </c>
      <c r="AAY86" s="18">
        <v>2.3910854000000001</v>
      </c>
      <c r="AAZ86" s="18">
        <v>2.4353296000000002</v>
      </c>
      <c r="ABA86" s="18"/>
      <c r="ABB86" s="18"/>
      <c r="ABC86" s="120">
        <f t="shared" si="244"/>
        <v>23.411665880000001</v>
      </c>
      <c r="ABD86" s="120">
        <f t="shared" si="245"/>
        <v>0</v>
      </c>
      <c r="ABE86" s="120">
        <f t="shared" si="246"/>
        <v>23.411665880000001</v>
      </c>
      <c r="ABF86" s="119">
        <f t="shared" si="336"/>
        <v>0</v>
      </c>
      <c r="ABG86" s="119">
        <v>0</v>
      </c>
      <c r="ABH86" s="228">
        <v>0</v>
      </c>
      <c r="ABI86" s="228">
        <v>0</v>
      </c>
      <c r="ABJ86" s="228">
        <v>0</v>
      </c>
      <c r="ABK86" s="228">
        <v>0</v>
      </c>
      <c r="ABL86" s="228">
        <v>0</v>
      </c>
      <c r="ABM86" s="228">
        <v>0</v>
      </c>
      <c r="ABN86" s="228">
        <v>0</v>
      </c>
      <c r="ABO86" s="228">
        <v>0</v>
      </c>
      <c r="ABP86" s="228">
        <v>0</v>
      </c>
      <c r="ABQ86" s="228"/>
      <c r="ABR86" s="228"/>
      <c r="ABS86" s="120">
        <f t="shared" si="337"/>
        <v>0</v>
      </c>
      <c r="ABT86" s="18">
        <v>0</v>
      </c>
      <c r="ABU86" s="18"/>
      <c r="ABV86" s="18"/>
      <c r="ABW86" s="18"/>
      <c r="ABX86" s="18"/>
      <c r="ABY86" s="18"/>
      <c r="ABZ86" s="18"/>
      <c r="ACA86" s="18">
        <v>0</v>
      </c>
      <c r="ACB86" s="18">
        <v>0</v>
      </c>
      <c r="ACC86" s="18">
        <v>0</v>
      </c>
      <c r="ACD86" s="18"/>
      <c r="ACE86" s="18"/>
      <c r="ACF86" s="120">
        <f t="shared" si="247"/>
        <v>0</v>
      </c>
      <c r="ACG86" s="120">
        <f t="shared" si="248"/>
        <v>0</v>
      </c>
      <c r="ACH86" s="120">
        <f t="shared" si="249"/>
        <v>0</v>
      </c>
      <c r="ACI86" s="114">
        <f t="shared" si="250"/>
        <v>205.727</v>
      </c>
      <c r="ACJ86" s="120">
        <f t="shared" si="251"/>
        <v>0</v>
      </c>
      <c r="ACK86" s="131">
        <f t="shared" si="252"/>
        <v>-205.727</v>
      </c>
      <c r="ACL86" s="120">
        <f t="shared" si="253"/>
        <v>-205.727</v>
      </c>
      <c r="ACM86" s="120">
        <f t="shared" si="254"/>
        <v>0</v>
      </c>
      <c r="ACN86" s="18">
        <f t="shared" si="338"/>
        <v>205.727</v>
      </c>
      <c r="ACO86" s="18">
        <v>28.067</v>
      </c>
      <c r="ACP86" s="218">
        <v>19.739999999999998</v>
      </c>
      <c r="ACQ86" s="218">
        <v>19.739999999999998</v>
      </c>
      <c r="ACR86" s="218">
        <v>19.739999999999998</v>
      </c>
      <c r="ACS86" s="218">
        <v>19.739999999999998</v>
      </c>
      <c r="ACT86" s="218">
        <v>19.739999999999998</v>
      </c>
      <c r="ACU86" s="218">
        <v>19.739999999999998</v>
      </c>
      <c r="ACV86" s="218">
        <v>19.739999999999998</v>
      </c>
      <c r="ACW86" s="218">
        <v>19.739999999999998</v>
      </c>
      <c r="ACX86" s="218">
        <v>19.739999999999998</v>
      </c>
      <c r="ACY86" s="218"/>
      <c r="ACZ86" s="218"/>
      <c r="ADA86" s="20">
        <f t="shared" si="339"/>
        <v>0</v>
      </c>
      <c r="ADB86" s="18">
        <v>0</v>
      </c>
      <c r="ADC86" s="18">
        <v>0</v>
      </c>
      <c r="ADD86" s="18">
        <v>0</v>
      </c>
      <c r="ADE86" s="18">
        <v>0</v>
      </c>
      <c r="ADF86" s="18">
        <v>0</v>
      </c>
      <c r="ADG86" s="18">
        <v>0</v>
      </c>
      <c r="ADH86" s="18">
        <v>0</v>
      </c>
      <c r="ADI86" s="18">
        <v>0</v>
      </c>
      <c r="ADJ86" s="18">
        <v>0</v>
      </c>
      <c r="ADK86" s="18">
        <v>0</v>
      </c>
      <c r="ADL86" s="18"/>
      <c r="ADM86" s="18"/>
      <c r="ADN86" s="20">
        <f t="shared" si="255"/>
        <v>-205.727</v>
      </c>
      <c r="ADO86" s="20">
        <f t="shared" si="256"/>
        <v>-205.727</v>
      </c>
      <c r="ADP86" s="20">
        <f t="shared" si="257"/>
        <v>0</v>
      </c>
      <c r="ADQ86" s="18">
        <f t="shared" si="340"/>
        <v>0</v>
      </c>
      <c r="ADR86" s="18">
        <v>0</v>
      </c>
      <c r="ADS86" s="218">
        <v>0</v>
      </c>
      <c r="ADT86" s="218">
        <v>0</v>
      </c>
      <c r="ADU86" s="218">
        <v>0</v>
      </c>
      <c r="ADV86" s="218">
        <v>0</v>
      </c>
      <c r="ADW86" s="218">
        <v>0</v>
      </c>
      <c r="ADX86" s="218">
        <v>0</v>
      </c>
      <c r="ADY86" s="218">
        <v>0</v>
      </c>
      <c r="ADZ86" s="218">
        <v>0</v>
      </c>
      <c r="AEA86" s="218">
        <v>0</v>
      </c>
      <c r="AEB86" s="218"/>
      <c r="AEC86" s="218"/>
      <c r="AED86" s="20">
        <f t="shared" si="341"/>
        <v>0</v>
      </c>
      <c r="AEE86" s="18">
        <v>0</v>
      </c>
      <c r="AEF86" s="18">
        <v>0</v>
      </c>
      <c r="AEG86" s="18">
        <v>0</v>
      </c>
      <c r="AEH86" s="18">
        <v>0</v>
      </c>
      <c r="AEI86" s="18">
        <v>0</v>
      </c>
      <c r="AEJ86" s="18">
        <v>0</v>
      </c>
      <c r="AEK86" s="18">
        <v>0</v>
      </c>
      <c r="AEL86" s="18">
        <v>0</v>
      </c>
      <c r="AEM86" s="18">
        <v>0</v>
      </c>
      <c r="AEN86" s="18">
        <v>0</v>
      </c>
      <c r="AEO86" s="18"/>
      <c r="AEP86" s="18"/>
      <c r="AEQ86" s="20">
        <f t="shared" si="258"/>
        <v>0</v>
      </c>
      <c r="AER86" s="20">
        <f t="shared" si="259"/>
        <v>0</v>
      </c>
      <c r="AES86" s="20">
        <f t="shared" si="260"/>
        <v>0</v>
      </c>
      <c r="AET86" s="18">
        <f t="shared" si="342"/>
        <v>0</v>
      </c>
      <c r="AEU86" s="18">
        <v>0</v>
      </c>
      <c r="AEV86" s="218">
        <v>0</v>
      </c>
      <c r="AEW86" s="218">
        <v>0</v>
      </c>
      <c r="AEX86" s="218">
        <v>0</v>
      </c>
      <c r="AEY86" s="218">
        <v>0</v>
      </c>
      <c r="AEZ86" s="218"/>
      <c r="AFA86" s="218"/>
      <c r="AFB86" s="218"/>
      <c r="AFC86" s="218"/>
      <c r="AFD86" s="218"/>
      <c r="AFE86" s="218"/>
      <c r="AFF86" s="218"/>
      <c r="AFG86" s="20">
        <f t="shared" si="343"/>
        <v>0</v>
      </c>
      <c r="AFH86" s="18"/>
      <c r="AFI86" s="18"/>
      <c r="AFJ86" s="18"/>
      <c r="AFK86" s="18"/>
      <c r="AFL86" s="18"/>
      <c r="AFM86" s="18"/>
      <c r="AFN86" s="18"/>
      <c r="AFO86" s="18"/>
      <c r="AFP86" s="18"/>
      <c r="AFQ86" s="18"/>
      <c r="AFR86" s="18"/>
      <c r="AFS86" s="18"/>
      <c r="AFT86" s="20">
        <f t="shared" si="261"/>
        <v>0</v>
      </c>
      <c r="AFU86" s="20">
        <f t="shared" si="262"/>
        <v>0</v>
      </c>
      <c r="AFV86" s="135">
        <f t="shared" si="263"/>
        <v>0</v>
      </c>
      <c r="AFW86" s="140">
        <f t="shared" si="264"/>
        <v>61060.500999999989</v>
      </c>
      <c r="AFX86" s="110">
        <f t="shared" si="265"/>
        <v>64055.765049316193</v>
      </c>
      <c r="AFY86" s="125">
        <f t="shared" si="266"/>
        <v>2995.2640493162035</v>
      </c>
      <c r="AFZ86" s="20">
        <f t="shared" si="344"/>
        <v>0</v>
      </c>
      <c r="AGA86" s="139">
        <f t="shared" si="345"/>
        <v>2995.2640493162035</v>
      </c>
      <c r="AGB86" s="200">
        <f t="shared" si="267"/>
        <v>73272.60119999999</v>
      </c>
      <c r="AGC86" s="125">
        <f t="shared" si="267"/>
        <v>76866.918059179428</v>
      </c>
      <c r="AGD86" s="125">
        <f t="shared" si="268"/>
        <v>3594.3168591794383</v>
      </c>
      <c r="AGE86" s="20">
        <f t="shared" si="269"/>
        <v>0</v>
      </c>
      <c r="AGF86" s="135">
        <f t="shared" si="270"/>
        <v>3594.3168591794383</v>
      </c>
      <c r="AGG86" s="164">
        <f t="shared" si="346"/>
        <v>3663.6300599999995</v>
      </c>
      <c r="AGH86" s="205">
        <f t="shared" si="347"/>
        <v>3843.3459029589717</v>
      </c>
      <c r="AGI86" s="125">
        <f t="shared" si="271"/>
        <v>179.71584295897219</v>
      </c>
      <c r="AGJ86" s="20">
        <f t="shared" si="272"/>
        <v>0</v>
      </c>
      <c r="AGK86" s="139">
        <f t="shared" si="273"/>
        <v>179.71584295897219</v>
      </c>
      <c r="AGL86" s="165">
        <f t="shared" si="348"/>
        <v>76936.231259999986</v>
      </c>
      <c r="AGM86" s="165">
        <f t="shared" si="348"/>
        <v>80710.263962138401</v>
      </c>
      <c r="AGN86" s="166">
        <f t="shared" si="99"/>
        <v>3774.0327021384146</v>
      </c>
      <c r="AGO86" s="165">
        <f t="shared" si="274"/>
        <v>0</v>
      </c>
      <c r="AGP86" s="167">
        <f t="shared" si="275"/>
        <v>3774.0327021384146</v>
      </c>
      <c r="AGQ86" s="202">
        <f t="shared" si="349"/>
        <v>4.7619047619047623E-2</v>
      </c>
      <c r="AGR86" s="263"/>
      <c r="AGS86" s="263">
        <v>0.05</v>
      </c>
      <c r="AGT86" s="229"/>
      <c r="AGU86" s="264"/>
      <c r="AGV86" s="22"/>
      <c r="AGW86" s="22"/>
      <c r="AGX86" s="22"/>
      <c r="AGY86" s="22"/>
      <c r="AGZ86" s="22"/>
      <c r="AHA86" s="22"/>
      <c r="AHB86" s="22"/>
      <c r="AHC86" s="22"/>
      <c r="AHD86" s="22"/>
      <c r="AHE86" s="22"/>
      <c r="AHF86" s="22"/>
      <c r="AHG86" s="22"/>
      <c r="AHH86" s="22"/>
    </row>
    <row r="87" spans="1:892" s="210" customFormat="1" ht="12.75" outlineLevel="1" x14ac:dyDescent="0.25">
      <c r="A87" s="1">
        <v>517</v>
      </c>
      <c r="B87" s="21">
        <v>3</v>
      </c>
      <c r="C87" s="233" t="s">
        <v>1776</v>
      </c>
      <c r="D87" s="231">
        <v>3</v>
      </c>
      <c r="E87" s="227">
        <v>1243.8</v>
      </c>
      <c r="F87" s="131">
        <f t="shared" si="177"/>
        <v>16219.998000000001</v>
      </c>
      <c r="G87" s="113">
        <f t="shared" si="178"/>
        <v>12024.757119221289</v>
      </c>
      <c r="H87" s="131">
        <f t="shared" si="179"/>
        <v>-4195.2408807787124</v>
      </c>
      <c r="I87" s="120">
        <f t="shared" si="180"/>
        <v>-4195.2408807787124</v>
      </c>
      <c r="J87" s="120">
        <f t="shared" si="181"/>
        <v>0</v>
      </c>
      <c r="K87" s="18">
        <f t="shared" si="276"/>
        <v>5646.51</v>
      </c>
      <c r="L87" s="218">
        <v>553.5</v>
      </c>
      <c r="M87" s="218">
        <v>565.89</v>
      </c>
      <c r="N87" s="218">
        <v>565.89</v>
      </c>
      <c r="O87" s="218">
        <v>565.89</v>
      </c>
      <c r="P87" s="218">
        <v>565.89</v>
      </c>
      <c r="Q87" s="218">
        <v>565.89</v>
      </c>
      <c r="R87" s="218">
        <v>565.89</v>
      </c>
      <c r="S87" s="218">
        <v>565.89</v>
      </c>
      <c r="T87" s="218">
        <v>565.89</v>
      </c>
      <c r="U87" s="218">
        <v>565.89</v>
      </c>
      <c r="V87" s="218"/>
      <c r="W87" s="218"/>
      <c r="X87" s="218">
        <f t="shared" si="277"/>
        <v>2142.6151045837173</v>
      </c>
      <c r="Y87" s="18">
        <v>0</v>
      </c>
      <c r="Z87" s="18">
        <v>2142.6151045837173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8">
        <v>0</v>
      </c>
      <c r="AI87" s="18"/>
      <c r="AJ87" s="18"/>
      <c r="AK87" s="218"/>
      <c r="AL87" s="218">
        <f t="shared" si="278"/>
        <v>0</v>
      </c>
      <c r="AM87" s="218">
        <f t="shared" si="182"/>
        <v>0</v>
      </c>
      <c r="AN87" s="18">
        <f t="shared" si="279"/>
        <v>1019.9390000000002</v>
      </c>
      <c r="AO87" s="218">
        <v>100.13900000000001</v>
      </c>
      <c r="AP87" s="218">
        <v>102.2</v>
      </c>
      <c r="AQ87" s="218">
        <v>102.2</v>
      </c>
      <c r="AR87" s="218">
        <v>102.2</v>
      </c>
      <c r="AS87" s="218">
        <v>102.2</v>
      </c>
      <c r="AT87" s="218">
        <v>102.2</v>
      </c>
      <c r="AU87" s="218">
        <v>102.2</v>
      </c>
      <c r="AV87" s="218">
        <v>102.2</v>
      </c>
      <c r="AW87" s="218">
        <v>102.2</v>
      </c>
      <c r="AX87" s="218">
        <v>102.2</v>
      </c>
      <c r="AY87" s="218"/>
      <c r="AZ87" s="218"/>
      <c r="BA87" s="20">
        <f t="shared" si="280"/>
        <v>961.50482181054053</v>
      </c>
      <c r="BB87" s="18">
        <v>0</v>
      </c>
      <c r="BC87" s="18">
        <v>402.05004191806523</v>
      </c>
      <c r="BD87" s="18">
        <v>0</v>
      </c>
      <c r="BE87" s="18">
        <v>0</v>
      </c>
      <c r="BF87" s="18">
        <v>0</v>
      </c>
      <c r="BG87" s="18">
        <v>0</v>
      </c>
      <c r="BH87" s="18">
        <v>559.45477989247536</v>
      </c>
      <c r="BI87" s="18">
        <v>0</v>
      </c>
      <c r="BJ87" s="18">
        <v>0</v>
      </c>
      <c r="BK87" s="18">
        <v>0</v>
      </c>
      <c r="BL87" s="18"/>
      <c r="BM87" s="18"/>
      <c r="BN87" s="218"/>
      <c r="BO87" s="20">
        <f t="shared" si="183"/>
        <v>0</v>
      </c>
      <c r="BP87" s="20">
        <f t="shared" si="184"/>
        <v>0</v>
      </c>
      <c r="BQ87" s="18">
        <f t="shared" si="281"/>
        <v>233.76900000000003</v>
      </c>
      <c r="BR87" s="218">
        <v>23.168999999999997</v>
      </c>
      <c r="BS87" s="3">
        <v>23.4</v>
      </c>
      <c r="BT87" s="218">
        <v>23.4</v>
      </c>
      <c r="BU87" s="218">
        <v>23.4</v>
      </c>
      <c r="BV87" s="218">
        <v>23.4</v>
      </c>
      <c r="BW87" s="218">
        <v>23.4</v>
      </c>
      <c r="BX87" s="218">
        <v>23.4</v>
      </c>
      <c r="BY87" s="218">
        <v>23.4</v>
      </c>
      <c r="BZ87" s="218">
        <v>23.4</v>
      </c>
      <c r="CA87" s="218">
        <v>23.4</v>
      </c>
      <c r="CB87" s="218"/>
      <c r="CC87" s="218"/>
      <c r="CD87" s="18">
        <f t="shared" si="282"/>
        <v>250.21613118260001</v>
      </c>
      <c r="CE87" s="18">
        <v>21.500644920999999</v>
      </c>
      <c r="CF87" s="18">
        <v>21.445412209999997</v>
      </c>
      <c r="CG87" s="18">
        <v>25.898222866600001</v>
      </c>
      <c r="CH87" s="18">
        <v>26.435911949999998</v>
      </c>
      <c r="CI87" s="18">
        <v>25.858415834999999</v>
      </c>
      <c r="CJ87" s="18">
        <v>26.341408449999999</v>
      </c>
      <c r="CK87" s="18">
        <v>25.589038649999999</v>
      </c>
      <c r="CL87" s="18">
        <v>25.70188005</v>
      </c>
      <c r="CM87" s="18">
        <v>25.486796649999999</v>
      </c>
      <c r="CN87" s="18">
        <v>25.9583996</v>
      </c>
      <c r="CO87" s="18"/>
      <c r="CP87" s="18"/>
      <c r="CQ87" s="218"/>
      <c r="CR87" s="20">
        <f t="shared" si="185"/>
        <v>0</v>
      </c>
      <c r="CS87" s="20">
        <f t="shared" si="186"/>
        <v>0</v>
      </c>
      <c r="CT87" s="18">
        <f t="shared" si="283"/>
        <v>13.703000000000003</v>
      </c>
      <c r="CU87" s="18">
        <v>1.373</v>
      </c>
      <c r="CV87" s="218">
        <v>1.37</v>
      </c>
      <c r="CW87" s="218">
        <v>1.37</v>
      </c>
      <c r="CX87" s="218">
        <v>1.37</v>
      </c>
      <c r="CY87" s="218">
        <v>1.37</v>
      </c>
      <c r="CZ87" s="218">
        <v>1.37</v>
      </c>
      <c r="DA87" s="218">
        <v>1.37</v>
      </c>
      <c r="DB87" s="218">
        <v>1.37</v>
      </c>
      <c r="DC87" s="218">
        <v>1.37</v>
      </c>
      <c r="DD87" s="218">
        <v>1.37</v>
      </c>
      <c r="DE87" s="218"/>
      <c r="DF87" s="218"/>
      <c r="DG87" s="18">
        <f t="shared" si="284"/>
        <v>15.30521978148</v>
      </c>
      <c r="DH87" s="18">
        <v>1.423080141</v>
      </c>
      <c r="DI87" s="18">
        <v>1.41942441</v>
      </c>
      <c r="DJ87" s="18">
        <v>1.5572065774799999</v>
      </c>
      <c r="DK87" s="18">
        <v>1.58953671</v>
      </c>
      <c r="DL87" s="18">
        <v>1.5548130629999999</v>
      </c>
      <c r="DM87" s="18">
        <v>1.5838487699999999</v>
      </c>
      <c r="DN87" s="18">
        <v>1.5386159699999999</v>
      </c>
      <c r="DO87" s="18">
        <v>1.5454008899999998</v>
      </c>
      <c r="DP87" s="18">
        <v>1.5324683699999999</v>
      </c>
      <c r="DQ87" s="18">
        <v>1.56082488</v>
      </c>
      <c r="DR87" s="18"/>
      <c r="DS87" s="18"/>
      <c r="DT87" s="218">
        <f t="shared" si="285"/>
        <v>1.602219781479997</v>
      </c>
      <c r="DU87" s="20">
        <f t="shared" si="187"/>
        <v>0</v>
      </c>
      <c r="DV87" s="20">
        <f t="shared" si="286"/>
        <v>1.602219781479997</v>
      </c>
      <c r="DW87" s="18">
        <f t="shared" si="176"/>
        <v>0</v>
      </c>
      <c r="DX87" s="18">
        <v>0</v>
      </c>
      <c r="DY87" s="218">
        <v>0</v>
      </c>
      <c r="DZ87" s="218">
        <v>0</v>
      </c>
      <c r="EA87" s="218">
        <v>0</v>
      </c>
      <c r="EB87" s="218">
        <v>0</v>
      </c>
      <c r="EC87" s="218">
        <v>0</v>
      </c>
      <c r="ED87" s="218">
        <v>0</v>
      </c>
      <c r="EE87" s="218">
        <v>0</v>
      </c>
      <c r="EF87" s="218">
        <v>0</v>
      </c>
      <c r="EG87" s="218">
        <v>0</v>
      </c>
      <c r="EH87" s="218"/>
      <c r="EI87" s="218"/>
      <c r="EJ87" s="218"/>
      <c r="EK87" s="18">
        <f t="shared" si="287"/>
        <v>0</v>
      </c>
      <c r="EL87" s="18">
        <v>0</v>
      </c>
      <c r="EM87" s="18">
        <v>0</v>
      </c>
      <c r="EN87" s="18">
        <v>0</v>
      </c>
      <c r="EO87" s="18">
        <v>0</v>
      </c>
      <c r="EP87" s="18">
        <v>0</v>
      </c>
      <c r="EQ87" s="18">
        <v>0</v>
      </c>
      <c r="ER87" s="18">
        <v>0</v>
      </c>
      <c r="ES87" s="18">
        <v>0</v>
      </c>
      <c r="ET87" s="18">
        <v>0</v>
      </c>
      <c r="EU87" s="18">
        <v>0</v>
      </c>
      <c r="EV87" s="18"/>
      <c r="EW87" s="18"/>
      <c r="EX87" s="20">
        <f t="shared" si="188"/>
        <v>0</v>
      </c>
      <c r="EY87" s="20">
        <f t="shared" si="288"/>
        <v>0</v>
      </c>
      <c r="EZ87" s="20">
        <f t="shared" si="289"/>
        <v>0</v>
      </c>
      <c r="FA87" s="18">
        <f t="shared" si="290"/>
        <v>3933.0659999999993</v>
      </c>
      <c r="FB87" s="18">
        <v>386.166</v>
      </c>
      <c r="FC87" s="218">
        <v>394.1</v>
      </c>
      <c r="FD87" s="218">
        <v>394.1</v>
      </c>
      <c r="FE87" s="218">
        <v>394.1</v>
      </c>
      <c r="FF87" s="218">
        <v>394.1</v>
      </c>
      <c r="FG87" s="218">
        <v>394.1</v>
      </c>
      <c r="FH87" s="218">
        <v>394.1</v>
      </c>
      <c r="FI87" s="218">
        <v>394.1</v>
      </c>
      <c r="FJ87" s="218">
        <v>394.1</v>
      </c>
      <c r="FK87" s="218">
        <v>394.1</v>
      </c>
      <c r="FL87" s="218"/>
      <c r="FM87" s="218"/>
      <c r="FN87" s="20">
        <f t="shared" si="291"/>
        <v>4321.9916345901547</v>
      </c>
      <c r="FO87" s="18">
        <v>2172.6055952638053</v>
      </c>
      <c r="FP87" s="18">
        <v>0</v>
      </c>
      <c r="FQ87" s="18">
        <v>0</v>
      </c>
      <c r="FR87" s="18">
        <v>0</v>
      </c>
      <c r="FS87" s="18">
        <v>0</v>
      </c>
      <c r="FT87" s="18">
        <v>0</v>
      </c>
      <c r="FU87" s="18">
        <v>2149.3860393263499</v>
      </c>
      <c r="FV87" s="18">
        <v>0</v>
      </c>
      <c r="FW87" s="18">
        <v>0</v>
      </c>
      <c r="FX87" s="18">
        <v>0</v>
      </c>
      <c r="FY87" s="18"/>
      <c r="FZ87" s="18"/>
      <c r="GA87" s="218">
        <f t="shared" si="292"/>
        <v>388.92563459015537</v>
      </c>
      <c r="GB87" s="20">
        <f t="shared" si="293"/>
        <v>0</v>
      </c>
      <c r="GC87" s="20">
        <f t="shared" si="294"/>
        <v>388.92563459015537</v>
      </c>
      <c r="GD87" s="18">
        <f t="shared" si="295"/>
        <v>11.512</v>
      </c>
      <c r="GE87" s="218">
        <v>11.512</v>
      </c>
      <c r="GF87" s="218">
        <v>0</v>
      </c>
      <c r="GG87" s="218">
        <v>0</v>
      </c>
      <c r="GH87" s="218">
        <v>0</v>
      </c>
      <c r="GI87" s="218">
        <v>0</v>
      </c>
      <c r="GJ87" s="218">
        <v>0</v>
      </c>
      <c r="GK87" s="218"/>
      <c r="GL87" s="218"/>
      <c r="GM87" s="218"/>
      <c r="GN87" s="218"/>
      <c r="GO87" s="218"/>
      <c r="GP87" s="218"/>
      <c r="GQ87" s="20">
        <f t="shared" si="296"/>
        <v>0</v>
      </c>
      <c r="GR87" s="18">
        <v>0</v>
      </c>
      <c r="GS87" s="18">
        <v>0</v>
      </c>
      <c r="GT87" s="18">
        <v>0</v>
      </c>
      <c r="GU87" s="18">
        <v>0</v>
      </c>
      <c r="GV87" s="218">
        <f t="shared" si="297"/>
        <v>-11.512</v>
      </c>
      <c r="GW87" s="20">
        <f t="shared" si="189"/>
        <v>-11.512</v>
      </c>
      <c r="GX87" s="20">
        <f t="shared" si="190"/>
        <v>0</v>
      </c>
      <c r="GY87" s="18">
        <f t="shared" si="298"/>
        <v>5361.4989999999998</v>
      </c>
      <c r="GZ87" s="18">
        <v>523.99900000000002</v>
      </c>
      <c r="HA87" s="218">
        <v>537.5</v>
      </c>
      <c r="HB87" s="218">
        <v>537.5</v>
      </c>
      <c r="HC87" s="218">
        <v>537.5</v>
      </c>
      <c r="HD87" s="218">
        <v>537.5</v>
      </c>
      <c r="HE87" s="218">
        <v>537.5</v>
      </c>
      <c r="HF87" s="218">
        <v>537.5</v>
      </c>
      <c r="HG87" s="218">
        <v>537.5</v>
      </c>
      <c r="HH87" s="218">
        <v>537.5</v>
      </c>
      <c r="HI87" s="218">
        <v>537.5</v>
      </c>
      <c r="HJ87" s="218"/>
      <c r="HK87" s="218"/>
      <c r="HL87" s="20">
        <f t="shared" si="299"/>
        <v>4333.1242072727973</v>
      </c>
      <c r="HM87" s="18">
        <v>413.837104579293</v>
      </c>
      <c r="HN87" s="18">
        <v>380.4701460413587</v>
      </c>
      <c r="HO87" s="18">
        <v>437.29525724768848</v>
      </c>
      <c r="HP87" s="18">
        <v>471.36930935204254</v>
      </c>
      <c r="HQ87" s="18">
        <v>493.10375547871456</v>
      </c>
      <c r="HR87" s="18">
        <v>427.73885418039663</v>
      </c>
      <c r="HS87" s="18">
        <v>388.82049697194759</v>
      </c>
      <c r="HT87" s="18">
        <v>514.33018382896341</v>
      </c>
      <c r="HU87" s="18">
        <v>388.63150786992099</v>
      </c>
      <c r="HV87" s="18">
        <v>417.52759172247096</v>
      </c>
      <c r="HW87" s="18"/>
      <c r="HX87" s="18"/>
      <c r="HY87" s="20">
        <f t="shared" si="191"/>
        <v>-1028.3747927272025</v>
      </c>
      <c r="HZ87" s="20">
        <f t="shared" si="192"/>
        <v>-1028.3747927272025</v>
      </c>
      <c r="IA87" s="20">
        <f t="shared" si="193"/>
        <v>0</v>
      </c>
      <c r="IB87" s="119">
        <f t="shared" si="300"/>
        <v>0</v>
      </c>
      <c r="IC87" s="119">
        <v>0</v>
      </c>
      <c r="ID87" s="228">
        <v>0</v>
      </c>
      <c r="IE87" s="228">
        <v>0</v>
      </c>
      <c r="IF87" s="119">
        <v>0</v>
      </c>
      <c r="IG87" s="119">
        <v>0</v>
      </c>
      <c r="IH87" s="119">
        <v>0</v>
      </c>
      <c r="II87" s="119">
        <v>0</v>
      </c>
      <c r="IJ87" s="119">
        <v>0</v>
      </c>
      <c r="IK87" s="119">
        <v>0</v>
      </c>
      <c r="IL87" s="119">
        <v>0</v>
      </c>
      <c r="IM87" s="119"/>
      <c r="IN87" s="119"/>
      <c r="IO87" s="120">
        <f t="shared" si="301"/>
        <v>0</v>
      </c>
      <c r="IP87" s="18">
        <v>0</v>
      </c>
      <c r="IQ87" s="18">
        <v>0</v>
      </c>
      <c r="IR87" s="18">
        <v>0</v>
      </c>
      <c r="IS87" s="18">
        <v>0</v>
      </c>
      <c r="IT87" s="18">
        <v>0</v>
      </c>
      <c r="IU87" s="18">
        <v>0</v>
      </c>
      <c r="IV87" s="18">
        <v>0</v>
      </c>
      <c r="IW87" s="18">
        <v>0</v>
      </c>
      <c r="IX87" s="18">
        <v>0</v>
      </c>
      <c r="IY87" s="18">
        <v>0</v>
      </c>
      <c r="IZ87" s="18"/>
      <c r="JA87" s="18"/>
      <c r="JB87" s="228">
        <f t="shared" si="194"/>
        <v>0</v>
      </c>
      <c r="JC87" s="120">
        <f t="shared" si="195"/>
        <v>0</v>
      </c>
      <c r="JD87" s="120">
        <f t="shared" si="196"/>
        <v>0</v>
      </c>
      <c r="JE87" s="119">
        <f t="shared" si="302"/>
        <v>0</v>
      </c>
      <c r="JF87" s="119">
        <v>0</v>
      </c>
      <c r="JG87" s="228">
        <v>0</v>
      </c>
      <c r="JH87" s="228">
        <v>0</v>
      </c>
      <c r="JI87" s="228">
        <v>0</v>
      </c>
      <c r="JJ87" s="228">
        <v>0</v>
      </c>
      <c r="JK87" s="228">
        <v>0</v>
      </c>
      <c r="JL87" s="228">
        <v>0</v>
      </c>
      <c r="JM87" s="228">
        <v>0</v>
      </c>
      <c r="JN87" s="228">
        <v>0</v>
      </c>
      <c r="JO87" s="228">
        <v>0</v>
      </c>
      <c r="JP87" s="228"/>
      <c r="JQ87" s="228"/>
      <c r="JR87" s="119">
        <f t="shared" si="303"/>
        <v>0</v>
      </c>
      <c r="JS87" s="18">
        <v>0</v>
      </c>
      <c r="JT87" s="18">
        <v>0</v>
      </c>
      <c r="JU87" s="18">
        <v>0</v>
      </c>
      <c r="JV87" s="18">
        <v>0</v>
      </c>
      <c r="JW87" s="18">
        <v>0</v>
      </c>
      <c r="JX87" s="18">
        <v>0</v>
      </c>
      <c r="JY87" s="18">
        <v>0</v>
      </c>
      <c r="JZ87" s="18">
        <v>0</v>
      </c>
      <c r="KA87" s="18">
        <v>0</v>
      </c>
      <c r="KB87" s="18">
        <v>0</v>
      </c>
      <c r="KC87" s="18"/>
      <c r="KD87" s="18"/>
      <c r="KE87" s="228">
        <f t="shared" si="197"/>
        <v>0</v>
      </c>
      <c r="KF87" s="120">
        <f t="shared" si="198"/>
        <v>0</v>
      </c>
      <c r="KG87" s="120">
        <f t="shared" si="199"/>
        <v>0</v>
      </c>
      <c r="KH87" s="119">
        <f t="shared" si="304"/>
        <v>1366.5470000000005</v>
      </c>
      <c r="KI87" s="119">
        <v>134.17700000000002</v>
      </c>
      <c r="KJ87" s="228">
        <v>136.93</v>
      </c>
      <c r="KK87" s="228">
        <v>136.93</v>
      </c>
      <c r="KL87" s="228">
        <v>136.93</v>
      </c>
      <c r="KM87" s="228">
        <v>136.93</v>
      </c>
      <c r="KN87" s="228">
        <v>136.93</v>
      </c>
      <c r="KO87" s="228">
        <v>136.93</v>
      </c>
      <c r="KP87" s="228">
        <v>136.93</v>
      </c>
      <c r="KQ87" s="228">
        <v>136.93</v>
      </c>
      <c r="KR87" s="228">
        <v>136.93</v>
      </c>
      <c r="KS87" s="228"/>
      <c r="KT87" s="228"/>
      <c r="KU87" s="120">
        <f t="shared" si="305"/>
        <v>1142.0844031202082</v>
      </c>
      <c r="KV87" s="18">
        <v>159.00580955882916</v>
      </c>
      <c r="KW87" s="18">
        <v>120.5089949132495</v>
      </c>
      <c r="KX87" s="18">
        <v>177.65576271699547</v>
      </c>
      <c r="KY87" s="18">
        <v>157.55628782722346</v>
      </c>
      <c r="KZ87" s="18">
        <v>169.68844798059035</v>
      </c>
      <c r="LA87" s="18">
        <v>33.620863580597003</v>
      </c>
      <c r="LB87" s="18">
        <v>1.8629210084580858</v>
      </c>
      <c r="LC87" s="18"/>
      <c r="LD87" s="18">
        <v>187.70025760387719</v>
      </c>
      <c r="LE87" s="18">
        <v>134.48505793038802</v>
      </c>
      <c r="LF87" s="18"/>
      <c r="LG87" s="18"/>
      <c r="LH87" s="228">
        <f t="shared" si="306"/>
        <v>-224.46259687979227</v>
      </c>
      <c r="LI87" s="120">
        <f t="shared" si="200"/>
        <v>-224.46259687979227</v>
      </c>
      <c r="LJ87" s="120">
        <f t="shared" si="201"/>
        <v>0</v>
      </c>
      <c r="LK87" s="120">
        <f t="shared" si="307"/>
        <v>0</v>
      </c>
      <c r="LL87" s="228"/>
      <c r="LM87" s="228"/>
      <c r="LN87" s="228"/>
      <c r="LO87" s="228"/>
      <c r="LP87" s="228"/>
      <c r="LQ87" s="228"/>
      <c r="LR87" s="228"/>
      <c r="LS87" s="228"/>
      <c r="LT87" s="228"/>
      <c r="LU87" s="228"/>
      <c r="LV87" s="228"/>
      <c r="LW87" s="228"/>
      <c r="LX87" s="120">
        <f t="shared" si="202"/>
        <v>0</v>
      </c>
      <c r="LY87" s="228"/>
      <c r="LZ87" s="228"/>
      <c r="MA87" s="228"/>
      <c r="MB87" s="228"/>
      <c r="MC87" s="228"/>
      <c r="MD87" s="228"/>
      <c r="ME87" s="228"/>
      <c r="MF87" s="228"/>
      <c r="MG87" s="228"/>
      <c r="MH87" s="228"/>
      <c r="MI87" s="228"/>
      <c r="MJ87" s="119">
        <v>0</v>
      </c>
      <c r="MK87" s="228"/>
      <c r="ML87" s="120">
        <f t="shared" si="203"/>
        <v>0</v>
      </c>
      <c r="MM87" s="120">
        <f t="shared" si="204"/>
        <v>0</v>
      </c>
      <c r="MN87" s="120">
        <f t="shared" si="308"/>
        <v>3294.2630000000004</v>
      </c>
      <c r="MO87" s="120">
        <v>385.91299999999995</v>
      </c>
      <c r="MP87" s="228">
        <v>323.14999999999998</v>
      </c>
      <c r="MQ87" s="228">
        <v>323.14999999999998</v>
      </c>
      <c r="MR87" s="228">
        <v>323.14999999999998</v>
      </c>
      <c r="MS87" s="228">
        <v>323.14999999999998</v>
      </c>
      <c r="MT87" s="228">
        <v>323.14999999999998</v>
      </c>
      <c r="MU87" s="228">
        <v>323.14999999999998</v>
      </c>
      <c r="MV87" s="228">
        <v>323.14999999999998</v>
      </c>
      <c r="MW87" s="228">
        <v>323.14999999999998</v>
      </c>
      <c r="MX87" s="228">
        <v>323.14999999999998</v>
      </c>
      <c r="MY87" s="228"/>
      <c r="MZ87" s="228"/>
      <c r="NA87" s="120">
        <f t="shared" si="309"/>
        <v>2383.5713344497831</v>
      </c>
      <c r="NB87" s="20">
        <v>0</v>
      </c>
      <c r="NC87" s="20">
        <v>548.7250106797685</v>
      </c>
      <c r="ND87" s="20">
        <v>1393.9732893599389</v>
      </c>
      <c r="NE87" s="20">
        <v>0</v>
      </c>
      <c r="NF87" s="20">
        <v>0</v>
      </c>
      <c r="NG87" s="20">
        <v>0</v>
      </c>
      <c r="NH87" s="20">
        <v>0</v>
      </c>
      <c r="NI87" s="20">
        <v>0</v>
      </c>
      <c r="NJ87" s="20">
        <v>0</v>
      </c>
      <c r="NK87" s="20">
        <v>440.87303441007566</v>
      </c>
      <c r="NL87" s="20"/>
      <c r="NM87" s="20"/>
      <c r="NN87" s="228">
        <f t="shared" si="310"/>
        <v>-910.69166555021729</v>
      </c>
      <c r="NO87" s="120">
        <f t="shared" si="205"/>
        <v>-910.69166555021729</v>
      </c>
      <c r="NP87" s="120">
        <f t="shared" si="206"/>
        <v>0</v>
      </c>
      <c r="NQ87" s="114">
        <f t="shared" si="207"/>
        <v>7332.9050000000007</v>
      </c>
      <c r="NR87" s="113">
        <f t="shared" si="208"/>
        <v>0</v>
      </c>
      <c r="NS87" s="131">
        <f t="shared" si="209"/>
        <v>-7332.9050000000007</v>
      </c>
      <c r="NT87" s="120">
        <f t="shared" si="210"/>
        <v>-7332.9050000000007</v>
      </c>
      <c r="NU87" s="120">
        <f t="shared" si="211"/>
        <v>0</v>
      </c>
      <c r="NV87" s="18">
        <f t="shared" si="311"/>
        <v>1807.701</v>
      </c>
      <c r="NW87" s="18">
        <v>174.291</v>
      </c>
      <c r="NX87" s="218">
        <v>181.49</v>
      </c>
      <c r="NY87" s="218">
        <v>181.49</v>
      </c>
      <c r="NZ87" s="18">
        <v>181.49</v>
      </c>
      <c r="OA87" s="18">
        <v>181.49</v>
      </c>
      <c r="OB87" s="18">
        <v>181.49</v>
      </c>
      <c r="OC87" s="18">
        <v>181.49</v>
      </c>
      <c r="OD87" s="18">
        <v>181.49</v>
      </c>
      <c r="OE87" s="18">
        <v>181.49</v>
      </c>
      <c r="OF87" s="18">
        <v>181.49</v>
      </c>
      <c r="OG87" s="18"/>
      <c r="OH87" s="18"/>
      <c r="OI87" s="20">
        <f t="shared" si="312"/>
        <v>0</v>
      </c>
      <c r="OJ87" s="20">
        <v>0</v>
      </c>
      <c r="OK87" s="20">
        <v>0</v>
      </c>
      <c r="OL87" s="20">
        <v>0</v>
      </c>
      <c r="OM87" s="20">
        <v>0</v>
      </c>
      <c r="ON87" s="20">
        <v>0</v>
      </c>
      <c r="OO87" s="20">
        <v>0</v>
      </c>
      <c r="OP87" s="20">
        <v>0</v>
      </c>
      <c r="OQ87" s="20">
        <v>0</v>
      </c>
      <c r="OR87" s="20">
        <v>0</v>
      </c>
      <c r="OS87" s="20">
        <f>VLOOKUP(C87,'[3]Фін.рез.(витрати)'!$C$8:$AD$94,28,0)</f>
        <v>0</v>
      </c>
      <c r="OT87" s="20"/>
      <c r="OU87" s="20"/>
      <c r="OV87" s="218">
        <f t="shared" si="313"/>
        <v>-1807.701</v>
      </c>
      <c r="OW87" s="20">
        <f t="shared" si="212"/>
        <v>-1807.701</v>
      </c>
      <c r="OX87" s="20">
        <f t="shared" si="213"/>
        <v>0</v>
      </c>
      <c r="OY87" s="18">
        <f t="shared" si="314"/>
        <v>2622.1619999999998</v>
      </c>
      <c r="OZ87" s="18">
        <v>245.982</v>
      </c>
      <c r="PA87" s="218">
        <v>264.02</v>
      </c>
      <c r="PB87" s="218">
        <v>264.02</v>
      </c>
      <c r="PC87" s="218">
        <v>264.02</v>
      </c>
      <c r="PD87" s="218">
        <v>264.02</v>
      </c>
      <c r="PE87" s="218">
        <v>264.02</v>
      </c>
      <c r="PF87" s="218">
        <v>264.02</v>
      </c>
      <c r="PG87" s="218">
        <v>264.02</v>
      </c>
      <c r="PH87" s="218">
        <v>264.02</v>
      </c>
      <c r="PI87" s="218">
        <v>264.02</v>
      </c>
      <c r="PJ87" s="218"/>
      <c r="PK87" s="218"/>
      <c r="PL87" s="20">
        <f t="shared" si="315"/>
        <v>0</v>
      </c>
      <c r="PM87" s="18">
        <v>0</v>
      </c>
      <c r="PN87" s="18">
        <v>0</v>
      </c>
      <c r="PO87" s="18">
        <v>0</v>
      </c>
      <c r="PP87" s="18">
        <v>0</v>
      </c>
      <c r="PQ87" s="18">
        <v>0</v>
      </c>
      <c r="PR87" s="18">
        <v>0</v>
      </c>
      <c r="PS87" s="18">
        <v>0</v>
      </c>
      <c r="PT87" s="18">
        <v>0</v>
      </c>
      <c r="PU87" s="18">
        <v>0</v>
      </c>
      <c r="PV87" s="18">
        <f>VLOOKUP(C87,'[3]Фін.рез.(витрати)'!$C$8:$AE$94,29,0)</f>
        <v>0</v>
      </c>
      <c r="PW87" s="18"/>
      <c r="PX87" s="18"/>
      <c r="PY87" s="218">
        <f t="shared" si="316"/>
        <v>-2622.1619999999998</v>
      </c>
      <c r="PZ87" s="20">
        <f t="shared" si="214"/>
        <v>-2622.1619999999998</v>
      </c>
      <c r="QA87" s="20">
        <f t="shared" si="215"/>
        <v>0</v>
      </c>
      <c r="QB87" s="18">
        <f t="shared" si="317"/>
        <v>365.14800000000002</v>
      </c>
      <c r="QC87" s="18">
        <v>35.747999999999998</v>
      </c>
      <c r="QD87" s="218">
        <v>36.6</v>
      </c>
      <c r="QE87" s="218">
        <v>36.6</v>
      </c>
      <c r="QF87" s="218">
        <v>36.6</v>
      </c>
      <c r="QG87" s="218">
        <v>36.6</v>
      </c>
      <c r="QH87" s="218">
        <v>36.6</v>
      </c>
      <c r="QI87" s="218">
        <v>36.6</v>
      </c>
      <c r="QJ87" s="218">
        <v>36.6</v>
      </c>
      <c r="QK87" s="218">
        <v>36.6</v>
      </c>
      <c r="QL87" s="218">
        <v>36.6</v>
      </c>
      <c r="QM87" s="218"/>
      <c r="QN87" s="218"/>
      <c r="QO87" s="20">
        <f t="shared" si="318"/>
        <v>0</v>
      </c>
      <c r="QP87" s="18">
        <v>0</v>
      </c>
      <c r="QQ87" s="18">
        <v>0</v>
      </c>
      <c r="QR87" s="18"/>
      <c r="QS87" s="18">
        <v>0</v>
      </c>
      <c r="QT87" s="18">
        <v>0</v>
      </c>
      <c r="QU87" s="18">
        <v>0</v>
      </c>
      <c r="QV87" s="18"/>
      <c r="QW87" s="18">
        <v>0</v>
      </c>
      <c r="QX87" s="18"/>
      <c r="QY87" s="18"/>
      <c r="QZ87" s="18"/>
      <c r="RA87" s="18"/>
      <c r="RB87" s="218">
        <f t="shared" si="319"/>
        <v>-365.14800000000002</v>
      </c>
      <c r="RC87" s="20">
        <f t="shared" si="216"/>
        <v>-365.14800000000002</v>
      </c>
      <c r="RD87" s="20">
        <f t="shared" si="217"/>
        <v>0</v>
      </c>
      <c r="RE87" s="18">
        <f t="shared" si="320"/>
        <v>1699.3380000000002</v>
      </c>
      <c r="RF87" s="20">
        <v>165.648</v>
      </c>
      <c r="RG87" s="218">
        <v>170.41</v>
      </c>
      <c r="RH87" s="218">
        <v>170.41</v>
      </c>
      <c r="RI87" s="218">
        <v>170.41</v>
      </c>
      <c r="RJ87" s="218">
        <v>170.41</v>
      </c>
      <c r="RK87" s="218">
        <v>170.41</v>
      </c>
      <c r="RL87" s="218">
        <v>170.41</v>
      </c>
      <c r="RM87" s="218">
        <v>170.41</v>
      </c>
      <c r="RN87" s="218">
        <v>170.41</v>
      </c>
      <c r="RO87" s="218">
        <v>170.41</v>
      </c>
      <c r="RP87" s="218"/>
      <c r="RQ87" s="218"/>
      <c r="RR87" s="20">
        <f t="shared" si="321"/>
        <v>0</v>
      </c>
      <c r="RS87" s="18">
        <v>0</v>
      </c>
      <c r="RT87" s="18">
        <v>0</v>
      </c>
      <c r="RU87" s="18"/>
      <c r="RV87" s="18">
        <v>0</v>
      </c>
      <c r="RW87" s="18"/>
      <c r="RX87" s="18"/>
      <c r="RY87" s="18">
        <v>0</v>
      </c>
      <c r="RZ87" s="18">
        <v>0</v>
      </c>
      <c r="SA87" s="18"/>
      <c r="SB87" s="18"/>
      <c r="SC87" s="18"/>
      <c r="SD87" s="18"/>
      <c r="SE87" s="20">
        <f t="shared" si="218"/>
        <v>-1699.3380000000002</v>
      </c>
      <c r="SF87" s="20">
        <f t="shared" si="219"/>
        <v>-1699.3380000000002</v>
      </c>
      <c r="SG87" s="20">
        <f t="shared" si="220"/>
        <v>0</v>
      </c>
      <c r="SH87" s="18">
        <f t="shared" si="322"/>
        <v>0</v>
      </c>
      <c r="SI87" s="18">
        <v>0</v>
      </c>
      <c r="SJ87" s="218">
        <v>0</v>
      </c>
      <c r="SK87" s="218">
        <v>0</v>
      </c>
      <c r="SL87" s="218">
        <v>0</v>
      </c>
      <c r="SM87" s="218">
        <v>0</v>
      </c>
      <c r="SN87" s="218">
        <v>0</v>
      </c>
      <c r="SO87" s="218">
        <v>0</v>
      </c>
      <c r="SP87" s="218">
        <v>0</v>
      </c>
      <c r="SQ87" s="218">
        <v>0</v>
      </c>
      <c r="SR87" s="218">
        <v>0</v>
      </c>
      <c r="SS87" s="218"/>
      <c r="ST87" s="218"/>
      <c r="SU87" s="20">
        <f t="shared" si="323"/>
        <v>0</v>
      </c>
      <c r="SV87" s="18">
        <v>0</v>
      </c>
      <c r="SW87" s="18">
        <v>0</v>
      </c>
      <c r="SX87" s="18">
        <v>0</v>
      </c>
      <c r="SY87" s="18">
        <v>0</v>
      </c>
      <c r="SZ87" s="18">
        <v>0</v>
      </c>
      <c r="TA87" s="18">
        <v>0</v>
      </c>
      <c r="TB87" s="18">
        <v>0</v>
      </c>
      <c r="TC87" s="18">
        <v>0</v>
      </c>
      <c r="TD87" s="18">
        <v>0</v>
      </c>
      <c r="TE87" s="18"/>
      <c r="TF87" s="18"/>
      <c r="TG87" s="18"/>
      <c r="TH87" s="20">
        <f t="shared" si="221"/>
        <v>0</v>
      </c>
      <c r="TI87" s="20">
        <f t="shared" si="222"/>
        <v>0</v>
      </c>
      <c r="TJ87" s="20">
        <f t="shared" si="223"/>
        <v>0</v>
      </c>
      <c r="TK87" s="18">
        <f t="shared" si="324"/>
        <v>803.72399999999993</v>
      </c>
      <c r="TL87" s="18">
        <v>78.864000000000004</v>
      </c>
      <c r="TM87" s="218">
        <v>80.540000000000006</v>
      </c>
      <c r="TN87" s="218">
        <v>80.540000000000006</v>
      </c>
      <c r="TO87" s="218">
        <v>80.540000000000006</v>
      </c>
      <c r="TP87" s="218">
        <v>80.540000000000006</v>
      </c>
      <c r="TQ87" s="218">
        <v>80.540000000000006</v>
      </c>
      <c r="TR87" s="218">
        <v>80.540000000000006</v>
      </c>
      <c r="TS87" s="218">
        <v>80.540000000000006</v>
      </c>
      <c r="TT87" s="218">
        <v>80.540000000000006</v>
      </c>
      <c r="TU87" s="218">
        <v>80.540000000000006</v>
      </c>
      <c r="TV87" s="218"/>
      <c r="TW87" s="218"/>
      <c r="TX87" s="20">
        <f t="shared" si="325"/>
        <v>0</v>
      </c>
      <c r="TY87" s="18">
        <v>0</v>
      </c>
      <c r="TZ87" s="18">
        <v>0</v>
      </c>
      <c r="UA87" s="18">
        <v>0</v>
      </c>
      <c r="UB87" s="18">
        <v>0</v>
      </c>
      <c r="UC87" s="18">
        <v>0</v>
      </c>
      <c r="UD87" s="18">
        <v>0</v>
      </c>
      <c r="UE87" s="18">
        <v>0</v>
      </c>
      <c r="UF87" s="18">
        <v>0</v>
      </c>
      <c r="UG87" s="18">
        <v>0</v>
      </c>
      <c r="UH87" s="18">
        <f>VLOOKUP(C87,'[3]Фін.рез.(витрати)'!$C$8:$AI$94,33,0)</f>
        <v>0</v>
      </c>
      <c r="UI87" s="18"/>
      <c r="UJ87" s="18"/>
      <c r="UK87" s="20">
        <f t="shared" si="224"/>
        <v>-803.72399999999993</v>
      </c>
      <c r="UL87" s="20">
        <f t="shared" si="225"/>
        <v>-803.72399999999993</v>
      </c>
      <c r="UM87" s="20">
        <f t="shared" si="226"/>
        <v>0</v>
      </c>
      <c r="UN87" s="18">
        <f t="shared" si="326"/>
        <v>34.832000000000008</v>
      </c>
      <c r="UO87" s="18">
        <v>3.4220000000000006</v>
      </c>
      <c r="UP87" s="218">
        <v>3.49</v>
      </c>
      <c r="UQ87" s="218">
        <v>3.49</v>
      </c>
      <c r="UR87" s="218">
        <v>3.49</v>
      </c>
      <c r="US87" s="218">
        <v>3.49</v>
      </c>
      <c r="UT87" s="218">
        <v>3.49</v>
      </c>
      <c r="UU87" s="218">
        <v>3.49</v>
      </c>
      <c r="UV87" s="218">
        <v>3.49</v>
      </c>
      <c r="UW87" s="218">
        <v>3.49</v>
      </c>
      <c r="UX87" s="218">
        <v>3.49</v>
      </c>
      <c r="UY87" s="218"/>
      <c r="UZ87" s="218"/>
      <c r="VA87" s="20">
        <f t="shared" si="227"/>
        <v>0</v>
      </c>
      <c r="VB87" s="218"/>
      <c r="VC87" s="218"/>
      <c r="VD87" s="218"/>
      <c r="VE87" s="218"/>
      <c r="VF87" s="218"/>
      <c r="VG87" s="218"/>
      <c r="VH87" s="218"/>
      <c r="VI87" s="218"/>
      <c r="VJ87" s="218"/>
      <c r="VK87" s="218"/>
      <c r="VL87" s="218"/>
      <c r="VM87" s="218"/>
      <c r="VN87" s="20">
        <f t="shared" si="228"/>
        <v>-34.832000000000008</v>
      </c>
      <c r="VO87" s="20">
        <f t="shared" si="229"/>
        <v>-34.832000000000008</v>
      </c>
      <c r="VP87" s="20">
        <f t="shared" si="230"/>
        <v>0</v>
      </c>
      <c r="VQ87" s="120">
        <f t="shared" si="231"/>
        <v>0</v>
      </c>
      <c r="VR87" s="228"/>
      <c r="VS87" s="228"/>
      <c r="VT87" s="228"/>
      <c r="VU87" s="228"/>
      <c r="VV87" s="228"/>
      <c r="VW87" s="228"/>
      <c r="VX87" s="228"/>
      <c r="VY87" s="228"/>
      <c r="VZ87" s="228"/>
      <c r="WA87" s="228"/>
      <c r="WB87" s="228"/>
      <c r="WC87" s="228"/>
      <c r="WD87" s="120">
        <f t="shared" si="232"/>
        <v>0</v>
      </c>
      <c r="WE87" s="218"/>
      <c r="WF87" s="218"/>
      <c r="WG87" s="218"/>
      <c r="WH87" s="218"/>
      <c r="WI87" s="218"/>
      <c r="WJ87" s="218"/>
      <c r="WK87" s="218"/>
      <c r="WL87" s="218"/>
      <c r="WM87" s="218"/>
      <c r="WN87" s="218"/>
      <c r="WO87" s="218"/>
      <c r="WP87" s="218"/>
      <c r="WQ87" s="120">
        <f t="shared" si="233"/>
        <v>0</v>
      </c>
      <c r="WR87" s="120">
        <f t="shared" si="234"/>
        <v>0</v>
      </c>
      <c r="WS87" s="120">
        <f t="shared" si="235"/>
        <v>0</v>
      </c>
      <c r="WT87" s="119">
        <f t="shared" si="327"/>
        <v>32336.034</v>
      </c>
      <c r="WU87" s="119">
        <v>3104.6639999999998</v>
      </c>
      <c r="WV87" s="228">
        <v>3247.93</v>
      </c>
      <c r="WW87" s="228">
        <v>3247.93</v>
      </c>
      <c r="WX87" s="228">
        <v>3247.93</v>
      </c>
      <c r="WY87" s="228">
        <v>3247.93</v>
      </c>
      <c r="WZ87" s="228">
        <v>3247.93</v>
      </c>
      <c r="XA87" s="228">
        <v>3247.93</v>
      </c>
      <c r="XB87" s="228">
        <v>3247.93</v>
      </c>
      <c r="XC87" s="228">
        <v>3247.93</v>
      </c>
      <c r="XD87" s="228">
        <v>3247.93</v>
      </c>
      <c r="XE87" s="228"/>
      <c r="XF87" s="228"/>
      <c r="XG87" s="119">
        <f t="shared" si="328"/>
        <v>44388.127221898678</v>
      </c>
      <c r="XH87" s="18">
        <v>4332.9042248076712</v>
      </c>
      <c r="XI87" s="18">
        <v>3981.7711005546325</v>
      </c>
      <c r="XJ87" s="18">
        <v>1999.5903998965241</v>
      </c>
      <c r="XK87" s="18">
        <v>1413.9195105818751</v>
      </c>
      <c r="XL87" s="18">
        <v>5149.4096031136733</v>
      </c>
      <c r="XM87" s="18">
        <v>4927.1053359640682</v>
      </c>
      <c r="XN87" s="18">
        <v>3560.4872284759422</v>
      </c>
      <c r="XO87" s="18">
        <v>7228.6096833703896</v>
      </c>
      <c r="XP87" s="18">
        <v>7223.9190085807995</v>
      </c>
      <c r="XQ87" s="18">
        <v>4570.4111265531074</v>
      </c>
      <c r="XR87" s="18"/>
      <c r="XS87" s="18"/>
      <c r="XT87" s="120">
        <f t="shared" si="236"/>
        <v>12052.093221898678</v>
      </c>
      <c r="XU87" s="120">
        <f t="shared" si="237"/>
        <v>0</v>
      </c>
      <c r="XV87" s="120">
        <f t="shared" si="238"/>
        <v>12052.093221898678</v>
      </c>
      <c r="XW87" s="119">
        <f t="shared" si="329"/>
        <v>9068.987000000001</v>
      </c>
      <c r="XX87" s="119">
        <v>845.86699999999996</v>
      </c>
      <c r="XY87" s="228">
        <v>913.68</v>
      </c>
      <c r="XZ87" s="228">
        <v>913.68</v>
      </c>
      <c r="YA87" s="228">
        <v>913.68</v>
      </c>
      <c r="YB87" s="228">
        <v>913.68</v>
      </c>
      <c r="YC87" s="228">
        <v>913.68</v>
      </c>
      <c r="YD87" s="228">
        <v>913.68</v>
      </c>
      <c r="YE87" s="228">
        <v>913.68</v>
      </c>
      <c r="YF87" s="228">
        <v>913.68</v>
      </c>
      <c r="YG87" s="228">
        <v>913.68</v>
      </c>
      <c r="YH87" s="228"/>
      <c r="YI87" s="228"/>
      <c r="YJ87" s="120">
        <f t="shared" si="330"/>
        <v>8268.1748944306273</v>
      </c>
      <c r="YK87" s="18">
        <v>771.4002598887804</v>
      </c>
      <c r="YL87" s="18">
        <v>551.41784041417623</v>
      </c>
      <c r="YM87" s="18">
        <v>774.8523122694927</v>
      </c>
      <c r="YN87" s="18">
        <v>827.78794089121106</v>
      </c>
      <c r="YO87" s="18">
        <v>1134.4872653842572</v>
      </c>
      <c r="YP87" s="18">
        <v>791.39686880172019</v>
      </c>
      <c r="YQ87" s="18">
        <v>754.30423652449815</v>
      </c>
      <c r="YR87" s="18">
        <v>838.53854262972038</v>
      </c>
      <c r="YS87" s="18">
        <v>997.84814597906541</v>
      </c>
      <c r="YT87" s="18">
        <v>826.14148164770506</v>
      </c>
      <c r="YU87" s="18"/>
      <c r="YV87" s="18"/>
      <c r="YW87" s="218">
        <f t="shared" si="331"/>
        <v>-800.81210556937367</v>
      </c>
      <c r="YX87" s="120">
        <f t="shared" si="239"/>
        <v>-800.81210556937367</v>
      </c>
      <c r="YY87" s="120">
        <f t="shared" si="240"/>
        <v>0</v>
      </c>
      <c r="YZ87" s="119">
        <f t="shared" si="332"/>
        <v>2720.8220000000001</v>
      </c>
      <c r="ZA87" s="119">
        <v>310.98199999999997</v>
      </c>
      <c r="ZB87" s="228">
        <v>267.76</v>
      </c>
      <c r="ZC87" s="228">
        <v>267.76</v>
      </c>
      <c r="ZD87" s="228">
        <v>267.76</v>
      </c>
      <c r="ZE87" s="228">
        <v>267.76</v>
      </c>
      <c r="ZF87" s="228">
        <v>267.76</v>
      </c>
      <c r="ZG87" s="228">
        <v>267.76</v>
      </c>
      <c r="ZH87" s="228">
        <v>267.76</v>
      </c>
      <c r="ZI87" s="228">
        <v>267.76</v>
      </c>
      <c r="ZJ87" s="228">
        <v>267.76</v>
      </c>
      <c r="ZK87" s="228"/>
      <c r="ZL87" s="228"/>
      <c r="ZM87" s="120">
        <f t="shared" si="333"/>
        <v>6386.2767693289425</v>
      </c>
      <c r="ZN87" s="119"/>
      <c r="ZO87" s="18"/>
      <c r="ZP87" s="18">
        <v>2609.7136967514862</v>
      </c>
      <c r="ZQ87" s="18">
        <v>3776.5630725774563</v>
      </c>
      <c r="ZR87" s="18"/>
      <c r="ZS87" s="18"/>
      <c r="ZT87" s="18"/>
      <c r="ZU87" s="18"/>
      <c r="ZV87" s="18"/>
      <c r="ZW87" s="18"/>
      <c r="ZX87" s="18"/>
      <c r="ZY87" s="18"/>
      <c r="ZZ87" s="120">
        <f t="shared" si="241"/>
        <v>3665.4547693289423</v>
      </c>
      <c r="AAA87" s="120">
        <f t="shared" si="242"/>
        <v>0</v>
      </c>
      <c r="AAB87" s="120">
        <f t="shared" si="243"/>
        <v>3665.4547693289423</v>
      </c>
      <c r="AAC87" s="119">
        <f t="shared" si="334"/>
        <v>801.56799999999998</v>
      </c>
      <c r="AAD87" s="119">
        <v>80.038000000000011</v>
      </c>
      <c r="AAE87" s="228">
        <v>80.17</v>
      </c>
      <c r="AAF87" s="228">
        <v>80.17</v>
      </c>
      <c r="AAG87" s="228">
        <v>80.17</v>
      </c>
      <c r="AAH87" s="228">
        <v>80.17</v>
      </c>
      <c r="AAI87" s="228">
        <v>80.17</v>
      </c>
      <c r="AAJ87" s="228">
        <v>80.17</v>
      </c>
      <c r="AAK87" s="228">
        <v>80.17</v>
      </c>
      <c r="AAL87" s="228">
        <v>80.17</v>
      </c>
      <c r="AAM87" s="228">
        <v>80.17</v>
      </c>
      <c r="AAN87" s="228"/>
      <c r="AAO87" s="228"/>
      <c r="AAP87" s="120">
        <f t="shared" si="335"/>
        <v>924.7608022600001</v>
      </c>
      <c r="AAQ87" s="18">
        <v>78.434882189999996</v>
      </c>
      <c r="AAR87" s="18">
        <v>78.233391899999987</v>
      </c>
      <c r="AAS87" s="18">
        <v>95.972533800000008</v>
      </c>
      <c r="AAT87" s="18">
        <v>97.965063900000004</v>
      </c>
      <c r="AAU87" s="18">
        <v>95.825003670000001</v>
      </c>
      <c r="AAV87" s="18">
        <v>97.614856900000007</v>
      </c>
      <c r="AAW87" s="18">
        <v>94.826757300000011</v>
      </c>
      <c r="AAX87" s="18">
        <v>95.244920100000002</v>
      </c>
      <c r="AAY87" s="18">
        <v>94.447873300000012</v>
      </c>
      <c r="AAZ87" s="18">
        <v>96.195519200000007</v>
      </c>
      <c r="ABA87" s="18"/>
      <c r="ABB87" s="18"/>
      <c r="ABC87" s="120">
        <f t="shared" si="244"/>
        <v>123.19280226000012</v>
      </c>
      <c r="ABD87" s="120">
        <f t="shared" si="245"/>
        <v>0</v>
      </c>
      <c r="ABE87" s="120">
        <f t="shared" si="246"/>
        <v>123.19280226000012</v>
      </c>
      <c r="ABF87" s="119">
        <f t="shared" si="336"/>
        <v>177.376</v>
      </c>
      <c r="ABG87" s="119">
        <v>17.715999999999998</v>
      </c>
      <c r="ABH87" s="228">
        <v>17.739999999999998</v>
      </c>
      <c r="ABI87" s="228">
        <v>17.739999999999998</v>
      </c>
      <c r="ABJ87" s="228">
        <v>17.739999999999998</v>
      </c>
      <c r="ABK87" s="228">
        <v>17.739999999999998</v>
      </c>
      <c r="ABL87" s="228">
        <v>17.739999999999998</v>
      </c>
      <c r="ABM87" s="228">
        <v>17.739999999999998</v>
      </c>
      <c r="ABN87" s="228">
        <v>17.739999999999998</v>
      </c>
      <c r="ABO87" s="228">
        <v>17.739999999999998</v>
      </c>
      <c r="ABP87" s="228">
        <v>17.739999999999998</v>
      </c>
      <c r="ABQ87" s="228"/>
      <c r="ABR87" s="228"/>
      <c r="ABS87" s="120">
        <f t="shared" si="337"/>
        <v>0</v>
      </c>
      <c r="ABT87" s="18">
        <v>0</v>
      </c>
      <c r="ABU87" s="18"/>
      <c r="ABV87" s="18"/>
      <c r="ABW87" s="18"/>
      <c r="ABX87" s="18"/>
      <c r="ABY87" s="18"/>
      <c r="ABZ87" s="18"/>
      <c r="ACA87" s="18">
        <v>0</v>
      </c>
      <c r="ACB87" s="18">
        <v>0</v>
      </c>
      <c r="ACC87" s="18">
        <v>0</v>
      </c>
      <c r="ACD87" s="18"/>
      <c r="ACE87" s="18"/>
      <c r="ACF87" s="120">
        <f t="shared" si="247"/>
        <v>-177.376</v>
      </c>
      <c r="ACG87" s="120">
        <f t="shared" si="248"/>
        <v>-177.376</v>
      </c>
      <c r="ACH87" s="120">
        <f t="shared" si="249"/>
        <v>0</v>
      </c>
      <c r="ACI87" s="114">
        <f t="shared" si="250"/>
        <v>7023.5329999999994</v>
      </c>
      <c r="ACJ87" s="120">
        <f t="shared" si="251"/>
        <v>6336.1249583039998</v>
      </c>
      <c r="ACK87" s="131">
        <f t="shared" si="252"/>
        <v>-687.4080416959996</v>
      </c>
      <c r="ACL87" s="120">
        <f t="shared" si="253"/>
        <v>-687.4080416959996</v>
      </c>
      <c r="ACM87" s="120">
        <f t="shared" si="254"/>
        <v>0</v>
      </c>
      <c r="ACN87" s="18">
        <f t="shared" si="338"/>
        <v>7023.5329999999994</v>
      </c>
      <c r="ACO87" s="18">
        <v>646.67299999999989</v>
      </c>
      <c r="ACP87" s="218">
        <v>708.54</v>
      </c>
      <c r="ACQ87" s="218">
        <v>708.54</v>
      </c>
      <c r="ACR87" s="218">
        <v>708.54</v>
      </c>
      <c r="ACS87" s="218">
        <v>708.54</v>
      </c>
      <c r="ACT87" s="218">
        <v>708.54</v>
      </c>
      <c r="ACU87" s="218">
        <v>708.54</v>
      </c>
      <c r="ACV87" s="218">
        <v>708.54</v>
      </c>
      <c r="ACW87" s="218">
        <v>708.54</v>
      </c>
      <c r="ACX87" s="218">
        <v>708.54</v>
      </c>
      <c r="ACY87" s="218"/>
      <c r="ACZ87" s="218"/>
      <c r="ADA87" s="20">
        <f t="shared" si="339"/>
        <v>6336.1249583039998</v>
      </c>
      <c r="ADB87" s="18">
        <v>1040.5032472800001</v>
      </c>
      <c r="ADC87" s="18">
        <v>507.03160320000001</v>
      </c>
      <c r="ADD87" s="18">
        <v>107.347856904</v>
      </c>
      <c r="ADE87" s="18">
        <v>1562.4807659999999</v>
      </c>
      <c r="ADF87" s="18">
        <v>234.21439332</v>
      </c>
      <c r="ADG87" s="18">
        <v>748.11846600000001</v>
      </c>
      <c r="ADH87" s="18">
        <v>161.06362919999998</v>
      </c>
      <c r="ADI87" s="18">
        <v>161.7738804</v>
      </c>
      <c r="ADJ87" s="18">
        <v>1056.4250039999999</v>
      </c>
      <c r="ADK87" s="18">
        <v>757.166112</v>
      </c>
      <c r="ADL87" s="18"/>
      <c r="ADM87" s="18"/>
      <c r="ADN87" s="20">
        <f t="shared" si="255"/>
        <v>-687.4080416959996</v>
      </c>
      <c r="ADO87" s="20">
        <f t="shared" si="256"/>
        <v>-687.4080416959996</v>
      </c>
      <c r="ADP87" s="20">
        <f t="shared" si="257"/>
        <v>0</v>
      </c>
      <c r="ADQ87" s="18">
        <f t="shared" si="340"/>
        <v>0</v>
      </c>
      <c r="ADR87" s="18">
        <v>0</v>
      </c>
      <c r="ADS87" s="218">
        <v>0</v>
      </c>
      <c r="ADT87" s="218">
        <v>0</v>
      </c>
      <c r="ADU87" s="218">
        <v>0</v>
      </c>
      <c r="ADV87" s="218">
        <v>0</v>
      </c>
      <c r="ADW87" s="218">
        <v>0</v>
      </c>
      <c r="ADX87" s="218">
        <v>0</v>
      </c>
      <c r="ADY87" s="218">
        <v>0</v>
      </c>
      <c r="ADZ87" s="218">
        <v>0</v>
      </c>
      <c r="AEA87" s="218">
        <v>0</v>
      </c>
      <c r="AEB87" s="218"/>
      <c r="AEC87" s="218"/>
      <c r="AED87" s="20">
        <f t="shared" si="341"/>
        <v>0</v>
      </c>
      <c r="AEE87" s="18">
        <v>0</v>
      </c>
      <c r="AEF87" s="18">
        <v>0</v>
      </c>
      <c r="AEG87" s="18">
        <v>0</v>
      </c>
      <c r="AEH87" s="18">
        <v>0</v>
      </c>
      <c r="AEI87" s="18">
        <v>0</v>
      </c>
      <c r="AEJ87" s="18">
        <v>0</v>
      </c>
      <c r="AEK87" s="18">
        <v>0</v>
      </c>
      <c r="AEL87" s="18">
        <v>0</v>
      </c>
      <c r="AEM87" s="18">
        <v>0</v>
      </c>
      <c r="AEN87" s="18">
        <v>0</v>
      </c>
      <c r="AEO87" s="18"/>
      <c r="AEP87" s="18"/>
      <c r="AEQ87" s="20">
        <f t="shared" si="258"/>
        <v>0</v>
      </c>
      <c r="AER87" s="20">
        <f t="shared" si="259"/>
        <v>0</v>
      </c>
      <c r="AES87" s="20">
        <f t="shared" si="260"/>
        <v>0</v>
      </c>
      <c r="AET87" s="18">
        <f t="shared" si="342"/>
        <v>0</v>
      </c>
      <c r="AEU87" s="18">
        <v>0</v>
      </c>
      <c r="AEV87" s="218">
        <v>0</v>
      </c>
      <c r="AEW87" s="218">
        <v>0</v>
      </c>
      <c r="AEX87" s="218">
        <v>0</v>
      </c>
      <c r="AEY87" s="218">
        <v>0</v>
      </c>
      <c r="AEZ87" s="218"/>
      <c r="AFA87" s="218"/>
      <c r="AFB87" s="218"/>
      <c r="AFC87" s="218"/>
      <c r="AFD87" s="218"/>
      <c r="AFE87" s="218"/>
      <c r="AFF87" s="218"/>
      <c r="AFG87" s="20">
        <f t="shared" si="343"/>
        <v>0</v>
      </c>
      <c r="AFH87" s="18"/>
      <c r="AFI87" s="18"/>
      <c r="AFJ87" s="18"/>
      <c r="AFK87" s="18"/>
      <c r="AFL87" s="18"/>
      <c r="AFM87" s="18"/>
      <c r="AFN87" s="18"/>
      <c r="AFO87" s="18"/>
      <c r="AFP87" s="18"/>
      <c r="AFQ87" s="18"/>
      <c r="AFR87" s="18"/>
      <c r="AFS87" s="18"/>
      <c r="AFT87" s="20">
        <f t="shared" si="261"/>
        <v>0</v>
      </c>
      <c r="AFU87" s="20">
        <f t="shared" si="262"/>
        <v>0</v>
      </c>
      <c r="AFV87" s="135">
        <f t="shared" si="263"/>
        <v>0</v>
      </c>
      <c r="AFW87" s="140">
        <f t="shared" si="264"/>
        <v>80342.032999999996</v>
      </c>
      <c r="AFX87" s="110">
        <f t="shared" si="265"/>
        <v>81853.877503013529</v>
      </c>
      <c r="AFY87" s="125">
        <f t="shared" si="266"/>
        <v>1511.8445030135335</v>
      </c>
      <c r="AFZ87" s="20">
        <f t="shared" si="344"/>
        <v>0</v>
      </c>
      <c r="AGA87" s="139">
        <f t="shared" si="345"/>
        <v>1511.8445030135335</v>
      </c>
      <c r="AGB87" s="200">
        <f t="shared" si="267"/>
        <v>96410.439599999998</v>
      </c>
      <c r="AGC87" s="125">
        <f t="shared" si="267"/>
        <v>98224.653003616229</v>
      </c>
      <c r="AGD87" s="125">
        <f t="shared" si="268"/>
        <v>1814.2134036162315</v>
      </c>
      <c r="AGE87" s="20">
        <f t="shared" si="269"/>
        <v>0</v>
      </c>
      <c r="AGF87" s="135">
        <f t="shared" si="270"/>
        <v>1814.2134036162315</v>
      </c>
      <c r="AGG87" s="164">
        <f t="shared" si="346"/>
        <v>4820.5219800000004</v>
      </c>
      <c r="AGH87" s="205">
        <f t="shared" si="347"/>
        <v>4911.232650180812</v>
      </c>
      <c r="AGI87" s="125">
        <f t="shared" si="271"/>
        <v>90.710670180811576</v>
      </c>
      <c r="AGJ87" s="20">
        <f t="shared" si="272"/>
        <v>0</v>
      </c>
      <c r="AGK87" s="139">
        <f t="shared" si="273"/>
        <v>90.710670180811576</v>
      </c>
      <c r="AGL87" s="165">
        <f t="shared" si="348"/>
        <v>101230.96158</v>
      </c>
      <c r="AGM87" s="165">
        <f t="shared" si="348"/>
        <v>103135.88565379704</v>
      </c>
      <c r="AGN87" s="166">
        <f t="shared" si="99"/>
        <v>1904.9240737970395</v>
      </c>
      <c r="AGO87" s="165">
        <f t="shared" si="274"/>
        <v>0</v>
      </c>
      <c r="AGP87" s="167">
        <f t="shared" si="275"/>
        <v>1904.9240737970395</v>
      </c>
      <c r="AGQ87" s="202">
        <f t="shared" si="349"/>
        <v>4.7619047619047623E-2</v>
      </c>
      <c r="AGR87" s="263"/>
      <c r="AGS87" s="263">
        <v>0.05</v>
      </c>
      <c r="AGT87" s="229"/>
      <c r="AGU87" s="264"/>
      <c r="AGV87" s="22"/>
      <c r="AGW87" s="22"/>
      <c r="AGX87" s="22"/>
      <c r="AGY87" s="22"/>
      <c r="AGZ87" s="22"/>
      <c r="AHA87" s="22"/>
      <c r="AHB87" s="22"/>
      <c r="AHC87" s="22"/>
      <c r="AHD87" s="22"/>
      <c r="AHE87" s="22"/>
      <c r="AHF87" s="22"/>
      <c r="AHG87" s="22"/>
      <c r="AHH87" s="22"/>
    </row>
    <row r="88" spans="1:892" s="210" customFormat="1" ht="12.75" outlineLevel="1" x14ac:dyDescent="0.25">
      <c r="A88" s="22">
        <v>518</v>
      </c>
      <c r="B88" s="21">
        <v>3</v>
      </c>
      <c r="C88" s="233" t="s">
        <v>1777</v>
      </c>
      <c r="D88" s="231">
        <v>1</v>
      </c>
      <c r="E88" s="227">
        <v>217.6</v>
      </c>
      <c r="F88" s="131">
        <f t="shared" si="177"/>
        <v>956.02899999999988</v>
      </c>
      <c r="G88" s="113">
        <f t="shared" si="178"/>
        <v>757.46130101426786</v>
      </c>
      <c r="H88" s="131">
        <f t="shared" si="179"/>
        <v>-198.56769898573202</v>
      </c>
      <c r="I88" s="120">
        <f t="shared" si="180"/>
        <v>-198.56769898573202</v>
      </c>
      <c r="J88" s="120">
        <f t="shared" si="181"/>
        <v>0</v>
      </c>
      <c r="K88" s="18">
        <f t="shared" si="276"/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/>
      <c r="W88" s="218"/>
      <c r="X88" s="218">
        <f t="shared" si="277"/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/>
      <c r="AJ88" s="18"/>
      <c r="AK88" s="218"/>
      <c r="AL88" s="218">
        <f t="shared" si="278"/>
        <v>0</v>
      </c>
      <c r="AM88" s="218">
        <f t="shared" si="182"/>
        <v>0</v>
      </c>
      <c r="AN88" s="18">
        <f t="shared" si="279"/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 s="218">
        <v>0</v>
      </c>
      <c r="AV88" s="218">
        <v>0</v>
      </c>
      <c r="AW88" s="218">
        <v>0</v>
      </c>
      <c r="AX88" s="218">
        <v>0</v>
      </c>
      <c r="AY88" s="218"/>
      <c r="AZ88" s="218"/>
      <c r="BA88" s="20">
        <f t="shared" si="280"/>
        <v>0</v>
      </c>
      <c r="BB88" s="18">
        <v>0</v>
      </c>
      <c r="BC88" s="18">
        <v>0</v>
      </c>
      <c r="BD88" s="18">
        <v>0</v>
      </c>
      <c r="BE88" s="18">
        <v>0</v>
      </c>
      <c r="BF88" s="18">
        <v>0</v>
      </c>
      <c r="BG88" s="18">
        <v>0</v>
      </c>
      <c r="BH88" s="18">
        <v>0</v>
      </c>
      <c r="BI88" s="18">
        <v>0</v>
      </c>
      <c r="BJ88" s="18">
        <v>0</v>
      </c>
      <c r="BK88" s="18">
        <v>0</v>
      </c>
      <c r="BL88" s="18"/>
      <c r="BM88" s="18"/>
      <c r="BN88" s="218"/>
      <c r="BO88" s="20">
        <f t="shared" si="183"/>
        <v>0</v>
      </c>
      <c r="BP88" s="20">
        <f t="shared" si="184"/>
        <v>0</v>
      </c>
      <c r="BQ88" s="18">
        <f t="shared" si="281"/>
        <v>0</v>
      </c>
      <c r="BR88" s="218">
        <v>0</v>
      </c>
      <c r="BS88" s="3">
        <v>0</v>
      </c>
      <c r="BT88" s="218">
        <v>0</v>
      </c>
      <c r="BU88" s="218">
        <v>0</v>
      </c>
      <c r="BV88" s="218">
        <v>0</v>
      </c>
      <c r="BW88" s="218">
        <v>0</v>
      </c>
      <c r="BX88" s="218">
        <v>0</v>
      </c>
      <c r="BY88" s="218">
        <v>0</v>
      </c>
      <c r="BZ88" s="218">
        <v>0</v>
      </c>
      <c r="CA88" s="218">
        <v>0</v>
      </c>
      <c r="CB88" s="218"/>
      <c r="CC88" s="218"/>
      <c r="CD88" s="18">
        <f t="shared" si="282"/>
        <v>0</v>
      </c>
      <c r="CE88" s="18">
        <v>0</v>
      </c>
      <c r="CF88" s="18">
        <v>0</v>
      </c>
      <c r="CG88" s="18">
        <v>0</v>
      </c>
      <c r="CH88" s="18">
        <v>0</v>
      </c>
      <c r="CI88" s="18">
        <v>0</v>
      </c>
      <c r="CJ88" s="18">
        <v>0</v>
      </c>
      <c r="CK88" s="18">
        <v>0</v>
      </c>
      <c r="CL88" s="18">
        <v>0</v>
      </c>
      <c r="CM88" s="18">
        <v>0</v>
      </c>
      <c r="CN88" s="18">
        <v>0</v>
      </c>
      <c r="CO88" s="18"/>
      <c r="CP88" s="18"/>
      <c r="CQ88" s="218"/>
      <c r="CR88" s="20">
        <f t="shared" si="185"/>
        <v>0</v>
      </c>
      <c r="CS88" s="20">
        <f t="shared" si="186"/>
        <v>0</v>
      </c>
      <c r="CT88" s="18">
        <f t="shared" si="283"/>
        <v>0</v>
      </c>
      <c r="CU88" s="18">
        <v>0</v>
      </c>
      <c r="CV88" s="218">
        <v>0</v>
      </c>
      <c r="CW88" s="218">
        <v>0</v>
      </c>
      <c r="CX88" s="218">
        <v>0</v>
      </c>
      <c r="CY88" s="218">
        <v>0</v>
      </c>
      <c r="CZ88" s="218">
        <v>0</v>
      </c>
      <c r="DA88" s="218">
        <v>0</v>
      </c>
      <c r="DB88" s="218">
        <v>0</v>
      </c>
      <c r="DC88" s="218">
        <v>0</v>
      </c>
      <c r="DD88" s="218">
        <v>0</v>
      </c>
      <c r="DE88" s="218"/>
      <c r="DF88" s="218"/>
      <c r="DG88" s="18">
        <f t="shared" si="284"/>
        <v>0</v>
      </c>
      <c r="DH88" s="18">
        <v>0</v>
      </c>
      <c r="DI88" s="18">
        <v>0</v>
      </c>
      <c r="DJ88" s="18">
        <v>0</v>
      </c>
      <c r="DK88" s="18">
        <v>0</v>
      </c>
      <c r="DL88" s="18">
        <v>0</v>
      </c>
      <c r="DM88" s="18">
        <v>0</v>
      </c>
      <c r="DN88" s="18">
        <v>0</v>
      </c>
      <c r="DO88" s="18">
        <v>0</v>
      </c>
      <c r="DP88" s="18">
        <v>0</v>
      </c>
      <c r="DQ88" s="18">
        <v>0</v>
      </c>
      <c r="DR88" s="18"/>
      <c r="DS88" s="18"/>
      <c r="DT88" s="218">
        <f t="shared" si="285"/>
        <v>0</v>
      </c>
      <c r="DU88" s="20">
        <f t="shared" si="187"/>
        <v>0</v>
      </c>
      <c r="DV88" s="20">
        <f t="shared" si="286"/>
        <v>0</v>
      </c>
      <c r="DW88" s="18">
        <f t="shared" si="176"/>
        <v>0</v>
      </c>
      <c r="DX88" s="18">
        <v>0</v>
      </c>
      <c r="DY88" s="218">
        <v>0</v>
      </c>
      <c r="DZ88" s="218">
        <v>0</v>
      </c>
      <c r="EA88" s="218">
        <v>0</v>
      </c>
      <c r="EB88" s="218">
        <v>0</v>
      </c>
      <c r="EC88" s="218">
        <v>0</v>
      </c>
      <c r="ED88" s="218">
        <v>0</v>
      </c>
      <c r="EE88" s="218">
        <v>0</v>
      </c>
      <c r="EF88" s="218">
        <v>0</v>
      </c>
      <c r="EG88" s="218">
        <v>0</v>
      </c>
      <c r="EH88" s="218"/>
      <c r="EI88" s="218"/>
      <c r="EJ88" s="218"/>
      <c r="EK88" s="18">
        <f t="shared" si="287"/>
        <v>0</v>
      </c>
      <c r="EL88" s="18">
        <v>0</v>
      </c>
      <c r="EM88" s="18">
        <v>0</v>
      </c>
      <c r="EN88" s="18">
        <v>0</v>
      </c>
      <c r="EO88" s="18">
        <v>0</v>
      </c>
      <c r="EP88" s="18">
        <v>0</v>
      </c>
      <c r="EQ88" s="18">
        <v>0</v>
      </c>
      <c r="ER88" s="18">
        <v>0</v>
      </c>
      <c r="ES88" s="18">
        <v>0</v>
      </c>
      <c r="ET88" s="18">
        <v>0</v>
      </c>
      <c r="EU88" s="18">
        <v>0</v>
      </c>
      <c r="EV88" s="18"/>
      <c r="EW88" s="18"/>
      <c r="EX88" s="20">
        <f t="shared" si="188"/>
        <v>0</v>
      </c>
      <c r="EY88" s="20">
        <f t="shared" si="288"/>
        <v>0</v>
      </c>
      <c r="EZ88" s="20">
        <f t="shared" si="289"/>
        <v>0</v>
      </c>
      <c r="FA88" s="18">
        <f t="shared" si="290"/>
        <v>0</v>
      </c>
      <c r="FB88" s="18">
        <v>0</v>
      </c>
      <c r="FC88" s="218">
        <v>0</v>
      </c>
      <c r="FD88" s="218">
        <v>0</v>
      </c>
      <c r="FE88" s="218">
        <v>0</v>
      </c>
      <c r="FF88" s="218">
        <v>0</v>
      </c>
      <c r="FG88" s="218">
        <v>0</v>
      </c>
      <c r="FH88" s="218">
        <v>0</v>
      </c>
      <c r="FI88" s="218">
        <v>0</v>
      </c>
      <c r="FJ88" s="218">
        <v>0</v>
      </c>
      <c r="FK88" s="218">
        <v>0</v>
      </c>
      <c r="FL88" s="218"/>
      <c r="FM88" s="218"/>
      <c r="FN88" s="20">
        <f t="shared" si="291"/>
        <v>0</v>
      </c>
      <c r="FO88" s="18">
        <v>0</v>
      </c>
      <c r="FP88" s="18">
        <v>0</v>
      </c>
      <c r="FQ88" s="18">
        <v>0</v>
      </c>
      <c r="FR88" s="18">
        <v>0</v>
      </c>
      <c r="FS88" s="18">
        <v>0</v>
      </c>
      <c r="FT88" s="18">
        <v>0</v>
      </c>
      <c r="FU88" s="18">
        <v>0</v>
      </c>
      <c r="FV88" s="18">
        <v>0</v>
      </c>
      <c r="FW88" s="18">
        <v>0</v>
      </c>
      <c r="FX88" s="18">
        <v>0</v>
      </c>
      <c r="FY88" s="18"/>
      <c r="FZ88" s="18"/>
      <c r="GA88" s="218">
        <f t="shared" si="292"/>
        <v>0</v>
      </c>
      <c r="GB88" s="20">
        <f t="shared" si="293"/>
        <v>0</v>
      </c>
      <c r="GC88" s="20">
        <f t="shared" si="294"/>
        <v>0</v>
      </c>
      <c r="GD88" s="18">
        <f t="shared" si="295"/>
        <v>0.86999999999999988</v>
      </c>
      <c r="GE88" s="218">
        <v>0.86999999999999988</v>
      </c>
      <c r="GF88" s="218">
        <v>0</v>
      </c>
      <c r="GG88" s="218">
        <v>0</v>
      </c>
      <c r="GH88" s="218">
        <v>0</v>
      </c>
      <c r="GI88" s="218">
        <v>0</v>
      </c>
      <c r="GJ88" s="218">
        <v>0</v>
      </c>
      <c r="GK88" s="218"/>
      <c r="GL88" s="218"/>
      <c r="GM88" s="218"/>
      <c r="GN88" s="218"/>
      <c r="GO88" s="218"/>
      <c r="GP88" s="218"/>
      <c r="GQ88" s="20">
        <f t="shared" si="296"/>
        <v>0</v>
      </c>
      <c r="GR88" s="18">
        <v>0</v>
      </c>
      <c r="GS88" s="18">
        <v>0</v>
      </c>
      <c r="GT88" s="18">
        <v>0</v>
      </c>
      <c r="GU88" s="18">
        <v>0</v>
      </c>
      <c r="GV88" s="218">
        <f t="shared" si="297"/>
        <v>-0.86999999999999988</v>
      </c>
      <c r="GW88" s="20">
        <f t="shared" si="189"/>
        <v>-0.86999999999999988</v>
      </c>
      <c r="GX88" s="20">
        <f t="shared" si="190"/>
        <v>0</v>
      </c>
      <c r="GY88" s="18">
        <f t="shared" si="298"/>
        <v>955.15899999999988</v>
      </c>
      <c r="GZ88" s="18">
        <v>93.228999999999999</v>
      </c>
      <c r="HA88" s="218">
        <v>95.77</v>
      </c>
      <c r="HB88" s="218">
        <v>95.77</v>
      </c>
      <c r="HC88" s="218">
        <v>95.77</v>
      </c>
      <c r="HD88" s="218">
        <v>95.77</v>
      </c>
      <c r="HE88" s="218">
        <v>95.77</v>
      </c>
      <c r="HF88" s="218">
        <v>95.77</v>
      </c>
      <c r="HG88" s="218">
        <v>95.77</v>
      </c>
      <c r="HH88" s="218">
        <v>95.77</v>
      </c>
      <c r="HI88" s="218">
        <v>95.77</v>
      </c>
      <c r="HJ88" s="218"/>
      <c r="HK88" s="218"/>
      <c r="HL88" s="20">
        <f t="shared" si="299"/>
        <v>757.46130101426786</v>
      </c>
      <c r="HM88" s="18">
        <v>72.341704656534503</v>
      </c>
      <c r="HN88" s="18">
        <v>66.508920130623125</v>
      </c>
      <c r="HO88" s="18">
        <v>76.442358593426263</v>
      </c>
      <c r="HP88" s="18">
        <v>82.398748164367333</v>
      </c>
      <c r="HQ88" s="18">
        <v>86.198085790623622</v>
      </c>
      <c r="HR88" s="18">
        <v>74.771830550814826</v>
      </c>
      <c r="HS88" s="18">
        <v>67.968621578643805</v>
      </c>
      <c r="HT88" s="18">
        <v>89.908618252877943</v>
      </c>
      <c r="HU88" s="18">
        <v>67.935584923276679</v>
      </c>
      <c r="HV88" s="18">
        <v>72.98682837307976</v>
      </c>
      <c r="HW88" s="18"/>
      <c r="HX88" s="18"/>
      <c r="HY88" s="20">
        <f t="shared" si="191"/>
        <v>-197.69769898573202</v>
      </c>
      <c r="HZ88" s="20">
        <f t="shared" si="192"/>
        <v>-197.69769898573202</v>
      </c>
      <c r="IA88" s="20">
        <f t="shared" si="193"/>
        <v>0</v>
      </c>
      <c r="IB88" s="119">
        <f t="shared" si="300"/>
        <v>0</v>
      </c>
      <c r="IC88" s="119">
        <v>0</v>
      </c>
      <c r="ID88" s="228">
        <v>0</v>
      </c>
      <c r="IE88" s="228">
        <v>0</v>
      </c>
      <c r="IF88" s="119">
        <v>0</v>
      </c>
      <c r="IG88" s="119">
        <v>0</v>
      </c>
      <c r="IH88" s="119">
        <v>0</v>
      </c>
      <c r="II88" s="119">
        <v>0</v>
      </c>
      <c r="IJ88" s="119">
        <v>0</v>
      </c>
      <c r="IK88" s="119">
        <v>0</v>
      </c>
      <c r="IL88" s="119">
        <v>0</v>
      </c>
      <c r="IM88" s="119"/>
      <c r="IN88" s="119"/>
      <c r="IO88" s="120">
        <f t="shared" si="301"/>
        <v>0</v>
      </c>
      <c r="IP88" s="18">
        <v>0</v>
      </c>
      <c r="IQ88" s="18">
        <v>0</v>
      </c>
      <c r="IR88" s="18">
        <v>0</v>
      </c>
      <c r="IS88" s="18">
        <v>0</v>
      </c>
      <c r="IT88" s="18">
        <v>0</v>
      </c>
      <c r="IU88" s="18">
        <v>0</v>
      </c>
      <c r="IV88" s="18">
        <v>0</v>
      </c>
      <c r="IW88" s="18">
        <v>0</v>
      </c>
      <c r="IX88" s="18">
        <v>0</v>
      </c>
      <c r="IY88" s="18">
        <v>0</v>
      </c>
      <c r="IZ88" s="18"/>
      <c r="JA88" s="18"/>
      <c r="JB88" s="228">
        <f t="shared" si="194"/>
        <v>0</v>
      </c>
      <c r="JC88" s="120">
        <f t="shared" si="195"/>
        <v>0</v>
      </c>
      <c r="JD88" s="120">
        <f t="shared" si="196"/>
        <v>0</v>
      </c>
      <c r="JE88" s="119">
        <f t="shared" si="302"/>
        <v>0</v>
      </c>
      <c r="JF88" s="119">
        <v>0</v>
      </c>
      <c r="JG88" s="228">
        <v>0</v>
      </c>
      <c r="JH88" s="228">
        <v>0</v>
      </c>
      <c r="JI88" s="228">
        <v>0</v>
      </c>
      <c r="JJ88" s="228">
        <v>0</v>
      </c>
      <c r="JK88" s="228">
        <v>0</v>
      </c>
      <c r="JL88" s="228">
        <v>0</v>
      </c>
      <c r="JM88" s="228">
        <v>0</v>
      </c>
      <c r="JN88" s="228">
        <v>0</v>
      </c>
      <c r="JO88" s="228">
        <v>0</v>
      </c>
      <c r="JP88" s="228"/>
      <c r="JQ88" s="228"/>
      <c r="JR88" s="119">
        <f t="shared" si="303"/>
        <v>0</v>
      </c>
      <c r="JS88" s="18">
        <v>0</v>
      </c>
      <c r="JT88" s="18">
        <v>0</v>
      </c>
      <c r="JU88" s="18">
        <v>0</v>
      </c>
      <c r="JV88" s="18">
        <v>0</v>
      </c>
      <c r="JW88" s="18">
        <v>0</v>
      </c>
      <c r="JX88" s="18">
        <v>0</v>
      </c>
      <c r="JY88" s="18">
        <v>0</v>
      </c>
      <c r="JZ88" s="18">
        <v>0</v>
      </c>
      <c r="KA88" s="18">
        <v>0</v>
      </c>
      <c r="KB88" s="18">
        <v>0</v>
      </c>
      <c r="KC88" s="18"/>
      <c r="KD88" s="18"/>
      <c r="KE88" s="228">
        <f t="shared" si="197"/>
        <v>0</v>
      </c>
      <c r="KF88" s="120">
        <f t="shared" si="198"/>
        <v>0</v>
      </c>
      <c r="KG88" s="120">
        <f t="shared" si="199"/>
        <v>0</v>
      </c>
      <c r="KH88" s="119">
        <f t="shared" si="304"/>
        <v>1232.8139999999999</v>
      </c>
      <c r="KI88" s="119">
        <v>121.044</v>
      </c>
      <c r="KJ88" s="228">
        <v>123.53</v>
      </c>
      <c r="KK88" s="228">
        <v>123.53</v>
      </c>
      <c r="KL88" s="228">
        <v>123.53</v>
      </c>
      <c r="KM88" s="228">
        <v>123.53</v>
      </c>
      <c r="KN88" s="228">
        <v>123.53</v>
      </c>
      <c r="KO88" s="228">
        <v>123.53</v>
      </c>
      <c r="KP88" s="228">
        <v>123.53</v>
      </c>
      <c r="KQ88" s="228">
        <v>123.53</v>
      </c>
      <c r="KR88" s="228">
        <v>123.53</v>
      </c>
      <c r="KS88" s="228"/>
      <c r="KT88" s="228"/>
      <c r="KU88" s="120">
        <f t="shared" si="305"/>
        <v>1030.0464979699875</v>
      </c>
      <c r="KV88" s="18">
        <v>143.39748327210106</v>
      </c>
      <c r="KW88" s="18">
        <v>108.68834119862677</v>
      </c>
      <c r="KX88" s="18">
        <v>160.22961744878111</v>
      </c>
      <c r="KY88" s="18">
        <v>142.10168777593486</v>
      </c>
      <c r="KZ88" s="18">
        <v>153.04381174912677</v>
      </c>
      <c r="LA88" s="18">
        <v>30.323013604676959</v>
      </c>
      <c r="LB88" s="18">
        <v>1.6801882244486357</v>
      </c>
      <c r="LC88" s="18"/>
      <c r="LD88" s="18">
        <v>169.28885396651287</v>
      </c>
      <c r="LE88" s="18">
        <v>121.29350072977846</v>
      </c>
      <c r="LF88" s="18"/>
      <c r="LG88" s="18"/>
      <c r="LH88" s="228">
        <f t="shared" si="306"/>
        <v>-202.76750203001234</v>
      </c>
      <c r="LI88" s="120">
        <f t="shared" si="200"/>
        <v>-202.76750203001234</v>
      </c>
      <c r="LJ88" s="120">
        <f t="shared" si="201"/>
        <v>0</v>
      </c>
      <c r="LK88" s="120">
        <f t="shared" si="307"/>
        <v>0</v>
      </c>
      <c r="LL88" s="228"/>
      <c r="LM88" s="228"/>
      <c r="LN88" s="228"/>
      <c r="LO88" s="228"/>
      <c r="LP88" s="228"/>
      <c r="LQ88" s="228"/>
      <c r="LR88" s="228"/>
      <c r="LS88" s="228"/>
      <c r="LT88" s="228"/>
      <c r="LU88" s="228"/>
      <c r="LV88" s="228"/>
      <c r="LW88" s="228"/>
      <c r="LX88" s="120">
        <f t="shared" si="202"/>
        <v>0</v>
      </c>
      <c r="LY88" s="228"/>
      <c r="LZ88" s="228"/>
      <c r="MA88" s="228"/>
      <c r="MB88" s="228"/>
      <c r="MC88" s="228"/>
      <c r="MD88" s="228"/>
      <c r="ME88" s="228"/>
      <c r="MF88" s="228"/>
      <c r="MG88" s="228"/>
      <c r="MH88" s="228"/>
      <c r="MI88" s="228"/>
      <c r="MJ88" s="119">
        <v>0</v>
      </c>
      <c r="MK88" s="228"/>
      <c r="ML88" s="120">
        <f t="shared" si="203"/>
        <v>0</v>
      </c>
      <c r="MM88" s="120">
        <f t="shared" si="204"/>
        <v>0</v>
      </c>
      <c r="MN88" s="120">
        <f t="shared" si="308"/>
        <v>1929.4889999999996</v>
      </c>
      <c r="MO88" s="120">
        <v>187.089</v>
      </c>
      <c r="MP88" s="228">
        <v>193.6</v>
      </c>
      <c r="MQ88" s="228">
        <v>193.6</v>
      </c>
      <c r="MR88" s="228">
        <v>193.6</v>
      </c>
      <c r="MS88" s="228">
        <v>193.6</v>
      </c>
      <c r="MT88" s="228">
        <v>193.6</v>
      </c>
      <c r="MU88" s="228">
        <v>193.6</v>
      </c>
      <c r="MV88" s="228">
        <v>193.6</v>
      </c>
      <c r="MW88" s="228">
        <v>193.6</v>
      </c>
      <c r="MX88" s="228">
        <v>193.6</v>
      </c>
      <c r="MY88" s="228"/>
      <c r="MZ88" s="228"/>
      <c r="NA88" s="120">
        <f t="shared" si="309"/>
        <v>0</v>
      </c>
      <c r="NB88" s="20">
        <v>0</v>
      </c>
      <c r="NC88" s="20">
        <v>0</v>
      </c>
      <c r="ND88" s="20">
        <v>0</v>
      </c>
      <c r="NE88" s="20">
        <v>0</v>
      </c>
      <c r="NF88" s="20">
        <v>0</v>
      </c>
      <c r="NG88" s="20">
        <v>0</v>
      </c>
      <c r="NH88" s="20">
        <v>0</v>
      </c>
      <c r="NI88" s="20">
        <v>0</v>
      </c>
      <c r="NJ88" s="20">
        <v>0</v>
      </c>
      <c r="NK88" s="20">
        <v>0</v>
      </c>
      <c r="NL88" s="20"/>
      <c r="NM88" s="20"/>
      <c r="NN88" s="228">
        <f t="shared" si="310"/>
        <v>-1929.4889999999996</v>
      </c>
      <c r="NO88" s="120">
        <f t="shared" si="205"/>
        <v>-1929.4889999999996</v>
      </c>
      <c r="NP88" s="120">
        <f t="shared" si="206"/>
        <v>0</v>
      </c>
      <c r="NQ88" s="114">
        <f t="shared" si="207"/>
        <v>11.078000000000001</v>
      </c>
      <c r="NR88" s="113">
        <f t="shared" si="208"/>
        <v>0</v>
      </c>
      <c r="NS88" s="131">
        <f t="shared" si="209"/>
        <v>-11.078000000000001</v>
      </c>
      <c r="NT88" s="120">
        <f t="shared" si="210"/>
        <v>-11.078000000000001</v>
      </c>
      <c r="NU88" s="120">
        <f t="shared" si="211"/>
        <v>0</v>
      </c>
      <c r="NV88" s="18">
        <f t="shared" si="311"/>
        <v>0</v>
      </c>
      <c r="NW88" s="18">
        <v>0</v>
      </c>
      <c r="NX88" s="218">
        <v>0</v>
      </c>
      <c r="NY88" s="218">
        <v>0</v>
      </c>
      <c r="NZ88" s="18">
        <v>0</v>
      </c>
      <c r="OA88" s="18">
        <v>0</v>
      </c>
      <c r="OB88" s="18">
        <v>0</v>
      </c>
      <c r="OC88" s="18">
        <v>0</v>
      </c>
      <c r="OD88" s="18">
        <v>0</v>
      </c>
      <c r="OE88" s="18">
        <v>0</v>
      </c>
      <c r="OF88" s="18">
        <v>0</v>
      </c>
      <c r="OG88" s="18"/>
      <c r="OH88" s="18"/>
      <c r="OI88" s="20">
        <f t="shared" si="312"/>
        <v>0</v>
      </c>
      <c r="OJ88" s="20">
        <v>0</v>
      </c>
      <c r="OK88" s="20">
        <v>0</v>
      </c>
      <c r="OL88" s="20">
        <v>0</v>
      </c>
      <c r="OM88" s="20">
        <v>0</v>
      </c>
      <c r="ON88" s="20">
        <v>0</v>
      </c>
      <c r="OO88" s="20">
        <v>0</v>
      </c>
      <c r="OP88" s="20">
        <v>0</v>
      </c>
      <c r="OQ88" s="20">
        <v>0</v>
      </c>
      <c r="OR88" s="20">
        <v>0</v>
      </c>
      <c r="OS88" s="20">
        <f>VLOOKUP(C88,'[3]Фін.рез.(витрати)'!$C$8:$AD$94,28,0)</f>
        <v>0</v>
      </c>
      <c r="OT88" s="20"/>
      <c r="OU88" s="20"/>
      <c r="OV88" s="218">
        <f t="shared" si="313"/>
        <v>0</v>
      </c>
      <c r="OW88" s="20">
        <f t="shared" si="212"/>
        <v>0</v>
      </c>
      <c r="OX88" s="20">
        <f t="shared" si="213"/>
        <v>0</v>
      </c>
      <c r="OY88" s="18">
        <f t="shared" si="314"/>
        <v>0</v>
      </c>
      <c r="OZ88" s="18">
        <v>0</v>
      </c>
      <c r="PA88" s="218">
        <v>0</v>
      </c>
      <c r="PB88" s="218">
        <v>0</v>
      </c>
      <c r="PC88" s="218">
        <v>0</v>
      </c>
      <c r="PD88" s="218">
        <v>0</v>
      </c>
      <c r="PE88" s="218">
        <v>0</v>
      </c>
      <c r="PF88" s="218">
        <v>0</v>
      </c>
      <c r="PG88" s="218">
        <v>0</v>
      </c>
      <c r="PH88" s="218">
        <v>0</v>
      </c>
      <c r="PI88" s="218">
        <v>0</v>
      </c>
      <c r="PJ88" s="218"/>
      <c r="PK88" s="218"/>
      <c r="PL88" s="20">
        <f t="shared" si="315"/>
        <v>0</v>
      </c>
      <c r="PM88" s="18">
        <v>0</v>
      </c>
      <c r="PN88" s="18">
        <v>0</v>
      </c>
      <c r="PO88" s="18">
        <v>0</v>
      </c>
      <c r="PP88" s="18">
        <v>0</v>
      </c>
      <c r="PQ88" s="18">
        <v>0</v>
      </c>
      <c r="PR88" s="18">
        <v>0</v>
      </c>
      <c r="PS88" s="18">
        <v>0</v>
      </c>
      <c r="PT88" s="18">
        <v>0</v>
      </c>
      <c r="PU88" s="18">
        <v>0</v>
      </c>
      <c r="PV88" s="18">
        <f>VLOOKUP(C88,'[3]Фін.рез.(витрати)'!$C$8:$AE$94,29,0)</f>
        <v>0</v>
      </c>
      <c r="PW88" s="18"/>
      <c r="PX88" s="18"/>
      <c r="PY88" s="218">
        <f t="shared" si="316"/>
        <v>0</v>
      </c>
      <c r="PZ88" s="20">
        <f t="shared" si="214"/>
        <v>0</v>
      </c>
      <c r="QA88" s="20">
        <f t="shared" si="215"/>
        <v>0</v>
      </c>
      <c r="QB88" s="18">
        <f t="shared" si="317"/>
        <v>0</v>
      </c>
      <c r="QC88" s="18">
        <v>0</v>
      </c>
      <c r="QD88" s="218">
        <v>0</v>
      </c>
      <c r="QE88" s="218">
        <v>0</v>
      </c>
      <c r="QF88" s="218">
        <v>0</v>
      </c>
      <c r="QG88" s="218">
        <v>0</v>
      </c>
      <c r="QH88" s="218">
        <v>0</v>
      </c>
      <c r="QI88" s="218">
        <v>0</v>
      </c>
      <c r="QJ88" s="218">
        <v>0</v>
      </c>
      <c r="QK88" s="218">
        <v>0</v>
      </c>
      <c r="QL88" s="218">
        <v>0</v>
      </c>
      <c r="QM88" s="218"/>
      <c r="QN88" s="218"/>
      <c r="QO88" s="20">
        <f t="shared" si="318"/>
        <v>0</v>
      </c>
      <c r="QP88" s="18">
        <v>0</v>
      </c>
      <c r="QQ88" s="18">
        <v>0</v>
      </c>
      <c r="QR88" s="18"/>
      <c r="QS88" s="18">
        <v>0</v>
      </c>
      <c r="QT88" s="18">
        <v>0</v>
      </c>
      <c r="QU88" s="18">
        <v>0</v>
      </c>
      <c r="QV88" s="18"/>
      <c r="QW88" s="18">
        <v>0</v>
      </c>
      <c r="QX88" s="18"/>
      <c r="QY88" s="18"/>
      <c r="QZ88" s="18"/>
      <c r="RA88" s="18"/>
      <c r="RB88" s="218">
        <f t="shared" si="319"/>
        <v>0</v>
      </c>
      <c r="RC88" s="20">
        <f t="shared" si="216"/>
        <v>0</v>
      </c>
      <c r="RD88" s="20">
        <f t="shared" si="217"/>
        <v>0</v>
      </c>
      <c r="RE88" s="18">
        <f t="shared" si="320"/>
        <v>0</v>
      </c>
      <c r="RF88" s="20">
        <v>0</v>
      </c>
      <c r="RG88" s="218">
        <v>0</v>
      </c>
      <c r="RH88" s="218">
        <v>0</v>
      </c>
      <c r="RI88" s="218">
        <v>0</v>
      </c>
      <c r="RJ88" s="218">
        <v>0</v>
      </c>
      <c r="RK88" s="218">
        <v>0</v>
      </c>
      <c r="RL88" s="218">
        <v>0</v>
      </c>
      <c r="RM88" s="218">
        <v>0</v>
      </c>
      <c r="RN88" s="218">
        <v>0</v>
      </c>
      <c r="RO88" s="218">
        <v>0</v>
      </c>
      <c r="RP88" s="218"/>
      <c r="RQ88" s="218"/>
      <c r="RR88" s="20">
        <f t="shared" si="321"/>
        <v>0</v>
      </c>
      <c r="RS88" s="18">
        <v>0</v>
      </c>
      <c r="RT88" s="18">
        <v>0</v>
      </c>
      <c r="RU88" s="18"/>
      <c r="RV88" s="18">
        <v>0</v>
      </c>
      <c r="RW88" s="18"/>
      <c r="RX88" s="18"/>
      <c r="RY88" s="18">
        <v>0</v>
      </c>
      <c r="RZ88" s="18">
        <v>0</v>
      </c>
      <c r="SA88" s="18"/>
      <c r="SB88" s="18"/>
      <c r="SC88" s="18"/>
      <c r="SD88" s="18"/>
      <c r="SE88" s="20">
        <f t="shared" si="218"/>
        <v>0</v>
      </c>
      <c r="SF88" s="20">
        <f t="shared" si="219"/>
        <v>0</v>
      </c>
      <c r="SG88" s="20">
        <f t="shared" si="220"/>
        <v>0</v>
      </c>
      <c r="SH88" s="18">
        <f t="shared" si="322"/>
        <v>0</v>
      </c>
      <c r="SI88" s="18">
        <v>0</v>
      </c>
      <c r="SJ88" s="218">
        <v>0</v>
      </c>
      <c r="SK88" s="218">
        <v>0</v>
      </c>
      <c r="SL88" s="218">
        <v>0</v>
      </c>
      <c r="SM88" s="218">
        <v>0</v>
      </c>
      <c r="SN88" s="218">
        <v>0</v>
      </c>
      <c r="SO88" s="218">
        <v>0</v>
      </c>
      <c r="SP88" s="218">
        <v>0</v>
      </c>
      <c r="SQ88" s="218">
        <v>0</v>
      </c>
      <c r="SR88" s="218">
        <v>0</v>
      </c>
      <c r="SS88" s="218"/>
      <c r="ST88" s="218"/>
      <c r="SU88" s="20">
        <f t="shared" si="323"/>
        <v>0</v>
      </c>
      <c r="SV88" s="18">
        <v>0</v>
      </c>
      <c r="SW88" s="18">
        <v>0</v>
      </c>
      <c r="SX88" s="18">
        <v>0</v>
      </c>
      <c r="SY88" s="18">
        <v>0</v>
      </c>
      <c r="SZ88" s="18">
        <v>0</v>
      </c>
      <c r="TA88" s="18">
        <v>0</v>
      </c>
      <c r="TB88" s="18">
        <v>0</v>
      </c>
      <c r="TC88" s="18">
        <v>0</v>
      </c>
      <c r="TD88" s="18">
        <v>0</v>
      </c>
      <c r="TE88" s="18"/>
      <c r="TF88" s="18"/>
      <c r="TG88" s="18"/>
      <c r="TH88" s="20">
        <f t="shared" si="221"/>
        <v>0</v>
      </c>
      <c r="TI88" s="20">
        <f t="shared" si="222"/>
        <v>0</v>
      </c>
      <c r="TJ88" s="20">
        <f t="shared" si="223"/>
        <v>0</v>
      </c>
      <c r="TK88" s="18">
        <f t="shared" si="324"/>
        <v>0</v>
      </c>
      <c r="TL88" s="18">
        <v>0</v>
      </c>
      <c r="TM88" s="218">
        <v>0</v>
      </c>
      <c r="TN88" s="218">
        <v>0</v>
      </c>
      <c r="TO88" s="218">
        <v>0</v>
      </c>
      <c r="TP88" s="218">
        <v>0</v>
      </c>
      <c r="TQ88" s="218">
        <v>0</v>
      </c>
      <c r="TR88" s="218">
        <v>0</v>
      </c>
      <c r="TS88" s="218">
        <v>0</v>
      </c>
      <c r="TT88" s="218">
        <v>0</v>
      </c>
      <c r="TU88" s="218">
        <v>0</v>
      </c>
      <c r="TV88" s="218"/>
      <c r="TW88" s="218"/>
      <c r="TX88" s="20">
        <f t="shared" si="325"/>
        <v>0</v>
      </c>
      <c r="TY88" s="18">
        <v>0</v>
      </c>
      <c r="TZ88" s="18">
        <v>0</v>
      </c>
      <c r="UA88" s="18">
        <v>0</v>
      </c>
      <c r="UB88" s="18">
        <v>0</v>
      </c>
      <c r="UC88" s="18">
        <v>0</v>
      </c>
      <c r="UD88" s="18">
        <v>0</v>
      </c>
      <c r="UE88" s="18">
        <v>0</v>
      </c>
      <c r="UF88" s="18">
        <v>0</v>
      </c>
      <c r="UG88" s="18">
        <v>0</v>
      </c>
      <c r="UH88" s="18">
        <f>VLOOKUP(C88,'[3]Фін.рез.(витрати)'!$C$8:$AI$94,33,0)</f>
        <v>0</v>
      </c>
      <c r="UI88" s="18"/>
      <c r="UJ88" s="18"/>
      <c r="UK88" s="20">
        <f t="shared" si="224"/>
        <v>0</v>
      </c>
      <c r="UL88" s="20">
        <f t="shared" si="225"/>
        <v>0</v>
      </c>
      <c r="UM88" s="20">
        <f t="shared" si="226"/>
        <v>0</v>
      </c>
      <c r="UN88" s="18">
        <f t="shared" si="326"/>
        <v>11.078000000000001</v>
      </c>
      <c r="UO88" s="18">
        <v>1.0880000000000001</v>
      </c>
      <c r="UP88" s="218">
        <v>1.1100000000000001</v>
      </c>
      <c r="UQ88" s="218">
        <v>1.1100000000000001</v>
      </c>
      <c r="UR88" s="218">
        <v>1.1100000000000001</v>
      </c>
      <c r="US88" s="218">
        <v>1.1100000000000001</v>
      </c>
      <c r="UT88" s="218">
        <v>1.1100000000000001</v>
      </c>
      <c r="UU88" s="218">
        <v>1.1100000000000001</v>
      </c>
      <c r="UV88" s="218">
        <v>1.1100000000000001</v>
      </c>
      <c r="UW88" s="218">
        <v>1.1100000000000001</v>
      </c>
      <c r="UX88" s="218">
        <v>1.1100000000000001</v>
      </c>
      <c r="UY88" s="218"/>
      <c r="UZ88" s="218"/>
      <c r="VA88" s="20">
        <f t="shared" si="227"/>
        <v>0</v>
      </c>
      <c r="VB88" s="218"/>
      <c r="VC88" s="218"/>
      <c r="VD88" s="218"/>
      <c r="VE88" s="218"/>
      <c r="VF88" s="218"/>
      <c r="VG88" s="218"/>
      <c r="VH88" s="218"/>
      <c r="VI88" s="218"/>
      <c r="VJ88" s="218"/>
      <c r="VK88" s="218"/>
      <c r="VL88" s="218"/>
      <c r="VM88" s="218"/>
      <c r="VN88" s="20">
        <f t="shared" si="228"/>
        <v>-11.078000000000001</v>
      </c>
      <c r="VO88" s="20">
        <f t="shared" si="229"/>
        <v>-11.078000000000001</v>
      </c>
      <c r="VP88" s="20">
        <f t="shared" si="230"/>
        <v>0</v>
      </c>
      <c r="VQ88" s="120">
        <f t="shared" si="231"/>
        <v>0</v>
      </c>
      <c r="VR88" s="228"/>
      <c r="VS88" s="228"/>
      <c r="VT88" s="228"/>
      <c r="VU88" s="228"/>
      <c r="VV88" s="228"/>
      <c r="VW88" s="228"/>
      <c r="VX88" s="228"/>
      <c r="VY88" s="228"/>
      <c r="VZ88" s="228"/>
      <c r="WA88" s="228"/>
      <c r="WB88" s="228"/>
      <c r="WC88" s="228"/>
      <c r="WD88" s="120">
        <f t="shared" si="232"/>
        <v>0</v>
      </c>
      <c r="WE88" s="218"/>
      <c r="WF88" s="218"/>
      <c r="WG88" s="218"/>
      <c r="WH88" s="218"/>
      <c r="WI88" s="218"/>
      <c r="WJ88" s="218"/>
      <c r="WK88" s="218"/>
      <c r="WL88" s="218"/>
      <c r="WM88" s="218"/>
      <c r="WN88" s="218"/>
      <c r="WO88" s="218"/>
      <c r="WP88" s="218"/>
      <c r="WQ88" s="120">
        <f t="shared" si="233"/>
        <v>0</v>
      </c>
      <c r="WR88" s="120">
        <f t="shared" si="234"/>
        <v>0</v>
      </c>
      <c r="WS88" s="120">
        <f t="shared" si="235"/>
        <v>0</v>
      </c>
      <c r="WT88" s="119">
        <f t="shared" si="327"/>
        <v>0</v>
      </c>
      <c r="WU88" s="119">
        <v>0</v>
      </c>
      <c r="WV88" s="228">
        <v>0</v>
      </c>
      <c r="WW88" s="228">
        <v>0</v>
      </c>
      <c r="WX88" s="228">
        <v>0</v>
      </c>
      <c r="WY88" s="228">
        <v>0</v>
      </c>
      <c r="WZ88" s="228">
        <v>0</v>
      </c>
      <c r="XA88" s="228">
        <v>0</v>
      </c>
      <c r="XB88" s="228">
        <v>0</v>
      </c>
      <c r="XC88" s="228">
        <v>0</v>
      </c>
      <c r="XD88" s="228">
        <v>0</v>
      </c>
      <c r="XE88" s="228"/>
      <c r="XF88" s="228"/>
      <c r="XG88" s="119">
        <f t="shared" si="328"/>
        <v>67.30391527025327</v>
      </c>
      <c r="XH88" s="18">
        <v>0</v>
      </c>
      <c r="XI88" s="18">
        <v>11.560219611873961</v>
      </c>
      <c r="XJ88" s="18">
        <v>6.9623142653542125</v>
      </c>
      <c r="XK88" s="18">
        <v>7.1068631942503719</v>
      </c>
      <c r="XL88" s="18">
        <v>6.9516127950101794</v>
      </c>
      <c r="XM88" s="18">
        <v>7.081457471642878</v>
      </c>
      <c r="XN88" s="18">
        <v>6.8848046261167664</v>
      </c>
      <c r="XO88" s="18">
        <v>6.9151649301267604</v>
      </c>
      <c r="XP88" s="18">
        <v>6.8572961212365557</v>
      </c>
      <c r="XQ88" s="18">
        <v>6.984182254641583</v>
      </c>
      <c r="XR88" s="18"/>
      <c r="XS88" s="18"/>
      <c r="XT88" s="120">
        <f t="shared" si="236"/>
        <v>67.30391527025327</v>
      </c>
      <c r="XU88" s="120">
        <f t="shared" si="237"/>
        <v>0</v>
      </c>
      <c r="XV88" s="120">
        <f t="shared" si="238"/>
        <v>67.30391527025327</v>
      </c>
      <c r="XW88" s="119">
        <f t="shared" si="329"/>
        <v>0</v>
      </c>
      <c r="XX88" s="119">
        <v>0</v>
      </c>
      <c r="XY88" s="228">
        <v>0</v>
      </c>
      <c r="XZ88" s="228">
        <v>0</v>
      </c>
      <c r="YA88" s="228">
        <v>0</v>
      </c>
      <c r="YB88" s="228">
        <v>0</v>
      </c>
      <c r="YC88" s="228">
        <v>0</v>
      </c>
      <c r="YD88" s="228">
        <v>0</v>
      </c>
      <c r="YE88" s="228">
        <v>0</v>
      </c>
      <c r="YF88" s="228">
        <v>0</v>
      </c>
      <c r="YG88" s="228">
        <v>0</v>
      </c>
      <c r="YH88" s="228"/>
      <c r="YI88" s="228"/>
      <c r="YJ88" s="120">
        <f t="shared" si="330"/>
        <v>0</v>
      </c>
      <c r="YK88" s="18">
        <v>0</v>
      </c>
      <c r="YL88" s="18">
        <v>0</v>
      </c>
      <c r="YM88" s="18">
        <v>0</v>
      </c>
      <c r="YN88" s="18">
        <v>0</v>
      </c>
      <c r="YO88" s="18">
        <v>0</v>
      </c>
      <c r="YP88" s="18">
        <v>0</v>
      </c>
      <c r="YQ88" s="18">
        <v>0</v>
      </c>
      <c r="YR88" s="18">
        <v>0</v>
      </c>
      <c r="YS88" s="18">
        <v>0</v>
      </c>
      <c r="YT88" s="18">
        <v>0</v>
      </c>
      <c r="YU88" s="18"/>
      <c r="YV88" s="18"/>
      <c r="YW88" s="218">
        <f t="shared" si="331"/>
        <v>0</v>
      </c>
      <c r="YX88" s="120">
        <f t="shared" si="239"/>
        <v>0</v>
      </c>
      <c r="YY88" s="120">
        <f t="shared" si="240"/>
        <v>0</v>
      </c>
      <c r="YZ88" s="119">
        <f t="shared" si="332"/>
        <v>0</v>
      </c>
      <c r="ZA88" s="119">
        <v>0</v>
      </c>
      <c r="ZB88" s="228">
        <v>0</v>
      </c>
      <c r="ZC88" s="228">
        <v>0</v>
      </c>
      <c r="ZD88" s="228">
        <v>0</v>
      </c>
      <c r="ZE88" s="228">
        <v>0</v>
      </c>
      <c r="ZF88" s="228">
        <v>0</v>
      </c>
      <c r="ZG88" s="228">
        <v>0</v>
      </c>
      <c r="ZH88" s="228">
        <v>0</v>
      </c>
      <c r="ZI88" s="228">
        <v>0</v>
      </c>
      <c r="ZJ88" s="228">
        <v>0</v>
      </c>
      <c r="ZK88" s="228"/>
      <c r="ZL88" s="228"/>
      <c r="ZM88" s="120">
        <f t="shared" si="333"/>
        <v>0</v>
      </c>
      <c r="ZN88" s="119"/>
      <c r="ZO88" s="18"/>
      <c r="ZP88" s="18">
        <v>0</v>
      </c>
      <c r="ZQ88" s="18">
        <v>0</v>
      </c>
      <c r="ZR88" s="18"/>
      <c r="ZS88" s="18"/>
      <c r="ZT88" s="18"/>
      <c r="ZU88" s="18"/>
      <c r="ZV88" s="18"/>
      <c r="ZW88" s="18"/>
      <c r="ZX88" s="18"/>
      <c r="ZY88" s="18"/>
      <c r="ZZ88" s="120">
        <f t="shared" si="241"/>
        <v>0</v>
      </c>
      <c r="AAA88" s="120">
        <f t="shared" si="242"/>
        <v>0</v>
      </c>
      <c r="AAB88" s="120">
        <f t="shared" si="243"/>
        <v>0</v>
      </c>
      <c r="AAC88" s="119">
        <f t="shared" si="334"/>
        <v>0</v>
      </c>
      <c r="AAD88" s="119">
        <v>0</v>
      </c>
      <c r="AAE88" s="228">
        <v>0</v>
      </c>
      <c r="AAF88" s="228">
        <v>0</v>
      </c>
      <c r="AAG88" s="228">
        <v>0</v>
      </c>
      <c r="AAH88" s="228">
        <v>0</v>
      </c>
      <c r="AAI88" s="228">
        <v>0</v>
      </c>
      <c r="AAJ88" s="228">
        <v>0</v>
      </c>
      <c r="AAK88" s="228">
        <v>0</v>
      </c>
      <c r="AAL88" s="228">
        <v>0</v>
      </c>
      <c r="AAM88" s="228">
        <v>0</v>
      </c>
      <c r="AAN88" s="228"/>
      <c r="AAO88" s="228"/>
      <c r="AAP88" s="120">
        <f t="shared" si="335"/>
        <v>0</v>
      </c>
      <c r="AAQ88" s="18">
        <v>0</v>
      </c>
      <c r="AAR88" s="18">
        <v>0</v>
      </c>
      <c r="AAS88" s="18">
        <v>0</v>
      </c>
      <c r="AAT88" s="18">
        <v>0</v>
      </c>
      <c r="AAU88" s="18">
        <v>0</v>
      </c>
      <c r="AAV88" s="18">
        <v>0</v>
      </c>
      <c r="AAW88" s="18">
        <v>0</v>
      </c>
      <c r="AAX88" s="18">
        <v>0</v>
      </c>
      <c r="AAY88" s="18">
        <v>0</v>
      </c>
      <c r="AAZ88" s="18">
        <v>0</v>
      </c>
      <c r="ABA88" s="18"/>
      <c r="ABB88" s="18"/>
      <c r="ABC88" s="120">
        <f t="shared" si="244"/>
        <v>0</v>
      </c>
      <c r="ABD88" s="120">
        <f t="shared" si="245"/>
        <v>0</v>
      </c>
      <c r="ABE88" s="120">
        <f t="shared" si="246"/>
        <v>0</v>
      </c>
      <c r="ABF88" s="119">
        <f t="shared" si="336"/>
        <v>0</v>
      </c>
      <c r="ABG88" s="119">
        <v>0</v>
      </c>
      <c r="ABH88" s="228">
        <v>0</v>
      </c>
      <c r="ABI88" s="228">
        <v>0</v>
      </c>
      <c r="ABJ88" s="228">
        <v>0</v>
      </c>
      <c r="ABK88" s="228">
        <v>0</v>
      </c>
      <c r="ABL88" s="228">
        <v>0</v>
      </c>
      <c r="ABM88" s="228">
        <v>0</v>
      </c>
      <c r="ABN88" s="228">
        <v>0</v>
      </c>
      <c r="ABO88" s="228">
        <v>0</v>
      </c>
      <c r="ABP88" s="228">
        <v>0</v>
      </c>
      <c r="ABQ88" s="228"/>
      <c r="ABR88" s="228"/>
      <c r="ABS88" s="120">
        <f t="shared" si="337"/>
        <v>0</v>
      </c>
      <c r="ABT88" s="18">
        <v>0</v>
      </c>
      <c r="ABU88" s="18"/>
      <c r="ABV88" s="18"/>
      <c r="ABW88" s="18"/>
      <c r="ABX88" s="18"/>
      <c r="ABY88" s="18"/>
      <c r="ABZ88" s="18"/>
      <c r="ACA88" s="18">
        <v>0</v>
      </c>
      <c r="ACB88" s="18">
        <v>0</v>
      </c>
      <c r="ACC88" s="18">
        <v>0</v>
      </c>
      <c r="ACD88" s="18"/>
      <c r="ACE88" s="18"/>
      <c r="ACF88" s="120">
        <f t="shared" si="247"/>
        <v>0</v>
      </c>
      <c r="ACG88" s="120">
        <f t="shared" si="248"/>
        <v>0</v>
      </c>
      <c r="ACH88" s="120">
        <f t="shared" si="249"/>
        <v>0</v>
      </c>
      <c r="ACI88" s="114">
        <f t="shared" si="250"/>
        <v>0</v>
      </c>
      <c r="ACJ88" s="120">
        <f t="shared" si="251"/>
        <v>0</v>
      </c>
      <c r="ACK88" s="131">
        <f t="shared" si="252"/>
        <v>0</v>
      </c>
      <c r="ACL88" s="120">
        <f t="shared" si="253"/>
        <v>0</v>
      </c>
      <c r="ACM88" s="120">
        <f t="shared" si="254"/>
        <v>0</v>
      </c>
      <c r="ACN88" s="18">
        <f t="shared" si="338"/>
        <v>0</v>
      </c>
      <c r="ACO88" s="18">
        <v>0</v>
      </c>
      <c r="ACP88" s="218">
        <v>0</v>
      </c>
      <c r="ACQ88" s="218">
        <v>0</v>
      </c>
      <c r="ACR88" s="218">
        <v>0</v>
      </c>
      <c r="ACS88" s="218">
        <v>0</v>
      </c>
      <c r="ACT88" s="218">
        <v>0</v>
      </c>
      <c r="ACU88" s="218">
        <v>0</v>
      </c>
      <c r="ACV88" s="218">
        <v>0</v>
      </c>
      <c r="ACW88" s="218">
        <v>0</v>
      </c>
      <c r="ACX88" s="218">
        <v>0</v>
      </c>
      <c r="ACY88" s="218"/>
      <c r="ACZ88" s="218"/>
      <c r="ADA88" s="20">
        <f t="shared" si="339"/>
        <v>0</v>
      </c>
      <c r="ADB88" s="18">
        <v>0</v>
      </c>
      <c r="ADC88" s="18">
        <v>0</v>
      </c>
      <c r="ADD88" s="18">
        <v>0</v>
      </c>
      <c r="ADE88" s="18">
        <v>0</v>
      </c>
      <c r="ADF88" s="18">
        <v>0</v>
      </c>
      <c r="ADG88" s="18">
        <v>0</v>
      </c>
      <c r="ADH88" s="18">
        <v>0</v>
      </c>
      <c r="ADI88" s="18">
        <v>0</v>
      </c>
      <c r="ADJ88" s="18">
        <v>0</v>
      </c>
      <c r="ADK88" s="18">
        <v>0</v>
      </c>
      <c r="ADL88" s="18"/>
      <c r="ADM88" s="18"/>
      <c r="ADN88" s="20">
        <f t="shared" si="255"/>
        <v>0</v>
      </c>
      <c r="ADO88" s="20">
        <f t="shared" si="256"/>
        <v>0</v>
      </c>
      <c r="ADP88" s="20">
        <f t="shared" si="257"/>
        <v>0</v>
      </c>
      <c r="ADQ88" s="18">
        <f t="shared" si="340"/>
        <v>0</v>
      </c>
      <c r="ADR88" s="18">
        <v>0</v>
      </c>
      <c r="ADS88" s="218">
        <v>0</v>
      </c>
      <c r="ADT88" s="218">
        <v>0</v>
      </c>
      <c r="ADU88" s="218">
        <v>0</v>
      </c>
      <c r="ADV88" s="218">
        <v>0</v>
      </c>
      <c r="ADW88" s="218">
        <v>0</v>
      </c>
      <c r="ADX88" s="218">
        <v>0</v>
      </c>
      <c r="ADY88" s="218">
        <v>0</v>
      </c>
      <c r="ADZ88" s="218">
        <v>0</v>
      </c>
      <c r="AEA88" s="218">
        <v>0</v>
      </c>
      <c r="AEB88" s="218"/>
      <c r="AEC88" s="218"/>
      <c r="AED88" s="20">
        <f t="shared" si="341"/>
        <v>0</v>
      </c>
      <c r="AEE88" s="18">
        <v>0</v>
      </c>
      <c r="AEF88" s="18">
        <v>0</v>
      </c>
      <c r="AEG88" s="18">
        <v>0</v>
      </c>
      <c r="AEH88" s="18">
        <v>0</v>
      </c>
      <c r="AEI88" s="18">
        <v>0</v>
      </c>
      <c r="AEJ88" s="18">
        <v>0</v>
      </c>
      <c r="AEK88" s="18">
        <v>0</v>
      </c>
      <c r="AEL88" s="18">
        <v>0</v>
      </c>
      <c r="AEM88" s="18">
        <v>0</v>
      </c>
      <c r="AEN88" s="18">
        <v>0</v>
      </c>
      <c r="AEO88" s="18"/>
      <c r="AEP88" s="18"/>
      <c r="AEQ88" s="20">
        <f t="shared" si="258"/>
        <v>0</v>
      </c>
      <c r="AER88" s="20">
        <f t="shared" si="259"/>
        <v>0</v>
      </c>
      <c r="AES88" s="20">
        <f t="shared" si="260"/>
        <v>0</v>
      </c>
      <c r="AET88" s="18">
        <f t="shared" si="342"/>
        <v>0</v>
      </c>
      <c r="AEU88" s="18">
        <v>0</v>
      </c>
      <c r="AEV88" s="218">
        <v>0</v>
      </c>
      <c r="AEW88" s="218">
        <v>0</v>
      </c>
      <c r="AEX88" s="218">
        <v>0</v>
      </c>
      <c r="AEY88" s="218">
        <v>0</v>
      </c>
      <c r="AEZ88" s="218"/>
      <c r="AFA88" s="218"/>
      <c r="AFB88" s="218"/>
      <c r="AFC88" s="218"/>
      <c r="AFD88" s="218"/>
      <c r="AFE88" s="218"/>
      <c r="AFF88" s="218"/>
      <c r="AFG88" s="20">
        <f t="shared" si="343"/>
        <v>0</v>
      </c>
      <c r="AFH88" s="18"/>
      <c r="AFI88" s="18"/>
      <c r="AFJ88" s="18"/>
      <c r="AFK88" s="18"/>
      <c r="AFL88" s="18"/>
      <c r="AFM88" s="18"/>
      <c r="AFN88" s="18"/>
      <c r="AFO88" s="18"/>
      <c r="AFP88" s="18"/>
      <c r="AFQ88" s="18"/>
      <c r="AFR88" s="18"/>
      <c r="AFS88" s="18"/>
      <c r="AFT88" s="20">
        <f t="shared" si="261"/>
        <v>0</v>
      </c>
      <c r="AFU88" s="20">
        <f t="shared" si="262"/>
        <v>0</v>
      </c>
      <c r="AFV88" s="135">
        <f t="shared" si="263"/>
        <v>0</v>
      </c>
      <c r="AFW88" s="140">
        <f t="shared" si="264"/>
        <v>4129.41</v>
      </c>
      <c r="AFX88" s="110">
        <f t="shared" si="265"/>
        <v>1854.8117142545086</v>
      </c>
      <c r="AFY88" s="125">
        <f t="shared" si="266"/>
        <v>-2274.598285745491</v>
      </c>
      <c r="AFZ88" s="20">
        <f t="shared" si="344"/>
        <v>-2274.598285745491</v>
      </c>
      <c r="AGA88" s="139">
        <f t="shared" si="345"/>
        <v>0</v>
      </c>
      <c r="AGB88" s="200">
        <f t="shared" si="267"/>
        <v>4955.2919999999995</v>
      </c>
      <c r="AGC88" s="125">
        <f t="shared" si="267"/>
        <v>2225.7740571054101</v>
      </c>
      <c r="AGD88" s="125">
        <f t="shared" si="268"/>
        <v>-2729.5179428945894</v>
      </c>
      <c r="AGE88" s="20">
        <f t="shared" si="269"/>
        <v>-2729.5179428945894</v>
      </c>
      <c r="AGF88" s="135">
        <f t="shared" si="270"/>
        <v>0</v>
      </c>
      <c r="AGG88" s="164">
        <f t="shared" si="346"/>
        <v>247.76459999999997</v>
      </c>
      <c r="AGH88" s="205">
        <f t="shared" si="347"/>
        <v>111.28870285527051</v>
      </c>
      <c r="AGI88" s="125">
        <f t="shared" si="271"/>
        <v>-136.47589714472946</v>
      </c>
      <c r="AGJ88" s="20">
        <f t="shared" si="272"/>
        <v>-136.47589714472946</v>
      </c>
      <c r="AGK88" s="139">
        <f t="shared" si="273"/>
        <v>0</v>
      </c>
      <c r="AGL88" s="165">
        <f t="shared" si="348"/>
        <v>5203.0565999999999</v>
      </c>
      <c r="AGM88" s="165">
        <f t="shared" si="348"/>
        <v>2337.0627599606805</v>
      </c>
      <c r="AGN88" s="166">
        <f t="shared" si="99"/>
        <v>-2865.9938400393194</v>
      </c>
      <c r="AGO88" s="165">
        <f t="shared" si="274"/>
        <v>-2865.9938400393194</v>
      </c>
      <c r="AGP88" s="167">
        <f t="shared" si="275"/>
        <v>0</v>
      </c>
      <c r="AGQ88" s="202">
        <f t="shared" si="349"/>
        <v>4.7619047619047623E-2</v>
      </c>
      <c r="AGR88" s="263"/>
      <c r="AGS88" s="263">
        <v>0.05</v>
      </c>
      <c r="AGT88" s="229"/>
      <c r="AGU88" s="264"/>
      <c r="AGV88" s="22"/>
      <c r="AGW88" s="22"/>
      <c r="AGX88" s="22"/>
      <c r="AGY88" s="22"/>
      <c r="AGZ88" s="22"/>
      <c r="AHA88" s="22"/>
      <c r="AHB88" s="22"/>
      <c r="AHC88" s="22"/>
      <c r="AHD88" s="22"/>
      <c r="AHE88" s="22"/>
      <c r="AHF88" s="22"/>
      <c r="AHG88" s="22"/>
      <c r="AHH88" s="22"/>
    </row>
    <row r="89" spans="1:892" s="210" customFormat="1" ht="24" outlineLevel="1" x14ac:dyDescent="0.25">
      <c r="A89" s="1">
        <v>519</v>
      </c>
      <c r="B89" s="21">
        <v>3</v>
      </c>
      <c r="C89" s="233" t="s">
        <v>800</v>
      </c>
      <c r="D89" s="231">
        <v>1</v>
      </c>
      <c r="E89" s="227">
        <v>414</v>
      </c>
      <c r="F89" s="131">
        <f t="shared" si="177"/>
        <v>1804.7269999999999</v>
      </c>
      <c r="G89" s="113">
        <f t="shared" si="178"/>
        <v>1441.1258208635429</v>
      </c>
      <c r="H89" s="131">
        <f t="shared" si="179"/>
        <v>-363.60117913645695</v>
      </c>
      <c r="I89" s="120">
        <f t="shared" si="180"/>
        <v>-363.60117913645695</v>
      </c>
      <c r="J89" s="120">
        <f t="shared" si="181"/>
        <v>0</v>
      </c>
      <c r="K89" s="18">
        <f t="shared" si="276"/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/>
      <c r="W89" s="218"/>
      <c r="X89" s="218">
        <f t="shared" si="277"/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/>
      <c r="AJ89" s="18"/>
      <c r="AK89" s="218"/>
      <c r="AL89" s="218">
        <f t="shared" si="278"/>
        <v>0</v>
      </c>
      <c r="AM89" s="218">
        <f t="shared" si="182"/>
        <v>0</v>
      </c>
      <c r="AN89" s="18">
        <f t="shared" si="279"/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 s="218">
        <v>0</v>
      </c>
      <c r="AV89" s="218">
        <v>0</v>
      </c>
      <c r="AW89" s="218">
        <v>0</v>
      </c>
      <c r="AX89" s="218">
        <v>0</v>
      </c>
      <c r="AY89" s="218"/>
      <c r="AZ89" s="218"/>
      <c r="BA89" s="20">
        <f t="shared" si="280"/>
        <v>0</v>
      </c>
      <c r="BB89" s="18">
        <v>0</v>
      </c>
      <c r="BC89" s="18">
        <v>0</v>
      </c>
      <c r="BD89" s="18">
        <v>0</v>
      </c>
      <c r="BE89" s="18">
        <v>0</v>
      </c>
      <c r="BF89" s="18">
        <v>0</v>
      </c>
      <c r="BG89" s="18">
        <v>0</v>
      </c>
      <c r="BH89" s="18">
        <v>0</v>
      </c>
      <c r="BI89" s="18">
        <v>0</v>
      </c>
      <c r="BJ89" s="18">
        <v>0</v>
      </c>
      <c r="BK89" s="18">
        <v>0</v>
      </c>
      <c r="BL89" s="18"/>
      <c r="BM89" s="18"/>
      <c r="BN89" s="218"/>
      <c r="BO89" s="20">
        <f t="shared" si="183"/>
        <v>0</v>
      </c>
      <c r="BP89" s="20">
        <f t="shared" si="184"/>
        <v>0</v>
      </c>
      <c r="BQ89" s="18">
        <f t="shared" si="281"/>
        <v>0</v>
      </c>
      <c r="BR89" s="218">
        <v>0</v>
      </c>
      <c r="BS89" s="3">
        <v>0</v>
      </c>
      <c r="BT89" s="218">
        <v>0</v>
      </c>
      <c r="BU89" s="218">
        <v>0</v>
      </c>
      <c r="BV89" s="218">
        <v>0</v>
      </c>
      <c r="BW89" s="218">
        <v>0</v>
      </c>
      <c r="BX89" s="218">
        <v>0</v>
      </c>
      <c r="BY89" s="218">
        <v>0</v>
      </c>
      <c r="BZ89" s="218">
        <v>0</v>
      </c>
      <c r="CA89" s="218">
        <v>0</v>
      </c>
      <c r="CB89" s="218"/>
      <c r="CC89" s="218"/>
      <c r="CD89" s="18">
        <f t="shared" si="282"/>
        <v>0</v>
      </c>
      <c r="CE89" s="18">
        <v>0</v>
      </c>
      <c r="CF89" s="18">
        <v>0</v>
      </c>
      <c r="CG89" s="18">
        <v>0</v>
      </c>
      <c r="CH89" s="18">
        <v>0</v>
      </c>
      <c r="CI89" s="18">
        <v>0</v>
      </c>
      <c r="CJ89" s="18">
        <v>0</v>
      </c>
      <c r="CK89" s="18">
        <v>0</v>
      </c>
      <c r="CL89" s="18">
        <v>0</v>
      </c>
      <c r="CM89" s="18">
        <v>0</v>
      </c>
      <c r="CN89" s="18">
        <v>0</v>
      </c>
      <c r="CO89" s="18"/>
      <c r="CP89" s="18"/>
      <c r="CQ89" s="218"/>
      <c r="CR89" s="20">
        <f t="shared" si="185"/>
        <v>0</v>
      </c>
      <c r="CS89" s="20">
        <f t="shared" si="186"/>
        <v>0</v>
      </c>
      <c r="CT89" s="18">
        <f t="shared" si="283"/>
        <v>0</v>
      </c>
      <c r="CU89" s="18">
        <v>0</v>
      </c>
      <c r="CV89" s="218">
        <v>0</v>
      </c>
      <c r="CW89" s="218">
        <v>0</v>
      </c>
      <c r="CX89" s="218">
        <v>0</v>
      </c>
      <c r="CY89" s="218">
        <v>0</v>
      </c>
      <c r="CZ89" s="218">
        <v>0</v>
      </c>
      <c r="DA89" s="218">
        <v>0</v>
      </c>
      <c r="DB89" s="218">
        <v>0</v>
      </c>
      <c r="DC89" s="218">
        <v>0</v>
      </c>
      <c r="DD89" s="218">
        <v>0</v>
      </c>
      <c r="DE89" s="218"/>
      <c r="DF89" s="218"/>
      <c r="DG89" s="18">
        <f t="shared" si="284"/>
        <v>0</v>
      </c>
      <c r="DH89" s="18">
        <v>0</v>
      </c>
      <c r="DI89" s="18">
        <v>0</v>
      </c>
      <c r="DJ89" s="18">
        <v>0</v>
      </c>
      <c r="DK89" s="18">
        <v>0</v>
      </c>
      <c r="DL89" s="18">
        <v>0</v>
      </c>
      <c r="DM89" s="18">
        <v>0</v>
      </c>
      <c r="DN89" s="18">
        <v>0</v>
      </c>
      <c r="DO89" s="18">
        <v>0</v>
      </c>
      <c r="DP89" s="18">
        <v>0</v>
      </c>
      <c r="DQ89" s="18">
        <v>0</v>
      </c>
      <c r="DR89" s="18"/>
      <c r="DS89" s="18"/>
      <c r="DT89" s="218">
        <f t="shared" si="285"/>
        <v>0</v>
      </c>
      <c r="DU89" s="20">
        <f t="shared" si="187"/>
        <v>0</v>
      </c>
      <c r="DV89" s="20">
        <f t="shared" si="286"/>
        <v>0</v>
      </c>
      <c r="DW89" s="18">
        <f t="shared" si="176"/>
        <v>0</v>
      </c>
      <c r="DX89" s="18">
        <v>0</v>
      </c>
      <c r="DY89" s="218">
        <v>0</v>
      </c>
      <c r="DZ89" s="218">
        <v>0</v>
      </c>
      <c r="EA89" s="218">
        <v>0</v>
      </c>
      <c r="EB89" s="218">
        <v>0</v>
      </c>
      <c r="EC89" s="218">
        <v>0</v>
      </c>
      <c r="ED89" s="218">
        <v>0</v>
      </c>
      <c r="EE89" s="218">
        <v>0</v>
      </c>
      <c r="EF89" s="218">
        <v>0</v>
      </c>
      <c r="EG89" s="218">
        <v>0</v>
      </c>
      <c r="EH89" s="218"/>
      <c r="EI89" s="218"/>
      <c r="EJ89" s="218"/>
      <c r="EK89" s="18">
        <f t="shared" si="287"/>
        <v>0</v>
      </c>
      <c r="EL89" s="18">
        <v>0</v>
      </c>
      <c r="EM89" s="18">
        <v>0</v>
      </c>
      <c r="EN89" s="18">
        <v>0</v>
      </c>
      <c r="EO89" s="18">
        <v>0</v>
      </c>
      <c r="EP89" s="18">
        <v>0</v>
      </c>
      <c r="EQ89" s="18">
        <v>0</v>
      </c>
      <c r="ER89" s="18">
        <v>0</v>
      </c>
      <c r="ES89" s="18">
        <v>0</v>
      </c>
      <c r="ET89" s="18">
        <v>0</v>
      </c>
      <c r="EU89" s="18">
        <v>0</v>
      </c>
      <c r="EV89" s="18"/>
      <c r="EW89" s="18"/>
      <c r="EX89" s="20">
        <f t="shared" si="188"/>
        <v>0</v>
      </c>
      <c r="EY89" s="20">
        <f t="shared" si="288"/>
        <v>0</v>
      </c>
      <c r="EZ89" s="20">
        <f t="shared" si="289"/>
        <v>0</v>
      </c>
      <c r="FA89" s="18">
        <f t="shared" si="290"/>
        <v>0</v>
      </c>
      <c r="FB89" s="18">
        <v>0</v>
      </c>
      <c r="FC89" s="218">
        <v>0</v>
      </c>
      <c r="FD89" s="218">
        <v>0</v>
      </c>
      <c r="FE89" s="218">
        <v>0</v>
      </c>
      <c r="FF89" s="218">
        <v>0</v>
      </c>
      <c r="FG89" s="218">
        <v>0</v>
      </c>
      <c r="FH89" s="218">
        <v>0</v>
      </c>
      <c r="FI89" s="218">
        <v>0</v>
      </c>
      <c r="FJ89" s="218">
        <v>0</v>
      </c>
      <c r="FK89" s="218">
        <v>0</v>
      </c>
      <c r="FL89" s="218"/>
      <c r="FM89" s="218"/>
      <c r="FN89" s="20">
        <f t="shared" si="291"/>
        <v>0</v>
      </c>
      <c r="FO89" s="18">
        <v>0</v>
      </c>
      <c r="FP89" s="18">
        <v>0</v>
      </c>
      <c r="FQ89" s="18">
        <v>0</v>
      </c>
      <c r="FR89" s="18">
        <v>0</v>
      </c>
      <c r="FS89" s="18">
        <v>0</v>
      </c>
      <c r="FT89" s="18">
        <v>0</v>
      </c>
      <c r="FU89" s="18">
        <v>0</v>
      </c>
      <c r="FV89" s="18">
        <v>0</v>
      </c>
      <c r="FW89" s="18">
        <v>0</v>
      </c>
      <c r="FX89" s="18">
        <v>0</v>
      </c>
      <c r="FY89" s="18"/>
      <c r="FZ89" s="18"/>
      <c r="GA89" s="218">
        <f t="shared" si="292"/>
        <v>0</v>
      </c>
      <c r="GB89" s="20">
        <f t="shared" si="293"/>
        <v>0</v>
      </c>
      <c r="GC89" s="20">
        <f t="shared" si="294"/>
        <v>0</v>
      </c>
      <c r="GD89" s="18">
        <f t="shared" si="295"/>
        <v>6.7680000000000007</v>
      </c>
      <c r="GE89" s="218">
        <v>6.7680000000000007</v>
      </c>
      <c r="GF89" s="218">
        <v>0</v>
      </c>
      <c r="GG89" s="218">
        <v>0</v>
      </c>
      <c r="GH89" s="218">
        <v>0</v>
      </c>
      <c r="GI89" s="218">
        <v>0</v>
      </c>
      <c r="GJ89" s="218">
        <v>0</v>
      </c>
      <c r="GK89" s="218"/>
      <c r="GL89" s="218"/>
      <c r="GM89" s="218"/>
      <c r="GN89" s="218"/>
      <c r="GO89" s="218"/>
      <c r="GP89" s="218"/>
      <c r="GQ89" s="20">
        <f t="shared" si="296"/>
        <v>0</v>
      </c>
      <c r="GR89" s="18">
        <v>0</v>
      </c>
      <c r="GS89" s="18">
        <v>0</v>
      </c>
      <c r="GT89" s="18">
        <v>0</v>
      </c>
      <c r="GU89" s="18">
        <v>0</v>
      </c>
      <c r="GV89" s="218">
        <f t="shared" si="297"/>
        <v>-6.7680000000000007</v>
      </c>
      <c r="GW89" s="20">
        <f t="shared" si="189"/>
        <v>-6.7680000000000007</v>
      </c>
      <c r="GX89" s="20">
        <f t="shared" si="190"/>
        <v>0</v>
      </c>
      <c r="GY89" s="18">
        <f t="shared" si="298"/>
        <v>1797.9589999999998</v>
      </c>
      <c r="GZ89" s="18">
        <v>175.619</v>
      </c>
      <c r="HA89" s="218">
        <v>180.26</v>
      </c>
      <c r="HB89" s="218">
        <v>180.26</v>
      </c>
      <c r="HC89" s="218">
        <v>180.26</v>
      </c>
      <c r="HD89" s="218">
        <v>180.26</v>
      </c>
      <c r="HE89" s="218">
        <v>180.26</v>
      </c>
      <c r="HF89" s="218">
        <v>180.26</v>
      </c>
      <c r="HG89" s="218">
        <v>180.26</v>
      </c>
      <c r="HH89" s="218">
        <v>180.26</v>
      </c>
      <c r="HI89" s="218">
        <v>180.26</v>
      </c>
      <c r="HJ89" s="218"/>
      <c r="HK89" s="218"/>
      <c r="HL89" s="20">
        <f t="shared" si="299"/>
        <v>1441.1258208635429</v>
      </c>
      <c r="HM89" s="18">
        <v>137.63541235204636</v>
      </c>
      <c r="HN89" s="18">
        <v>126.5381109102848</v>
      </c>
      <c r="HO89" s="18">
        <v>145.43720798565477</v>
      </c>
      <c r="HP89" s="18">
        <v>156.76967711419155</v>
      </c>
      <c r="HQ89" s="18">
        <v>163.99819631120488</v>
      </c>
      <c r="HR89" s="18">
        <v>142.25890555164219</v>
      </c>
      <c r="HS89" s="18">
        <v>129.31530024613298</v>
      </c>
      <c r="HT89" s="18">
        <v>171.05775715391297</v>
      </c>
      <c r="HU89" s="18">
        <v>129.25244558013119</v>
      </c>
      <c r="HV89" s="18">
        <v>138.8628076583411</v>
      </c>
      <c r="HW89" s="18"/>
      <c r="HX89" s="18"/>
      <c r="HY89" s="20">
        <f t="shared" si="191"/>
        <v>-356.83317913645692</v>
      </c>
      <c r="HZ89" s="20">
        <f t="shared" si="192"/>
        <v>-356.83317913645692</v>
      </c>
      <c r="IA89" s="20">
        <f t="shared" si="193"/>
        <v>0</v>
      </c>
      <c r="IB89" s="119">
        <f t="shared" si="300"/>
        <v>0</v>
      </c>
      <c r="IC89" s="119">
        <v>0</v>
      </c>
      <c r="ID89" s="228">
        <v>0</v>
      </c>
      <c r="IE89" s="228">
        <v>0</v>
      </c>
      <c r="IF89" s="119">
        <v>0</v>
      </c>
      <c r="IG89" s="119">
        <v>0</v>
      </c>
      <c r="IH89" s="119">
        <v>0</v>
      </c>
      <c r="II89" s="119">
        <v>0</v>
      </c>
      <c r="IJ89" s="119">
        <v>0</v>
      </c>
      <c r="IK89" s="119">
        <v>0</v>
      </c>
      <c r="IL89" s="119">
        <v>0</v>
      </c>
      <c r="IM89" s="119"/>
      <c r="IN89" s="119"/>
      <c r="IO89" s="120">
        <f t="shared" si="301"/>
        <v>0</v>
      </c>
      <c r="IP89" s="18">
        <v>0</v>
      </c>
      <c r="IQ89" s="18">
        <v>0</v>
      </c>
      <c r="IR89" s="18">
        <v>0</v>
      </c>
      <c r="IS89" s="18">
        <v>0</v>
      </c>
      <c r="IT89" s="18">
        <v>0</v>
      </c>
      <c r="IU89" s="18">
        <v>0</v>
      </c>
      <c r="IV89" s="18">
        <v>0</v>
      </c>
      <c r="IW89" s="18">
        <v>0</v>
      </c>
      <c r="IX89" s="18">
        <v>0</v>
      </c>
      <c r="IY89" s="18">
        <v>0</v>
      </c>
      <c r="IZ89" s="18"/>
      <c r="JA89" s="18"/>
      <c r="JB89" s="228">
        <f t="shared" si="194"/>
        <v>0</v>
      </c>
      <c r="JC89" s="120">
        <f t="shared" si="195"/>
        <v>0</v>
      </c>
      <c r="JD89" s="120">
        <f t="shared" si="196"/>
        <v>0</v>
      </c>
      <c r="JE89" s="119">
        <f t="shared" si="302"/>
        <v>0</v>
      </c>
      <c r="JF89" s="119">
        <v>0</v>
      </c>
      <c r="JG89" s="228">
        <v>0</v>
      </c>
      <c r="JH89" s="228">
        <v>0</v>
      </c>
      <c r="JI89" s="228">
        <v>0</v>
      </c>
      <c r="JJ89" s="228">
        <v>0</v>
      </c>
      <c r="JK89" s="228">
        <v>0</v>
      </c>
      <c r="JL89" s="228">
        <v>0</v>
      </c>
      <c r="JM89" s="228">
        <v>0</v>
      </c>
      <c r="JN89" s="228">
        <v>0</v>
      </c>
      <c r="JO89" s="228">
        <v>0</v>
      </c>
      <c r="JP89" s="228"/>
      <c r="JQ89" s="228"/>
      <c r="JR89" s="119">
        <f t="shared" si="303"/>
        <v>0</v>
      </c>
      <c r="JS89" s="18">
        <v>0</v>
      </c>
      <c r="JT89" s="18">
        <v>0</v>
      </c>
      <c r="JU89" s="18">
        <v>0</v>
      </c>
      <c r="JV89" s="18">
        <v>0</v>
      </c>
      <c r="JW89" s="18">
        <v>0</v>
      </c>
      <c r="JX89" s="18">
        <v>0</v>
      </c>
      <c r="JY89" s="18">
        <v>0</v>
      </c>
      <c r="JZ89" s="18">
        <v>0</v>
      </c>
      <c r="KA89" s="18">
        <v>0</v>
      </c>
      <c r="KB89" s="18">
        <v>0</v>
      </c>
      <c r="KC89" s="18"/>
      <c r="KD89" s="18"/>
      <c r="KE89" s="228">
        <f t="shared" si="197"/>
        <v>0</v>
      </c>
      <c r="KF89" s="120">
        <f t="shared" si="198"/>
        <v>0</v>
      </c>
      <c r="KG89" s="120">
        <f t="shared" si="199"/>
        <v>0</v>
      </c>
      <c r="KH89" s="119">
        <f t="shared" si="304"/>
        <v>2018.7259999999999</v>
      </c>
      <c r="KI89" s="119">
        <v>198.20599999999999</v>
      </c>
      <c r="KJ89" s="228">
        <v>202.28</v>
      </c>
      <c r="KK89" s="228">
        <v>202.28</v>
      </c>
      <c r="KL89" s="228">
        <v>202.28</v>
      </c>
      <c r="KM89" s="228">
        <v>202.28</v>
      </c>
      <c r="KN89" s="228">
        <v>202.28</v>
      </c>
      <c r="KO89" s="228">
        <v>202.28</v>
      </c>
      <c r="KP89" s="228">
        <v>202.28</v>
      </c>
      <c r="KQ89" s="228">
        <v>202.28</v>
      </c>
      <c r="KR89" s="228">
        <v>202.28</v>
      </c>
      <c r="KS89" s="228"/>
      <c r="KT89" s="228"/>
      <c r="KU89" s="120">
        <f t="shared" si="305"/>
        <v>1686.6095267984776</v>
      </c>
      <c r="KV89" s="18">
        <v>234.79932815281768</v>
      </c>
      <c r="KW89" s="18">
        <v>177.96765079563303</v>
      </c>
      <c r="KX89" s="18">
        <v>262.36198189031552</v>
      </c>
      <c r="KY89" s="18">
        <v>232.67908285913907</v>
      </c>
      <c r="KZ89" s="18">
        <v>250.59585366222632</v>
      </c>
      <c r="LA89" s="18">
        <v>49.651282159199624</v>
      </c>
      <c r="LB89" s="18">
        <v>2.7511612368170688</v>
      </c>
      <c r="LC89" s="18"/>
      <c r="LD89" s="18">
        <v>277.19568919767391</v>
      </c>
      <c r="LE89" s="18">
        <v>198.60749684465523</v>
      </c>
      <c r="LF89" s="18"/>
      <c r="LG89" s="18"/>
      <c r="LH89" s="228">
        <f t="shared" si="306"/>
        <v>-332.11647320152224</v>
      </c>
      <c r="LI89" s="120">
        <f t="shared" si="200"/>
        <v>-332.11647320152224</v>
      </c>
      <c r="LJ89" s="120">
        <f t="shared" si="201"/>
        <v>0</v>
      </c>
      <c r="LK89" s="120">
        <f t="shared" si="307"/>
        <v>0</v>
      </c>
      <c r="LL89" s="228"/>
      <c r="LM89" s="228"/>
      <c r="LN89" s="228"/>
      <c r="LO89" s="228"/>
      <c r="LP89" s="228"/>
      <c r="LQ89" s="228"/>
      <c r="LR89" s="228"/>
      <c r="LS89" s="228"/>
      <c r="LT89" s="228"/>
      <c r="LU89" s="228"/>
      <c r="LV89" s="228"/>
      <c r="LW89" s="228"/>
      <c r="LX89" s="120">
        <f t="shared" si="202"/>
        <v>0</v>
      </c>
      <c r="LY89" s="228"/>
      <c r="LZ89" s="228"/>
      <c r="MA89" s="228"/>
      <c r="MB89" s="228"/>
      <c r="MC89" s="228"/>
      <c r="MD89" s="228"/>
      <c r="ME89" s="228"/>
      <c r="MF89" s="228"/>
      <c r="MG89" s="228"/>
      <c r="MH89" s="228"/>
      <c r="MI89" s="228"/>
      <c r="MJ89" s="119">
        <v>0</v>
      </c>
      <c r="MK89" s="228"/>
      <c r="ML89" s="120">
        <f t="shared" si="203"/>
        <v>0</v>
      </c>
      <c r="MM89" s="120">
        <f t="shared" si="204"/>
        <v>0</v>
      </c>
      <c r="MN89" s="120">
        <f t="shared" si="308"/>
        <v>6339.4199999999992</v>
      </c>
      <c r="MO89" s="120">
        <v>637.55999999999995</v>
      </c>
      <c r="MP89" s="228">
        <v>633.54</v>
      </c>
      <c r="MQ89" s="228">
        <v>633.54</v>
      </c>
      <c r="MR89" s="228">
        <v>633.54</v>
      </c>
      <c r="MS89" s="228">
        <v>633.54</v>
      </c>
      <c r="MT89" s="228">
        <v>633.54</v>
      </c>
      <c r="MU89" s="228">
        <v>633.54</v>
      </c>
      <c r="MV89" s="228">
        <v>633.54</v>
      </c>
      <c r="MW89" s="228">
        <v>633.54</v>
      </c>
      <c r="MX89" s="228">
        <v>633.54</v>
      </c>
      <c r="MY89" s="228"/>
      <c r="MZ89" s="228"/>
      <c r="NA89" s="120">
        <f t="shared" si="309"/>
        <v>0</v>
      </c>
      <c r="NB89" s="20">
        <v>0</v>
      </c>
      <c r="NC89" s="20">
        <v>0</v>
      </c>
      <c r="ND89" s="20">
        <v>0</v>
      </c>
      <c r="NE89" s="20">
        <v>0</v>
      </c>
      <c r="NF89" s="20">
        <v>0</v>
      </c>
      <c r="NG89" s="20">
        <v>0</v>
      </c>
      <c r="NH89" s="20">
        <v>0</v>
      </c>
      <c r="NI89" s="20">
        <v>0</v>
      </c>
      <c r="NJ89" s="20">
        <v>0</v>
      </c>
      <c r="NK89" s="20">
        <v>0</v>
      </c>
      <c r="NL89" s="20"/>
      <c r="NM89" s="20"/>
      <c r="NN89" s="228">
        <f t="shared" si="310"/>
        <v>-6339.4199999999992</v>
      </c>
      <c r="NO89" s="120">
        <f t="shared" si="205"/>
        <v>-6339.4199999999992</v>
      </c>
      <c r="NP89" s="120">
        <f t="shared" si="206"/>
        <v>0</v>
      </c>
      <c r="NQ89" s="114">
        <f t="shared" si="207"/>
        <v>0</v>
      </c>
      <c r="NR89" s="113">
        <f t="shared" si="208"/>
        <v>0</v>
      </c>
      <c r="NS89" s="131">
        <f t="shared" si="209"/>
        <v>0</v>
      </c>
      <c r="NT89" s="120">
        <f t="shared" si="210"/>
        <v>0</v>
      </c>
      <c r="NU89" s="120">
        <f t="shared" si="211"/>
        <v>0</v>
      </c>
      <c r="NV89" s="18">
        <f t="shared" si="311"/>
        <v>0</v>
      </c>
      <c r="NW89" s="18">
        <v>0</v>
      </c>
      <c r="NX89" s="218">
        <v>0</v>
      </c>
      <c r="NY89" s="218">
        <v>0</v>
      </c>
      <c r="NZ89" s="18">
        <v>0</v>
      </c>
      <c r="OA89" s="18">
        <v>0</v>
      </c>
      <c r="OB89" s="18">
        <v>0</v>
      </c>
      <c r="OC89" s="18">
        <v>0</v>
      </c>
      <c r="OD89" s="18">
        <v>0</v>
      </c>
      <c r="OE89" s="18">
        <v>0</v>
      </c>
      <c r="OF89" s="18">
        <v>0</v>
      </c>
      <c r="OG89" s="18"/>
      <c r="OH89" s="18"/>
      <c r="OI89" s="20">
        <f t="shared" si="312"/>
        <v>0</v>
      </c>
      <c r="OJ89" s="20">
        <v>0</v>
      </c>
      <c r="OK89" s="20">
        <v>0</v>
      </c>
      <c r="OL89" s="20">
        <v>0</v>
      </c>
      <c r="OM89" s="20">
        <v>0</v>
      </c>
      <c r="ON89" s="20">
        <v>0</v>
      </c>
      <c r="OO89" s="20">
        <v>0</v>
      </c>
      <c r="OP89" s="20">
        <v>0</v>
      </c>
      <c r="OQ89" s="20">
        <v>0</v>
      </c>
      <c r="OR89" s="20">
        <v>0</v>
      </c>
      <c r="OS89" s="20">
        <f>VLOOKUP(C89,'[3]Фін.рез.(витрати)'!$C$8:$AD$94,28,0)</f>
        <v>0</v>
      </c>
      <c r="OT89" s="20"/>
      <c r="OU89" s="20"/>
      <c r="OV89" s="218">
        <f t="shared" si="313"/>
        <v>0</v>
      </c>
      <c r="OW89" s="20">
        <f t="shared" si="212"/>
        <v>0</v>
      </c>
      <c r="OX89" s="20">
        <f t="shared" si="213"/>
        <v>0</v>
      </c>
      <c r="OY89" s="18">
        <f t="shared" si="314"/>
        <v>0</v>
      </c>
      <c r="OZ89" s="18">
        <v>0</v>
      </c>
      <c r="PA89" s="218">
        <v>0</v>
      </c>
      <c r="PB89" s="218">
        <v>0</v>
      </c>
      <c r="PC89" s="218">
        <v>0</v>
      </c>
      <c r="PD89" s="218">
        <v>0</v>
      </c>
      <c r="PE89" s="218">
        <v>0</v>
      </c>
      <c r="PF89" s="218">
        <v>0</v>
      </c>
      <c r="PG89" s="218">
        <v>0</v>
      </c>
      <c r="PH89" s="218">
        <v>0</v>
      </c>
      <c r="PI89" s="218">
        <v>0</v>
      </c>
      <c r="PJ89" s="218"/>
      <c r="PK89" s="218"/>
      <c r="PL89" s="20">
        <f t="shared" si="315"/>
        <v>0</v>
      </c>
      <c r="PM89" s="18">
        <v>0</v>
      </c>
      <c r="PN89" s="18">
        <v>0</v>
      </c>
      <c r="PO89" s="18">
        <v>0</v>
      </c>
      <c r="PP89" s="18">
        <v>0</v>
      </c>
      <c r="PQ89" s="18">
        <v>0</v>
      </c>
      <c r="PR89" s="18">
        <v>0</v>
      </c>
      <c r="PS89" s="18">
        <v>0</v>
      </c>
      <c r="PT89" s="18">
        <v>0</v>
      </c>
      <c r="PU89" s="18">
        <v>0</v>
      </c>
      <c r="PV89" s="18">
        <f>VLOOKUP(C89,'[3]Фін.рез.(витрати)'!$C$8:$AE$94,29,0)</f>
        <v>0</v>
      </c>
      <c r="PW89" s="18"/>
      <c r="PX89" s="18"/>
      <c r="PY89" s="218">
        <f t="shared" si="316"/>
        <v>0</v>
      </c>
      <c r="PZ89" s="20">
        <f t="shared" si="214"/>
        <v>0</v>
      </c>
      <c r="QA89" s="20">
        <f t="shared" si="215"/>
        <v>0</v>
      </c>
      <c r="QB89" s="18">
        <f t="shared" si="317"/>
        <v>0</v>
      </c>
      <c r="QC89" s="18">
        <v>0</v>
      </c>
      <c r="QD89" s="218">
        <v>0</v>
      </c>
      <c r="QE89" s="218">
        <v>0</v>
      </c>
      <c r="QF89" s="218">
        <v>0</v>
      </c>
      <c r="QG89" s="218">
        <v>0</v>
      </c>
      <c r="QH89" s="218">
        <v>0</v>
      </c>
      <c r="QI89" s="218">
        <v>0</v>
      </c>
      <c r="QJ89" s="218">
        <v>0</v>
      </c>
      <c r="QK89" s="218">
        <v>0</v>
      </c>
      <c r="QL89" s="218">
        <v>0</v>
      </c>
      <c r="QM89" s="218"/>
      <c r="QN89" s="218"/>
      <c r="QO89" s="20">
        <f t="shared" si="318"/>
        <v>0</v>
      </c>
      <c r="QP89" s="18">
        <v>0</v>
      </c>
      <c r="QQ89" s="18">
        <v>0</v>
      </c>
      <c r="QR89" s="18"/>
      <c r="QS89" s="18">
        <v>0</v>
      </c>
      <c r="QT89" s="18">
        <v>0</v>
      </c>
      <c r="QU89" s="18">
        <v>0</v>
      </c>
      <c r="QV89" s="18"/>
      <c r="QW89" s="18">
        <v>0</v>
      </c>
      <c r="QX89" s="18"/>
      <c r="QY89" s="18"/>
      <c r="QZ89" s="18"/>
      <c r="RA89" s="18"/>
      <c r="RB89" s="218">
        <f t="shared" si="319"/>
        <v>0</v>
      </c>
      <c r="RC89" s="20">
        <f t="shared" si="216"/>
        <v>0</v>
      </c>
      <c r="RD89" s="20">
        <f t="shared" si="217"/>
        <v>0</v>
      </c>
      <c r="RE89" s="18">
        <f t="shared" si="320"/>
        <v>0</v>
      </c>
      <c r="RF89" s="20">
        <v>0</v>
      </c>
      <c r="RG89" s="218">
        <v>0</v>
      </c>
      <c r="RH89" s="218">
        <v>0</v>
      </c>
      <c r="RI89" s="218">
        <v>0</v>
      </c>
      <c r="RJ89" s="218">
        <v>0</v>
      </c>
      <c r="RK89" s="218">
        <v>0</v>
      </c>
      <c r="RL89" s="218">
        <v>0</v>
      </c>
      <c r="RM89" s="218">
        <v>0</v>
      </c>
      <c r="RN89" s="218">
        <v>0</v>
      </c>
      <c r="RO89" s="218">
        <v>0</v>
      </c>
      <c r="RP89" s="218"/>
      <c r="RQ89" s="218"/>
      <c r="RR89" s="20">
        <f t="shared" si="321"/>
        <v>0</v>
      </c>
      <c r="RS89" s="18">
        <v>0</v>
      </c>
      <c r="RT89" s="18">
        <v>0</v>
      </c>
      <c r="RU89" s="18"/>
      <c r="RV89" s="18">
        <v>0</v>
      </c>
      <c r="RW89" s="18"/>
      <c r="RX89" s="18"/>
      <c r="RY89" s="18">
        <v>0</v>
      </c>
      <c r="RZ89" s="18">
        <v>0</v>
      </c>
      <c r="SA89" s="18"/>
      <c r="SB89" s="18"/>
      <c r="SC89" s="18"/>
      <c r="SD89" s="18"/>
      <c r="SE89" s="20">
        <f t="shared" si="218"/>
        <v>0</v>
      </c>
      <c r="SF89" s="20">
        <f t="shared" si="219"/>
        <v>0</v>
      </c>
      <c r="SG89" s="20">
        <f t="shared" si="220"/>
        <v>0</v>
      </c>
      <c r="SH89" s="18">
        <f t="shared" si="322"/>
        <v>0</v>
      </c>
      <c r="SI89" s="18">
        <v>0</v>
      </c>
      <c r="SJ89" s="218">
        <v>0</v>
      </c>
      <c r="SK89" s="218">
        <v>0</v>
      </c>
      <c r="SL89" s="218">
        <v>0</v>
      </c>
      <c r="SM89" s="218">
        <v>0</v>
      </c>
      <c r="SN89" s="218">
        <v>0</v>
      </c>
      <c r="SO89" s="218">
        <v>0</v>
      </c>
      <c r="SP89" s="218">
        <v>0</v>
      </c>
      <c r="SQ89" s="218">
        <v>0</v>
      </c>
      <c r="SR89" s="218">
        <v>0</v>
      </c>
      <c r="SS89" s="218"/>
      <c r="ST89" s="218"/>
      <c r="SU89" s="20">
        <f t="shared" si="323"/>
        <v>0</v>
      </c>
      <c r="SV89" s="18">
        <v>0</v>
      </c>
      <c r="SW89" s="18">
        <v>0</v>
      </c>
      <c r="SX89" s="18">
        <v>0</v>
      </c>
      <c r="SY89" s="18">
        <v>0</v>
      </c>
      <c r="SZ89" s="18">
        <v>0</v>
      </c>
      <c r="TA89" s="18">
        <v>0</v>
      </c>
      <c r="TB89" s="18">
        <v>0</v>
      </c>
      <c r="TC89" s="18">
        <v>0</v>
      </c>
      <c r="TD89" s="18">
        <v>0</v>
      </c>
      <c r="TE89" s="18"/>
      <c r="TF89" s="18"/>
      <c r="TG89" s="18"/>
      <c r="TH89" s="20">
        <f t="shared" si="221"/>
        <v>0</v>
      </c>
      <c r="TI89" s="20">
        <f t="shared" si="222"/>
        <v>0</v>
      </c>
      <c r="TJ89" s="20">
        <f t="shared" si="223"/>
        <v>0</v>
      </c>
      <c r="TK89" s="18">
        <f t="shared" si="324"/>
        <v>0</v>
      </c>
      <c r="TL89" s="18">
        <v>0</v>
      </c>
      <c r="TM89" s="218">
        <v>0</v>
      </c>
      <c r="TN89" s="218">
        <v>0</v>
      </c>
      <c r="TO89" s="218">
        <v>0</v>
      </c>
      <c r="TP89" s="218">
        <v>0</v>
      </c>
      <c r="TQ89" s="218">
        <v>0</v>
      </c>
      <c r="TR89" s="218">
        <v>0</v>
      </c>
      <c r="TS89" s="218">
        <v>0</v>
      </c>
      <c r="TT89" s="218">
        <v>0</v>
      </c>
      <c r="TU89" s="218">
        <v>0</v>
      </c>
      <c r="TV89" s="218"/>
      <c r="TW89" s="218"/>
      <c r="TX89" s="20">
        <f t="shared" si="325"/>
        <v>0</v>
      </c>
      <c r="TY89" s="18">
        <v>0</v>
      </c>
      <c r="TZ89" s="18">
        <v>0</v>
      </c>
      <c r="UA89" s="18">
        <v>0</v>
      </c>
      <c r="UB89" s="18">
        <v>0</v>
      </c>
      <c r="UC89" s="18">
        <v>0</v>
      </c>
      <c r="UD89" s="18">
        <v>0</v>
      </c>
      <c r="UE89" s="18">
        <v>0</v>
      </c>
      <c r="UF89" s="18">
        <v>0</v>
      </c>
      <c r="UG89" s="18">
        <v>0</v>
      </c>
      <c r="UH89" s="18">
        <f>VLOOKUP(C89,'[3]Фін.рез.(витрати)'!$C$8:$AI$94,33,0)</f>
        <v>0</v>
      </c>
      <c r="UI89" s="18"/>
      <c r="UJ89" s="18"/>
      <c r="UK89" s="20">
        <f t="shared" si="224"/>
        <v>0</v>
      </c>
      <c r="UL89" s="20">
        <f t="shared" si="225"/>
        <v>0</v>
      </c>
      <c r="UM89" s="20">
        <f t="shared" si="226"/>
        <v>0</v>
      </c>
      <c r="UN89" s="18">
        <f t="shared" si="326"/>
        <v>0</v>
      </c>
      <c r="UO89" s="18">
        <v>0</v>
      </c>
      <c r="UP89" s="218">
        <v>0</v>
      </c>
      <c r="UQ89" s="218">
        <v>0</v>
      </c>
      <c r="UR89" s="218">
        <v>0</v>
      </c>
      <c r="US89" s="218">
        <v>0</v>
      </c>
      <c r="UT89" s="218">
        <v>0</v>
      </c>
      <c r="UU89" s="218">
        <v>0</v>
      </c>
      <c r="UV89" s="218">
        <v>0</v>
      </c>
      <c r="UW89" s="218">
        <v>0</v>
      </c>
      <c r="UX89" s="218">
        <v>0</v>
      </c>
      <c r="UY89" s="218"/>
      <c r="UZ89" s="218"/>
      <c r="VA89" s="20">
        <f t="shared" si="227"/>
        <v>0</v>
      </c>
      <c r="VB89" s="218"/>
      <c r="VC89" s="218"/>
      <c r="VD89" s="218"/>
      <c r="VE89" s="218"/>
      <c r="VF89" s="218"/>
      <c r="VG89" s="218"/>
      <c r="VH89" s="218"/>
      <c r="VI89" s="218"/>
      <c r="VJ89" s="218"/>
      <c r="VK89" s="218"/>
      <c r="VL89" s="218"/>
      <c r="VM89" s="218"/>
      <c r="VN89" s="20">
        <f t="shared" si="228"/>
        <v>0</v>
      </c>
      <c r="VO89" s="20">
        <f t="shared" si="229"/>
        <v>0</v>
      </c>
      <c r="VP89" s="20">
        <f t="shared" si="230"/>
        <v>0</v>
      </c>
      <c r="VQ89" s="120">
        <f t="shared" si="231"/>
        <v>0</v>
      </c>
      <c r="VR89" s="228"/>
      <c r="VS89" s="228"/>
      <c r="VT89" s="228"/>
      <c r="VU89" s="228"/>
      <c r="VV89" s="228"/>
      <c r="VW89" s="228"/>
      <c r="VX89" s="228"/>
      <c r="VY89" s="228"/>
      <c r="VZ89" s="228"/>
      <c r="WA89" s="228"/>
      <c r="WB89" s="228"/>
      <c r="WC89" s="228"/>
      <c r="WD89" s="120">
        <f t="shared" si="232"/>
        <v>0</v>
      </c>
      <c r="WE89" s="218"/>
      <c r="WF89" s="218"/>
      <c r="WG89" s="218"/>
      <c r="WH89" s="218"/>
      <c r="WI89" s="218"/>
      <c r="WJ89" s="218"/>
      <c r="WK89" s="218"/>
      <c r="WL89" s="218"/>
      <c r="WM89" s="218"/>
      <c r="WN89" s="218"/>
      <c r="WO89" s="218"/>
      <c r="WP89" s="218"/>
      <c r="WQ89" s="120">
        <f t="shared" si="233"/>
        <v>0</v>
      </c>
      <c r="WR89" s="120">
        <f t="shared" si="234"/>
        <v>0</v>
      </c>
      <c r="WS89" s="120">
        <f t="shared" si="235"/>
        <v>0</v>
      </c>
      <c r="WT89" s="119">
        <f t="shared" si="327"/>
        <v>3921.8299999999995</v>
      </c>
      <c r="WU89" s="119">
        <v>365.03000000000003</v>
      </c>
      <c r="WV89" s="228">
        <v>395.2</v>
      </c>
      <c r="WW89" s="228">
        <v>395.2</v>
      </c>
      <c r="WX89" s="228">
        <v>395.2</v>
      </c>
      <c r="WY89" s="228">
        <v>395.2</v>
      </c>
      <c r="WZ89" s="228">
        <v>395.2</v>
      </c>
      <c r="XA89" s="228">
        <v>395.2</v>
      </c>
      <c r="XB89" s="228">
        <v>395.2</v>
      </c>
      <c r="XC89" s="228">
        <v>395.2</v>
      </c>
      <c r="XD89" s="228">
        <v>395.2</v>
      </c>
      <c r="XE89" s="228"/>
      <c r="XF89" s="228"/>
      <c r="XG89" s="119">
        <f t="shared" si="328"/>
        <v>2821.1911394331169</v>
      </c>
      <c r="XH89" s="18">
        <v>0</v>
      </c>
      <c r="XI89" s="18">
        <v>139.63320087341046</v>
      </c>
      <c r="XJ89" s="18">
        <v>45.618933323897537</v>
      </c>
      <c r="XK89" s="18">
        <v>0</v>
      </c>
      <c r="XL89" s="18">
        <v>161.6942672571511</v>
      </c>
      <c r="XM89" s="18">
        <v>153.05828073695056</v>
      </c>
      <c r="XN89" s="18">
        <v>68.138751822702844</v>
      </c>
      <c r="XO89" s="18">
        <v>1062.2967606058814</v>
      </c>
      <c r="XP89" s="18">
        <v>1062.7035921077838</v>
      </c>
      <c r="XQ89" s="18">
        <v>128.04735270533891</v>
      </c>
      <c r="XR89" s="18"/>
      <c r="XS89" s="18"/>
      <c r="XT89" s="120">
        <f t="shared" si="236"/>
        <v>-1100.6388605668826</v>
      </c>
      <c r="XU89" s="120">
        <f t="shared" si="237"/>
        <v>-1100.6388605668826</v>
      </c>
      <c r="XV89" s="120">
        <f t="shared" si="238"/>
        <v>0</v>
      </c>
      <c r="XW89" s="119">
        <f t="shared" si="329"/>
        <v>0</v>
      </c>
      <c r="XX89" s="119">
        <v>0</v>
      </c>
      <c r="XY89" s="228">
        <v>0</v>
      </c>
      <c r="XZ89" s="228">
        <v>0</v>
      </c>
      <c r="YA89" s="228">
        <v>0</v>
      </c>
      <c r="YB89" s="228">
        <v>0</v>
      </c>
      <c r="YC89" s="228">
        <v>0</v>
      </c>
      <c r="YD89" s="228">
        <v>0</v>
      </c>
      <c r="YE89" s="228">
        <v>0</v>
      </c>
      <c r="YF89" s="228">
        <v>0</v>
      </c>
      <c r="YG89" s="228">
        <v>0</v>
      </c>
      <c r="YH89" s="228"/>
      <c r="YI89" s="228"/>
      <c r="YJ89" s="120">
        <f t="shared" si="330"/>
        <v>0</v>
      </c>
      <c r="YK89" s="18">
        <v>0</v>
      </c>
      <c r="YL89" s="18">
        <v>0</v>
      </c>
      <c r="YM89" s="18">
        <v>0</v>
      </c>
      <c r="YN89" s="18">
        <v>0</v>
      </c>
      <c r="YO89" s="18">
        <v>0</v>
      </c>
      <c r="YP89" s="18">
        <v>0</v>
      </c>
      <c r="YQ89" s="18">
        <v>0</v>
      </c>
      <c r="YR89" s="18">
        <v>0</v>
      </c>
      <c r="YS89" s="18">
        <v>0</v>
      </c>
      <c r="YT89" s="18">
        <v>0</v>
      </c>
      <c r="YU89" s="18"/>
      <c r="YV89" s="18"/>
      <c r="YW89" s="218">
        <f t="shared" si="331"/>
        <v>0</v>
      </c>
      <c r="YX89" s="120">
        <f t="shared" si="239"/>
        <v>0</v>
      </c>
      <c r="YY89" s="120">
        <f t="shared" si="240"/>
        <v>0</v>
      </c>
      <c r="YZ89" s="119">
        <f t="shared" si="332"/>
        <v>1911.5849999999996</v>
      </c>
      <c r="ZA89" s="119">
        <v>187.185</v>
      </c>
      <c r="ZB89" s="228">
        <v>191.6</v>
      </c>
      <c r="ZC89" s="228">
        <v>191.6</v>
      </c>
      <c r="ZD89" s="228">
        <v>191.6</v>
      </c>
      <c r="ZE89" s="228">
        <v>191.6</v>
      </c>
      <c r="ZF89" s="228">
        <v>191.6</v>
      </c>
      <c r="ZG89" s="228">
        <v>191.6</v>
      </c>
      <c r="ZH89" s="228">
        <v>191.6</v>
      </c>
      <c r="ZI89" s="228">
        <v>191.6</v>
      </c>
      <c r="ZJ89" s="228">
        <v>191.6</v>
      </c>
      <c r="ZK89" s="228"/>
      <c r="ZL89" s="228"/>
      <c r="ZM89" s="120">
        <f t="shared" si="333"/>
        <v>328.32703958713159</v>
      </c>
      <c r="ZN89" s="119"/>
      <c r="ZO89" s="18"/>
      <c r="ZP89" s="18">
        <v>162.77729155114261</v>
      </c>
      <c r="ZQ89" s="18">
        <v>165.54974803598896</v>
      </c>
      <c r="ZR89" s="18"/>
      <c r="ZS89" s="18"/>
      <c r="ZT89" s="18"/>
      <c r="ZU89" s="18"/>
      <c r="ZV89" s="18"/>
      <c r="ZW89" s="18"/>
      <c r="ZX89" s="18"/>
      <c r="ZY89" s="18"/>
      <c r="ZZ89" s="120">
        <f t="shared" si="241"/>
        <v>-1583.257960412868</v>
      </c>
      <c r="AAA89" s="120">
        <f t="shared" si="242"/>
        <v>-1583.257960412868</v>
      </c>
      <c r="AAB89" s="120">
        <f t="shared" si="243"/>
        <v>0</v>
      </c>
      <c r="AAC89" s="119">
        <f t="shared" si="334"/>
        <v>0</v>
      </c>
      <c r="AAD89" s="119">
        <v>0</v>
      </c>
      <c r="AAE89" s="228">
        <v>0</v>
      </c>
      <c r="AAF89" s="228">
        <v>0</v>
      </c>
      <c r="AAG89" s="228">
        <v>0</v>
      </c>
      <c r="AAH89" s="228">
        <v>0</v>
      </c>
      <c r="AAI89" s="228">
        <v>0</v>
      </c>
      <c r="AAJ89" s="228">
        <v>0</v>
      </c>
      <c r="AAK89" s="228">
        <v>0</v>
      </c>
      <c r="AAL89" s="228">
        <v>0</v>
      </c>
      <c r="AAM89" s="228">
        <v>0</v>
      </c>
      <c r="AAN89" s="228"/>
      <c r="AAO89" s="228"/>
      <c r="AAP89" s="120">
        <f t="shared" si="335"/>
        <v>0</v>
      </c>
      <c r="AAQ89" s="18">
        <v>0</v>
      </c>
      <c r="AAR89" s="18">
        <v>0</v>
      </c>
      <c r="AAS89" s="18">
        <v>0</v>
      </c>
      <c r="AAT89" s="18">
        <v>0</v>
      </c>
      <c r="AAU89" s="18">
        <v>0</v>
      </c>
      <c r="AAV89" s="18">
        <v>0</v>
      </c>
      <c r="AAW89" s="18">
        <v>0</v>
      </c>
      <c r="AAX89" s="18">
        <v>0</v>
      </c>
      <c r="AAY89" s="18">
        <v>0</v>
      </c>
      <c r="AAZ89" s="18">
        <v>0</v>
      </c>
      <c r="ABA89" s="18"/>
      <c r="ABB89" s="18"/>
      <c r="ABC89" s="120">
        <f t="shared" si="244"/>
        <v>0</v>
      </c>
      <c r="ABD89" s="120">
        <f t="shared" si="245"/>
        <v>0</v>
      </c>
      <c r="ABE89" s="120">
        <f t="shared" si="246"/>
        <v>0</v>
      </c>
      <c r="ABF89" s="119">
        <f t="shared" si="336"/>
        <v>0</v>
      </c>
      <c r="ABG89" s="119">
        <v>0</v>
      </c>
      <c r="ABH89" s="228">
        <v>0</v>
      </c>
      <c r="ABI89" s="228">
        <v>0</v>
      </c>
      <c r="ABJ89" s="228">
        <v>0</v>
      </c>
      <c r="ABK89" s="228">
        <v>0</v>
      </c>
      <c r="ABL89" s="228">
        <v>0</v>
      </c>
      <c r="ABM89" s="228">
        <v>0</v>
      </c>
      <c r="ABN89" s="228">
        <v>0</v>
      </c>
      <c r="ABO89" s="228">
        <v>0</v>
      </c>
      <c r="ABP89" s="228">
        <v>0</v>
      </c>
      <c r="ABQ89" s="228"/>
      <c r="ABR89" s="228"/>
      <c r="ABS89" s="120">
        <f t="shared" si="337"/>
        <v>0</v>
      </c>
      <c r="ABT89" s="18">
        <v>0</v>
      </c>
      <c r="ABU89" s="18"/>
      <c r="ABV89" s="18"/>
      <c r="ABW89" s="18"/>
      <c r="ABX89" s="18"/>
      <c r="ABY89" s="18"/>
      <c r="ABZ89" s="18"/>
      <c r="ACA89" s="18">
        <v>0</v>
      </c>
      <c r="ACB89" s="18">
        <v>0</v>
      </c>
      <c r="ACC89" s="18">
        <v>0</v>
      </c>
      <c r="ACD89" s="18"/>
      <c r="ACE89" s="18"/>
      <c r="ACF89" s="120">
        <f t="shared" si="247"/>
        <v>0</v>
      </c>
      <c r="ACG89" s="120">
        <f t="shared" si="248"/>
        <v>0</v>
      </c>
      <c r="ACH89" s="120">
        <f t="shared" si="249"/>
        <v>0</v>
      </c>
      <c r="ACI89" s="114">
        <f t="shared" si="250"/>
        <v>3917.8259999999991</v>
      </c>
      <c r="ACJ89" s="120">
        <f t="shared" si="251"/>
        <v>4050.5177880000001</v>
      </c>
      <c r="ACK89" s="131">
        <f t="shared" si="252"/>
        <v>132.691788000001</v>
      </c>
      <c r="ACL89" s="120">
        <f t="shared" si="253"/>
        <v>0</v>
      </c>
      <c r="ACM89" s="120">
        <f t="shared" si="254"/>
        <v>132.691788000001</v>
      </c>
      <c r="ACN89" s="18">
        <f t="shared" si="338"/>
        <v>3917.8259999999991</v>
      </c>
      <c r="ACO89" s="18">
        <v>356.16600000000005</v>
      </c>
      <c r="ACP89" s="218">
        <v>395.74</v>
      </c>
      <c r="ACQ89" s="218">
        <v>395.74</v>
      </c>
      <c r="ACR89" s="218">
        <v>395.74</v>
      </c>
      <c r="ACS89" s="218">
        <v>395.74</v>
      </c>
      <c r="ACT89" s="218">
        <v>395.74</v>
      </c>
      <c r="ACU89" s="218">
        <v>395.74</v>
      </c>
      <c r="ACV89" s="218">
        <v>395.74</v>
      </c>
      <c r="ACW89" s="218">
        <v>395.74</v>
      </c>
      <c r="ACX89" s="218">
        <v>395.74</v>
      </c>
      <c r="ACY89" s="218"/>
      <c r="ACZ89" s="218"/>
      <c r="ADA89" s="20">
        <f t="shared" si="339"/>
        <v>4050.5177880000001</v>
      </c>
      <c r="ADB89" s="18">
        <v>0</v>
      </c>
      <c r="ADC89" s="18">
        <v>0</v>
      </c>
      <c r="ADD89" s="18">
        <v>0</v>
      </c>
      <c r="ADE89" s="18">
        <v>0</v>
      </c>
      <c r="ADF89" s="18">
        <v>0</v>
      </c>
      <c r="ADG89" s="18">
        <v>950.31264599999997</v>
      </c>
      <c r="ADH89" s="18">
        <v>1119.5886419999999</v>
      </c>
      <c r="ADI89" s="18">
        <v>978.53469120000011</v>
      </c>
      <c r="ADJ89" s="18">
        <v>978.17129999999997</v>
      </c>
      <c r="ADK89" s="18">
        <v>23.910508800000002</v>
      </c>
      <c r="ADL89" s="18"/>
      <c r="ADM89" s="18"/>
      <c r="ADN89" s="20">
        <f t="shared" si="255"/>
        <v>132.691788000001</v>
      </c>
      <c r="ADO89" s="20">
        <f t="shared" si="256"/>
        <v>0</v>
      </c>
      <c r="ADP89" s="20">
        <f t="shared" si="257"/>
        <v>132.691788000001</v>
      </c>
      <c r="ADQ89" s="18">
        <f t="shared" si="340"/>
        <v>0</v>
      </c>
      <c r="ADR89" s="18">
        <v>0</v>
      </c>
      <c r="ADS89" s="218">
        <v>0</v>
      </c>
      <c r="ADT89" s="218">
        <v>0</v>
      </c>
      <c r="ADU89" s="218">
        <v>0</v>
      </c>
      <c r="ADV89" s="218">
        <v>0</v>
      </c>
      <c r="ADW89" s="218">
        <v>0</v>
      </c>
      <c r="ADX89" s="218">
        <v>0</v>
      </c>
      <c r="ADY89" s="218">
        <v>0</v>
      </c>
      <c r="ADZ89" s="218">
        <v>0</v>
      </c>
      <c r="AEA89" s="218">
        <v>0</v>
      </c>
      <c r="AEB89" s="218"/>
      <c r="AEC89" s="218"/>
      <c r="AED89" s="20">
        <f t="shared" si="341"/>
        <v>0</v>
      </c>
      <c r="AEE89" s="18">
        <v>0</v>
      </c>
      <c r="AEF89" s="18">
        <v>0</v>
      </c>
      <c r="AEG89" s="18">
        <v>0</v>
      </c>
      <c r="AEH89" s="18">
        <v>0</v>
      </c>
      <c r="AEI89" s="18">
        <v>0</v>
      </c>
      <c r="AEJ89" s="18">
        <v>0</v>
      </c>
      <c r="AEK89" s="18">
        <v>0</v>
      </c>
      <c r="AEL89" s="18">
        <v>0</v>
      </c>
      <c r="AEM89" s="18">
        <v>0</v>
      </c>
      <c r="AEN89" s="18">
        <v>0</v>
      </c>
      <c r="AEO89" s="18"/>
      <c r="AEP89" s="18"/>
      <c r="AEQ89" s="20">
        <f t="shared" si="258"/>
        <v>0</v>
      </c>
      <c r="AER89" s="20">
        <f t="shared" si="259"/>
        <v>0</v>
      </c>
      <c r="AES89" s="20">
        <f t="shared" si="260"/>
        <v>0</v>
      </c>
      <c r="AET89" s="18">
        <f t="shared" si="342"/>
        <v>10.331</v>
      </c>
      <c r="AEU89" s="18">
        <v>10.331</v>
      </c>
      <c r="AEV89" s="218">
        <v>0</v>
      </c>
      <c r="AEW89" s="218">
        <v>0</v>
      </c>
      <c r="AEX89" s="218">
        <v>0</v>
      </c>
      <c r="AEY89" s="218">
        <v>0</v>
      </c>
      <c r="AEZ89" s="218"/>
      <c r="AFA89" s="218"/>
      <c r="AFB89" s="218"/>
      <c r="AFC89" s="218"/>
      <c r="AFD89" s="218"/>
      <c r="AFE89" s="218"/>
      <c r="AFF89" s="218"/>
      <c r="AFG89" s="20">
        <f t="shared" si="343"/>
        <v>0</v>
      </c>
      <c r="AFH89" s="18"/>
      <c r="AFI89" s="18"/>
      <c r="AFJ89" s="18"/>
      <c r="AFK89" s="18"/>
      <c r="AFL89" s="18"/>
      <c r="AFM89" s="18"/>
      <c r="AFN89" s="18"/>
      <c r="AFO89" s="18"/>
      <c r="AFP89" s="18"/>
      <c r="AFQ89" s="18"/>
      <c r="AFR89" s="18"/>
      <c r="AFS89" s="18"/>
      <c r="AFT89" s="20">
        <f t="shared" si="261"/>
        <v>-10.331</v>
      </c>
      <c r="AFU89" s="20">
        <f t="shared" si="262"/>
        <v>-10.331</v>
      </c>
      <c r="AFV89" s="135">
        <f t="shared" si="263"/>
        <v>0</v>
      </c>
      <c r="AFW89" s="140">
        <f t="shared" si="264"/>
        <v>19924.444999999996</v>
      </c>
      <c r="AFX89" s="110">
        <f t="shared" si="265"/>
        <v>10327.771314682268</v>
      </c>
      <c r="AFY89" s="125">
        <f t="shared" si="266"/>
        <v>-9596.6736853177281</v>
      </c>
      <c r="AFZ89" s="20">
        <f t="shared" si="344"/>
        <v>-9596.6736853177281</v>
      </c>
      <c r="AGA89" s="139">
        <f t="shared" si="345"/>
        <v>0</v>
      </c>
      <c r="AGB89" s="200">
        <f t="shared" si="267"/>
        <v>23909.333999999995</v>
      </c>
      <c r="AGC89" s="125">
        <f t="shared" si="267"/>
        <v>12393.325577618722</v>
      </c>
      <c r="AGD89" s="125">
        <f t="shared" si="268"/>
        <v>-11516.008422381274</v>
      </c>
      <c r="AGE89" s="20">
        <f t="shared" si="269"/>
        <v>-11516.008422381274</v>
      </c>
      <c r="AGF89" s="135">
        <f t="shared" si="270"/>
        <v>0</v>
      </c>
      <c r="AGG89" s="164">
        <f t="shared" si="346"/>
        <v>1195.4666999999997</v>
      </c>
      <c r="AGH89" s="205">
        <f t="shared" si="347"/>
        <v>619.66627888093615</v>
      </c>
      <c r="AGI89" s="125">
        <f t="shared" si="271"/>
        <v>-575.80042111906357</v>
      </c>
      <c r="AGJ89" s="20">
        <f t="shared" si="272"/>
        <v>-575.80042111906357</v>
      </c>
      <c r="AGK89" s="139">
        <f t="shared" si="273"/>
        <v>0</v>
      </c>
      <c r="AGL89" s="165">
        <f t="shared" si="348"/>
        <v>25104.800699999996</v>
      </c>
      <c r="AGM89" s="165">
        <f t="shared" si="348"/>
        <v>13012.991856499657</v>
      </c>
      <c r="AGN89" s="166">
        <f t="shared" si="99"/>
        <v>-12091.808843500339</v>
      </c>
      <c r="AGO89" s="165">
        <f t="shared" si="274"/>
        <v>-12091.808843500339</v>
      </c>
      <c r="AGP89" s="167">
        <f t="shared" si="275"/>
        <v>0</v>
      </c>
      <c r="AGQ89" s="202">
        <f t="shared" si="349"/>
        <v>4.7619047619047616E-2</v>
      </c>
      <c r="AGR89" s="263"/>
      <c r="AGS89" s="263">
        <v>0.05</v>
      </c>
      <c r="AGT89" s="229"/>
      <c r="AGU89" s="264"/>
      <c r="AGV89" s="22"/>
      <c r="AGW89" s="22"/>
      <c r="AGX89" s="22"/>
      <c r="AGY89" s="22"/>
      <c r="AGZ89" s="22"/>
      <c r="AHA89" s="22"/>
      <c r="AHB89" s="22"/>
      <c r="AHC89" s="22"/>
      <c r="AHD89" s="22"/>
      <c r="AHE89" s="22"/>
      <c r="AHF89" s="22"/>
      <c r="AHG89" s="22"/>
      <c r="AHH89" s="22"/>
    </row>
    <row r="90" spans="1:892" s="210" customFormat="1" ht="24" outlineLevel="1" x14ac:dyDescent="0.25">
      <c r="A90" s="1">
        <v>520</v>
      </c>
      <c r="B90" s="21">
        <v>3</v>
      </c>
      <c r="C90" s="233" t="s">
        <v>801</v>
      </c>
      <c r="D90" s="231">
        <v>1</v>
      </c>
      <c r="E90" s="227">
        <v>410.1</v>
      </c>
      <c r="F90" s="131">
        <f t="shared" si="177"/>
        <v>1788.2459999999996</v>
      </c>
      <c r="G90" s="113">
        <f t="shared" si="178"/>
        <v>1427.549997913379</v>
      </c>
      <c r="H90" s="131">
        <f t="shared" si="179"/>
        <v>-360.69600208662064</v>
      </c>
      <c r="I90" s="120">
        <f t="shared" si="180"/>
        <v>-360.69600208662064</v>
      </c>
      <c r="J90" s="120">
        <f t="shared" si="181"/>
        <v>0</v>
      </c>
      <c r="K90" s="18">
        <f t="shared" si="276"/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/>
      <c r="W90" s="218"/>
      <c r="X90" s="218">
        <f t="shared" si="277"/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/>
      <c r="AJ90" s="18"/>
      <c r="AK90" s="218"/>
      <c r="AL90" s="218">
        <f t="shared" si="278"/>
        <v>0</v>
      </c>
      <c r="AM90" s="218">
        <f t="shared" si="182"/>
        <v>0</v>
      </c>
      <c r="AN90" s="18">
        <f t="shared" si="279"/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 s="218">
        <v>0</v>
      </c>
      <c r="AV90" s="218">
        <v>0</v>
      </c>
      <c r="AW90" s="218">
        <v>0</v>
      </c>
      <c r="AX90" s="218">
        <v>0</v>
      </c>
      <c r="AY90" s="218"/>
      <c r="AZ90" s="218"/>
      <c r="BA90" s="20">
        <f t="shared" si="280"/>
        <v>0</v>
      </c>
      <c r="BB90" s="18">
        <v>0</v>
      </c>
      <c r="BC90" s="18">
        <v>0</v>
      </c>
      <c r="BD90" s="18">
        <v>0</v>
      </c>
      <c r="BE90" s="18">
        <v>0</v>
      </c>
      <c r="BF90" s="18">
        <v>0</v>
      </c>
      <c r="BG90" s="18">
        <v>0</v>
      </c>
      <c r="BH90" s="18">
        <v>0</v>
      </c>
      <c r="BI90" s="18">
        <v>0</v>
      </c>
      <c r="BJ90" s="18">
        <v>0</v>
      </c>
      <c r="BK90" s="18">
        <v>0</v>
      </c>
      <c r="BL90" s="18"/>
      <c r="BM90" s="18"/>
      <c r="BN90" s="218"/>
      <c r="BO90" s="20">
        <f t="shared" si="183"/>
        <v>0</v>
      </c>
      <c r="BP90" s="20">
        <f t="shared" si="184"/>
        <v>0</v>
      </c>
      <c r="BQ90" s="18">
        <f t="shared" si="281"/>
        <v>0</v>
      </c>
      <c r="BR90" s="218">
        <v>0</v>
      </c>
      <c r="BS90" s="3">
        <v>0</v>
      </c>
      <c r="BT90" s="218">
        <v>0</v>
      </c>
      <c r="BU90" s="218">
        <v>0</v>
      </c>
      <c r="BV90" s="218">
        <v>0</v>
      </c>
      <c r="BW90" s="218">
        <v>0</v>
      </c>
      <c r="BX90" s="218">
        <v>0</v>
      </c>
      <c r="BY90" s="218">
        <v>0</v>
      </c>
      <c r="BZ90" s="218">
        <v>0</v>
      </c>
      <c r="CA90" s="218">
        <v>0</v>
      </c>
      <c r="CB90" s="218"/>
      <c r="CC90" s="218"/>
      <c r="CD90" s="18">
        <f t="shared" si="282"/>
        <v>0</v>
      </c>
      <c r="CE90" s="18">
        <v>0</v>
      </c>
      <c r="CF90" s="18">
        <v>0</v>
      </c>
      <c r="CG90" s="18">
        <v>0</v>
      </c>
      <c r="CH90" s="18">
        <v>0</v>
      </c>
      <c r="CI90" s="18">
        <v>0</v>
      </c>
      <c r="CJ90" s="18">
        <v>0</v>
      </c>
      <c r="CK90" s="18">
        <v>0</v>
      </c>
      <c r="CL90" s="18">
        <v>0</v>
      </c>
      <c r="CM90" s="18">
        <v>0</v>
      </c>
      <c r="CN90" s="18">
        <v>0</v>
      </c>
      <c r="CO90" s="18"/>
      <c r="CP90" s="18"/>
      <c r="CQ90" s="218"/>
      <c r="CR90" s="20">
        <f t="shared" si="185"/>
        <v>0</v>
      </c>
      <c r="CS90" s="20">
        <f t="shared" si="186"/>
        <v>0</v>
      </c>
      <c r="CT90" s="18">
        <f t="shared" si="283"/>
        <v>0</v>
      </c>
      <c r="CU90" s="18">
        <v>0</v>
      </c>
      <c r="CV90" s="218">
        <v>0</v>
      </c>
      <c r="CW90" s="218">
        <v>0</v>
      </c>
      <c r="CX90" s="218">
        <v>0</v>
      </c>
      <c r="CY90" s="218">
        <v>0</v>
      </c>
      <c r="CZ90" s="218">
        <v>0</v>
      </c>
      <c r="DA90" s="218">
        <v>0</v>
      </c>
      <c r="DB90" s="218">
        <v>0</v>
      </c>
      <c r="DC90" s="218">
        <v>0</v>
      </c>
      <c r="DD90" s="218">
        <v>0</v>
      </c>
      <c r="DE90" s="218"/>
      <c r="DF90" s="218"/>
      <c r="DG90" s="18">
        <f t="shared" si="284"/>
        <v>0</v>
      </c>
      <c r="DH90" s="18">
        <v>0</v>
      </c>
      <c r="DI90" s="18">
        <v>0</v>
      </c>
      <c r="DJ90" s="18">
        <v>0</v>
      </c>
      <c r="DK90" s="18">
        <v>0</v>
      </c>
      <c r="DL90" s="18">
        <v>0</v>
      </c>
      <c r="DM90" s="18">
        <v>0</v>
      </c>
      <c r="DN90" s="18">
        <v>0</v>
      </c>
      <c r="DO90" s="18">
        <v>0</v>
      </c>
      <c r="DP90" s="18">
        <v>0</v>
      </c>
      <c r="DQ90" s="18">
        <v>0</v>
      </c>
      <c r="DR90" s="18"/>
      <c r="DS90" s="18"/>
      <c r="DT90" s="218">
        <f t="shared" si="285"/>
        <v>0</v>
      </c>
      <c r="DU90" s="20">
        <f t="shared" si="187"/>
        <v>0</v>
      </c>
      <c r="DV90" s="20">
        <f t="shared" si="286"/>
        <v>0</v>
      </c>
      <c r="DW90" s="18">
        <f t="shared" si="176"/>
        <v>0</v>
      </c>
      <c r="DX90" s="18">
        <v>0</v>
      </c>
      <c r="DY90" s="218">
        <v>0</v>
      </c>
      <c r="DZ90" s="218">
        <v>0</v>
      </c>
      <c r="EA90" s="218">
        <v>0</v>
      </c>
      <c r="EB90" s="218">
        <v>0</v>
      </c>
      <c r="EC90" s="218">
        <v>0</v>
      </c>
      <c r="ED90" s="218">
        <v>0</v>
      </c>
      <c r="EE90" s="218">
        <v>0</v>
      </c>
      <c r="EF90" s="218">
        <v>0</v>
      </c>
      <c r="EG90" s="218">
        <v>0</v>
      </c>
      <c r="EH90" s="218"/>
      <c r="EI90" s="218"/>
      <c r="EJ90" s="218"/>
      <c r="EK90" s="18">
        <f t="shared" si="287"/>
        <v>0</v>
      </c>
      <c r="EL90" s="18">
        <v>0</v>
      </c>
      <c r="EM90" s="18">
        <v>0</v>
      </c>
      <c r="EN90" s="18">
        <v>0</v>
      </c>
      <c r="EO90" s="18">
        <v>0</v>
      </c>
      <c r="EP90" s="18">
        <v>0</v>
      </c>
      <c r="EQ90" s="18">
        <v>0</v>
      </c>
      <c r="ER90" s="18">
        <v>0</v>
      </c>
      <c r="ES90" s="18">
        <v>0</v>
      </c>
      <c r="ET90" s="18">
        <v>0</v>
      </c>
      <c r="EU90" s="18">
        <v>0</v>
      </c>
      <c r="EV90" s="18"/>
      <c r="EW90" s="18"/>
      <c r="EX90" s="20">
        <f t="shared" si="188"/>
        <v>0</v>
      </c>
      <c r="EY90" s="20">
        <f t="shared" si="288"/>
        <v>0</v>
      </c>
      <c r="EZ90" s="20">
        <f t="shared" si="289"/>
        <v>0</v>
      </c>
      <c r="FA90" s="18">
        <f t="shared" si="290"/>
        <v>0</v>
      </c>
      <c r="FB90" s="18">
        <v>0</v>
      </c>
      <c r="FC90" s="218">
        <v>0</v>
      </c>
      <c r="FD90" s="218">
        <v>0</v>
      </c>
      <c r="FE90" s="218">
        <v>0</v>
      </c>
      <c r="FF90" s="218">
        <v>0</v>
      </c>
      <c r="FG90" s="218">
        <v>0</v>
      </c>
      <c r="FH90" s="218">
        <v>0</v>
      </c>
      <c r="FI90" s="218">
        <v>0</v>
      </c>
      <c r="FJ90" s="218">
        <v>0</v>
      </c>
      <c r="FK90" s="218">
        <v>0</v>
      </c>
      <c r="FL90" s="218"/>
      <c r="FM90" s="218"/>
      <c r="FN90" s="20">
        <f t="shared" si="291"/>
        <v>0</v>
      </c>
      <c r="FO90" s="18">
        <v>0</v>
      </c>
      <c r="FP90" s="18">
        <v>0</v>
      </c>
      <c r="FQ90" s="18">
        <v>0</v>
      </c>
      <c r="FR90" s="18">
        <v>0</v>
      </c>
      <c r="FS90" s="18">
        <v>0</v>
      </c>
      <c r="FT90" s="18">
        <v>0</v>
      </c>
      <c r="FU90" s="18">
        <v>0</v>
      </c>
      <c r="FV90" s="18">
        <v>0</v>
      </c>
      <c r="FW90" s="18">
        <v>0</v>
      </c>
      <c r="FX90" s="18">
        <v>0</v>
      </c>
      <c r="FY90" s="18"/>
      <c r="FZ90" s="18"/>
      <c r="GA90" s="218">
        <f t="shared" si="292"/>
        <v>0</v>
      </c>
      <c r="GB90" s="20">
        <f t="shared" si="293"/>
        <v>0</v>
      </c>
      <c r="GC90" s="20">
        <f t="shared" si="294"/>
        <v>0</v>
      </c>
      <c r="GD90" s="18">
        <f t="shared" si="295"/>
        <v>7.2430000000000003</v>
      </c>
      <c r="GE90" s="218">
        <v>7.2430000000000003</v>
      </c>
      <c r="GF90" s="218">
        <v>0</v>
      </c>
      <c r="GG90" s="218">
        <v>0</v>
      </c>
      <c r="GH90" s="218">
        <v>0</v>
      </c>
      <c r="GI90" s="218">
        <v>0</v>
      </c>
      <c r="GJ90" s="218">
        <v>0</v>
      </c>
      <c r="GK90" s="218"/>
      <c r="GL90" s="218"/>
      <c r="GM90" s="218"/>
      <c r="GN90" s="218"/>
      <c r="GO90" s="218"/>
      <c r="GP90" s="218"/>
      <c r="GQ90" s="20">
        <f t="shared" si="296"/>
        <v>0</v>
      </c>
      <c r="GR90" s="18">
        <v>0</v>
      </c>
      <c r="GS90" s="18">
        <v>0</v>
      </c>
      <c r="GT90" s="18">
        <v>0</v>
      </c>
      <c r="GU90" s="18">
        <v>0</v>
      </c>
      <c r="GV90" s="218">
        <f t="shared" si="297"/>
        <v>-7.2430000000000003</v>
      </c>
      <c r="GW90" s="20">
        <f t="shared" si="189"/>
        <v>-7.2430000000000003</v>
      </c>
      <c r="GX90" s="20">
        <f t="shared" si="190"/>
        <v>0</v>
      </c>
      <c r="GY90" s="18">
        <f t="shared" si="298"/>
        <v>1781.0029999999997</v>
      </c>
      <c r="GZ90" s="18">
        <v>173.96300000000002</v>
      </c>
      <c r="HA90" s="218">
        <v>178.56</v>
      </c>
      <c r="HB90" s="218">
        <v>178.56</v>
      </c>
      <c r="HC90" s="218">
        <v>178.56</v>
      </c>
      <c r="HD90" s="218">
        <v>178.56</v>
      </c>
      <c r="HE90" s="218">
        <v>178.56</v>
      </c>
      <c r="HF90" s="218">
        <v>178.56</v>
      </c>
      <c r="HG90" s="218">
        <v>178.56</v>
      </c>
      <c r="HH90" s="218">
        <v>178.56</v>
      </c>
      <c r="HI90" s="218">
        <v>178.56</v>
      </c>
      <c r="HJ90" s="218"/>
      <c r="HK90" s="218"/>
      <c r="HL90" s="20">
        <f t="shared" si="299"/>
        <v>1427.549997913379</v>
      </c>
      <c r="HM90" s="18">
        <v>136.33884687336769</v>
      </c>
      <c r="HN90" s="18">
        <v>125.34608522779662</v>
      </c>
      <c r="HO90" s="18">
        <v>144.06714733071743</v>
      </c>
      <c r="HP90" s="18">
        <v>155.29286131528974</v>
      </c>
      <c r="HQ90" s="18">
        <v>162.45328576624425</v>
      </c>
      <c r="HR90" s="18">
        <v>140.91878542688036</v>
      </c>
      <c r="HS90" s="18">
        <v>128.09711263511869</v>
      </c>
      <c r="HT90" s="18">
        <v>169.44634349956453</v>
      </c>
      <c r="HU90" s="18">
        <v>128.0348500782894</v>
      </c>
      <c r="HV90" s="18">
        <v>137.55467976011036</v>
      </c>
      <c r="HW90" s="18"/>
      <c r="HX90" s="18"/>
      <c r="HY90" s="20">
        <f t="shared" si="191"/>
        <v>-353.4530020866207</v>
      </c>
      <c r="HZ90" s="20">
        <f t="shared" si="192"/>
        <v>-353.4530020866207</v>
      </c>
      <c r="IA90" s="20">
        <f t="shared" si="193"/>
        <v>0</v>
      </c>
      <c r="IB90" s="119">
        <f t="shared" si="300"/>
        <v>0</v>
      </c>
      <c r="IC90" s="119">
        <v>0</v>
      </c>
      <c r="ID90" s="228">
        <v>0</v>
      </c>
      <c r="IE90" s="228">
        <v>0</v>
      </c>
      <c r="IF90" s="119">
        <v>0</v>
      </c>
      <c r="IG90" s="119">
        <v>0</v>
      </c>
      <c r="IH90" s="119">
        <v>0</v>
      </c>
      <c r="II90" s="119">
        <v>0</v>
      </c>
      <c r="IJ90" s="119">
        <v>0</v>
      </c>
      <c r="IK90" s="119">
        <v>0</v>
      </c>
      <c r="IL90" s="119">
        <v>0</v>
      </c>
      <c r="IM90" s="119"/>
      <c r="IN90" s="119"/>
      <c r="IO90" s="120">
        <f t="shared" si="301"/>
        <v>0</v>
      </c>
      <c r="IP90" s="18">
        <v>0</v>
      </c>
      <c r="IQ90" s="18">
        <v>0</v>
      </c>
      <c r="IR90" s="18">
        <v>0</v>
      </c>
      <c r="IS90" s="18">
        <v>0</v>
      </c>
      <c r="IT90" s="18">
        <v>0</v>
      </c>
      <c r="IU90" s="18">
        <v>0</v>
      </c>
      <c r="IV90" s="18">
        <v>0</v>
      </c>
      <c r="IW90" s="18">
        <v>0</v>
      </c>
      <c r="IX90" s="18">
        <v>0</v>
      </c>
      <c r="IY90" s="18">
        <v>0</v>
      </c>
      <c r="IZ90" s="18"/>
      <c r="JA90" s="18"/>
      <c r="JB90" s="228">
        <f t="shared" si="194"/>
        <v>0</v>
      </c>
      <c r="JC90" s="120">
        <f t="shared" si="195"/>
        <v>0</v>
      </c>
      <c r="JD90" s="120">
        <f t="shared" si="196"/>
        <v>0</v>
      </c>
      <c r="JE90" s="119">
        <f t="shared" si="302"/>
        <v>0</v>
      </c>
      <c r="JF90" s="119">
        <v>0</v>
      </c>
      <c r="JG90" s="228">
        <v>0</v>
      </c>
      <c r="JH90" s="228">
        <v>0</v>
      </c>
      <c r="JI90" s="228">
        <v>0</v>
      </c>
      <c r="JJ90" s="228">
        <v>0</v>
      </c>
      <c r="JK90" s="228">
        <v>0</v>
      </c>
      <c r="JL90" s="228">
        <v>0</v>
      </c>
      <c r="JM90" s="228">
        <v>0</v>
      </c>
      <c r="JN90" s="228">
        <v>0</v>
      </c>
      <c r="JO90" s="228">
        <v>0</v>
      </c>
      <c r="JP90" s="228"/>
      <c r="JQ90" s="228"/>
      <c r="JR90" s="119">
        <f t="shared" si="303"/>
        <v>0</v>
      </c>
      <c r="JS90" s="18">
        <v>0</v>
      </c>
      <c r="JT90" s="18">
        <v>0</v>
      </c>
      <c r="JU90" s="18">
        <v>0</v>
      </c>
      <c r="JV90" s="18">
        <v>0</v>
      </c>
      <c r="JW90" s="18">
        <v>0</v>
      </c>
      <c r="JX90" s="18">
        <v>0</v>
      </c>
      <c r="JY90" s="18">
        <v>0</v>
      </c>
      <c r="JZ90" s="18">
        <v>0</v>
      </c>
      <c r="KA90" s="18">
        <v>0</v>
      </c>
      <c r="KB90" s="18">
        <v>0</v>
      </c>
      <c r="KC90" s="18"/>
      <c r="KD90" s="18"/>
      <c r="KE90" s="228">
        <f t="shared" si="197"/>
        <v>0</v>
      </c>
      <c r="KF90" s="120">
        <f t="shared" si="198"/>
        <v>0</v>
      </c>
      <c r="KG90" s="120">
        <f t="shared" si="199"/>
        <v>0</v>
      </c>
      <c r="KH90" s="119">
        <f t="shared" si="304"/>
        <v>2018.5279999999998</v>
      </c>
      <c r="KI90" s="119">
        <v>198.18799999999999</v>
      </c>
      <c r="KJ90" s="228">
        <v>202.26</v>
      </c>
      <c r="KK90" s="228">
        <v>202.26</v>
      </c>
      <c r="KL90" s="228">
        <v>202.26</v>
      </c>
      <c r="KM90" s="228">
        <v>202.26</v>
      </c>
      <c r="KN90" s="228">
        <v>202.26</v>
      </c>
      <c r="KO90" s="228">
        <v>202.26</v>
      </c>
      <c r="KP90" s="228">
        <v>202.26</v>
      </c>
      <c r="KQ90" s="228">
        <v>202.26</v>
      </c>
      <c r="KR90" s="228">
        <v>202.26</v>
      </c>
      <c r="KS90" s="228"/>
      <c r="KT90" s="228"/>
      <c r="KU90" s="120">
        <f t="shared" si="305"/>
        <v>1686.6095267984776</v>
      </c>
      <c r="KV90" s="18">
        <v>234.79932815281768</v>
      </c>
      <c r="KW90" s="18">
        <v>177.96765079563303</v>
      </c>
      <c r="KX90" s="18">
        <v>262.36198189031552</v>
      </c>
      <c r="KY90" s="18">
        <v>232.67908285913907</v>
      </c>
      <c r="KZ90" s="18">
        <v>250.59585366222632</v>
      </c>
      <c r="LA90" s="18">
        <v>49.651282159199624</v>
      </c>
      <c r="LB90" s="18">
        <v>2.7511612368170688</v>
      </c>
      <c r="LC90" s="18"/>
      <c r="LD90" s="18">
        <v>277.19568919767391</v>
      </c>
      <c r="LE90" s="18">
        <v>198.60749684465523</v>
      </c>
      <c r="LF90" s="18"/>
      <c r="LG90" s="18"/>
      <c r="LH90" s="228">
        <f t="shared" si="306"/>
        <v>-331.91847320152215</v>
      </c>
      <c r="LI90" s="120">
        <f t="shared" si="200"/>
        <v>-331.91847320152215</v>
      </c>
      <c r="LJ90" s="120">
        <f t="shared" si="201"/>
        <v>0</v>
      </c>
      <c r="LK90" s="120">
        <f t="shared" si="307"/>
        <v>0</v>
      </c>
      <c r="LL90" s="228"/>
      <c r="LM90" s="228"/>
      <c r="LN90" s="228"/>
      <c r="LO90" s="228"/>
      <c r="LP90" s="228"/>
      <c r="LQ90" s="228"/>
      <c r="LR90" s="228"/>
      <c r="LS90" s="228"/>
      <c r="LT90" s="228"/>
      <c r="LU90" s="228"/>
      <c r="LV90" s="228"/>
      <c r="LW90" s="228"/>
      <c r="LX90" s="120">
        <f t="shared" si="202"/>
        <v>0</v>
      </c>
      <c r="LY90" s="228"/>
      <c r="LZ90" s="228"/>
      <c r="MA90" s="228"/>
      <c r="MB90" s="228"/>
      <c r="MC90" s="228"/>
      <c r="MD90" s="228"/>
      <c r="ME90" s="228"/>
      <c r="MF90" s="228"/>
      <c r="MG90" s="228"/>
      <c r="MH90" s="228"/>
      <c r="MI90" s="228"/>
      <c r="MJ90" s="119">
        <v>0</v>
      </c>
      <c r="MK90" s="228"/>
      <c r="ML90" s="120">
        <f t="shared" si="203"/>
        <v>0</v>
      </c>
      <c r="MM90" s="120">
        <f t="shared" si="204"/>
        <v>0</v>
      </c>
      <c r="MN90" s="120">
        <f t="shared" si="308"/>
        <v>10379.299999999997</v>
      </c>
      <c r="MO90" s="120">
        <v>1026.23</v>
      </c>
      <c r="MP90" s="228">
        <v>1039.23</v>
      </c>
      <c r="MQ90" s="228">
        <v>1039.23</v>
      </c>
      <c r="MR90" s="228">
        <v>1039.23</v>
      </c>
      <c r="MS90" s="228">
        <v>1039.23</v>
      </c>
      <c r="MT90" s="228">
        <v>1039.23</v>
      </c>
      <c r="MU90" s="228">
        <v>1039.23</v>
      </c>
      <c r="MV90" s="228">
        <v>1039.23</v>
      </c>
      <c r="MW90" s="228">
        <v>1039.23</v>
      </c>
      <c r="MX90" s="228">
        <v>1039.23</v>
      </c>
      <c r="MY90" s="228"/>
      <c r="MZ90" s="228"/>
      <c r="NA90" s="120">
        <f t="shared" si="309"/>
        <v>0</v>
      </c>
      <c r="NB90" s="20">
        <v>0</v>
      </c>
      <c r="NC90" s="20">
        <v>0</v>
      </c>
      <c r="ND90" s="20">
        <v>0</v>
      </c>
      <c r="NE90" s="20">
        <v>0</v>
      </c>
      <c r="NF90" s="20">
        <v>0</v>
      </c>
      <c r="NG90" s="20">
        <v>0</v>
      </c>
      <c r="NH90" s="20">
        <v>0</v>
      </c>
      <c r="NI90" s="20">
        <v>0</v>
      </c>
      <c r="NJ90" s="20">
        <v>0</v>
      </c>
      <c r="NK90" s="20">
        <v>0</v>
      </c>
      <c r="NL90" s="20"/>
      <c r="NM90" s="20"/>
      <c r="NN90" s="228">
        <f t="shared" si="310"/>
        <v>-10379.299999999997</v>
      </c>
      <c r="NO90" s="120">
        <f t="shared" si="205"/>
        <v>-10379.299999999997</v>
      </c>
      <c r="NP90" s="120">
        <f t="shared" si="206"/>
        <v>0</v>
      </c>
      <c r="NQ90" s="114">
        <f t="shared" si="207"/>
        <v>0</v>
      </c>
      <c r="NR90" s="113">
        <f t="shared" si="208"/>
        <v>0</v>
      </c>
      <c r="NS90" s="131">
        <f t="shared" si="209"/>
        <v>0</v>
      </c>
      <c r="NT90" s="120">
        <f t="shared" si="210"/>
        <v>0</v>
      </c>
      <c r="NU90" s="120">
        <f t="shared" si="211"/>
        <v>0</v>
      </c>
      <c r="NV90" s="18">
        <f t="shared" si="311"/>
        <v>0</v>
      </c>
      <c r="NW90" s="18">
        <v>0</v>
      </c>
      <c r="NX90" s="218">
        <v>0</v>
      </c>
      <c r="NY90" s="218">
        <v>0</v>
      </c>
      <c r="NZ90" s="18">
        <v>0</v>
      </c>
      <c r="OA90" s="18">
        <v>0</v>
      </c>
      <c r="OB90" s="18">
        <v>0</v>
      </c>
      <c r="OC90" s="18">
        <v>0</v>
      </c>
      <c r="OD90" s="18">
        <v>0</v>
      </c>
      <c r="OE90" s="18">
        <v>0</v>
      </c>
      <c r="OF90" s="18">
        <v>0</v>
      </c>
      <c r="OG90" s="18"/>
      <c r="OH90" s="18"/>
      <c r="OI90" s="20">
        <f t="shared" si="312"/>
        <v>0</v>
      </c>
      <c r="OJ90" s="20">
        <v>0</v>
      </c>
      <c r="OK90" s="20">
        <v>0</v>
      </c>
      <c r="OL90" s="20">
        <v>0</v>
      </c>
      <c r="OM90" s="20">
        <v>0</v>
      </c>
      <c r="ON90" s="20">
        <v>0</v>
      </c>
      <c r="OO90" s="20">
        <v>0</v>
      </c>
      <c r="OP90" s="20">
        <v>0</v>
      </c>
      <c r="OQ90" s="20">
        <v>0</v>
      </c>
      <c r="OR90" s="20">
        <v>0</v>
      </c>
      <c r="OS90" s="20">
        <f>VLOOKUP(C90,'[3]Фін.рез.(витрати)'!$C$8:$AD$94,28,0)</f>
        <v>0</v>
      </c>
      <c r="OT90" s="20"/>
      <c r="OU90" s="20"/>
      <c r="OV90" s="218">
        <f t="shared" si="313"/>
        <v>0</v>
      </c>
      <c r="OW90" s="20">
        <f t="shared" si="212"/>
        <v>0</v>
      </c>
      <c r="OX90" s="20">
        <f t="shared" si="213"/>
        <v>0</v>
      </c>
      <c r="OY90" s="18">
        <f t="shared" si="314"/>
        <v>0</v>
      </c>
      <c r="OZ90" s="18">
        <v>0</v>
      </c>
      <c r="PA90" s="218">
        <v>0</v>
      </c>
      <c r="PB90" s="218">
        <v>0</v>
      </c>
      <c r="PC90" s="218">
        <v>0</v>
      </c>
      <c r="PD90" s="218">
        <v>0</v>
      </c>
      <c r="PE90" s="218">
        <v>0</v>
      </c>
      <c r="PF90" s="218">
        <v>0</v>
      </c>
      <c r="PG90" s="218">
        <v>0</v>
      </c>
      <c r="PH90" s="218">
        <v>0</v>
      </c>
      <c r="PI90" s="218">
        <v>0</v>
      </c>
      <c r="PJ90" s="218"/>
      <c r="PK90" s="218"/>
      <c r="PL90" s="20">
        <f t="shared" si="315"/>
        <v>0</v>
      </c>
      <c r="PM90" s="18">
        <v>0</v>
      </c>
      <c r="PN90" s="18">
        <v>0</v>
      </c>
      <c r="PO90" s="18">
        <v>0</v>
      </c>
      <c r="PP90" s="18">
        <v>0</v>
      </c>
      <c r="PQ90" s="18">
        <v>0</v>
      </c>
      <c r="PR90" s="18">
        <v>0</v>
      </c>
      <c r="PS90" s="18">
        <v>0</v>
      </c>
      <c r="PT90" s="18">
        <v>0</v>
      </c>
      <c r="PU90" s="18">
        <v>0</v>
      </c>
      <c r="PV90" s="18">
        <f>VLOOKUP(C90,'[3]Фін.рез.(витрати)'!$C$8:$AE$94,29,0)</f>
        <v>0</v>
      </c>
      <c r="PW90" s="18"/>
      <c r="PX90" s="18"/>
      <c r="PY90" s="218">
        <f t="shared" si="316"/>
        <v>0</v>
      </c>
      <c r="PZ90" s="20">
        <f t="shared" si="214"/>
        <v>0</v>
      </c>
      <c r="QA90" s="20">
        <f t="shared" si="215"/>
        <v>0</v>
      </c>
      <c r="QB90" s="18">
        <f t="shared" si="317"/>
        <v>0</v>
      </c>
      <c r="QC90" s="18">
        <v>0</v>
      </c>
      <c r="QD90" s="218">
        <v>0</v>
      </c>
      <c r="QE90" s="218">
        <v>0</v>
      </c>
      <c r="QF90" s="218">
        <v>0</v>
      </c>
      <c r="QG90" s="218">
        <v>0</v>
      </c>
      <c r="QH90" s="218">
        <v>0</v>
      </c>
      <c r="QI90" s="218">
        <v>0</v>
      </c>
      <c r="QJ90" s="218">
        <v>0</v>
      </c>
      <c r="QK90" s="218">
        <v>0</v>
      </c>
      <c r="QL90" s="218">
        <v>0</v>
      </c>
      <c r="QM90" s="218"/>
      <c r="QN90" s="218"/>
      <c r="QO90" s="20">
        <f t="shared" si="318"/>
        <v>0</v>
      </c>
      <c r="QP90" s="18">
        <v>0</v>
      </c>
      <c r="QQ90" s="18">
        <v>0</v>
      </c>
      <c r="QR90" s="18"/>
      <c r="QS90" s="18">
        <v>0</v>
      </c>
      <c r="QT90" s="18">
        <v>0</v>
      </c>
      <c r="QU90" s="18">
        <v>0</v>
      </c>
      <c r="QV90" s="18"/>
      <c r="QW90" s="18">
        <v>0</v>
      </c>
      <c r="QX90" s="18"/>
      <c r="QY90" s="18"/>
      <c r="QZ90" s="18"/>
      <c r="RA90" s="18"/>
      <c r="RB90" s="218">
        <f t="shared" si="319"/>
        <v>0</v>
      </c>
      <c r="RC90" s="20">
        <f t="shared" si="216"/>
        <v>0</v>
      </c>
      <c r="RD90" s="20">
        <f t="shared" si="217"/>
        <v>0</v>
      </c>
      <c r="RE90" s="18">
        <f t="shared" si="320"/>
        <v>0</v>
      </c>
      <c r="RF90" s="20">
        <v>0</v>
      </c>
      <c r="RG90" s="218">
        <v>0</v>
      </c>
      <c r="RH90" s="218">
        <v>0</v>
      </c>
      <c r="RI90" s="218">
        <v>0</v>
      </c>
      <c r="RJ90" s="218">
        <v>0</v>
      </c>
      <c r="RK90" s="218">
        <v>0</v>
      </c>
      <c r="RL90" s="218">
        <v>0</v>
      </c>
      <c r="RM90" s="218">
        <v>0</v>
      </c>
      <c r="RN90" s="218">
        <v>0</v>
      </c>
      <c r="RO90" s="218">
        <v>0</v>
      </c>
      <c r="RP90" s="218"/>
      <c r="RQ90" s="218"/>
      <c r="RR90" s="20">
        <f t="shared" si="321"/>
        <v>0</v>
      </c>
      <c r="RS90" s="18">
        <v>0</v>
      </c>
      <c r="RT90" s="18">
        <v>0</v>
      </c>
      <c r="RU90" s="18"/>
      <c r="RV90" s="18">
        <v>0</v>
      </c>
      <c r="RW90" s="18"/>
      <c r="RX90" s="18"/>
      <c r="RY90" s="18">
        <v>0</v>
      </c>
      <c r="RZ90" s="18">
        <v>0</v>
      </c>
      <c r="SA90" s="18"/>
      <c r="SB90" s="18"/>
      <c r="SC90" s="18"/>
      <c r="SD90" s="18"/>
      <c r="SE90" s="20">
        <f t="shared" si="218"/>
        <v>0</v>
      </c>
      <c r="SF90" s="20">
        <f t="shared" si="219"/>
        <v>0</v>
      </c>
      <c r="SG90" s="20">
        <f t="shared" si="220"/>
        <v>0</v>
      </c>
      <c r="SH90" s="18">
        <f t="shared" si="322"/>
        <v>0</v>
      </c>
      <c r="SI90" s="18">
        <v>0</v>
      </c>
      <c r="SJ90" s="218">
        <v>0</v>
      </c>
      <c r="SK90" s="218">
        <v>0</v>
      </c>
      <c r="SL90" s="218">
        <v>0</v>
      </c>
      <c r="SM90" s="218">
        <v>0</v>
      </c>
      <c r="SN90" s="218">
        <v>0</v>
      </c>
      <c r="SO90" s="218">
        <v>0</v>
      </c>
      <c r="SP90" s="218">
        <v>0</v>
      </c>
      <c r="SQ90" s="218">
        <v>0</v>
      </c>
      <c r="SR90" s="218">
        <v>0</v>
      </c>
      <c r="SS90" s="218"/>
      <c r="ST90" s="218"/>
      <c r="SU90" s="20">
        <f t="shared" si="323"/>
        <v>0</v>
      </c>
      <c r="SV90" s="18">
        <v>0</v>
      </c>
      <c r="SW90" s="18">
        <v>0</v>
      </c>
      <c r="SX90" s="18">
        <v>0</v>
      </c>
      <c r="SY90" s="18">
        <v>0</v>
      </c>
      <c r="SZ90" s="18">
        <v>0</v>
      </c>
      <c r="TA90" s="18">
        <v>0</v>
      </c>
      <c r="TB90" s="18">
        <v>0</v>
      </c>
      <c r="TC90" s="18">
        <v>0</v>
      </c>
      <c r="TD90" s="18">
        <v>0</v>
      </c>
      <c r="TE90" s="18"/>
      <c r="TF90" s="18"/>
      <c r="TG90" s="18"/>
      <c r="TH90" s="20">
        <f t="shared" si="221"/>
        <v>0</v>
      </c>
      <c r="TI90" s="20">
        <f t="shared" si="222"/>
        <v>0</v>
      </c>
      <c r="TJ90" s="20">
        <f t="shared" si="223"/>
        <v>0</v>
      </c>
      <c r="TK90" s="18">
        <f t="shared" si="324"/>
        <v>0</v>
      </c>
      <c r="TL90" s="18">
        <v>0</v>
      </c>
      <c r="TM90" s="218">
        <v>0</v>
      </c>
      <c r="TN90" s="218">
        <v>0</v>
      </c>
      <c r="TO90" s="218">
        <v>0</v>
      </c>
      <c r="TP90" s="218">
        <v>0</v>
      </c>
      <c r="TQ90" s="218">
        <v>0</v>
      </c>
      <c r="TR90" s="218">
        <v>0</v>
      </c>
      <c r="TS90" s="218">
        <v>0</v>
      </c>
      <c r="TT90" s="218">
        <v>0</v>
      </c>
      <c r="TU90" s="218">
        <v>0</v>
      </c>
      <c r="TV90" s="218"/>
      <c r="TW90" s="218"/>
      <c r="TX90" s="20">
        <f t="shared" si="325"/>
        <v>0</v>
      </c>
      <c r="TY90" s="18">
        <v>0</v>
      </c>
      <c r="TZ90" s="18">
        <v>0</v>
      </c>
      <c r="UA90" s="18">
        <v>0</v>
      </c>
      <c r="UB90" s="18">
        <v>0</v>
      </c>
      <c r="UC90" s="18">
        <v>0</v>
      </c>
      <c r="UD90" s="18">
        <v>0</v>
      </c>
      <c r="UE90" s="18">
        <v>0</v>
      </c>
      <c r="UF90" s="18">
        <v>0</v>
      </c>
      <c r="UG90" s="18">
        <v>0</v>
      </c>
      <c r="UH90" s="18">
        <f>VLOOKUP(C90,'[3]Фін.рез.(витрати)'!$C$8:$AI$94,33,0)</f>
        <v>0</v>
      </c>
      <c r="UI90" s="18"/>
      <c r="UJ90" s="18"/>
      <c r="UK90" s="20">
        <f t="shared" si="224"/>
        <v>0</v>
      </c>
      <c r="UL90" s="20">
        <f t="shared" si="225"/>
        <v>0</v>
      </c>
      <c r="UM90" s="20">
        <f t="shared" si="226"/>
        <v>0</v>
      </c>
      <c r="UN90" s="18">
        <f t="shared" si="326"/>
        <v>0</v>
      </c>
      <c r="UO90" s="18">
        <v>0</v>
      </c>
      <c r="UP90" s="218">
        <v>0</v>
      </c>
      <c r="UQ90" s="218">
        <v>0</v>
      </c>
      <c r="UR90" s="218">
        <v>0</v>
      </c>
      <c r="US90" s="218">
        <v>0</v>
      </c>
      <c r="UT90" s="218">
        <v>0</v>
      </c>
      <c r="UU90" s="218">
        <v>0</v>
      </c>
      <c r="UV90" s="218">
        <v>0</v>
      </c>
      <c r="UW90" s="218">
        <v>0</v>
      </c>
      <c r="UX90" s="218">
        <v>0</v>
      </c>
      <c r="UY90" s="218"/>
      <c r="UZ90" s="218"/>
      <c r="VA90" s="20">
        <f t="shared" si="227"/>
        <v>0</v>
      </c>
      <c r="VB90" s="218"/>
      <c r="VC90" s="218"/>
      <c r="VD90" s="218"/>
      <c r="VE90" s="218"/>
      <c r="VF90" s="218"/>
      <c r="VG90" s="218"/>
      <c r="VH90" s="218"/>
      <c r="VI90" s="218"/>
      <c r="VJ90" s="218"/>
      <c r="VK90" s="218"/>
      <c r="VL90" s="218"/>
      <c r="VM90" s="218"/>
      <c r="VN90" s="20">
        <f t="shared" si="228"/>
        <v>0</v>
      </c>
      <c r="VO90" s="20">
        <f t="shared" si="229"/>
        <v>0</v>
      </c>
      <c r="VP90" s="20">
        <f t="shared" si="230"/>
        <v>0</v>
      </c>
      <c r="VQ90" s="120">
        <f t="shared" si="231"/>
        <v>0</v>
      </c>
      <c r="VR90" s="228"/>
      <c r="VS90" s="228"/>
      <c r="VT90" s="228"/>
      <c r="VU90" s="228"/>
      <c r="VV90" s="228"/>
      <c r="VW90" s="228"/>
      <c r="VX90" s="228"/>
      <c r="VY90" s="228"/>
      <c r="VZ90" s="228"/>
      <c r="WA90" s="228"/>
      <c r="WB90" s="228"/>
      <c r="WC90" s="228"/>
      <c r="WD90" s="120">
        <f t="shared" si="232"/>
        <v>0</v>
      </c>
      <c r="WE90" s="218"/>
      <c r="WF90" s="218"/>
      <c r="WG90" s="218"/>
      <c r="WH90" s="218"/>
      <c r="WI90" s="218"/>
      <c r="WJ90" s="218"/>
      <c r="WK90" s="218"/>
      <c r="WL90" s="218"/>
      <c r="WM90" s="218"/>
      <c r="WN90" s="218"/>
      <c r="WO90" s="218"/>
      <c r="WP90" s="218"/>
      <c r="WQ90" s="120">
        <f t="shared" si="233"/>
        <v>0</v>
      </c>
      <c r="WR90" s="120">
        <f t="shared" si="234"/>
        <v>0</v>
      </c>
      <c r="WS90" s="120">
        <f t="shared" si="235"/>
        <v>0</v>
      </c>
      <c r="WT90" s="119">
        <f t="shared" si="327"/>
        <v>2510.1210000000001</v>
      </c>
      <c r="WU90" s="119">
        <v>233.571</v>
      </c>
      <c r="WV90" s="228">
        <v>252.95</v>
      </c>
      <c r="WW90" s="228">
        <v>252.95</v>
      </c>
      <c r="WX90" s="228">
        <v>252.95</v>
      </c>
      <c r="WY90" s="228">
        <v>252.95</v>
      </c>
      <c r="WZ90" s="228">
        <v>252.95</v>
      </c>
      <c r="XA90" s="228">
        <v>252.95</v>
      </c>
      <c r="XB90" s="228">
        <v>252.95</v>
      </c>
      <c r="XC90" s="228">
        <v>252.95</v>
      </c>
      <c r="XD90" s="228">
        <v>252.95</v>
      </c>
      <c r="XE90" s="228"/>
      <c r="XF90" s="228"/>
      <c r="XG90" s="119">
        <f t="shared" si="328"/>
        <v>2057.2042133359273</v>
      </c>
      <c r="XH90" s="18">
        <v>0</v>
      </c>
      <c r="XI90" s="18">
        <v>140.98694982860218</v>
      </c>
      <c r="XJ90" s="18">
        <v>46.434248774545075</v>
      </c>
      <c r="XK90" s="18">
        <v>0.83224272089302076</v>
      </c>
      <c r="XL90" s="18">
        <v>162.5083295218918</v>
      </c>
      <c r="XM90" s="18">
        <v>153.88754834391059</v>
      </c>
      <c r="XN90" s="18">
        <v>68.944990577867273</v>
      </c>
      <c r="XO90" s="18">
        <v>675.55070027670706</v>
      </c>
      <c r="XP90" s="18">
        <v>679.19397430461856</v>
      </c>
      <c r="XQ90" s="18">
        <v>128.86522898689137</v>
      </c>
      <c r="XR90" s="18"/>
      <c r="XS90" s="18"/>
      <c r="XT90" s="120">
        <f t="shared" si="236"/>
        <v>-452.91678666407279</v>
      </c>
      <c r="XU90" s="120">
        <f t="shared" si="237"/>
        <v>-452.91678666407279</v>
      </c>
      <c r="XV90" s="120">
        <f t="shared" si="238"/>
        <v>0</v>
      </c>
      <c r="XW90" s="119">
        <f t="shared" si="329"/>
        <v>0</v>
      </c>
      <c r="XX90" s="119">
        <v>0</v>
      </c>
      <c r="XY90" s="228">
        <v>0</v>
      </c>
      <c r="XZ90" s="228">
        <v>0</v>
      </c>
      <c r="YA90" s="228">
        <v>0</v>
      </c>
      <c r="YB90" s="228">
        <v>0</v>
      </c>
      <c r="YC90" s="228">
        <v>0</v>
      </c>
      <c r="YD90" s="228">
        <v>0</v>
      </c>
      <c r="YE90" s="228">
        <v>0</v>
      </c>
      <c r="YF90" s="228">
        <v>0</v>
      </c>
      <c r="YG90" s="228">
        <v>0</v>
      </c>
      <c r="YH90" s="228"/>
      <c r="YI90" s="228"/>
      <c r="YJ90" s="120">
        <f t="shared" si="330"/>
        <v>0</v>
      </c>
      <c r="YK90" s="18">
        <v>0</v>
      </c>
      <c r="YL90" s="18">
        <v>0</v>
      </c>
      <c r="YM90" s="18">
        <v>0</v>
      </c>
      <c r="YN90" s="18">
        <v>0</v>
      </c>
      <c r="YO90" s="18">
        <v>0</v>
      </c>
      <c r="YP90" s="18">
        <v>0</v>
      </c>
      <c r="YQ90" s="18">
        <v>0</v>
      </c>
      <c r="YR90" s="18">
        <v>0</v>
      </c>
      <c r="YS90" s="18">
        <v>0</v>
      </c>
      <c r="YT90" s="18">
        <v>0</v>
      </c>
      <c r="YU90" s="18"/>
      <c r="YV90" s="18"/>
      <c r="YW90" s="218">
        <f t="shared" si="331"/>
        <v>0</v>
      </c>
      <c r="YX90" s="120">
        <f t="shared" si="239"/>
        <v>0</v>
      </c>
      <c r="YY90" s="120">
        <f t="shared" si="240"/>
        <v>0</v>
      </c>
      <c r="YZ90" s="119">
        <f t="shared" si="332"/>
        <v>1467.2169999999996</v>
      </c>
      <c r="ZA90" s="119">
        <v>143.67700000000002</v>
      </c>
      <c r="ZB90" s="228">
        <v>147.06</v>
      </c>
      <c r="ZC90" s="228">
        <v>147.06</v>
      </c>
      <c r="ZD90" s="228">
        <v>147.06</v>
      </c>
      <c r="ZE90" s="228">
        <v>147.06</v>
      </c>
      <c r="ZF90" s="228">
        <v>147.06</v>
      </c>
      <c r="ZG90" s="228">
        <v>147.06</v>
      </c>
      <c r="ZH90" s="228">
        <v>147.06</v>
      </c>
      <c r="ZI90" s="228">
        <v>147.06</v>
      </c>
      <c r="ZJ90" s="228">
        <v>147.06</v>
      </c>
      <c r="ZK90" s="228"/>
      <c r="ZL90" s="228"/>
      <c r="ZM90" s="120">
        <f t="shared" si="333"/>
        <v>328.32703958713159</v>
      </c>
      <c r="ZN90" s="119"/>
      <c r="ZO90" s="18"/>
      <c r="ZP90" s="18">
        <v>162.77729155114261</v>
      </c>
      <c r="ZQ90" s="18">
        <v>165.54974803598896</v>
      </c>
      <c r="ZR90" s="18"/>
      <c r="ZS90" s="18"/>
      <c r="ZT90" s="18"/>
      <c r="ZU90" s="18"/>
      <c r="ZV90" s="18"/>
      <c r="ZW90" s="18"/>
      <c r="ZX90" s="18"/>
      <c r="ZY90" s="18"/>
      <c r="ZZ90" s="120">
        <f t="shared" si="241"/>
        <v>-1138.889960412868</v>
      </c>
      <c r="AAA90" s="120">
        <f t="shared" si="242"/>
        <v>-1138.889960412868</v>
      </c>
      <c r="AAB90" s="120">
        <f t="shared" si="243"/>
        <v>0</v>
      </c>
      <c r="AAC90" s="119">
        <f t="shared" si="334"/>
        <v>0</v>
      </c>
      <c r="AAD90" s="119">
        <v>0</v>
      </c>
      <c r="AAE90" s="228">
        <v>0</v>
      </c>
      <c r="AAF90" s="228">
        <v>0</v>
      </c>
      <c r="AAG90" s="228">
        <v>0</v>
      </c>
      <c r="AAH90" s="228">
        <v>0</v>
      </c>
      <c r="AAI90" s="228">
        <v>0</v>
      </c>
      <c r="AAJ90" s="228">
        <v>0</v>
      </c>
      <c r="AAK90" s="228">
        <v>0</v>
      </c>
      <c r="AAL90" s="228">
        <v>0</v>
      </c>
      <c r="AAM90" s="228">
        <v>0</v>
      </c>
      <c r="AAN90" s="228"/>
      <c r="AAO90" s="228"/>
      <c r="AAP90" s="120">
        <f t="shared" si="335"/>
        <v>0</v>
      </c>
      <c r="AAQ90" s="18">
        <v>0</v>
      </c>
      <c r="AAR90" s="18">
        <v>0</v>
      </c>
      <c r="AAS90" s="18">
        <v>0</v>
      </c>
      <c r="AAT90" s="18">
        <v>0</v>
      </c>
      <c r="AAU90" s="18">
        <v>0</v>
      </c>
      <c r="AAV90" s="18">
        <v>0</v>
      </c>
      <c r="AAW90" s="18">
        <v>0</v>
      </c>
      <c r="AAX90" s="18">
        <v>0</v>
      </c>
      <c r="AAY90" s="18">
        <v>0</v>
      </c>
      <c r="AAZ90" s="18">
        <v>0</v>
      </c>
      <c r="ABA90" s="18"/>
      <c r="ABB90" s="18"/>
      <c r="ABC90" s="120">
        <f t="shared" si="244"/>
        <v>0</v>
      </c>
      <c r="ABD90" s="120">
        <f t="shared" si="245"/>
        <v>0</v>
      </c>
      <c r="ABE90" s="120">
        <f t="shared" si="246"/>
        <v>0</v>
      </c>
      <c r="ABF90" s="119">
        <f t="shared" si="336"/>
        <v>0</v>
      </c>
      <c r="ABG90" s="119">
        <v>0</v>
      </c>
      <c r="ABH90" s="228">
        <v>0</v>
      </c>
      <c r="ABI90" s="228">
        <v>0</v>
      </c>
      <c r="ABJ90" s="228">
        <v>0</v>
      </c>
      <c r="ABK90" s="228">
        <v>0</v>
      </c>
      <c r="ABL90" s="228">
        <v>0</v>
      </c>
      <c r="ABM90" s="228">
        <v>0</v>
      </c>
      <c r="ABN90" s="228">
        <v>0</v>
      </c>
      <c r="ABO90" s="228">
        <v>0</v>
      </c>
      <c r="ABP90" s="228">
        <v>0</v>
      </c>
      <c r="ABQ90" s="228"/>
      <c r="ABR90" s="228"/>
      <c r="ABS90" s="120">
        <f t="shared" si="337"/>
        <v>0</v>
      </c>
      <c r="ABT90" s="18">
        <v>0</v>
      </c>
      <c r="ABU90" s="18"/>
      <c r="ABV90" s="18"/>
      <c r="ABW90" s="18"/>
      <c r="ABX90" s="18"/>
      <c r="ABY90" s="18"/>
      <c r="ABZ90" s="18"/>
      <c r="ACA90" s="18">
        <v>0</v>
      </c>
      <c r="ACB90" s="18">
        <v>0</v>
      </c>
      <c r="ACC90" s="18">
        <v>0</v>
      </c>
      <c r="ACD90" s="18"/>
      <c r="ACE90" s="18"/>
      <c r="ACF90" s="120">
        <f t="shared" si="247"/>
        <v>0</v>
      </c>
      <c r="ACG90" s="120">
        <f t="shared" si="248"/>
        <v>0</v>
      </c>
      <c r="ACH90" s="120">
        <f t="shared" si="249"/>
        <v>0</v>
      </c>
      <c r="ACI90" s="114">
        <f t="shared" si="250"/>
        <v>3918.7169999999996</v>
      </c>
      <c r="ACJ90" s="120">
        <f t="shared" si="251"/>
        <v>3864.6146448000004</v>
      </c>
      <c r="ACK90" s="131">
        <f t="shared" si="252"/>
        <v>-54.102355199999238</v>
      </c>
      <c r="ACL90" s="120">
        <f t="shared" si="253"/>
        <v>-54.102355199999238</v>
      </c>
      <c r="ACM90" s="120">
        <f t="shared" si="254"/>
        <v>0</v>
      </c>
      <c r="ACN90" s="18">
        <f t="shared" si="338"/>
        <v>3918.7169999999996</v>
      </c>
      <c r="ACO90" s="18">
        <v>356.24699999999996</v>
      </c>
      <c r="ACP90" s="218">
        <v>395.83</v>
      </c>
      <c r="ACQ90" s="218">
        <v>395.83</v>
      </c>
      <c r="ACR90" s="218">
        <v>395.83</v>
      </c>
      <c r="ACS90" s="218">
        <v>395.83</v>
      </c>
      <c r="ACT90" s="218">
        <v>395.83</v>
      </c>
      <c r="ACU90" s="218">
        <v>395.83</v>
      </c>
      <c r="ACV90" s="218">
        <v>395.83</v>
      </c>
      <c r="ACW90" s="218">
        <v>395.83</v>
      </c>
      <c r="ACX90" s="218">
        <v>395.83</v>
      </c>
      <c r="ACY90" s="218"/>
      <c r="ACZ90" s="218"/>
      <c r="ADA90" s="20">
        <f t="shared" si="339"/>
        <v>3864.6146448000004</v>
      </c>
      <c r="ADB90" s="18">
        <v>0</v>
      </c>
      <c r="ADC90" s="18">
        <v>0</v>
      </c>
      <c r="ADD90" s="18">
        <v>0</v>
      </c>
      <c r="ADE90" s="18">
        <v>0</v>
      </c>
      <c r="ADF90" s="18">
        <v>0</v>
      </c>
      <c r="ADG90" s="18">
        <v>768.33788400000003</v>
      </c>
      <c r="ADH90" s="18">
        <v>1115.6602608000001</v>
      </c>
      <c r="ADI90" s="18">
        <v>978.53469120000011</v>
      </c>
      <c r="ADJ90" s="18">
        <v>978.17129999999997</v>
      </c>
      <c r="ADK90" s="18">
        <v>23.910508800000002</v>
      </c>
      <c r="ADL90" s="18"/>
      <c r="ADM90" s="18"/>
      <c r="ADN90" s="20">
        <f t="shared" si="255"/>
        <v>-54.102355199999238</v>
      </c>
      <c r="ADO90" s="20">
        <f t="shared" si="256"/>
        <v>-54.102355199999238</v>
      </c>
      <c r="ADP90" s="20">
        <f t="shared" si="257"/>
        <v>0</v>
      </c>
      <c r="ADQ90" s="18">
        <f t="shared" si="340"/>
        <v>0</v>
      </c>
      <c r="ADR90" s="18">
        <v>0</v>
      </c>
      <c r="ADS90" s="218">
        <v>0</v>
      </c>
      <c r="ADT90" s="218">
        <v>0</v>
      </c>
      <c r="ADU90" s="218">
        <v>0</v>
      </c>
      <c r="ADV90" s="218">
        <v>0</v>
      </c>
      <c r="ADW90" s="218">
        <v>0</v>
      </c>
      <c r="ADX90" s="218">
        <v>0</v>
      </c>
      <c r="ADY90" s="218">
        <v>0</v>
      </c>
      <c r="ADZ90" s="218">
        <v>0</v>
      </c>
      <c r="AEA90" s="218">
        <v>0</v>
      </c>
      <c r="AEB90" s="218"/>
      <c r="AEC90" s="218"/>
      <c r="AED90" s="20">
        <f t="shared" si="341"/>
        <v>0</v>
      </c>
      <c r="AEE90" s="18">
        <v>0</v>
      </c>
      <c r="AEF90" s="18">
        <v>0</v>
      </c>
      <c r="AEG90" s="18">
        <v>0</v>
      </c>
      <c r="AEH90" s="18">
        <v>0</v>
      </c>
      <c r="AEI90" s="18">
        <v>0</v>
      </c>
      <c r="AEJ90" s="18">
        <v>0</v>
      </c>
      <c r="AEK90" s="18">
        <v>0</v>
      </c>
      <c r="AEL90" s="18">
        <v>0</v>
      </c>
      <c r="AEM90" s="18">
        <v>0</v>
      </c>
      <c r="AEN90" s="18">
        <v>0</v>
      </c>
      <c r="AEO90" s="18"/>
      <c r="AEP90" s="18"/>
      <c r="AEQ90" s="20">
        <f t="shared" si="258"/>
        <v>0</v>
      </c>
      <c r="AER90" s="20">
        <f t="shared" si="259"/>
        <v>0</v>
      </c>
      <c r="AES90" s="20">
        <f t="shared" si="260"/>
        <v>0</v>
      </c>
      <c r="AET90" s="18">
        <f t="shared" si="342"/>
        <v>10.233000000000001</v>
      </c>
      <c r="AEU90" s="18">
        <v>10.233000000000001</v>
      </c>
      <c r="AEV90" s="218">
        <v>0</v>
      </c>
      <c r="AEW90" s="218">
        <v>0</v>
      </c>
      <c r="AEX90" s="218">
        <v>0</v>
      </c>
      <c r="AEY90" s="218">
        <v>0</v>
      </c>
      <c r="AEZ90" s="218"/>
      <c r="AFA90" s="218"/>
      <c r="AFB90" s="218"/>
      <c r="AFC90" s="218"/>
      <c r="AFD90" s="218"/>
      <c r="AFE90" s="218"/>
      <c r="AFF90" s="218"/>
      <c r="AFG90" s="20">
        <f t="shared" si="343"/>
        <v>0</v>
      </c>
      <c r="AFH90" s="18"/>
      <c r="AFI90" s="18"/>
      <c r="AFJ90" s="18"/>
      <c r="AFK90" s="18"/>
      <c r="AFL90" s="18"/>
      <c r="AFM90" s="18"/>
      <c r="AFN90" s="18"/>
      <c r="AFO90" s="18"/>
      <c r="AFP90" s="18"/>
      <c r="AFQ90" s="18"/>
      <c r="AFR90" s="18"/>
      <c r="AFS90" s="18"/>
      <c r="AFT90" s="20">
        <f t="shared" si="261"/>
        <v>-10.233000000000001</v>
      </c>
      <c r="AFU90" s="20">
        <f t="shared" si="262"/>
        <v>-10.233000000000001</v>
      </c>
      <c r="AFV90" s="135">
        <f t="shared" si="263"/>
        <v>0</v>
      </c>
      <c r="AFW90" s="140">
        <f t="shared" si="264"/>
        <v>22092.361999999997</v>
      </c>
      <c r="AFX90" s="110">
        <f t="shared" si="265"/>
        <v>9364.3054224349162</v>
      </c>
      <c r="AFY90" s="125">
        <f t="shared" si="266"/>
        <v>-12728.056577565081</v>
      </c>
      <c r="AFZ90" s="20">
        <f t="shared" si="344"/>
        <v>-12728.056577565081</v>
      </c>
      <c r="AGA90" s="139">
        <f t="shared" si="345"/>
        <v>0</v>
      </c>
      <c r="AGB90" s="200">
        <f t="shared" si="267"/>
        <v>26510.834399999996</v>
      </c>
      <c r="AGC90" s="125">
        <f t="shared" si="267"/>
        <v>11237.1665069219</v>
      </c>
      <c r="AGD90" s="125">
        <f t="shared" si="268"/>
        <v>-15273.667893078096</v>
      </c>
      <c r="AGE90" s="20">
        <f t="shared" si="269"/>
        <v>-15273.667893078096</v>
      </c>
      <c r="AGF90" s="135">
        <f t="shared" si="270"/>
        <v>0</v>
      </c>
      <c r="AGG90" s="164">
        <f t="shared" si="346"/>
        <v>1325.5417199999999</v>
      </c>
      <c r="AGH90" s="205">
        <f t="shared" si="347"/>
        <v>561.85832534609506</v>
      </c>
      <c r="AGI90" s="125">
        <f t="shared" si="271"/>
        <v>-763.68339465390488</v>
      </c>
      <c r="AGJ90" s="20">
        <f t="shared" si="272"/>
        <v>-763.68339465390488</v>
      </c>
      <c r="AGK90" s="139">
        <f t="shared" si="273"/>
        <v>0</v>
      </c>
      <c r="AGL90" s="165">
        <f t="shared" si="348"/>
        <v>27836.376119999997</v>
      </c>
      <c r="AGM90" s="165">
        <f t="shared" si="348"/>
        <v>11799.024832267994</v>
      </c>
      <c r="AGN90" s="166">
        <f t="shared" si="99"/>
        <v>-16037.351287732003</v>
      </c>
      <c r="AGO90" s="165">
        <f t="shared" si="274"/>
        <v>-16037.351287732003</v>
      </c>
      <c r="AGP90" s="167">
        <f t="shared" si="275"/>
        <v>0</v>
      </c>
      <c r="AGQ90" s="202">
        <f t="shared" si="349"/>
        <v>4.7619047619047616E-2</v>
      </c>
      <c r="AGR90" s="263"/>
      <c r="AGS90" s="263">
        <v>0.05</v>
      </c>
      <c r="AGT90" s="229"/>
      <c r="AGU90" s="264"/>
      <c r="AGV90" s="22"/>
      <c r="AGW90" s="22"/>
      <c r="AGX90" s="22"/>
      <c r="AGY90" s="22"/>
      <c r="AGZ90" s="22"/>
      <c r="AHA90" s="22"/>
      <c r="AHB90" s="22"/>
      <c r="AHC90" s="22"/>
      <c r="AHD90" s="22"/>
      <c r="AHE90" s="22"/>
      <c r="AHF90" s="22"/>
      <c r="AHG90" s="22"/>
      <c r="AHH90" s="22"/>
    </row>
    <row r="91" spans="1:892" s="210" customFormat="1" ht="24" outlineLevel="1" x14ac:dyDescent="0.25">
      <c r="A91" s="22">
        <v>521</v>
      </c>
      <c r="B91" s="21">
        <v>3</v>
      </c>
      <c r="C91" s="233" t="s">
        <v>802</v>
      </c>
      <c r="D91" s="231">
        <v>1</v>
      </c>
      <c r="E91" s="227">
        <v>492.7</v>
      </c>
      <c r="F91" s="131">
        <f t="shared" si="177"/>
        <v>3148.9799999999996</v>
      </c>
      <c r="G91" s="113">
        <f t="shared" si="178"/>
        <v>1711.9460838180928</v>
      </c>
      <c r="H91" s="131">
        <f t="shared" si="179"/>
        <v>-1437.0339161819068</v>
      </c>
      <c r="I91" s="120">
        <f t="shared" si="180"/>
        <v>-1437.0339161819068</v>
      </c>
      <c r="J91" s="120">
        <f t="shared" si="181"/>
        <v>0</v>
      </c>
      <c r="K91" s="18">
        <f t="shared" si="276"/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/>
      <c r="W91" s="218"/>
      <c r="X91" s="218">
        <f t="shared" si="277"/>
        <v>0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0</v>
      </c>
      <c r="AG91" s="18">
        <v>0</v>
      </c>
      <c r="AH91" s="18">
        <v>0</v>
      </c>
      <c r="AI91" s="18"/>
      <c r="AJ91" s="18"/>
      <c r="AK91" s="218"/>
      <c r="AL91" s="218">
        <f t="shared" si="278"/>
        <v>0</v>
      </c>
      <c r="AM91" s="218">
        <f t="shared" si="182"/>
        <v>0</v>
      </c>
      <c r="AN91" s="18">
        <f t="shared" si="279"/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 s="218">
        <v>0</v>
      </c>
      <c r="AV91" s="218">
        <v>0</v>
      </c>
      <c r="AW91" s="218">
        <v>0</v>
      </c>
      <c r="AX91" s="218">
        <v>0</v>
      </c>
      <c r="AY91" s="218"/>
      <c r="AZ91" s="218"/>
      <c r="BA91" s="20">
        <f t="shared" si="280"/>
        <v>0</v>
      </c>
      <c r="BB91" s="18">
        <v>0</v>
      </c>
      <c r="BC91" s="18">
        <v>0</v>
      </c>
      <c r="BD91" s="18">
        <v>0</v>
      </c>
      <c r="BE91" s="18">
        <v>0</v>
      </c>
      <c r="BF91" s="18">
        <v>0</v>
      </c>
      <c r="BG91" s="18">
        <v>0</v>
      </c>
      <c r="BH91" s="18">
        <v>0</v>
      </c>
      <c r="BI91" s="18">
        <v>0</v>
      </c>
      <c r="BJ91" s="18">
        <v>0</v>
      </c>
      <c r="BK91" s="18">
        <v>0</v>
      </c>
      <c r="BL91" s="18"/>
      <c r="BM91" s="18"/>
      <c r="BN91" s="218"/>
      <c r="BO91" s="20">
        <f t="shared" si="183"/>
        <v>0</v>
      </c>
      <c r="BP91" s="20">
        <f t="shared" si="184"/>
        <v>0</v>
      </c>
      <c r="BQ91" s="18">
        <f t="shared" si="281"/>
        <v>0</v>
      </c>
      <c r="BR91" s="218">
        <v>0</v>
      </c>
      <c r="BS91" s="3">
        <v>0</v>
      </c>
      <c r="BT91" s="218">
        <v>0</v>
      </c>
      <c r="BU91" s="218">
        <v>0</v>
      </c>
      <c r="BV91" s="218">
        <v>0</v>
      </c>
      <c r="BW91" s="218">
        <v>0</v>
      </c>
      <c r="BX91" s="218">
        <v>0</v>
      </c>
      <c r="BY91" s="218">
        <v>0</v>
      </c>
      <c r="BZ91" s="218">
        <v>0</v>
      </c>
      <c r="CA91" s="218">
        <v>0</v>
      </c>
      <c r="CB91" s="218"/>
      <c r="CC91" s="218"/>
      <c r="CD91" s="18">
        <f t="shared" si="282"/>
        <v>0</v>
      </c>
      <c r="CE91" s="18">
        <v>0</v>
      </c>
      <c r="CF91" s="18">
        <v>0</v>
      </c>
      <c r="CG91" s="18">
        <v>0</v>
      </c>
      <c r="CH91" s="18">
        <v>0</v>
      </c>
      <c r="CI91" s="18">
        <v>0</v>
      </c>
      <c r="CJ91" s="18">
        <v>0</v>
      </c>
      <c r="CK91" s="18">
        <v>0</v>
      </c>
      <c r="CL91" s="18">
        <v>0</v>
      </c>
      <c r="CM91" s="18">
        <v>0</v>
      </c>
      <c r="CN91" s="18">
        <v>0</v>
      </c>
      <c r="CO91" s="18"/>
      <c r="CP91" s="18"/>
      <c r="CQ91" s="218"/>
      <c r="CR91" s="20">
        <f t="shared" si="185"/>
        <v>0</v>
      </c>
      <c r="CS91" s="20">
        <f t="shared" si="186"/>
        <v>0</v>
      </c>
      <c r="CT91" s="18">
        <f t="shared" si="283"/>
        <v>0</v>
      </c>
      <c r="CU91" s="18">
        <v>0</v>
      </c>
      <c r="CV91" s="218">
        <v>0</v>
      </c>
      <c r="CW91" s="218">
        <v>0</v>
      </c>
      <c r="CX91" s="218">
        <v>0</v>
      </c>
      <c r="CY91" s="218">
        <v>0</v>
      </c>
      <c r="CZ91" s="218">
        <v>0</v>
      </c>
      <c r="DA91" s="218">
        <v>0</v>
      </c>
      <c r="DB91" s="218">
        <v>0</v>
      </c>
      <c r="DC91" s="218">
        <v>0</v>
      </c>
      <c r="DD91" s="218">
        <v>0</v>
      </c>
      <c r="DE91" s="218"/>
      <c r="DF91" s="218"/>
      <c r="DG91" s="18">
        <f t="shared" si="284"/>
        <v>0</v>
      </c>
      <c r="DH91" s="18">
        <v>0</v>
      </c>
      <c r="DI91" s="18">
        <v>0</v>
      </c>
      <c r="DJ91" s="18">
        <v>0</v>
      </c>
      <c r="DK91" s="18">
        <v>0</v>
      </c>
      <c r="DL91" s="18">
        <v>0</v>
      </c>
      <c r="DM91" s="18">
        <v>0</v>
      </c>
      <c r="DN91" s="18">
        <v>0</v>
      </c>
      <c r="DO91" s="18">
        <v>0</v>
      </c>
      <c r="DP91" s="18">
        <v>0</v>
      </c>
      <c r="DQ91" s="18">
        <v>0</v>
      </c>
      <c r="DR91" s="18"/>
      <c r="DS91" s="18"/>
      <c r="DT91" s="218">
        <f t="shared" si="285"/>
        <v>0</v>
      </c>
      <c r="DU91" s="20">
        <f t="shared" si="187"/>
        <v>0</v>
      </c>
      <c r="DV91" s="20">
        <f t="shared" si="286"/>
        <v>0</v>
      </c>
      <c r="DW91" s="18">
        <f t="shared" si="176"/>
        <v>0</v>
      </c>
      <c r="DX91" s="18">
        <v>0</v>
      </c>
      <c r="DY91" s="218">
        <v>0</v>
      </c>
      <c r="DZ91" s="218">
        <v>0</v>
      </c>
      <c r="EA91" s="218">
        <v>0</v>
      </c>
      <c r="EB91" s="218">
        <v>0</v>
      </c>
      <c r="EC91" s="218">
        <v>0</v>
      </c>
      <c r="ED91" s="218">
        <v>0</v>
      </c>
      <c r="EE91" s="218">
        <v>0</v>
      </c>
      <c r="EF91" s="218">
        <v>0</v>
      </c>
      <c r="EG91" s="218">
        <v>0</v>
      </c>
      <c r="EH91" s="218"/>
      <c r="EI91" s="218"/>
      <c r="EJ91" s="218"/>
      <c r="EK91" s="18">
        <f t="shared" si="287"/>
        <v>0</v>
      </c>
      <c r="EL91" s="18">
        <v>0</v>
      </c>
      <c r="EM91" s="18">
        <v>0</v>
      </c>
      <c r="EN91" s="18">
        <v>0</v>
      </c>
      <c r="EO91" s="18">
        <v>0</v>
      </c>
      <c r="EP91" s="18">
        <v>0</v>
      </c>
      <c r="EQ91" s="18">
        <v>0</v>
      </c>
      <c r="ER91" s="18">
        <v>0</v>
      </c>
      <c r="ES91" s="18">
        <v>0</v>
      </c>
      <c r="ET91" s="18">
        <v>0</v>
      </c>
      <c r="EU91" s="18">
        <v>0</v>
      </c>
      <c r="EV91" s="18"/>
      <c r="EW91" s="18"/>
      <c r="EX91" s="20">
        <f t="shared" si="188"/>
        <v>0</v>
      </c>
      <c r="EY91" s="20">
        <f t="shared" si="288"/>
        <v>0</v>
      </c>
      <c r="EZ91" s="20">
        <f t="shared" si="289"/>
        <v>0</v>
      </c>
      <c r="FA91" s="18">
        <f t="shared" si="290"/>
        <v>0</v>
      </c>
      <c r="FB91" s="18">
        <v>0</v>
      </c>
      <c r="FC91" s="218">
        <v>0</v>
      </c>
      <c r="FD91" s="218">
        <v>0</v>
      </c>
      <c r="FE91" s="218">
        <v>0</v>
      </c>
      <c r="FF91" s="218">
        <v>0</v>
      </c>
      <c r="FG91" s="218">
        <v>0</v>
      </c>
      <c r="FH91" s="218">
        <v>0</v>
      </c>
      <c r="FI91" s="218">
        <v>0</v>
      </c>
      <c r="FJ91" s="218">
        <v>0</v>
      </c>
      <c r="FK91" s="218">
        <v>0</v>
      </c>
      <c r="FL91" s="218"/>
      <c r="FM91" s="218"/>
      <c r="FN91" s="20">
        <f t="shared" si="291"/>
        <v>0</v>
      </c>
      <c r="FO91" s="18">
        <v>0</v>
      </c>
      <c r="FP91" s="18">
        <v>0</v>
      </c>
      <c r="FQ91" s="18">
        <v>0</v>
      </c>
      <c r="FR91" s="18">
        <v>0</v>
      </c>
      <c r="FS91" s="18">
        <v>0</v>
      </c>
      <c r="FT91" s="18">
        <v>0</v>
      </c>
      <c r="FU91" s="18">
        <v>0</v>
      </c>
      <c r="FV91" s="18">
        <v>0</v>
      </c>
      <c r="FW91" s="18">
        <v>0</v>
      </c>
      <c r="FX91" s="18">
        <v>0</v>
      </c>
      <c r="FY91" s="18"/>
      <c r="FZ91" s="18"/>
      <c r="GA91" s="218">
        <f t="shared" si="292"/>
        <v>0</v>
      </c>
      <c r="GB91" s="20">
        <f t="shared" si="293"/>
        <v>0</v>
      </c>
      <c r="GC91" s="20">
        <f t="shared" si="294"/>
        <v>0</v>
      </c>
      <c r="GD91" s="18">
        <f t="shared" si="295"/>
        <v>6.3620000000000001</v>
      </c>
      <c r="GE91" s="218">
        <v>6.3620000000000001</v>
      </c>
      <c r="GF91" s="218">
        <v>0</v>
      </c>
      <c r="GG91" s="218">
        <v>0</v>
      </c>
      <c r="GH91" s="218">
        <v>0</v>
      </c>
      <c r="GI91" s="218">
        <v>0</v>
      </c>
      <c r="GJ91" s="218">
        <v>0</v>
      </c>
      <c r="GK91" s="218"/>
      <c r="GL91" s="218"/>
      <c r="GM91" s="218"/>
      <c r="GN91" s="218"/>
      <c r="GO91" s="218"/>
      <c r="GP91" s="218"/>
      <c r="GQ91" s="20">
        <f t="shared" si="296"/>
        <v>0</v>
      </c>
      <c r="GR91" s="18">
        <v>0</v>
      </c>
      <c r="GS91" s="18">
        <v>0</v>
      </c>
      <c r="GT91" s="18">
        <v>0</v>
      </c>
      <c r="GU91" s="18">
        <v>0</v>
      </c>
      <c r="GV91" s="218">
        <f t="shared" si="297"/>
        <v>-6.3620000000000001</v>
      </c>
      <c r="GW91" s="20">
        <f t="shared" si="189"/>
        <v>-6.3620000000000001</v>
      </c>
      <c r="GX91" s="20">
        <f t="shared" si="190"/>
        <v>0</v>
      </c>
      <c r="GY91" s="18">
        <f t="shared" si="298"/>
        <v>3142.6179999999995</v>
      </c>
      <c r="GZ91" s="18">
        <v>300.14800000000002</v>
      </c>
      <c r="HA91" s="218">
        <v>315.83</v>
      </c>
      <c r="HB91" s="218">
        <v>315.83</v>
      </c>
      <c r="HC91" s="218">
        <v>315.83</v>
      </c>
      <c r="HD91" s="218">
        <v>315.83</v>
      </c>
      <c r="HE91" s="218">
        <v>315.83</v>
      </c>
      <c r="HF91" s="218">
        <v>315.83</v>
      </c>
      <c r="HG91" s="218">
        <v>315.83</v>
      </c>
      <c r="HH91" s="218">
        <v>315.83</v>
      </c>
      <c r="HI91" s="218">
        <v>315.83</v>
      </c>
      <c r="HJ91" s="218"/>
      <c r="HK91" s="218"/>
      <c r="HL91" s="20">
        <f t="shared" si="299"/>
        <v>1711.9460838180928</v>
      </c>
      <c r="HM91" s="18">
        <v>163.50023138825219</v>
      </c>
      <c r="HN91" s="18">
        <v>150.31749503786972</v>
      </c>
      <c r="HO91" s="18">
        <v>172.76816156363529</v>
      </c>
      <c r="HP91" s="18">
        <v>186.2302589486942</v>
      </c>
      <c r="HQ91" s="18">
        <v>194.81718102862456</v>
      </c>
      <c r="HR91" s="18">
        <v>168.99258393791698</v>
      </c>
      <c r="HS91" s="18">
        <v>153.61658130687968</v>
      </c>
      <c r="HT91" s="18">
        <v>203.20339364322319</v>
      </c>
      <c r="HU91" s="18">
        <v>153.54191482200125</v>
      </c>
      <c r="HV91" s="18">
        <v>164.95828214099552</v>
      </c>
      <c r="HW91" s="18"/>
      <c r="HX91" s="18"/>
      <c r="HY91" s="20">
        <f t="shared" si="191"/>
        <v>-1430.6719161819067</v>
      </c>
      <c r="HZ91" s="20">
        <f t="shared" si="192"/>
        <v>-1430.6719161819067</v>
      </c>
      <c r="IA91" s="20">
        <f t="shared" si="193"/>
        <v>0</v>
      </c>
      <c r="IB91" s="119">
        <f t="shared" si="300"/>
        <v>0</v>
      </c>
      <c r="IC91" s="119">
        <v>0</v>
      </c>
      <c r="ID91" s="228">
        <v>0</v>
      </c>
      <c r="IE91" s="228">
        <v>0</v>
      </c>
      <c r="IF91" s="119">
        <v>0</v>
      </c>
      <c r="IG91" s="119">
        <v>0</v>
      </c>
      <c r="IH91" s="119">
        <v>0</v>
      </c>
      <c r="II91" s="119">
        <v>0</v>
      </c>
      <c r="IJ91" s="119">
        <v>0</v>
      </c>
      <c r="IK91" s="119">
        <v>0</v>
      </c>
      <c r="IL91" s="119">
        <v>0</v>
      </c>
      <c r="IM91" s="119"/>
      <c r="IN91" s="119"/>
      <c r="IO91" s="120">
        <f t="shared" si="301"/>
        <v>0</v>
      </c>
      <c r="IP91" s="18">
        <v>0</v>
      </c>
      <c r="IQ91" s="18">
        <v>0</v>
      </c>
      <c r="IR91" s="18">
        <v>0</v>
      </c>
      <c r="IS91" s="18">
        <v>0</v>
      </c>
      <c r="IT91" s="18">
        <v>0</v>
      </c>
      <c r="IU91" s="18">
        <v>0</v>
      </c>
      <c r="IV91" s="18">
        <v>0</v>
      </c>
      <c r="IW91" s="18">
        <v>0</v>
      </c>
      <c r="IX91" s="18">
        <v>0</v>
      </c>
      <c r="IY91" s="18">
        <v>0</v>
      </c>
      <c r="IZ91" s="18"/>
      <c r="JA91" s="18"/>
      <c r="JB91" s="228">
        <f t="shared" si="194"/>
        <v>0</v>
      </c>
      <c r="JC91" s="120">
        <f t="shared" si="195"/>
        <v>0</v>
      </c>
      <c r="JD91" s="120">
        <f t="shared" si="196"/>
        <v>0</v>
      </c>
      <c r="JE91" s="119">
        <f t="shared" si="302"/>
        <v>0</v>
      </c>
      <c r="JF91" s="119">
        <v>0</v>
      </c>
      <c r="JG91" s="228">
        <v>0</v>
      </c>
      <c r="JH91" s="228">
        <v>0</v>
      </c>
      <c r="JI91" s="228">
        <v>0</v>
      </c>
      <c r="JJ91" s="228">
        <v>0</v>
      </c>
      <c r="JK91" s="228">
        <v>0</v>
      </c>
      <c r="JL91" s="228">
        <v>0</v>
      </c>
      <c r="JM91" s="228">
        <v>0</v>
      </c>
      <c r="JN91" s="228">
        <v>0</v>
      </c>
      <c r="JO91" s="228">
        <v>0</v>
      </c>
      <c r="JP91" s="228"/>
      <c r="JQ91" s="228"/>
      <c r="JR91" s="119">
        <f t="shared" si="303"/>
        <v>0</v>
      </c>
      <c r="JS91" s="18">
        <v>0</v>
      </c>
      <c r="JT91" s="18">
        <v>0</v>
      </c>
      <c r="JU91" s="18">
        <v>0</v>
      </c>
      <c r="JV91" s="18">
        <v>0</v>
      </c>
      <c r="JW91" s="18">
        <v>0</v>
      </c>
      <c r="JX91" s="18">
        <v>0</v>
      </c>
      <c r="JY91" s="18">
        <v>0</v>
      </c>
      <c r="JZ91" s="18">
        <v>0</v>
      </c>
      <c r="KA91" s="18">
        <v>0</v>
      </c>
      <c r="KB91" s="18">
        <v>0</v>
      </c>
      <c r="KC91" s="18"/>
      <c r="KD91" s="18"/>
      <c r="KE91" s="228">
        <f t="shared" si="197"/>
        <v>0</v>
      </c>
      <c r="KF91" s="120">
        <f t="shared" si="198"/>
        <v>0</v>
      </c>
      <c r="KG91" s="120">
        <f t="shared" si="199"/>
        <v>0</v>
      </c>
      <c r="KH91" s="119">
        <f t="shared" si="304"/>
        <v>2018.7259999999999</v>
      </c>
      <c r="KI91" s="119">
        <v>198.20599999999999</v>
      </c>
      <c r="KJ91" s="228">
        <v>202.28</v>
      </c>
      <c r="KK91" s="228">
        <v>202.28</v>
      </c>
      <c r="KL91" s="228">
        <v>202.28</v>
      </c>
      <c r="KM91" s="228">
        <v>202.28</v>
      </c>
      <c r="KN91" s="228">
        <v>202.28</v>
      </c>
      <c r="KO91" s="228">
        <v>202.28</v>
      </c>
      <c r="KP91" s="228">
        <v>202.28</v>
      </c>
      <c r="KQ91" s="228">
        <v>202.28</v>
      </c>
      <c r="KR91" s="228">
        <v>202.28</v>
      </c>
      <c r="KS91" s="228"/>
      <c r="KT91" s="228"/>
      <c r="KU91" s="120">
        <f t="shared" si="305"/>
        <v>1686.6095267984776</v>
      </c>
      <c r="KV91" s="18">
        <v>234.79932815281768</v>
      </c>
      <c r="KW91" s="18">
        <v>177.96765079563303</v>
      </c>
      <c r="KX91" s="18">
        <v>262.36198189031552</v>
      </c>
      <c r="KY91" s="18">
        <v>232.67908285913907</v>
      </c>
      <c r="KZ91" s="18">
        <v>250.59585366222632</v>
      </c>
      <c r="LA91" s="18">
        <v>49.651282159199624</v>
      </c>
      <c r="LB91" s="18">
        <v>2.7511612368170688</v>
      </c>
      <c r="LC91" s="18"/>
      <c r="LD91" s="18">
        <v>277.19568919767391</v>
      </c>
      <c r="LE91" s="18">
        <v>198.60749684465523</v>
      </c>
      <c r="LF91" s="18"/>
      <c r="LG91" s="18"/>
      <c r="LH91" s="228">
        <f t="shared" si="306"/>
        <v>-332.11647320152224</v>
      </c>
      <c r="LI91" s="120">
        <f t="shared" si="200"/>
        <v>-332.11647320152224</v>
      </c>
      <c r="LJ91" s="120">
        <f t="shared" si="201"/>
        <v>0</v>
      </c>
      <c r="LK91" s="120">
        <f t="shared" si="307"/>
        <v>0</v>
      </c>
      <c r="LL91" s="228"/>
      <c r="LM91" s="228"/>
      <c r="LN91" s="228"/>
      <c r="LO91" s="228"/>
      <c r="LP91" s="228"/>
      <c r="LQ91" s="228"/>
      <c r="LR91" s="228"/>
      <c r="LS91" s="228"/>
      <c r="LT91" s="228"/>
      <c r="LU91" s="228"/>
      <c r="LV91" s="228"/>
      <c r="LW91" s="228"/>
      <c r="LX91" s="120">
        <f t="shared" si="202"/>
        <v>0</v>
      </c>
      <c r="LY91" s="228"/>
      <c r="LZ91" s="228"/>
      <c r="MA91" s="228"/>
      <c r="MB91" s="228"/>
      <c r="MC91" s="228"/>
      <c r="MD91" s="228"/>
      <c r="ME91" s="228"/>
      <c r="MF91" s="228"/>
      <c r="MG91" s="228"/>
      <c r="MH91" s="228"/>
      <c r="MI91" s="228"/>
      <c r="MJ91" s="119">
        <v>0</v>
      </c>
      <c r="MK91" s="228"/>
      <c r="ML91" s="120">
        <f t="shared" si="203"/>
        <v>0</v>
      </c>
      <c r="MM91" s="120">
        <f t="shared" si="204"/>
        <v>0</v>
      </c>
      <c r="MN91" s="120">
        <f t="shared" si="308"/>
        <v>14480.630000000001</v>
      </c>
      <c r="MO91" s="120">
        <v>1431.35</v>
      </c>
      <c r="MP91" s="228">
        <v>1449.92</v>
      </c>
      <c r="MQ91" s="228">
        <v>1449.92</v>
      </c>
      <c r="MR91" s="228">
        <v>1449.92</v>
      </c>
      <c r="MS91" s="228">
        <v>1449.92</v>
      </c>
      <c r="MT91" s="228">
        <v>1449.92</v>
      </c>
      <c r="MU91" s="228">
        <v>1449.92</v>
      </c>
      <c r="MV91" s="228">
        <v>1449.92</v>
      </c>
      <c r="MW91" s="228">
        <v>1449.92</v>
      </c>
      <c r="MX91" s="228">
        <v>1449.92</v>
      </c>
      <c r="MY91" s="228"/>
      <c r="MZ91" s="228"/>
      <c r="NA91" s="120">
        <f t="shared" si="309"/>
        <v>10626.405248775773</v>
      </c>
      <c r="NB91" s="20">
        <v>0</v>
      </c>
      <c r="NC91" s="20">
        <v>0</v>
      </c>
      <c r="ND91" s="20">
        <v>0</v>
      </c>
      <c r="NE91" s="20">
        <v>0</v>
      </c>
      <c r="NF91" s="20">
        <v>0</v>
      </c>
      <c r="NG91" s="20">
        <v>0</v>
      </c>
      <c r="NH91" s="20">
        <v>0</v>
      </c>
      <c r="NI91" s="20">
        <v>0</v>
      </c>
      <c r="NJ91" s="20">
        <v>10626.405248775773</v>
      </c>
      <c r="NK91" s="20">
        <v>0</v>
      </c>
      <c r="NL91" s="20"/>
      <c r="NM91" s="20"/>
      <c r="NN91" s="228">
        <f t="shared" si="310"/>
        <v>-3854.2247512242284</v>
      </c>
      <c r="NO91" s="120">
        <f t="shared" si="205"/>
        <v>-3854.2247512242284</v>
      </c>
      <c r="NP91" s="120">
        <f t="shared" si="206"/>
        <v>0</v>
      </c>
      <c r="NQ91" s="114">
        <f t="shared" si="207"/>
        <v>0</v>
      </c>
      <c r="NR91" s="113">
        <f t="shared" si="208"/>
        <v>0</v>
      </c>
      <c r="NS91" s="131">
        <f t="shared" si="209"/>
        <v>0</v>
      </c>
      <c r="NT91" s="120">
        <f t="shared" si="210"/>
        <v>0</v>
      </c>
      <c r="NU91" s="120">
        <f t="shared" si="211"/>
        <v>0</v>
      </c>
      <c r="NV91" s="18">
        <f t="shared" si="311"/>
        <v>0</v>
      </c>
      <c r="NW91" s="18">
        <v>0</v>
      </c>
      <c r="NX91" s="218">
        <v>0</v>
      </c>
      <c r="NY91" s="218">
        <v>0</v>
      </c>
      <c r="NZ91" s="18">
        <v>0</v>
      </c>
      <c r="OA91" s="18">
        <v>0</v>
      </c>
      <c r="OB91" s="18">
        <v>0</v>
      </c>
      <c r="OC91" s="18">
        <v>0</v>
      </c>
      <c r="OD91" s="18">
        <v>0</v>
      </c>
      <c r="OE91" s="18">
        <v>0</v>
      </c>
      <c r="OF91" s="18">
        <v>0</v>
      </c>
      <c r="OG91" s="18"/>
      <c r="OH91" s="18"/>
      <c r="OI91" s="20">
        <f t="shared" si="312"/>
        <v>0</v>
      </c>
      <c r="OJ91" s="20">
        <v>0</v>
      </c>
      <c r="OK91" s="20">
        <v>0</v>
      </c>
      <c r="OL91" s="20">
        <v>0</v>
      </c>
      <c r="OM91" s="20">
        <v>0</v>
      </c>
      <c r="ON91" s="20">
        <v>0</v>
      </c>
      <c r="OO91" s="20">
        <v>0</v>
      </c>
      <c r="OP91" s="20">
        <v>0</v>
      </c>
      <c r="OQ91" s="20">
        <v>0</v>
      </c>
      <c r="OR91" s="20">
        <v>0</v>
      </c>
      <c r="OS91" s="20">
        <f>VLOOKUP(C91,'[3]Фін.рез.(витрати)'!$C$8:$AD$94,28,0)</f>
        <v>0</v>
      </c>
      <c r="OT91" s="20"/>
      <c r="OU91" s="20"/>
      <c r="OV91" s="218">
        <f t="shared" si="313"/>
        <v>0</v>
      </c>
      <c r="OW91" s="20">
        <f t="shared" si="212"/>
        <v>0</v>
      </c>
      <c r="OX91" s="20">
        <f t="shared" si="213"/>
        <v>0</v>
      </c>
      <c r="OY91" s="18">
        <f t="shared" si="314"/>
        <v>0</v>
      </c>
      <c r="OZ91" s="18">
        <v>0</v>
      </c>
      <c r="PA91" s="218">
        <v>0</v>
      </c>
      <c r="PB91" s="218">
        <v>0</v>
      </c>
      <c r="PC91" s="218">
        <v>0</v>
      </c>
      <c r="PD91" s="218">
        <v>0</v>
      </c>
      <c r="PE91" s="218">
        <v>0</v>
      </c>
      <c r="PF91" s="218">
        <v>0</v>
      </c>
      <c r="PG91" s="218">
        <v>0</v>
      </c>
      <c r="PH91" s="218">
        <v>0</v>
      </c>
      <c r="PI91" s="218">
        <v>0</v>
      </c>
      <c r="PJ91" s="218"/>
      <c r="PK91" s="218"/>
      <c r="PL91" s="20">
        <f t="shared" si="315"/>
        <v>0</v>
      </c>
      <c r="PM91" s="18">
        <v>0</v>
      </c>
      <c r="PN91" s="18">
        <v>0</v>
      </c>
      <c r="PO91" s="18">
        <v>0</v>
      </c>
      <c r="PP91" s="18">
        <v>0</v>
      </c>
      <c r="PQ91" s="18">
        <v>0</v>
      </c>
      <c r="PR91" s="18">
        <v>0</v>
      </c>
      <c r="PS91" s="18">
        <v>0</v>
      </c>
      <c r="PT91" s="18">
        <v>0</v>
      </c>
      <c r="PU91" s="18">
        <v>0</v>
      </c>
      <c r="PV91" s="18">
        <f>VLOOKUP(C91,'[3]Фін.рез.(витрати)'!$C$8:$AE$94,29,0)</f>
        <v>0</v>
      </c>
      <c r="PW91" s="18"/>
      <c r="PX91" s="18"/>
      <c r="PY91" s="218">
        <f t="shared" si="316"/>
        <v>0</v>
      </c>
      <c r="PZ91" s="20">
        <f t="shared" si="214"/>
        <v>0</v>
      </c>
      <c r="QA91" s="20">
        <f t="shared" si="215"/>
        <v>0</v>
      </c>
      <c r="QB91" s="18">
        <f t="shared" si="317"/>
        <v>0</v>
      </c>
      <c r="QC91" s="18">
        <v>0</v>
      </c>
      <c r="QD91" s="218">
        <v>0</v>
      </c>
      <c r="QE91" s="218">
        <v>0</v>
      </c>
      <c r="QF91" s="218">
        <v>0</v>
      </c>
      <c r="QG91" s="218">
        <v>0</v>
      </c>
      <c r="QH91" s="218">
        <v>0</v>
      </c>
      <c r="QI91" s="218">
        <v>0</v>
      </c>
      <c r="QJ91" s="218">
        <v>0</v>
      </c>
      <c r="QK91" s="218">
        <v>0</v>
      </c>
      <c r="QL91" s="218">
        <v>0</v>
      </c>
      <c r="QM91" s="218"/>
      <c r="QN91" s="218"/>
      <c r="QO91" s="20">
        <f t="shared" si="318"/>
        <v>0</v>
      </c>
      <c r="QP91" s="18">
        <v>0</v>
      </c>
      <c r="QQ91" s="18">
        <v>0</v>
      </c>
      <c r="QR91" s="18"/>
      <c r="QS91" s="18">
        <v>0</v>
      </c>
      <c r="QT91" s="18">
        <v>0</v>
      </c>
      <c r="QU91" s="18">
        <v>0</v>
      </c>
      <c r="QV91" s="18"/>
      <c r="QW91" s="18">
        <v>0</v>
      </c>
      <c r="QX91" s="18"/>
      <c r="QY91" s="18"/>
      <c r="QZ91" s="18"/>
      <c r="RA91" s="18"/>
      <c r="RB91" s="218">
        <f t="shared" si="319"/>
        <v>0</v>
      </c>
      <c r="RC91" s="20">
        <f t="shared" si="216"/>
        <v>0</v>
      </c>
      <c r="RD91" s="20">
        <f t="shared" si="217"/>
        <v>0</v>
      </c>
      <c r="RE91" s="18">
        <f t="shared" si="320"/>
        <v>0</v>
      </c>
      <c r="RF91" s="20">
        <v>0</v>
      </c>
      <c r="RG91" s="218">
        <v>0</v>
      </c>
      <c r="RH91" s="218">
        <v>0</v>
      </c>
      <c r="RI91" s="218">
        <v>0</v>
      </c>
      <c r="RJ91" s="218">
        <v>0</v>
      </c>
      <c r="RK91" s="218">
        <v>0</v>
      </c>
      <c r="RL91" s="218">
        <v>0</v>
      </c>
      <c r="RM91" s="218">
        <v>0</v>
      </c>
      <c r="RN91" s="218">
        <v>0</v>
      </c>
      <c r="RO91" s="218">
        <v>0</v>
      </c>
      <c r="RP91" s="218"/>
      <c r="RQ91" s="218"/>
      <c r="RR91" s="20">
        <f t="shared" si="321"/>
        <v>0</v>
      </c>
      <c r="RS91" s="18">
        <v>0</v>
      </c>
      <c r="RT91" s="18">
        <v>0</v>
      </c>
      <c r="RU91" s="18"/>
      <c r="RV91" s="18">
        <v>0</v>
      </c>
      <c r="RW91" s="18"/>
      <c r="RX91" s="18"/>
      <c r="RY91" s="18">
        <v>0</v>
      </c>
      <c r="RZ91" s="18">
        <v>0</v>
      </c>
      <c r="SA91" s="18"/>
      <c r="SB91" s="18"/>
      <c r="SC91" s="18"/>
      <c r="SD91" s="18"/>
      <c r="SE91" s="20">
        <f t="shared" si="218"/>
        <v>0</v>
      </c>
      <c r="SF91" s="20">
        <f t="shared" si="219"/>
        <v>0</v>
      </c>
      <c r="SG91" s="20">
        <f t="shared" si="220"/>
        <v>0</v>
      </c>
      <c r="SH91" s="18">
        <f t="shared" si="322"/>
        <v>0</v>
      </c>
      <c r="SI91" s="18">
        <v>0</v>
      </c>
      <c r="SJ91" s="218">
        <v>0</v>
      </c>
      <c r="SK91" s="218">
        <v>0</v>
      </c>
      <c r="SL91" s="218">
        <v>0</v>
      </c>
      <c r="SM91" s="218">
        <v>0</v>
      </c>
      <c r="SN91" s="218">
        <v>0</v>
      </c>
      <c r="SO91" s="218">
        <v>0</v>
      </c>
      <c r="SP91" s="218">
        <v>0</v>
      </c>
      <c r="SQ91" s="218">
        <v>0</v>
      </c>
      <c r="SR91" s="218">
        <v>0</v>
      </c>
      <c r="SS91" s="218"/>
      <c r="ST91" s="218"/>
      <c r="SU91" s="20">
        <f t="shared" si="323"/>
        <v>0</v>
      </c>
      <c r="SV91" s="18">
        <v>0</v>
      </c>
      <c r="SW91" s="18">
        <v>0</v>
      </c>
      <c r="SX91" s="18">
        <v>0</v>
      </c>
      <c r="SY91" s="18">
        <v>0</v>
      </c>
      <c r="SZ91" s="18">
        <v>0</v>
      </c>
      <c r="TA91" s="18">
        <v>0</v>
      </c>
      <c r="TB91" s="18">
        <v>0</v>
      </c>
      <c r="TC91" s="18">
        <v>0</v>
      </c>
      <c r="TD91" s="18">
        <v>0</v>
      </c>
      <c r="TE91" s="18"/>
      <c r="TF91" s="18"/>
      <c r="TG91" s="18"/>
      <c r="TH91" s="20">
        <f t="shared" si="221"/>
        <v>0</v>
      </c>
      <c r="TI91" s="20">
        <f t="shared" si="222"/>
        <v>0</v>
      </c>
      <c r="TJ91" s="20">
        <f t="shared" si="223"/>
        <v>0</v>
      </c>
      <c r="TK91" s="18">
        <f t="shared" si="324"/>
        <v>0</v>
      </c>
      <c r="TL91" s="18">
        <v>0</v>
      </c>
      <c r="TM91" s="218">
        <v>0</v>
      </c>
      <c r="TN91" s="218">
        <v>0</v>
      </c>
      <c r="TO91" s="218">
        <v>0</v>
      </c>
      <c r="TP91" s="218">
        <v>0</v>
      </c>
      <c r="TQ91" s="218">
        <v>0</v>
      </c>
      <c r="TR91" s="218">
        <v>0</v>
      </c>
      <c r="TS91" s="218">
        <v>0</v>
      </c>
      <c r="TT91" s="218">
        <v>0</v>
      </c>
      <c r="TU91" s="218">
        <v>0</v>
      </c>
      <c r="TV91" s="218"/>
      <c r="TW91" s="218"/>
      <c r="TX91" s="20">
        <f t="shared" si="325"/>
        <v>0</v>
      </c>
      <c r="TY91" s="18">
        <v>0</v>
      </c>
      <c r="TZ91" s="18">
        <v>0</v>
      </c>
      <c r="UA91" s="18">
        <v>0</v>
      </c>
      <c r="UB91" s="18">
        <v>0</v>
      </c>
      <c r="UC91" s="18">
        <v>0</v>
      </c>
      <c r="UD91" s="18">
        <v>0</v>
      </c>
      <c r="UE91" s="18">
        <v>0</v>
      </c>
      <c r="UF91" s="18">
        <v>0</v>
      </c>
      <c r="UG91" s="18">
        <v>0</v>
      </c>
      <c r="UH91" s="18">
        <f>VLOOKUP(C91,'[3]Фін.рез.(витрати)'!$C$8:$AI$94,33,0)</f>
        <v>0</v>
      </c>
      <c r="UI91" s="18"/>
      <c r="UJ91" s="18"/>
      <c r="UK91" s="20">
        <f t="shared" si="224"/>
        <v>0</v>
      </c>
      <c r="UL91" s="20">
        <f t="shared" si="225"/>
        <v>0</v>
      </c>
      <c r="UM91" s="20">
        <f t="shared" si="226"/>
        <v>0</v>
      </c>
      <c r="UN91" s="18">
        <f t="shared" si="326"/>
        <v>0</v>
      </c>
      <c r="UO91" s="18">
        <v>0</v>
      </c>
      <c r="UP91" s="218">
        <v>0</v>
      </c>
      <c r="UQ91" s="218">
        <v>0</v>
      </c>
      <c r="UR91" s="218">
        <v>0</v>
      </c>
      <c r="US91" s="218">
        <v>0</v>
      </c>
      <c r="UT91" s="218">
        <v>0</v>
      </c>
      <c r="UU91" s="218">
        <v>0</v>
      </c>
      <c r="UV91" s="218">
        <v>0</v>
      </c>
      <c r="UW91" s="218">
        <v>0</v>
      </c>
      <c r="UX91" s="218">
        <v>0</v>
      </c>
      <c r="UY91" s="218"/>
      <c r="UZ91" s="218"/>
      <c r="VA91" s="20">
        <f t="shared" si="227"/>
        <v>0</v>
      </c>
      <c r="VB91" s="218"/>
      <c r="VC91" s="218"/>
      <c r="VD91" s="218"/>
      <c r="VE91" s="218"/>
      <c r="VF91" s="218"/>
      <c r="VG91" s="218"/>
      <c r="VH91" s="218"/>
      <c r="VI91" s="218"/>
      <c r="VJ91" s="218"/>
      <c r="VK91" s="218"/>
      <c r="VL91" s="218"/>
      <c r="VM91" s="218"/>
      <c r="VN91" s="20">
        <f t="shared" si="228"/>
        <v>0</v>
      </c>
      <c r="VO91" s="20">
        <f t="shared" si="229"/>
        <v>0</v>
      </c>
      <c r="VP91" s="20">
        <f t="shared" si="230"/>
        <v>0</v>
      </c>
      <c r="VQ91" s="120">
        <f t="shared" si="231"/>
        <v>0</v>
      </c>
      <c r="VR91" s="228"/>
      <c r="VS91" s="228"/>
      <c r="VT91" s="228"/>
      <c r="VU91" s="228"/>
      <c r="VV91" s="228"/>
      <c r="VW91" s="228"/>
      <c r="VX91" s="228"/>
      <c r="VY91" s="228"/>
      <c r="VZ91" s="228"/>
      <c r="WA91" s="228"/>
      <c r="WB91" s="228"/>
      <c r="WC91" s="228"/>
      <c r="WD91" s="120">
        <f t="shared" si="232"/>
        <v>0</v>
      </c>
      <c r="WE91" s="218"/>
      <c r="WF91" s="218"/>
      <c r="WG91" s="218"/>
      <c r="WH91" s="218"/>
      <c r="WI91" s="218"/>
      <c r="WJ91" s="218"/>
      <c r="WK91" s="218"/>
      <c r="WL91" s="218"/>
      <c r="WM91" s="218"/>
      <c r="WN91" s="218"/>
      <c r="WO91" s="218"/>
      <c r="WP91" s="218"/>
      <c r="WQ91" s="120">
        <f t="shared" si="233"/>
        <v>0</v>
      </c>
      <c r="WR91" s="120">
        <f t="shared" si="234"/>
        <v>0</v>
      </c>
      <c r="WS91" s="120">
        <f t="shared" si="235"/>
        <v>0</v>
      </c>
      <c r="WT91" s="119">
        <f t="shared" si="327"/>
        <v>1495.2490000000003</v>
      </c>
      <c r="WU91" s="119">
        <v>139.03899999999999</v>
      </c>
      <c r="WV91" s="228">
        <v>150.69</v>
      </c>
      <c r="WW91" s="228">
        <v>150.69</v>
      </c>
      <c r="WX91" s="228">
        <v>150.69</v>
      </c>
      <c r="WY91" s="228">
        <v>150.69</v>
      </c>
      <c r="WZ91" s="228">
        <v>150.69</v>
      </c>
      <c r="XA91" s="228">
        <v>150.69</v>
      </c>
      <c r="XB91" s="228">
        <v>150.69</v>
      </c>
      <c r="XC91" s="228">
        <v>150.69</v>
      </c>
      <c r="XD91" s="228">
        <v>150.69</v>
      </c>
      <c r="XE91" s="228"/>
      <c r="XF91" s="228"/>
      <c r="XG91" s="119">
        <f t="shared" si="328"/>
        <v>1614.9308732456627</v>
      </c>
      <c r="XH91" s="18">
        <v>0</v>
      </c>
      <c r="XI91" s="18">
        <v>165.62430638468356</v>
      </c>
      <c r="XJ91" s="18">
        <v>54.4969917418127</v>
      </c>
      <c r="XK91" s="18">
        <v>0.82990872674766769</v>
      </c>
      <c r="XL91" s="18">
        <v>191.04385564075457</v>
      </c>
      <c r="XM91" s="18">
        <v>180.92100396335891</v>
      </c>
      <c r="XN91" s="18">
        <v>80.978565673553817</v>
      </c>
      <c r="XO91" s="18">
        <v>390.95558098133796</v>
      </c>
      <c r="XP91" s="18">
        <v>398.61834039084192</v>
      </c>
      <c r="XQ91" s="18">
        <v>151.46231974257176</v>
      </c>
      <c r="XR91" s="18"/>
      <c r="XS91" s="18"/>
      <c r="XT91" s="120">
        <f t="shared" si="236"/>
        <v>119.68187324566247</v>
      </c>
      <c r="XU91" s="120">
        <f t="shared" si="237"/>
        <v>0</v>
      </c>
      <c r="XV91" s="120">
        <f t="shared" si="238"/>
        <v>119.68187324566247</v>
      </c>
      <c r="XW91" s="119">
        <f t="shared" si="329"/>
        <v>0</v>
      </c>
      <c r="XX91" s="119">
        <v>0</v>
      </c>
      <c r="XY91" s="228">
        <v>0</v>
      </c>
      <c r="XZ91" s="228">
        <v>0</v>
      </c>
      <c r="YA91" s="228">
        <v>0</v>
      </c>
      <c r="YB91" s="228">
        <v>0</v>
      </c>
      <c r="YC91" s="228">
        <v>0</v>
      </c>
      <c r="YD91" s="228">
        <v>0</v>
      </c>
      <c r="YE91" s="228">
        <v>0</v>
      </c>
      <c r="YF91" s="228">
        <v>0</v>
      </c>
      <c r="YG91" s="228">
        <v>0</v>
      </c>
      <c r="YH91" s="228"/>
      <c r="YI91" s="228"/>
      <c r="YJ91" s="120">
        <f t="shared" si="330"/>
        <v>0</v>
      </c>
      <c r="YK91" s="18">
        <v>0</v>
      </c>
      <c r="YL91" s="18">
        <v>0</v>
      </c>
      <c r="YM91" s="18">
        <v>0</v>
      </c>
      <c r="YN91" s="18">
        <v>0</v>
      </c>
      <c r="YO91" s="18">
        <v>0</v>
      </c>
      <c r="YP91" s="18">
        <v>0</v>
      </c>
      <c r="YQ91" s="18">
        <v>0</v>
      </c>
      <c r="YR91" s="18">
        <v>0</v>
      </c>
      <c r="YS91" s="18">
        <v>0</v>
      </c>
      <c r="YT91" s="18">
        <v>0</v>
      </c>
      <c r="YU91" s="18"/>
      <c r="YV91" s="18"/>
      <c r="YW91" s="218">
        <f t="shared" si="331"/>
        <v>0</v>
      </c>
      <c r="YX91" s="120">
        <f t="shared" si="239"/>
        <v>0</v>
      </c>
      <c r="YY91" s="120">
        <f t="shared" si="240"/>
        <v>0</v>
      </c>
      <c r="YZ91" s="119">
        <f t="shared" si="332"/>
        <v>1725.5179999999996</v>
      </c>
      <c r="ZA91" s="119">
        <v>165.72800000000001</v>
      </c>
      <c r="ZB91" s="228">
        <v>173.31</v>
      </c>
      <c r="ZC91" s="228">
        <v>173.31</v>
      </c>
      <c r="ZD91" s="228">
        <v>173.31</v>
      </c>
      <c r="ZE91" s="228">
        <v>173.31</v>
      </c>
      <c r="ZF91" s="228">
        <v>173.31</v>
      </c>
      <c r="ZG91" s="228">
        <v>173.31</v>
      </c>
      <c r="ZH91" s="228">
        <v>173.31</v>
      </c>
      <c r="ZI91" s="228">
        <v>173.31</v>
      </c>
      <c r="ZJ91" s="228">
        <v>173.31</v>
      </c>
      <c r="ZK91" s="228"/>
      <c r="ZL91" s="228"/>
      <c r="ZM91" s="120">
        <f t="shared" si="333"/>
        <v>386.25781526067055</v>
      </c>
      <c r="ZN91" s="119"/>
      <c r="ZO91" s="18"/>
      <c r="ZP91" s="18">
        <v>191.49643904764133</v>
      </c>
      <c r="ZQ91" s="18">
        <v>194.76137621302925</v>
      </c>
      <c r="ZR91" s="18"/>
      <c r="ZS91" s="18"/>
      <c r="ZT91" s="18"/>
      <c r="ZU91" s="18"/>
      <c r="ZV91" s="18"/>
      <c r="ZW91" s="18"/>
      <c r="ZX91" s="18"/>
      <c r="ZY91" s="18"/>
      <c r="ZZ91" s="120">
        <f t="shared" si="241"/>
        <v>-1339.2601847393289</v>
      </c>
      <c r="AAA91" s="120">
        <f t="shared" si="242"/>
        <v>-1339.2601847393289</v>
      </c>
      <c r="AAB91" s="120">
        <f t="shared" si="243"/>
        <v>0</v>
      </c>
      <c r="AAC91" s="119">
        <f t="shared" si="334"/>
        <v>0</v>
      </c>
      <c r="AAD91" s="119">
        <v>0</v>
      </c>
      <c r="AAE91" s="228">
        <v>0</v>
      </c>
      <c r="AAF91" s="228">
        <v>0</v>
      </c>
      <c r="AAG91" s="228">
        <v>0</v>
      </c>
      <c r="AAH91" s="228">
        <v>0</v>
      </c>
      <c r="AAI91" s="228">
        <v>0</v>
      </c>
      <c r="AAJ91" s="228">
        <v>0</v>
      </c>
      <c r="AAK91" s="228">
        <v>0</v>
      </c>
      <c r="AAL91" s="228">
        <v>0</v>
      </c>
      <c r="AAM91" s="228">
        <v>0</v>
      </c>
      <c r="AAN91" s="228"/>
      <c r="AAO91" s="228"/>
      <c r="AAP91" s="120">
        <f t="shared" si="335"/>
        <v>0</v>
      </c>
      <c r="AAQ91" s="18">
        <v>0</v>
      </c>
      <c r="AAR91" s="18">
        <v>0</v>
      </c>
      <c r="AAS91" s="18">
        <v>0</v>
      </c>
      <c r="AAT91" s="18">
        <v>0</v>
      </c>
      <c r="AAU91" s="18">
        <v>0</v>
      </c>
      <c r="AAV91" s="18">
        <v>0</v>
      </c>
      <c r="AAW91" s="18">
        <v>0</v>
      </c>
      <c r="AAX91" s="18">
        <v>0</v>
      </c>
      <c r="AAY91" s="18">
        <v>0</v>
      </c>
      <c r="AAZ91" s="18">
        <v>0</v>
      </c>
      <c r="ABA91" s="18"/>
      <c r="ABB91" s="18"/>
      <c r="ABC91" s="120">
        <f t="shared" si="244"/>
        <v>0</v>
      </c>
      <c r="ABD91" s="120">
        <f t="shared" si="245"/>
        <v>0</v>
      </c>
      <c r="ABE91" s="120">
        <f t="shared" si="246"/>
        <v>0</v>
      </c>
      <c r="ABF91" s="119">
        <f t="shared" si="336"/>
        <v>0</v>
      </c>
      <c r="ABG91" s="119">
        <v>0</v>
      </c>
      <c r="ABH91" s="228">
        <v>0</v>
      </c>
      <c r="ABI91" s="228">
        <v>0</v>
      </c>
      <c r="ABJ91" s="228">
        <v>0</v>
      </c>
      <c r="ABK91" s="228">
        <v>0</v>
      </c>
      <c r="ABL91" s="228">
        <v>0</v>
      </c>
      <c r="ABM91" s="228">
        <v>0</v>
      </c>
      <c r="ABN91" s="228">
        <v>0</v>
      </c>
      <c r="ABO91" s="228">
        <v>0</v>
      </c>
      <c r="ABP91" s="228">
        <v>0</v>
      </c>
      <c r="ABQ91" s="228"/>
      <c r="ABR91" s="228"/>
      <c r="ABS91" s="120">
        <f t="shared" si="337"/>
        <v>0</v>
      </c>
      <c r="ABT91" s="18">
        <v>0</v>
      </c>
      <c r="ABU91" s="18"/>
      <c r="ABV91" s="18"/>
      <c r="ABW91" s="18"/>
      <c r="ABX91" s="18"/>
      <c r="ABY91" s="18"/>
      <c r="ABZ91" s="18"/>
      <c r="ACA91" s="18">
        <v>0</v>
      </c>
      <c r="ACB91" s="18">
        <v>0</v>
      </c>
      <c r="ACC91" s="18">
        <v>0</v>
      </c>
      <c r="ACD91" s="18"/>
      <c r="ACE91" s="18"/>
      <c r="ACF91" s="120">
        <f t="shared" si="247"/>
        <v>0</v>
      </c>
      <c r="ACG91" s="120">
        <f t="shared" si="248"/>
        <v>0</v>
      </c>
      <c r="ACH91" s="120">
        <f t="shared" si="249"/>
        <v>0</v>
      </c>
      <c r="ACI91" s="114">
        <f t="shared" si="250"/>
        <v>3918.4200000000005</v>
      </c>
      <c r="ACJ91" s="120">
        <f t="shared" si="251"/>
        <v>3295.6382280960001</v>
      </c>
      <c r="ACK91" s="131">
        <f t="shared" si="252"/>
        <v>-622.78177190400038</v>
      </c>
      <c r="ACL91" s="120">
        <f t="shared" si="253"/>
        <v>-622.78177190400038</v>
      </c>
      <c r="ACM91" s="120">
        <f t="shared" si="254"/>
        <v>0</v>
      </c>
      <c r="ACN91" s="18">
        <f t="shared" si="338"/>
        <v>3918.4200000000005</v>
      </c>
      <c r="ACO91" s="18">
        <v>356.22</v>
      </c>
      <c r="ACP91" s="218">
        <v>395.8</v>
      </c>
      <c r="ACQ91" s="218">
        <v>395.8</v>
      </c>
      <c r="ACR91" s="218">
        <v>395.8</v>
      </c>
      <c r="ACS91" s="218">
        <v>395.8</v>
      </c>
      <c r="ACT91" s="218">
        <v>395.8</v>
      </c>
      <c r="ACU91" s="218">
        <v>395.8</v>
      </c>
      <c r="ACV91" s="218">
        <v>395.8</v>
      </c>
      <c r="ACW91" s="218">
        <v>395.8</v>
      </c>
      <c r="ACX91" s="218">
        <v>395.8</v>
      </c>
      <c r="ACY91" s="218"/>
      <c r="ACZ91" s="218"/>
      <c r="ADA91" s="20">
        <f t="shared" si="339"/>
        <v>3295.6382280960001</v>
      </c>
      <c r="ADB91" s="18">
        <v>47.656637280000005</v>
      </c>
      <c r="ADC91" s="18">
        <v>39.611843999999998</v>
      </c>
      <c r="ADD91" s="18">
        <v>31.806772416000001</v>
      </c>
      <c r="ADE91" s="18">
        <v>28.408741199999998</v>
      </c>
      <c r="ADF91" s="18">
        <v>0</v>
      </c>
      <c r="ADG91" s="18">
        <v>28.307185199999999</v>
      </c>
      <c r="ADH91" s="18">
        <v>1139.230548</v>
      </c>
      <c r="ADI91" s="18">
        <v>978.53469120000011</v>
      </c>
      <c r="ADJ91" s="18">
        <v>978.17129999999997</v>
      </c>
      <c r="ADK91" s="18">
        <v>23.910508800000002</v>
      </c>
      <c r="ADL91" s="18"/>
      <c r="ADM91" s="18"/>
      <c r="ADN91" s="20">
        <f t="shared" si="255"/>
        <v>-622.78177190400038</v>
      </c>
      <c r="ADO91" s="20">
        <f t="shared" si="256"/>
        <v>-622.78177190400038</v>
      </c>
      <c r="ADP91" s="20">
        <f t="shared" si="257"/>
        <v>0</v>
      </c>
      <c r="ADQ91" s="18">
        <f t="shared" si="340"/>
        <v>0</v>
      </c>
      <c r="ADR91" s="18">
        <v>0</v>
      </c>
      <c r="ADS91" s="218">
        <v>0</v>
      </c>
      <c r="ADT91" s="218">
        <v>0</v>
      </c>
      <c r="ADU91" s="218">
        <v>0</v>
      </c>
      <c r="ADV91" s="218">
        <v>0</v>
      </c>
      <c r="ADW91" s="218">
        <v>0</v>
      </c>
      <c r="ADX91" s="218">
        <v>0</v>
      </c>
      <c r="ADY91" s="218">
        <v>0</v>
      </c>
      <c r="ADZ91" s="218">
        <v>0</v>
      </c>
      <c r="AEA91" s="218">
        <v>0</v>
      </c>
      <c r="AEB91" s="218"/>
      <c r="AEC91" s="218"/>
      <c r="AED91" s="20">
        <f t="shared" si="341"/>
        <v>0</v>
      </c>
      <c r="AEE91" s="18">
        <v>0</v>
      </c>
      <c r="AEF91" s="18">
        <v>0</v>
      </c>
      <c r="AEG91" s="18">
        <v>0</v>
      </c>
      <c r="AEH91" s="18">
        <v>0</v>
      </c>
      <c r="AEI91" s="18">
        <v>0</v>
      </c>
      <c r="AEJ91" s="18">
        <v>0</v>
      </c>
      <c r="AEK91" s="18">
        <v>0</v>
      </c>
      <c r="AEL91" s="18">
        <v>0</v>
      </c>
      <c r="AEM91" s="18">
        <v>0</v>
      </c>
      <c r="AEN91" s="18">
        <v>0</v>
      </c>
      <c r="AEO91" s="18"/>
      <c r="AEP91" s="18"/>
      <c r="AEQ91" s="20">
        <f t="shared" si="258"/>
        <v>0</v>
      </c>
      <c r="AER91" s="20">
        <f t="shared" si="259"/>
        <v>0</v>
      </c>
      <c r="AES91" s="20">
        <f t="shared" si="260"/>
        <v>0</v>
      </c>
      <c r="AET91" s="18">
        <f t="shared" si="342"/>
        <v>12.271999999999998</v>
      </c>
      <c r="AEU91" s="18">
        <v>12.271999999999998</v>
      </c>
      <c r="AEV91" s="218">
        <v>0</v>
      </c>
      <c r="AEW91" s="218">
        <v>0</v>
      </c>
      <c r="AEX91" s="218">
        <v>0</v>
      </c>
      <c r="AEY91" s="218">
        <v>0</v>
      </c>
      <c r="AEZ91" s="218"/>
      <c r="AFA91" s="218"/>
      <c r="AFB91" s="218"/>
      <c r="AFC91" s="218"/>
      <c r="AFD91" s="218"/>
      <c r="AFE91" s="218"/>
      <c r="AFF91" s="218"/>
      <c r="AFG91" s="20">
        <f t="shared" si="343"/>
        <v>0</v>
      </c>
      <c r="AFH91" s="18"/>
      <c r="AFI91" s="18"/>
      <c r="AFJ91" s="18"/>
      <c r="AFK91" s="18"/>
      <c r="AFL91" s="18"/>
      <c r="AFM91" s="18"/>
      <c r="AFN91" s="18"/>
      <c r="AFO91" s="18"/>
      <c r="AFP91" s="18"/>
      <c r="AFQ91" s="18"/>
      <c r="AFR91" s="18"/>
      <c r="AFS91" s="18"/>
      <c r="AFT91" s="20">
        <f>AFG91-AET91</f>
        <v>-12.271999999999998</v>
      </c>
      <c r="AFU91" s="20">
        <f t="shared" si="262"/>
        <v>-12.271999999999998</v>
      </c>
      <c r="AFV91" s="135">
        <f t="shared" si="263"/>
        <v>0</v>
      </c>
      <c r="AFW91" s="140">
        <f t="shared" si="264"/>
        <v>26799.795000000002</v>
      </c>
      <c r="AFX91" s="110">
        <f t="shared" si="265"/>
        <v>19321.787775994679</v>
      </c>
      <c r="AFY91" s="125">
        <f t="shared" si="266"/>
        <v>-7478.0072240053232</v>
      </c>
      <c r="AFZ91" s="20">
        <f t="shared" si="344"/>
        <v>-7478.0072240053232</v>
      </c>
      <c r="AGA91" s="139">
        <f t="shared" si="345"/>
        <v>0</v>
      </c>
      <c r="AGB91" s="200">
        <f t="shared" si="267"/>
        <v>32159.754000000001</v>
      </c>
      <c r="AGC91" s="125">
        <f t="shared" si="267"/>
        <v>23186.145331193613</v>
      </c>
      <c r="AGD91" s="125">
        <f t="shared" si="268"/>
        <v>-8973.6086688063879</v>
      </c>
      <c r="AGE91" s="20">
        <f t="shared" si="269"/>
        <v>-8973.6086688063879</v>
      </c>
      <c r="AGF91" s="135">
        <f t="shared" si="270"/>
        <v>0</v>
      </c>
      <c r="AGG91" s="164">
        <f t="shared" si="346"/>
        <v>1607.9877000000001</v>
      </c>
      <c r="AGH91" s="205">
        <f t="shared" si="347"/>
        <v>1159.3072665596808</v>
      </c>
      <c r="AGI91" s="125">
        <f t="shared" si="271"/>
        <v>-448.68043344031935</v>
      </c>
      <c r="AGJ91" s="20">
        <f t="shared" si="272"/>
        <v>-448.68043344031935</v>
      </c>
      <c r="AGK91" s="139">
        <f t="shared" si="273"/>
        <v>0</v>
      </c>
      <c r="AGL91" s="165">
        <f t="shared" si="348"/>
        <v>33767.741699999999</v>
      </c>
      <c r="AGM91" s="165">
        <f t="shared" si="348"/>
        <v>24345.452597753294</v>
      </c>
      <c r="AGN91" s="166">
        <f t="shared" si="99"/>
        <v>-9422.2891022467047</v>
      </c>
      <c r="AGO91" s="165">
        <f t="shared" si="274"/>
        <v>-9422.2891022467047</v>
      </c>
      <c r="AGP91" s="167">
        <f t="shared" si="275"/>
        <v>0</v>
      </c>
      <c r="AGQ91" s="202">
        <f t="shared" si="349"/>
        <v>4.7619047619047623E-2</v>
      </c>
      <c r="AGR91" s="263"/>
      <c r="AGS91" s="263">
        <v>0.05</v>
      </c>
      <c r="AGT91" s="229"/>
      <c r="AGU91" s="264"/>
      <c r="AGV91" s="22"/>
      <c r="AGW91" s="22"/>
      <c r="AGX91" s="22"/>
      <c r="AGY91" s="22"/>
      <c r="AGZ91" s="22"/>
      <c r="AHA91" s="22"/>
      <c r="AHB91" s="22"/>
      <c r="AHC91" s="22"/>
      <c r="AHD91" s="22"/>
      <c r="AHE91" s="22"/>
      <c r="AHF91" s="22"/>
      <c r="AHG91" s="22"/>
      <c r="AHH91" s="22"/>
    </row>
    <row r="92" spans="1:892" s="210" customFormat="1" ht="24" outlineLevel="1" x14ac:dyDescent="0.25">
      <c r="A92" s="1">
        <v>522</v>
      </c>
      <c r="B92" s="21">
        <v>3</v>
      </c>
      <c r="C92" s="233" t="s">
        <v>803</v>
      </c>
      <c r="D92" s="231">
        <v>1</v>
      </c>
      <c r="E92" s="227">
        <v>411.8</v>
      </c>
      <c r="F92" s="131">
        <f t="shared" si="177"/>
        <v>1793.6460000000004</v>
      </c>
      <c r="G92" s="113">
        <f t="shared" si="178"/>
        <v>1432.7714682788264</v>
      </c>
      <c r="H92" s="131">
        <f t="shared" si="179"/>
        <v>-360.87453172117398</v>
      </c>
      <c r="I92" s="120">
        <f t="shared" si="180"/>
        <v>-360.87453172117398</v>
      </c>
      <c r="J92" s="120">
        <f t="shared" si="181"/>
        <v>0</v>
      </c>
      <c r="K92" s="18">
        <f t="shared" si="276"/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/>
      <c r="W92" s="218"/>
      <c r="X92" s="218">
        <f t="shared" si="277"/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/>
      <c r="AJ92" s="18"/>
      <c r="AK92" s="218"/>
      <c r="AL92" s="218">
        <f t="shared" si="278"/>
        <v>0</v>
      </c>
      <c r="AM92" s="218">
        <f t="shared" si="182"/>
        <v>0</v>
      </c>
      <c r="AN92" s="18">
        <f t="shared" si="279"/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 s="218">
        <v>0</v>
      </c>
      <c r="AV92" s="218">
        <v>0</v>
      </c>
      <c r="AW92" s="218">
        <v>0</v>
      </c>
      <c r="AX92" s="218">
        <v>0</v>
      </c>
      <c r="AY92" s="218"/>
      <c r="AZ92" s="218"/>
      <c r="BA92" s="20">
        <f t="shared" si="280"/>
        <v>0</v>
      </c>
      <c r="BB92" s="18">
        <v>0</v>
      </c>
      <c r="BC92" s="18">
        <v>0</v>
      </c>
      <c r="BD92" s="18">
        <v>0</v>
      </c>
      <c r="BE92" s="18">
        <v>0</v>
      </c>
      <c r="BF92" s="18">
        <v>0</v>
      </c>
      <c r="BG92" s="18">
        <v>0</v>
      </c>
      <c r="BH92" s="18">
        <v>0</v>
      </c>
      <c r="BI92" s="18">
        <v>0</v>
      </c>
      <c r="BJ92" s="18">
        <v>0</v>
      </c>
      <c r="BK92" s="18">
        <v>0</v>
      </c>
      <c r="BL92" s="18"/>
      <c r="BM92" s="18"/>
      <c r="BN92" s="218"/>
      <c r="BO92" s="20">
        <f t="shared" si="183"/>
        <v>0</v>
      </c>
      <c r="BP92" s="20">
        <f t="shared" si="184"/>
        <v>0</v>
      </c>
      <c r="BQ92" s="18">
        <f t="shared" si="281"/>
        <v>0</v>
      </c>
      <c r="BR92" s="218">
        <v>0</v>
      </c>
      <c r="BS92" s="3">
        <v>0</v>
      </c>
      <c r="BT92" s="218">
        <v>0</v>
      </c>
      <c r="BU92" s="218">
        <v>0</v>
      </c>
      <c r="BV92" s="218">
        <v>0</v>
      </c>
      <c r="BW92" s="218">
        <v>0</v>
      </c>
      <c r="BX92" s="218">
        <v>0</v>
      </c>
      <c r="BY92" s="218">
        <v>0</v>
      </c>
      <c r="BZ92" s="218">
        <v>0</v>
      </c>
      <c r="CA92" s="218">
        <v>0</v>
      </c>
      <c r="CB92" s="218"/>
      <c r="CC92" s="218"/>
      <c r="CD92" s="18">
        <f t="shared" si="282"/>
        <v>0</v>
      </c>
      <c r="CE92" s="18">
        <v>0</v>
      </c>
      <c r="CF92" s="18">
        <v>0</v>
      </c>
      <c r="CG92" s="18">
        <v>0</v>
      </c>
      <c r="CH92" s="18">
        <v>0</v>
      </c>
      <c r="CI92" s="18">
        <v>0</v>
      </c>
      <c r="CJ92" s="18">
        <v>0</v>
      </c>
      <c r="CK92" s="18">
        <v>0</v>
      </c>
      <c r="CL92" s="18">
        <v>0</v>
      </c>
      <c r="CM92" s="18">
        <v>0</v>
      </c>
      <c r="CN92" s="18">
        <v>0</v>
      </c>
      <c r="CO92" s="18"/>
      <c r="CP92" s="18"/>
      <c r="CQ92" s="218"/>
      <c r="CR92" s="20">
        <f t="shared" si="185"/>
        <v>0</v>
      </c>
      <c r="CS92" s="20">
        <f t="shared" si="186"/>
        <v>0</v>
      </c>
      <c r="CT92" s="18">
        <f t="shared" si="283"/>
        <v>0</v>
      </c>
      <c r="CU92" s="18">
        <v>0</v>
      </c>
      <c r="CV92" s="218">
        <v>0</v>
      </c>
      <c r="CW92" s="218">
        <v>0</v>
      </c>
      <c r="CX92" s="218">
        <v>0</v>
      </c>
      <c r="CY92" s="218">
        <v>0</v>
      </c>
      <c r="CZ92" s="218">
        <v>0</v>
      </c>
      <c r="DA92" s="218">
        <v>0</v>
      </c>
      <c r="DB92" s="218">
        <v>0</v>
      </c>
      <c r="DC92" s="218">
        <v>0</v>
      </c>
      <c r="DD92" s="218">
        <v>0</v>
      </c>
      <c r="DE92" s="218"/>
      <c r="DF92" s="218"/>
      <c r="DG92" s="18">
        <f t="shared" si="284"/>
        <v>0</v>
      </c>
      <c r="DH92" s="18">
        <v>0</v>
      </c>
      <c r="DI92" s="18">
        <v>0</v>
      </c>
      <c r="DJ92" s="18">
        <v>0</v>
      </c>
      <c r="DK92" s="18">
        <v>0</v>
      </c>
      <c r="DL92" s="18">
        <v>0</v>
      </c>
      <c r="DM92" s="18">
        <v>0</v>
      </c>
      <c r="DN92" s="18">
        <v>0</v>
      </c>
      <c r="DO92" s="18">
        <v>0</v>
      </c>
      <c r="DP92" s="18">
        <v>0</v>
      </c>
      <c r="DQ92" s="18">
        <v>0</v>
      </c>
      <c r="DR92" s="18"/>
      <c r="DS92" s="18"/>
      <c r="DT92" s="218">
        <f t="shared" si="285"/>
        <v>0</v>
      </c>
      <c r="DU92" s="20">
        <f t="shared" si="187"/>
        <v>0</v>
      </c>
      <c r="DV92" s="20">
        <f t="shared" si="286"/>
        <v>0</v>
      </c>
      <c r="DW92" s="18">
        <f t="shared" si="176"/>
        <v>0</v>
      </c>
      <c r="DX92" s="18">
        <v>0</v>
      </c>
      <c r="DY92" s="218">
        <v>0</v>
      </c>
      <c r="DZ92" s="218">
        <v>0</v>
      </c>
      <c r="EA92" s="218">
        <v>0</v>
      </c>
      <c r="EB92" s="218">
        <v>0</v>
      </c>
      <c r="EC92" s="218">
        <v>0</v>
      </c>
      <c r="ED92" s="218">
        <v>0</v>
      </c>
      <c r="EE92" s="218">
        <v>0</v>
      </c>
      <c r="EF92" s="218">
        <v>0</v>
      </c>
      <c r="EG92" s="218">
        <v>0</v>
      </c>
      <c r="EH92" s="218"/>
      <c r="EI92" s="218"/>
      <c r="EJ92" s="218"/>
      <c r="EK92" s="18">
        <f t="shared" si="287"/>
        <v>0</v>
      </c>
      <c r="EL92" s="18">
        <v>0</v>
      </c>
      <c r="EM92" s="18">
        <v>0</v>
      </c>
      <c r="EN92" s="18">
        <v>0</v>
      </c>
      <c r="EO92" s="18">
        <v>0</v>
      </c>
      <c r="EP92" s="18">
        <v>0</v>
      </c>
      <c r="EQ92" s="18">
        <v>0</v>
      </c>
      <c r="ER92" s="18">
        <v>0</v>
      </c>
      <c r="ES92" s="18">
        <v>0</v>
      </c>
      <c r="ET92" s="18">
        <v>0</v>
      </c>
      <c r="EU92" s="18">
        <v>0</v>
      </c>
      <c r="EV92" s="18"/>
      <c r="EW92" s="18"/>
      <c r="EX92" s="20">
        <f t="shared" si="188"/>
        <v>0</v>
      </c>
      <c r="EY92" s="20">
        <f t="shared" si="288"/>
        <v>0</v>
      </c>
      <c r="EZ92" s="20">
        <f t="shared" si="289"/>
        <v>0</v>
      </c>
      <c r="FA92" s="18">
        <f t="shared" si="290"/>
        <v>0</v>
      </c>
      <c r="FB92" s="18">
        <v>0</v>
      </c>
      <c r="FC92" s="218">
        <v>0</v>
      </c>
      <c r="FD92" s="218">
        <v>0</v>
      </c>
      <c r="FE92" s="218">
        <v>0</v>
      </c>
      <c r="FF92" s="218">
        <v>0</v>
      </c>
      <c r="FG92" s="218">
        <v>0</v>
      </c>
      <c r="FH92" s="218">
        <v>0</v>
      </c>
      <c r="FI92" s="218">
        <v>0</v>
      </c>
      <c r="FJ92" s="218">
        <v>0</v>
      </c>
      <c r="FK92" s="218">
        <v>0</v>
      </c>
      <c r="FL92" s="218"/>
      <c r="FM92" s="218"/>
      <c r="FN92" s="20">
        <f t="shared" si="291"/>
        <v>0</v>
      </c>
      <c r="FO92" s="18">
        <v>0</v>
      </c>
      <c r="FP92" s="18">
        <v>0</v>
      </c>
      <c r="FQ92" s="18">
        <v>0</v>
      </c>
      <c r="FR92" s="18">
        <v>0</v>
      </c>
      <c r="FS92" s="18">
        <v>0</v>
      </c>
      <c r="FT92" s="18">
        <v>0</v>
      </c>
      <c r="FU92" s="18">
        <v>0</v>
      </c>
      <c r="FV92" s="18">
        <v>0</v>
      </c>
      <c r="FW92" s="18">
        <v>0</v>
      </c>
      <c r="FX92" s="18">
        <v>0</v>
      </c>
      <c r="FY92" s="18"/>
      <c r="FZ92" s="18"/>
      <c r="GA92" s="218">
        <f t="shared" si="292"/>
        <v>0</v>
      </c>
      <c r="GB92" s="20">
        <f t="shared" si="293"/>
        <v>0</v>
      </c>
      <c r="GC92" s="20">
        <f t="shared" si="294"/>
        <v>0</v>
      </c>
      <c r="GD92" s="18">
        <f t="shared" si="295"/>
        <v>6.1589999999999998</v>
      </c>
      <c r="GE92" s="218">
        <v>6.1589999999999998</v>
      </c>
      <c r="GF92" s="218">
        <v>0</v>
      </c>
      <c r="GG92" s="218">
        <v>0</v>
      </c>
      <c r="GH92" s="218">
        <v>0</v>
      </c>
      <c r="GI92" s="218">
        <v>0</v>
      </c>
      <c r="GJ92" s="218">
        <v>0</v>
      </c>
      <c r="GK92" s="218"/>
      <c r="GL92" s="218"/>
      <c r="GM92" s="218"/>
      <c r="GN92" s="218"/>
      <c r="GO92" s="218"/>
      <c r="GP92" s="218"/>
      <c r="GQ92" s="20">
        <f t="shared" si="296"/>
        <v>0</v>
      </c>
      <c r="GR92" s="18">
        <v>0</v>
      </c>
      <c r="GS92" s="18">
        <v>0</v>
      </c>
      <c r="GT92" s="18">
        <v>0</v>
      </c>
      <c r="GU92" s="18">
        <v>0</v>
      </c>
      <c r="GV92" s="218">
        <f t="shared" si="297"/>
        <v>-6.1589999999999998</v>
      </c>
      <c r="GW92" s="20">
        <f t="shared" si="189"/>
        <v>-6.1589999999999998</v>
      </c>
      <c r="GX92" s="20">
        <f t="shared" si="190"/>
        <v>0</v>
      </c>
      <c r="GY92" s="18">
        <f t="shared" si="298"/>
        <v>1787.4870000000003</v>
      </c>
      <c r="GZ92" s="18">
        <v>174.59700000000001</v>
      </c>
      <c r="HA92" s="218">
        <v>179.21</v>
      </c>
      <c r="HB92" s="218">
        <v>179.21</v>
      </c>
      <c r="HC92" s="218">
        <v>179.21</v>
      </c>
      <c r="HD92" s="218">
        <v>179.21</v>
      </c>
      <c r="HE92" s="218">
        <v>179.21</v>
      </c>
      <c r="HF92" s="218">
        <v>179.21</v>
      </c>
      <c r="HG92" s="218">
        <v>179.21</v>
      </c>
      <c r="HH92" s="218">
        <v>179.21</v>
      </c>
      <c r="HI92" s="218">
        <v>179.21</v>
      </c>
      <c r="HJ92" s="218"/>
      <c r="HK92" s="218"/>
      <c r="HL92" s="20">
        <f t="shared" si="299"/>
        <v>1432.7714682788264</v>
      </c>
      <c r="HM92" s="18">
        <v>136.83752590362872</v>
      </c>
      <c r="HN92" s="18">
        <v>125.80455664413823</v>
      </c>
      <c r="HO92" s="18">
        <v>144.59409373646255</v>
      </c>
      <c r="HP92" s="18">
        <v>155.86086739179044</v>
      </c>
      <c r="HQ92" s="18">
        <v>163.04748212969065</v>
      </c>
      <c r="HR92" s="18">
        <v>141.43421624409643</v>
      </c>
      <c r="HS92" s="18">
        <v>128.56564633166263</v>
      </c>
      <c r="HT92" s="18">
        <v>170.06611798200623</v>
      </c>
      <c r="HU92" s="18">
        <v>128.50315604053623</v>
      </c>
      <c r="HV92" s="18">
        <v>138.05780587481448</v>
      </c>
      <c r="HW92" s="18"/>
      <c r="HX92" s="18"/>
      <c r="HY92" s="20">
        <f t="shared" si="191"/>
        <v>-354.71553172117387</v>
      </c>
      <c r="HZ92" s="20">
        <f t="shared" si="192"/>
        <v>-354.71553172117387</v>
      </c>
      <c r="IA92" s="20">
        <f t="shared" si="193"/>
        <v>0</v>
      </c>
      <c r="IB92" s="119">
        <f t="shared" si="300"/>
        <v>0</v>
      </c>
      <c r="IC92" s="119">
        <v>0</v>
      </c>
      <c r="ID92" s="228">
        <v>0</v>
      </c>
      <c r="IE92" s="228">
        <v>0</v>
      </c>
      <c r="IF92" s="119">
        <v>0</v>
      </c>
      <c r="IG92" s="119">
        <v>0</v>
      </c>
      <c r="IH92" s="119">
        <v>0</v>
      </c>
      <c r="II92" s="119">
        <v>0</v>
      </c>
      <c r="IJ92" s="119">
        <v>0</v>
      </c>
      <c r="IK92" s="119">
        <v>0</v>
      </c>
      <c r="IL92" s="119">
        <v>0</v>
      </c>
      <c r="IM92" s="119"/>
      <c r="IN92" s="119"/>
      <c r="IO92" s="120">
        <f t="shared" si="301"/>
        <v>0</v>
      </c>
      <c r="IP92" s="18">
        <v>0</v>
      </c>
      <c r="IQ92" s="18">
        <v>0</v>
      </c>
      <c r="IR92" s="18">
        <v>0</v>
      </c>
      <c r="IS92" s="18">
        <v>0</v>
      </c>
      <c r="IT92" s="18">
        <v>0</v>
      </c>
      <c r="IU92" s="18">
        <v>0</v>
      </c>
      <c r="IV92" s="18">
        <v>0</v>
      </c>
      <c r="IW92" s="18">
        <v>0</v>
      </c>
      <c r="IX92" s="18">
        <v>0</v>
      </c>
      <c r="IY92" s="18">
        <v>0</v>
      </c>
      <c r="IZ92" s="18"/>
      <c r="JA92" s="18"/>
      <c r="JB92" s="228">
        <f t="shared" si="194"/>
        <v>0</v>
      </c>
      <c r="JC92" s="120">
        <f t="shared" si="195"/>
        <v>0</v>
      </c>
      <c r="JD92" s="120">
        <f t="shared" si="196"/>
        <v>0</v>
      </c>
      <c r="JE92" s="119">
        <f t="shared" si="302"/>
        <v>0</v>
      </c>
      <c r="JF92" s="119">
        <v>0</v>
      </c>
      <c r="JG92" s="228">
        <v>0</v>
      </c>
      <c r="JH92" s="228">
        <v>0</v>
      </c>
      <c r="JI92" s="228">
        <v>0</v>
      </c>
      <c r="JJ92" s="228">
        <v>0</v>
      </c>
      <c r="JK92" s="228">
        <v>0</v>
      </c>
      <c r="JL92" s="228">
        <v>0</v>
      </c>
      <c r="JM92" s="228">
        <v>0</v>
      </c>
      <c r="JN92" s="228">
        <v>0</v>
      </c>
      <c r="JO92" s="228">
        <v>0</v>
      </c>
      <c r="JP92" s="228"/>
      <c r="JQ92" s="228"/>
      <c r="JR92" s="119">
        <f t="shared" si="303"/>
        <v>0</v>
      </c>
      <c r="JS92" s="18">
        <v>0</v>
      </c>
      <c r="JT92" s="18">
        <v>0</v>
      </c>
      <c r="JU92" s="18">
        <v>0</v>
      </c>
      <c r="JV92" s="18">
        <v>0</v>
      </c>
      <c r="JW92" s="18">
        <v>0</v>
      </c>
      <c r="JX92" s="18">
        <v>0</v>
      </c>
      <c r="JY92" s="18">
        <v>0</v>
      </c>
      <c r="JZ92" s="18">
        <v>0</v>
      </c>
      <c r="KA92" s="18">
        <v>0</v>
      </c>
      <c r="KB92" s="18">
        <v>0</v>
      </c>
      <c r="KC92" s="18"/>
      <c r="KD92" s="18"/>
      <c r="KE92" s="228">
        <f t="shared" si="197"/>
        <v>0</v>
      </c>
      <c r="KF92" s="120">
        <f t="shared" si="198"/>
        <v>0</v>
      </c>
      <c r="KG92" s="120">
        <f t="shared" si="199"/>
        <v>0</v>
      </c>
      <c r="KH92" s="119">
        <f t="shared" si="304"/>
        <v>2018.5279999999998</v>
      </c>
      <c r="KI92" s="119">
        <v>198.18799999999999</v>
      </c>
      <c r="KJ92" s="228">
        <v>202.26</v>
      </c>
      <c r="KK92" s="228">
        <v>202.26</v>
      </c>
      <c r="KL92" s="228">
        <v>202.26</v>
      </c>
      <c r="KM92" s="228">
        <v>202.26</v>
      </c>
      <c r="KN92" s="228">
        <v>202.26</v>
      </c>
      <c r="KO92" s="228">
        <v>202.26</v>
      </c>
      <c r="KP92" s="228">
        <v>202.26</v>
      </c>
      <c r="KQ92" s="228">
        <v>202.26</v>
      </c>
      <c r="KR92" s="228">
        <v>202.26</v>
      </c>
      <c r="KS92" s="228"/>
      <c r="KT92" s="228"/>
      <c r="KU92" s="120">
        <f t="shared" si="305"/>
        <v>1686.6095267984776</v>
      </c>
      <c r="KV92" s="18">
        <v>234.79932815281768</v>
      </c>
      <c r="KW92" s="18">
        <v>177.96765079563303</v>
      </c>
      <c r="KX92" s="18">
        <v>262.36198189031552</v>
      </c>
      <c r="KY92" s="18">
        <v>232.67908285913907</v>
      </c>
      <c r="KZ92" s="18">
        <v>250.59585366222632</v>
      </c>
      <c r="LA92" s="18">
        <v>49.651282159199624</v>
      </c>
      <c r="LB92" s="18">
        <v>2.7511612368170688</v>
      </c>
      <c r="LC92" s="18"/>
      <c r="LD92" s="18">
        <v>277.19568919767391</v>
      </c>
      <c r="LE92" s="18">
        <v>198.60749684465523</v>
      </c>
      <c r="LF92" s="18"/>
      <c r="LG92" s="18"/>
      <c r="LH92" s="228">
        <f t="shared" si="306"/>
        <v>-331.91847320152215</v>
      </c>
      <c r="LI92" s="120">
        <f t="shared" si="200"/>
        <v>-331.91847320152215</v>
      </c>
      <c r="LJ92" s="120">
        <f t="shared" si="201"/>
        <v>0</v>
      </c>
      <c r="LK92" s="120">
        <f t="shared" si="307"/>
        <v>0</v>
      </c>
      <c r="LL92" s="228"/>
      <c r="LM92" s="228"/>
      <c r="LN92" s="228"/>
      <c r="LO92" s="228"/>
      <c r="LP92" s="228"/>
      <c r="LQ92" s="228"/>
      <c r="LR92" s="228"/>
      <c r="LS92" s="228"/>
      <c r="LT92" s="228"/>
      <c r="LU92" s="228"/>
      <c r="LV92" s="228"/>
      <c r="LW92" s="228"/>
      <c r="LX92" s="120">
        <f t="shared" si="202"/>
        <v>0</v>
      </c>
      <c r="LY92" s="228"/>
      <c r="LZ92" s="228"/>
      <c r="MA92" s="228"/>
      <c r="MB92" s="228"/>
      <c r="MC92" s="228"/>
      <c r="MD92" s="228"/>
      <c r="ME92" s="228"/>
      <c r="MF92" s="228"/>
      <c r="MG92" s="228"/>
      <c r="MH92" s="228"/>
      <c r="MI92" s="228"/>
      <c r="MJ92" s="119">
        <v>0</v>
      </c>
      <c r="MK92" s="228"/>
      <c r="ML92" s="120">
        <f t="shared" si="203"/>
        <v>0</v>
      </c>
      <c r="MM92" s="120">
        <f t="shared" si="204"/>
        <v>0</v>
      </c>
      <c r="MN92" s="120">
        <f t="shared" si="308"/>
        <v>13112.885</v>
      </c>
      <c r="MO92" s="120">
        <v>1292.915</v>
      </c>
      <c r="MP92" s="228">
        <v>1313.33</v>
      </c>
      <c r="MQ92" s="228">
        <v>1313.33</v>
      </c>
      <c r="MR92" s="228">
        <v>1313.33</v>
      </c>
      <c r="MS92" s="228">
        <v>1313.33</v>
      </c>
      <c r="MT92" s="228">
        <v>1313.33</v>
      </c>
      <c r="MU92" s="228">
        <v>1313.33</v>
      </c>
      <c r="MV92" s="228">
        <v>1313.33</v>
      </c>
      <c r="MW92" s="228">
        <v>1313.33</v>
      </c>
      <c r="MX92" s="228">
        <v>1313.33</v>
      </c>
      <c r="MY92" s="228"/>
      <c r="MZ92" s="228"/>
      <c r="NA92" s="120">
        <f t="shared" si="309"/>
        <v>0</v>
      </c>
      <c r="NB92" s="20">
        <v>0</v>
      </c>
      <c r="NC92" s="20">
        <v>0</v>
      </c>
      <c r="ND92" s="20">
        <v>0</v>
      </c>
      <c r="NE92" s="20">
        <v>0</v>
      </c>
      <c r="NF92" s="20">
        <v>0</v>
      </c>
      <c r="NG92" s="20">
        <v>0</v>
      </c>
      <c r="NH92" s="20">
        <v>0</v>
      </c>
      <c r="NI92" s="20">
        <v>0</v>
      </c>
      <c r="NJ92" s="20">
        <v>0</v>
      </c>
      <c r="NK92" s="20">
        <v>0</v>
      </c>
      <c r="NL92" s="20"/>
      <c r="NM92" s="20"/>
      <c r="NN92" s="228">
        <f t="shared" si="310"/>
        <v>-13112.885</v>
      </c>
      <c r="NO92" s="120">
        <f t="shared" si="205"/>
        <v>-13112.885</v>
      </c>
      <c r="NP92" s="120">
        <f t="shared" si="206"/>
        <v>0</v>
      </c>
      <c r="NQ92" s="114">
        <f t="shared" si="207"/>
        <v>0</v>
      </c>
      <c r="NR92" s="113">
        <f t="shared" si="208"/>
        <v>0</v>
      </c>
      <c r="NS92" s="131">
        <f t="shared" si="209"/>
        <v>0</v>
      </c>
      <c r="NT92" s="120">
        <f t="shared" si="210"/>
        <v>0</v>
      </c>
      <c r="NU92" s="120">
        <f t="shared" si="211"/>
        <v>0</v>
      </c>
      <c r="NV92" s="18">
        <f t="shared" si="311"/>
        <v>0</v>
      </c>
      <c r="NW92" s="18">
        <v>0</v>
      </c>
      <c r="NX92" s="218">
        <v>0</v>
      </c>
      <c r="NY92" s="218">
        <v>0</v>
      </c>
      <c r="NZ92" s="18">
        <v>0</v>
      </c>
      <c r="OA92" s="18">
        <v>0</v>
      </c>
      <c r="OB92" s="18">
        <v>0</v>
      </c>
      <c r="OC92" s="18">
        <v>0</v>
      </c>
      <c r="OD92" s="18">
        <v>0</v>
      </c>
      <c r="OE92" s="18">
        <v>0</v>
      </c>
      <c r="OF92" s="18">
        <v>0</v>
      </c>
      <c r="OG92" s="18"/>
      <c r="OH92" s="18"/>
      <c r="OI92" s="20">
        <f t="shared" si="312"/>
        <v>0</v>
      </c>
      <c r="OJ92" s="20">
        <v>0</v>
      </c>
      <c r="OK92" s="20">
        <v>0</v>
      </c>
      <c r="OL92" s="20">
        <v>0</v>
      </c>
      <c r="OM92" s="20">
        <v>0</v>
      </c>
      <c r="ON92" s="20">
        <v>0</v>
      </c>
      <c r="OO92" s="20">
        <v>0</v>
      </c>
      <c r="OP92" s="20">
        <v>0</v>
      </c>
      <c r="OQ92" s="20">
        <v>0</v>
      </c>
      <c r="OR92" s="20">
        <v>0</v>
      </c>
      <c r="OS92" s="20">
        <f>VLOOKUP(C92,'[3]Фін.рез.(витрати)'!$C$8:$AD$94,28,0)</f>
        <v>0</v>
      </c>
      <c r="OT92" s="20"/>
      <c r="OU92" s="20"/>
      <c r="OV92" s="218">
        <f t="shared" si="313"/>
        <v>0</v>
      </c>
      <c r="OW92" s="20">
        <f t="shared" si="212"/>
        <v>0</v>
      </c>
      <c r="OX92" s="20">
        <f t="shared" si="213"/>
        <v>0</v>
      </c>
      <c r="OY92" s="18">
        <f t="shared" si="314"/>
        <v>0</v>
      </c>
      <c r="OZ92" s="18">
        <v>0</v>
      </c>
      <c r="PA92" s="218">
        <v>0</v>
      </c>
      <c r="PB92" s="218">
        <v>0</v>
      </c>
      <c r="PC92" s="218">
        <v>0</v>
      </c>
      <c r="PD92" s="218">
        <v>0</v>
      </c>
      <c r="PE92" s="218">
        <v>0</v>
      </c>
      <c r="PF92" s="218">
        <v>0</v>
      </c>
      <c r="PG92" s="218">
        <v>0</v>
      </c>
      <c r="PH92" s="218">
        <v>0</v>
      </c>
      <c r="PI92" s="218">
        <v>0</v>
      </c>
      <c r="PJ92" s="218"/>
      <c r="PK92" s="218"/>
      <c r="PL92" s="20">
        <f t="shared" si="315"/>
        <v>0</v>
      </c>
      <c r="PM92" s="18">
        <v>0</v>
      </c>
      <c r="PN92" s="18">
        <v>0</v>
      </c>
      <c r="PO92" s="18">
        <v>0</v>
      </c>
      <c r="PP92" s="18">
        <v>0</v>
      </c>
      <c r="PQ92" s="18">
        <v>0</v>
      </c>
      <c r="PR92" s="18">
        <v>0</v>
      </c>
      <c r="PS92" s="18">
        <v>0</v>
      </c>
      <c r="PT92" s="18">
        <v>0</v>
      </c>
      <c r="PU92" s="18">
        <v>0</v>
      </c>
      <c r="PV92" s="18">
        <f>VLOOKUP(C92,'[3]Фін.рез.(витрати)'!$C$8:$AE$94,29,0)</f>
        <v>0</v>
      </c>
      <c r="PW92" s="18"/>
      <c r="PX92" s="18"/>
      <c r="PY92" s="218">
        <f t="shared" si="316"/>
        <v>0</v>
      </c>
      <c r="PZ92" s="20">
        <f t="shared" si="214"/>
        <v>0</v>
      </c>
      <c r="QA92" s="20">
        <f t="shared" si="215"/>
        <v>0</v>
      </c>
      <c r="QB92" s="18">
        <f t="shared" si="317"/>
        <v>0</v>
      </c>
      <c r="QC92" s="18">
        <v>0</v>
      </c>
      <c r="QD92" s="218">
        <v>0</v>
      </c>
      <c r="QE92" s="218">
        <v>0</v>
      </c>
      <c r="QF92" s="218">
        <v>0</v>
      </c>
      <c r="QG92" s="218">
        <v>0</v>
      </c>
      <c r="QH92" s="218">
        <v>0</v>
      </c>
      <c r="QI92" s="218">
        <v>0</v>
      </c>
      <c r="QJ92" s="218">
        <v>0</v>
      </c>
      <c r="QK92" s="218">
        <v>0</v>
      </c>
      <c r="QL92" s="218">
        <v>0</v>
      </c>
      <c r="QM92" s="218"/>
      <c r="QN92" s="218"/>
      <c r="QO92" s="20">
        <f t="shared" si="318"/>
        <v>0</v>
      </c>
      <c r="QP92" s="18">
        <v>0</v>
      </c>
      <c r="QQ92" s="18">
        <v>0</v>
      </c>
      <c r="QR92" s="18"/>
      <c r="QS92" s="18">
        <v>0</v>
      </c>
      <c r="QT92" s="18">
        <v>0</v>
      </c>
      <c r="QU92" s="18">
        <v>0</v>
      </c>
      <c r="QV92" s="18"/>
      <c r="QW92" s="18">
        <v>0</v>
      </c>
      <c r="QX92" s="18"/>
      <c r="QY92" s="18"/>
      <c r="QZ92" s="18"/>
      <c r="RA92" s="18"/>
      <c r="RB92" s="218">
        <f t="shared" si="319"/>
        <v>0</v>
      </c>
      <c r="RC92" s="20">
        <f t="shared" si="216"/>
        <v>0</v>
      </c>
      <c r="RD92" s="20">
        <f t="shared" si="217"/>
        <v>0</v>
      </c>
      <c r="RE92" s="18">
        <f t="shared" si="320"/>
        <v>0</v>
      </c>
      <c r="RF92" s="20">
        <v>0</v>
      </c>
      <c r="RG92" s="218">
        <v>0</v>
      </c>
      <c r="RH92" s="218">
        <v>0</v>
      </c>
      <c r="RI92" s="218">
        <v>0</v>
      </c>
      <c r="RJ92" s="218">
        <v>0</v>
      </c>
      <c r="RK92" s="218">
        <v>0</v>
      </c>
      <c r="RL92" s="218">
        <v>0</v>
      </c>
      <c r="RM92" s="218">
        <v>0</v>
      </c>
      <c r="RN92" s="218">
        <v>0</v>
      </c>
      <c r="RO92" s="218">
        <v>0</v>
      </c>
      <c r="RP92" s="218"/>
      <c r="RQ92" s="218"/>
      <c r="RR92" s="20">
        <f t="shared" si="321"/>
        <v>0</v>
      </c>
      <c r="RS92" s="18">
        <v>0</v>
      </c>
      <c r="RT92" s="18">
        <v>0</v>
      </c>
      <c r="RU92" s="18"/>
      <c r="RV92" s="18">
        <v>0</v>
      </c>
      <c r="RW92" s="18"/>
      <c r="RX92" s="18"/>
      <c r="RY92" s="18">
        <v>0</v>
      </c>
      <c r="RZ92" s="18">
        <v>0</v>
      </c>
      <c r="SA92" s="18"/>
      <c r="SB92" s="18"/>
      <c r="SC92" s="18"/>
      <c r="SD92" s="18"/>
      <c r="SE92" s="20">
        <f t="shared" si="218"/>
        <v>0</v>
      </c>
      <c r="SF92" s="20">
        <f t="shared" si="219"/>
        <v>0</v>
      </c>
      <c r="SG92" s="20">
        <f t="shared" si="220"/>
        <v>0</v>
      </c>
      <c r="SH92" s="18">
        <f t="shared" si="322"/>
        <v>0</v>
      </c>
      <c r="SI92" s="18">
        <v>0</v>
      </c>
      <c r="SJ92" s="218">
        <v>0</v>
      </c>
      <c r="SK92" s="218">
        <v>0</v>
      </c>
      <c r="SL92" s="218">
        <v>0</v>
      </c>
      <c r="SM92" s="218">
        <v>0</v>
      </c>
      <c r="SN92" s="218">
        <v>0</v>
      </c>
      <c r="SO92" s="218">
        <v>0</v>
      </c>
      <c r="SP92" s="218">
        <v>0</v>
      </c>
      <c r="SQ92" s="218">
        <v>0</v>
      </c>
      <c r="SR92" s="218">
        <v>0</v>
      </c>
      <c r="SS92" s="218"/>
      <c r="ST92" s="218"/>
      <c r="SU92" s="20">
        <f t="shared" si="323"/>
        <v>0</v>
      </c>
      <c r="SV92" s="18">
        <v>0</v>
      </c>
      <c r="SW92" s="18">
        <v>0</v>
      </c>
      <c r="SX92" s="18">
        <v>0</v>
      </c>
      <c r="SY92" s="18">
        <v>0</v>
      </c>
      <c r="SZ92" s="18">
        <v>0</v>
      </c>
      <c r="TA92" s="18">
        <v>0</v>
      </c>
      <c r="TB92" s="18">
        <v>0</v>
      </c>
      <c r="TC92" s="18">
        <v>0</v>
      </c>
      <c r="TD92" s="18">
        <v>0</v>
      </c>
      <c r="TE92" s="18"/>
      <c r="TF92" s="18"/>
      <c r="TG92" s="18"/>
      <c r="TH92" s="20">
        <f t="shared" si="221"/>
        <v>0</v>
      </c>
      <c r="TI92" s="20">
        <f t="shared" si="222"/>
        <v>0</v>
      </c>
      <c r="TJ92" s="20">
        <f t="shared" si="223"/>
        <v>0</v>
      </c>
      <c r="TK92" s="18">
        <f t="shared" si="324"/>
        <v>0</v>
      </c>
      <c r="TL92" s="18">
        <v>0</v>
      </c>
      <c r="TM92" s="218">
        <v>0</v>
      </c>
      <c r="TN92" s="218">
        <v>0</v>
      </c>
      <c r="TO92" s="218">
        <v>0</v>
      </c>
      <c r="TP92" s="218">
        <v>0</v>
      </c>
      <c r="TQ92" s="218">
        <v>0</v>
      </c>
      <c r="TR92" s="218">
        <v>0</v>
      </c>
      <c r="TS92" s="218">
        <v>0</v>
      </c>
      <c r="TT92" s="218">
        <v>0</v>
      </c>
      <c r="TU92" s="218">
        <v>0</v>
      </c>
      <c r="TV92" s="218"/>
      <c r="TW92" s="218"/>
      <c r="TX92" s="20">
        <f t="shared" si="325"/>
        <v>0</v>
      </c>
      <c r="TY92" s="18">
        <v>0</v>
      </c>
      <c r="TZ92" s="18">
        <v>0</v>
      </c>
      <c r="UA92" s="18">
        <v>0</v>
      </c>
      <c r="UB92" s="18">
        <v>0</v>
      </c>
      <c r="UC92" s="18">
        <v>0</v>
      </c>
      <c r="UD92" s="18">
        <v>0</v>
      </c>
      <c r="UE92" s="18">
        <v>0</v>
      </c>
      <c r="UF92" s="18">
        <v>0</v>
      </c>
      <c r="UG92" s="18">
        <v>0</v>
      </c>
      <c r="UH92" s="18">
        <f>VLOOKUP(C92,'[3]Фін.рез.(витрати)'!$C$8:$AI$94,33,0)</f>
        <v>0</v>
      </c>
      <c r="UI92" s="18"/>
      <c r="UJ92" s="18"/>
      <c r="UK92" s="20">
        <f t="shared" si="224"/>
        <v>0</v>
      </c>
      <c r="UL92" s="20">
        <f t="shared" si="225"/>
        <v>0</v>
      </c>
      <c r="UM92" s="20">
        <f t="shared" si="226"/>
        <v>0</v>
      </c>
      <c r="UN92" s="18">
        <f t="shared" si="326"/>
        <v>0</v>
      </c>
      <c r="UO92" s="18">
        <v>0</v>
      </c>
      <c r="UP92" s="218">
        <v>0</v>
      </c>
      <c r="UQ92" s="218">
        <v>0</v>
      </c>
      <c r="UR92" s="218">
        <v>0</v>
      </c>
      <c r="US92" s="218">
        <v>0</v>
      </c>
      <c r="UT92" s="218">
        <v>0</v>
      </c>
      <c r="UU92" s="218">
        <v>0</v>
      </c>
      <c r="UV92" s="218">
        <v>0</v>
      </c>
      <c r="UW92" s="218">
        <v>0</v>
      </c>
      <c r="UX92" s="218">
        <v>0</v>
      </c>
      <c r="UY92" s="218"/>
      <c r="UZ92" s="218"/>
      <c r="VA92" s="20">
        <f t="shared" si="227"/>
        <v>0</v>
      </c>
      <c r="VB92" s="218"/>
      <c r="VC92" s="218"/>
      <c r="VD92" s="218"/>
      <c r="VE92" s="218"/>
      <c r="VF92" s="218"/>
      <c r="VG92" s="218"/>
      <c r="VH92" s="218"/>
      <c r="VI92" s="218"/>
      <c r="VJ92" s="218"/>
      <c r="VK92" s="218"/>
      <c r="VL92" s="218"/>
      <c r="VM92" s="218"/>
      <c r="VN92" s="20">
        <f t="shared" si="228"/>
        <v>0</v>
      </c>
      <c r="VO92" s="20">
        <f t="shared" si="229"/>
        <v>0</v>
      </c>
      <c r="VP92" s="20">
        <f t="shared" si="230"/>
        <v>0</v>
      </c>
      <c r="VQ92" s="120">
        <f t="shared" si="231"/>
        <v>0</v>
      </c>
      <c r="VR92" s="228"/>
      <c r="VS92" s="228"/>
      <c r="VT92" s="228"/>
      <c r="VU92" s="228"/>
      <c r="VV92" s="228"/>
      <c r="VW92" s="228"/>
      <c r="VX92" s="228"/>
      <c r="VY92" s="228"/>
      <c r="VZ92" s="228"/>
      <c r="WA92" s="228"/>
      <c r="WB92" s="228"/>
      <c r="WC92" s="228"/>
      <c r="WD92" s="120">
        <f t="shared" si="232"/>
        <v>0</v>
      </c>
      <c r="WE92" s="218"/>
      <c r="WF92" s="218"/>
      <c r="WG92" s="218"/>
      <c r="WH92" s="218"/>
      <c r="WI92" s="218"/>
      <c r="WJ92" s="218"/>
      <c r="WK92" s="218"/>
      <c r="WL92" s="218"/>
      <c r="WM92" s="218"/>
      <c r="WN92" s="218"/>
      <c r="WO92" s="218"/>
      <c r="WP92" s="218"/>
      <c r="WQ92" s="120">
        <f t="shared" si="233"/>
        <v>0</v>
      </c>
      <c r="WR92" s="120">
        <f t="shared" si="234"/>
        <v>0</v>
      </c>
      <c r="WS92" s="120">
        <f t="shared" si="235"/>
        <v>0</v>
      </c>
      <c r="WT92" s="119">
        <f t="shared" si="327"/>
        <v>2128.3089999999997</v>
      </c>
      <c r="WU92" s="119">
        <v>197.53899999999999</v>
      </c>
      <c r="WV92" s="228">
        <v>214.53</v>
      </c>
      <c r="WW92" s="228">
        <v>214.53</v>
      </c>
      <c r="WX92" s="228">
        <v>214.53</v>
      </c>
      <c r="WY92" s="228">
        <v>214.53</v>
      </c>
      <c r="WZ92" s="228">
        <v>214.53</v>
      </c>
      <c r="XA92" s="228">
        <v>214.53</v>
      </c>
      <c r="XB92" s="228">
        <v>214.53</v>
      </c>
      <c r="XC92" s="228">
        <v>214.53</v>
      </c>
      <c r="XD92" s="228">
        <v>214.53</v>
      </c>
      <c r="XE92" s="228"/>
      <c r="XF92" s="228"/>
      <c r="XG92" s="119">
        <f t="shared" si="328"/>
        <v>1728.7669110805459</v>
      </c>
      <c r="XH92" s="18">
        <v>0</v>
      </c>
      <c r="XI92" s="18">
        <v>140.98315328937585</v>
      </c>
      <c r="XJ92" s="18">
        <v>46.431962252307457</v>
      </c>
      <c r="XK92" s="18">
        <v>0.82990872674766769</v>
      </c>
      <c r="XL92" s="18">
        <v>162.50604651416802</v>
      </c>
      <c r="XM92" s="18">
        <v>153.885222693363</v>
      </c>
      <c r="XN92" s="18">
        <v>68.942729510888768</v>
      </c>
      <c r="XO92" s="18">
        <v>510.65086618897635</v>
      </c>
      <c r="XP92" s="18">
        <v>515.67408662182129</v>
      </c>
      <c r="XQ92" s="18">
        <v>128.86293528289752</v>
      </c>
      <c r="XR92" s="18"/>
      <c r="XS92" s="18"/>
      <c r="XT92" s="120">
        <f t="shared" si="236"/>
        <v>-399.54208891945382</v>
      </c>
      <c r="XU92" s="120">
        <f t="shared" si="237"/>
        <v>-399.54208891945382</v>
      </c>
      <c r="XV92" s="120">
        <f t="shared" si="238"/>
        <v>0</v>
      </c>
      <c r="XW92" s="119">
        <f t="shared" si="329"/>
        <v>0</v>
      </c>
      <c r="XX92" s="119">
        <v>0</v>
      </c>
      <c r="XY92" s="228">
        <v>0</v>
      </c>
      <c r="XZ92" s="228">
        <v>0</v>
      </c>
      <c r="YA92" s="228">
        <v>0</v>
      </c>
      <c r="YB92" s="228">
        <v>0</v>
      </c>
      <c r="YC92" s="228">
        <v>0</v>
      </c>
      <c r="YD92" s="228">
        <v>0</v>
      </c>
      <c r="YE92" s="228">
        <v>0</v>
      </c>
      <c r="YF92" s="228">
        <v>0</v>
      </c>
      <c r="YG92" s="228">
        <v>0</v>
      </c>
      <c r="YH92" s="228"/>
      <c r="YI92" s="228"/>
      <c r="YJ92" s="120">
        <f t="shared" si="330"/>
        <v>0</v>
      </c>
      <c r="YK92" s="18">
        <v>0</v>
      </c>
      <c r="YL92" s="18">
        <v>0</v>
      </c>
      <c r="YM92" s="18">
        <v>0</v>
      </c>
      <c r="YN92" s="18">
        <v>0</v>
      </c>
      <c r="YO92" s="18">
        <v>0</v>
      </c>
      <c r="YP92" s="18">
        <v>0</v>
      </c>
      <c r="YQ92" s="18">
        <v>0</v>
      </c>
      <c r="YR92" s="18">
        <v>0</v>
      </c>
      <c r="YS92" s="18">
        <v>0</v>
      </c>
      <c r="YT92" s="18">
        <v>0</v>
      </c>
      <c r="YU92" s="18"/>
      <c r="YV92" s="18"/>
      <c r="YW92" s="218">
        <f t="shared" si="331"/>
        <v>0</v>
      </c>
      <c r="YX92" s="120">
        <f t="shared" si="239"/>
        <v>0</v>
      </c>
      <c r="YY92" s="120">
        <f t="shared" si="240"/>
        <v>0</v>
      </c>
      <c r="YZ92" s="119">
        <f t="shared" si="332"/>
        <v>1107.9439999999997</v>
      </c>
      <c r="ZA92" s="119">
        <v>108.494</v>
      </c>
      <c r="ZB92" s="228">
        <v>111.05</v>
      </c>
      <c r="ZC92" s="228">
        <v>111.05</v>
      </c>
      <c r="ZD92" s="228">
        <v>111.05</v>
      </c>
      <c r="ZE92" s="228">
        <v>111.05</v>
      </c>
      <c r="ZF92" s="228">
        <v>111.05</v>
      </c>
      <c r="ZG92" s="228">
        <v>111.05</v>
      </c>
      <c r="ZH92" s="228">
        <v>111.05</v>
      </c>
      <c r="ZI92" s="228">
        <v>111.05</v>
      </c>
      <c r="ZJ92" s="228">
        <v>111.05</v>
      </c>
      <c r="ZK92" s="228"/>
      <c r="ZL92" s="228"/>
      <c r="ZM92" s="120">
        <f t="shared" si="333"/>
        <v>328.32703958713159</v>
      </c>
      <c r="ZN92" s="119"/>
      <c r="ZO92" s="18"/>
      <c r="ZP92" s="18">
        <v>162.77729155114261</v>
      </c>
      <c r="ZQ92" s="18">
        <v>165.54974803598896</v>
      </c>
      <c r="ZR92" s="18"/>
      <c r="ZS92" s="18"/>
      <c r="ZT92" s="18"/>
      <c r="ZU92" s="18"/>
      <c r="ZV92" s="18"/>
      <c r="ZW92" s="18"/>
      <c r="ZX92" s="18"/>
      <c r="ZY92" s="18"/>
      <c r="ZZ92" s="120">
        <f t="shared" si="241"/>
        <v>-779.61696041286814</v>
      </c>
      <c r="AAA92" s="120">
        <f t="shared" si="242"/>
        <v>-779.61696041286814</v>
      </c>
      <c r="AAB92" s="120">
        <f t="shared" si="243"/>
        <v>0</v>
      </c>
      <c r="AAC92" s="119">
        <f t="shared" si="334"/>
        <v>0</v>
      </c>
      <c r="AAD92" s="119">
        <v>0</v>
      </c>
      <c r="AAE92" s="228">
        <v>0</v>
      </c>
      <c r="AAF92" s="228">
        <v>0</v>
      </c>
      <c r="AAG92" s="228">
        <v>0</v>
      </c>
      <c r="AAH92" s="228">
        <v>0</v>
      </c>
      <c r="AAI92" s="228">
        <v>0</v>
      </c>
      <c r="AAJ92" s="228">
        <v>0</v>
      </c>
      <c r="AAK92" s="228">
        <v>0</v>
      </c>
      <c r="AAL92" s="228">
        <v>0</v>
      </c>
      <c r="AAM92" s="228">
        <v>0</v>
      </c>
      <c r="AAN92" s="228"/>
      <c r="AAO92" s="228"/>
      <c r="AAP92" s="120">
        <f t="shared" si="335"/>
        <v>0</v>
      </c>
      <c r="AAQ92" s="18">
        <v>0</v>
      </c>
      <c r="AAR92" s="18">
        <v>0</v>
      </c>
      <c r="AAS92" s="18">
        <v>0</v>
      </c>
      <c r="AAT92" s="18">
        <v>0</v>
      </c>
      <c r="AAU92" s="18">
        <v>0</v>
      </c>
      <c r="AAV92" s="18">
        <v>0</v>
      </c>
      <c r="AAW92" s="18">
        <v>0</v>
      </c>
      <c r="AAX92" s="18">
        <v>0</v>
      </c>
      <c r="AAY92" s="18">
        <v>0</v>
      </c>
      <c r="AAZ92" s="18">
        <v>0</v>
      </c>
      <c r="ABA92" s="18"/>
      <c r="ABB92" s="18"/>
      <c r="ABC92" s="120">
        <f t="shared" si="244"/>
        <v>0</v>
      </c>
      <c r="ABD92" s="120">
        <f t="shared" si="245"/>
        <v>0</v>
      </c>
      <c r="ABE92" s="120">
        <f t="shared" si="246"/>
        <v>0</v>
      </c>
      <c r="ABF92" s="119">
        <f t="shared" si="336"/>
        <v>0</v>
      </c>
      <c r="ABG92" s="119">
        <v>0</v>
      </c>
      <c r="ABH92" s="228">
        <v>0</v>
      </c>
      <c r="ABI92" s="228">
        <v>0</v>
      </c>
      <c r="ABJ92" s="228">
        <v>0</v>
      </c>
      <c r="ABK92" s="228">
        <v>0</v>
      </c>
      <c r="ABL92" s="228">
        <v>0</v>
      </c>
      <c r="ABM92" s="228">
        <v>0</v>
      </c>
      <c r="ABN92" s="228">
        <v>0</v>
      </c>
      <c r="ABO92" s="228">
        <v>0</v>
      </c>
      <c r="ABP92" s="228">
        <v>0</v>
      </c>
      <c r="ABQ92" s="228"/>
      <c r="ABR92" s="228"/>
      <c r="ABS92" s="120">
        <f t="shared" si="337"/>
        <v>0</v>
      </c>
      <c r="ABT92" s="18">
        <v>0</v>
      </c>
      <c r="ABU92" s="18"/>
      <c r="ABV92" s="18"/>
      <c r="ABW92" s="18"/>
      <c r="ABX92" s="18"/>
      <c r="ABY92" s="18"/>
      <c r="ABZ92" s="18"/>
      <c r="ACA92" s="18">
        <v>0</v>
      </c>
      <c r="ACB92" s="18">
        <v>0</v>
      </c>
      <c r="ACC92" s="18">
        <v>0</v>
      </c>
      <c r="ACD92" s="18"/>
      <c r="ACE92" s="18"/>
      <c r="ACF92" s="120">
        <f t="shared" si="247"/>
        <v>0</v>
      </c>
      <c r="ACG92" s="120">
        <f t="shared" si="248"/>
        <v>0</v>
      </c>
      <c r="ACH92" s="120">
        <f t="shared" si="249"/>
        <v>0</v>
      </c>
      <c r="ACI92" s="114">
        <f t="shared" si="250"/>
        <v>3918.8160000000003</v>
      </c>
      <c r="ACJ92" s="120">
        <f t="shared" si="251"/>
        <v>3627.5793484320002</v>
      </c>
      <c r="ACK92" s="131">
        <f t="shared" si="252"/>
        <v>-291.23665156800007</v>
      </c>
      <c r="ACL92" s="120">
        <f t="shared" si="253"/>
        <v>-291.23665156800007</v>
      </c>
      <c r="ACM92" s="120">
        <f t="shared" si="254"/>
        <v>0</v>
      </c>
      <c r="ACN92" s="18">
        <f t="shared" si="338"/>
        <v>3918.8160000000003</v>
      </c>
      <c r="ACO92" s="18">
        <v>356.25599999999997</v>
      </c>
      <c r="ACP92" s="218">
        <v>395.84</v>
      </c>
      <c r="ACQ92" s="218">
        <v>395.84</v>
      </c>
      <c r="ACR92" s="218">
        <v>395.84</v>
      </c>
      <c r="ACS92" s="218">
        <v>395.84</v>
      </c>
      <c r="ACT92" s="218">
        <v>395.84</v>
      </c>
      <c r="ACU92" s="218">
        <v>395.84</v>
      </c>
      <c r="ACV92" s="218">
        <v>395.84</v>
      </c>
      <c r="ACW92" s="218">
        <v>395.84</v>
      </c>
      <c r="ACX92" s="218">
        <v>395.84</v>
      </c>
      <c r="ACY92" s="218"/>
      <c r="ACZ92" s="218"/>
      <c r="ADA92" s="20">
        <f t="shared" si="339"/>
        <v>3627.5793484320002</v>
      </c>
      <c r="ADB92" s="18">
        <v>23.828318640000003</v>
      </c>
      <c r="ADC92" s="18">
        <v>39.611843999999998</v>
      </c>
      <c r="ADD92" s="18">
        <v>23.855079312000001</v>
      </c>
      <c r="ADE92" s="18">
        <v>24.350349600000001</v>
      </c>
      <c r="ADF92" s="18">
        <v>23.81841288</v>
      </c>
      <c r="ADG92" s="18">
        <v>380.12505840000006</v>
      </c>
      <c r="ADH92" s="18">
        <v>1131.3737856</v>
      </c>
      <c r="ADI92" s="18">
        <v>978.53469120000011</v>
      </c>
      <c r="ADJ92" s="18">
        <v>978.17129999999997</v>
      </c>
      <c r="ADK92" s="18">
        <v>23.910508800000002</v>
      </c>
      <c r="ADL92" s="18"/>
      <c r="ADM92" s="18"/>
      <c r="ADN92" s="20">
        <f t="shared" si="255"/>
        <v>-291.23665156800007</v>
      </c>
      <c r="ADO92" s="20">
        <f t="shared" si="256"/>
        <v>-291.23665156800007</v>
      </c>
      <c r="ADP92" s="20">
        <f t="shared" si="257"/>
        <v>0</v>
      </c>
      <c r="ADQ92" s="18">
        <f t="shared" si="340"/>
        <v>0</v>
      </c>
      <c r="ADR92" s="18">
        <v>0</v>
      </c>
      <c r="ADS92" s="218">
        <v>0</v>
      </c>
      <c r="ADT92" s="218">
        <v>0</v>
      </c>
      <c r="ADU92" s="218">
        <v>0</v>
      </c>
      <c r="ADV92" s="218">
        <v>0</v>
      </c>
      <c r="ADW92" s="218">
        <v>0</v>
      </c>
      <c r="ADX92" s="218">
        <v>0</v>
      </c>
      <c r="ADY92" s="218">
        <v>0</v>
      </c>
      <c r="ADZ92" s="218">
        <v>0</v>
      </c>
      <c r="AEA92" s="218">
        <v>0</v>
      </c>
      <c r="AEB92" s="218"/>
      <c r="AEC92" s="218"/>
      <c r="AED92" s="20">
        <f t="shared" si="341"/>
        <v>0</v>
      </c>
      <c r="AEE92" s="18">
        <v>0</v>
      </c>
      <c r="AEF92" s="18">
        <v>0</v>
      </c>
      <c r="AEG92" s="18">
        <v>0</v>
      </c>
      <c r="AEH92" s="18">
        <v>0</v>
      </c>
      <c r="AEI92" s="18">
        <v>0</v>
      </c>
      <c r="AEJ92" s="18">
        <v>0</v>
      </c>
      <c r="AEK92" s="18">
        <v>0</v>
      </c>
      <c r="AEL92" s="18">
        <v>0</v>
      </c>
      <c r="AEM92" s="18">
        <v>0</v>
      </c>
      <c r="AEN92" s="18">
        <v>0</v>
      </c>
      <c r="AEO92" s="18"/>
      <c r="AEP92" s="18"/>
      <c r="AEQ92" s="20">
        <f t="shared" si="258"/>
        <v>0</v>
      </c>
      <c r="AER92" s="20">
        <f t="shared" si="259"/>
        <v>0</v>
      </c>
      <c r="AES92" s="20">
        <f t="shared" si="260"/>
        <v>0</v>
      </c>
      <c r="AET92" s="18">
        <f t="shared" si="342"/>
        <v>10.271000000000001</v>
      </c>
      <c r="AEU92" s="18">
        <v>10.271000000000001</v>
      </c>
      <c r="AEV92" s="218">
        <v>0</v>
      </c>
      <c r="AEW92" s="218">
        <v>0</v>
      </c>
      <c r="AEX92" s="218">
        <v>0</v>
      </c>
      <c r="AEY92" s="218">
        <v>0</v>
      </c>
      <c r="AEZ92" s="218"/>
      <c r="AFA92" s="218"/>
      <c r="AFB92" s="218"/>
      <c r="AFC92" s="218"/>
      <c r="AFD92" s="218"/>
      <c r="AFE92" s="218"/>
      <c r="AFF92" s="218"/>
      <c r="AFG92" s="20">
        <f t="shared" si="343"/>
        <v>0</v>
      </c>
      <c r="AFH92" s="18"/>
      <c r="AFI92" s="18"/>
      <c r="AFJ92" s="18"/>
      <c r="AFK92" s="18"/>
      <c r="AFL92" s="18"/>
      <c r="AFM92" s="18"/>
      <c r="AFN92" s="18"/>
      <c r="AFO92" s="18"/>
      <c r="AFP92" s="18"/>
      <c r="AFQ92" s="18"/>
      <c r="AFR92" s="18"/>
      <c r="AFS92" s="18"/>
      <c r="AFT92" s="20">
        <f t="shared" si="261"/>
        <v>-10.271000000000001</v>
      </c>
      <c r="AFU92" s="20">
        <f t="shared" si="262"/>
        <v>-10.271000000000001</v>
      </c>
      <c r="AFV92" s="135">
        <f t="shared" si="263"/>
        <v>0</v>
      </c>
      <c r="AFW92" s="140">
        <f t="shared" si="264"/>
        <v>24090.399000000001</v>
      </c>
      <c r="AFX92" s="110">
        <f t="shared" si="265"/>
        <v>8804.0542941769818</v>
      </c>
      <c r="AFY92" s="125">
        <f t="shared" si="266"/>
        <v>-15286.344705823019</v>
      </c>
      <c r="AFZ92" s="20">
        <f t="shared" si="344"/>
        <v>-15286.344705823019</v>
      </c>
      <c r="AGA92" s="139">
        <f t="shared" si="345"/>
        <v>0</v>
      </c>
      <c r="AGB92" s="200">
        <f t="shared" si="267"/>
        <v>28908.478800000001</v>
      </c>
      <c r="AGC92" s="125">
        <f t="shared" si="267"/>
        <v>10564.865153012377</v>
      </c>
      <c r="AGD92" s="125">
        <f t="shared" si="268"/>
        <v>-18343.613646987622</v>
      </c>
      <c r="AGE92" s="20">
        <f t="shared" si="269"/>
        <v>-18343.613646987622</v>
      </c>
      <c r="AGF92" s="135">
        <f t="shared" si="270"/>
        <v>0</v>
      </c>
      <c r="AGG92" s="164">
        <f t="shared" si="346"/>
        <v>1445.4239400000001</v>
      </c>
      <c r="AGH92" s="205">
        <f t="shared" si="347"/>
        <v>528.24325765061883</v>
      </c>
      <c r="AGI92" s="125">
        <f t="shared" si="271"/>
        <v>-917.1806823493813</v>
      </c>
      <c r="AGJ92" s="20">
        <f t="shared" si="272"/>
        <v>-917.1806823493813</v>
      </c>
      <c r="AGK92" s="139">
        <f t="shared" si="273"/>
        <v>0</v>
      </c>
      <c r="AGL92" s="165">
        <f t="shared" si="348"/>
        <v>30353.902740000001</v>
      </c>
      <c r="AGM92" s="165">
        <f t="shared" si="348"/>
        <v>11093.108410662995</v>
      </c>
      <c r="AGN92" s="166">
        <f t="shared" si="99"/>
        <v>-19260.794329337004</v>
      </c>
      <c r="AGO92" s="165">
        <f t="shared" si="274"/>
        <v>-19260.794329337004</v>
      </c>
      <c r="AGP92" s="167">
        <f t="shared" si="275"/>
        <v>0</v>
      </c>
      <c r="AGQ92" s="202">
        <f t="shared" si="349"/>
        <v>4.7619047619047623E-2</v>
      </c>
      <c r="AGR92" s="263"/>
      <c r="AGS92" s="263">
        <v>0.05</v>
      </c>
      <c r="AGT92" s="229"/>
      <c r="AGU92" s="264"/>
      <c r="AGV92" s="22"/>
      <c r="AGW92" s="22"/>
      <c r="AGX92" s="22"/>
      <c r="AGY92" s="22"/>
      <c r="AGZ92" s="22"/>
      <c r="AHA92" s="22"/>
      <c r="AHB92" s="22"/>
      <c r="AHC92" s="22"/>
      <c r="AHD92" s="22"/>
      <c r="AHE92" s="22"/>
      <c r="AHF92" s="22"/>
      <c r="AHG92" s="22"/>
      <c r="AHH92" s="22"/>
    </row>
    <row r="93" spans="1:892" s="210" customFormat="1" ht="24" outlineLevel="1" x14ac:dyDescent="0.25">
      <c r="A93" s="1">
        <v>523</v>
      </c>
      <c r="B93" s="21">
        <v>3</v>
      </c>
      <c r="C93" s="233" t="s">
        <v>804</v>
      </c>
      <c r="D93" s="231">
        <v>1</v>
      </c>
      <c r="E93" s="227">
        <v>426.2</v>
      </c>
      <c r="F93" s="131">
        <f t="shared" si="177"/>
        <v>1860.9780000000003</v>
      </c>
      <c r="G93" s="113">
        <f t="shared" si="178"/>
        <v>1487.4228581038451</v>
      </c>
      <c r="H93" s="131">
        <f t="shared" si="179"/>
        <v>-373.55514189615519</v>
      </c>
      <c r="I93" s="120">
        <f t="shared" si="180"/>
        <v>-373.55514189615519</v>
      </c>
      <c r="J93" s="120">
        <f t="shared" si="181"/>
        <v>0</v>
      </c>
      <c r="K93" s="18">
        <f t="shared" si="276"/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/>
      <c r="W93" s="218"/>
      <c r="X93" s="218">
        <f t="shared" si="277"/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/>
      <c r="AJ93" s="18"/>
      <c r="AK93" s="218"/>
      <c r="AL93" s="218">
        <f t="shared" si="278"/>
        <v>0</v>
      </c>
      <c r="AM93" s="218">
        <f t="shared" si="182"/>
        <v>0</v>
      </c>
      <c r="AN93" s="18">
        <f t="shared" si="279"/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 s="218">
        <v>0</v>
      </c>
      <c r="AV93" s="218">
        <v>0</v>
      </c>
      <c r="AW93" s="218">
        <v>0</v>
      </c>
      <c r="AX93" s="218">
        <v>0</v>
      </c>
      <c r="AY93" s="218"/>
      <c r="AZ93" s="218"/>
      <c r="BA93" s="20">
        <f t="shared" si="280"/>
        <v>0</v>
      </c>
      <c r="BB93" s="18">
        <v>0</v>
      </c>
      <c r="BC93" s="18">
        <v>0</v>
      </c>
      <c r="BD93" s="18">
        <v>0</v>
      </c>
      <c r="BE93" s="18">
        <v>0</v>
      </c>
      <c r="BF93" s="18">
        <v>0</v>
      </c>
      <c r="BG93" s="18">
        <v>0</v>
      </c>
      <c r="BH93" s="18">
        <v>0</v>
      </c>
      <c r="BI93" s="18">
        <v>0</v>
      </c>
      <c r="BJ93" s="18">
        <v>0</v>
      </c>
      <c r="BK93" s="18">
        <v>0</v>
      </c>
      <c r="BL93" s="18"/>
      <c r="BM93" s="18"/>
      <c r="BN93" s="218"/>
      <c r="BO93" s="20">
        <f t="shared" si="183"/>
        <v>0</v>
      </c>
      <c r="BP93" s="20">
        <f t="shared" si="184"/>
        <v>0</v>
      </c>
      <c r="BQ93" s="18">
        <f t="shared" si="281"/>
        <v>0</v>
      </c>
      <c r="BR93" s="218">
        <v>0</v>
      </c>
      <c r="BS93" s="3">
        <v>0</v>
      </c>
      <c r="BT93" s="218">
        <v>0</v>
      </c>
      <c r="BU93" s="218">
        <v>0</v>
      </c>
      <c r="BV93" s="218">
        <v>0</v>
      </c>
      <c r="BW93" s="218">
        <v>0</v>
      </c>
      <c r="BX93" s="218">
        <v>0</v>
      </c>
      <c r="BY93" s="218">
        <v>0</v>
      </c>
      <c r="BZ93" s="218">
        <v>0</v>
      </c>
      <c r="CA93" s="218">
        <v>0</v>
      </c>
      <c r="CB93" s="218"/>
      <c r="CC93" s="218"/>
      <c r="CD93" s="18">
        <f t="shared" si="282"/>
        <v>0</v>
      </c>
      <c r="CE93" s="18">
        <v>0</v>
      </c>
      <c r="CF93" s="18">
        <v>0</v>
      </c>
      <c r="CG93" s="18">
        <v>0</v>
      </c>
      <c r="CH93" s="18">
        <v>0</v>
      </c>
      <c r="CI93" s="18">
        <v>0</v>
      </c>
      <c r="CJ93" s="18">
        <v>0</v>
      </c>
      <c r="CK93" s="18">
        <v>0</v>
      </c>
      <c r="CL93" s="18">
        <v>0</v>
      </c>
      <c r="CM93" s="18">
        <v>0</v>
      </c>
      <c r="CN93" s="18">
        <v>0</v>
      </c>
      <c r="CO93" s="18"/>
      <c r="CP93" s="18"/>
      <c r="CQ93" s="218"/>
      <c r="CR93" s="20">
        <f t="shared" si="185"/>
        <v>0</v>
      </c>
      <c r="CS93" s="20">
        <f t="shared" si="186"/>
        <v>0</v>
      </c>
      <c r="CT93" s="18">
        <f t="shared" si="283"/>
        <v>0</v>
      </c>
      <c r="CU93" s="18">
        <v>0</v>
      </c>
      <c r="CV93" s="218">
        <v>0</v>
      </c>
      <c r="CW93" s="218">
        <v>0</v>
      </c>
      <c r="CX93" s="218">
        <v>0</v>
      </c>
      <c r="CY93" s="218">
        <v>0</v>
      </c>
      <c r="CZ93" s="218">
        <v>0</v>
      </c>
      <c r="DA93" s="218">
        <v>0</v>
      </c>
      <c r="DB93" s="218">
        <v>0</v>
      </c>
      <c r="DC93" s="218">
        <v>0</v>
      </c>
      <c r="DD93" s="218">
        <v>0</v>
      </c>
      <c r="DE93" s="218"/>
      <c r="DF93" s="218"/>
      <c r="DG93" s="18">
        <f t="shared" si="284"/>
        <v>0</v>
      </c>
      <c r="DH93" s="18">
        <v>0</v>
      </c>
      <c r="DI93" s="18">
        <v>0</v>
      </c>
      <c r="DJ93" s="18">
        <v>0</v>
      </c>
      <c r="DK93" s="18">
        <v>0</v>
      </c>
      <c r="DL93" s="18">
        <v>0</v>
      </c>
      <c r="DM93" s="18">
        <v>0</v>
      </c>
      <c r="DN93" s="18">
        <v>0</v>
      </c>
      <c r="DO93" s="18">
        <v>0</v>
      </c>
      <c r="DP93" s="18">
        <v>0</v>
      </c>
      <c r="DQ93" s="18">
        <v>0</v>
      </c>
      <c r="DR93" s="18"/>
      <c r="DS93" s="18"/>
      <c r="DT93" s="218">
        <f t="shared" si="285"/>
        <v>0</v>
      </c>
      <c r="DU93" s="20">
        <f t="shared" si="187"/>
        <v>0</v>
      </c>
      <c r="DV93" s="20">
        <f t="shared" si="286"/>
        <v>0</v>
      </c>
      <c r="DW93" s="18">
        <f t="shared" si="176"/>
        <v>0</v>
      </c>
      <c r="DX93" s="18">
        <v>0</v>
      </c>
      <c r="DY93" s="218">
        <v>0</v>
      </c>
      <c r="DZ93" s="218">
        <v>0</v>
      </c>
      <c r="EA93" s="218">
        <v>0</v>
      </c>
      <c r="EB93" s="218">
        <v>0</v>
      </c>
      <c r="EC93" s="218">
        <v>0</v>
      </c>
      <c r="ED93" s="218">
        <v>0</v>
      </c>
      <c r="EE93" s="218">
        <v>0</v>
      </c>
      <c r="EF93" s="218">
        <v>0</v>
      </c>
      <c r="EG93" s="218">
        <v>0</v>
      </c>
      <c r="EH93" s="218"/>
      <c r="EI93" s="218"/>
      <c r="EJ93" s="218"/>
      <c r="EK93" s="18">
        <f t="shared" si="287"/>
        <v>0</v>
      </c>
      <c r="EL93" s="18">
        <v>0</v>
      </c>
      <c r="EM93" s="18">
        <v>0</v>
      </c>
      <c r="EN93" s="18">
        <v>0</v>
      </c>
      <c r="EO93" s="18">
        <v>0</v>
      </c>
      <c r="EP93" s="18">
        <v>0</v>
      </c>
      <c r="EQ93" s="18">
        <v>0</v>
      </c>
      <c r="ER93" s="18">
        <v>0</v>
      </c>
      <c r="ES93" s="18">
        <v>0</v>
      </c>
      <c r="ET93" s="18">
        <v>0</v>
      </c>
      <c r="EU93" s="18">
        <v>0</v>
      </c>
      <c r="EV93" s="18"/>
      <c r="EW93" s="18"/>
      <c r="EX93" s="20">
        <f t="shared" si="188"/>
        <v>0</v>
      </c>
      <c r="EY93" s="20">
        <f t="shared" si="288"/>
        <v>0</v>
      </c>
      <c r="EZ93" s="20">
        <f t="shared" si="289"/>
        <v>0</v>
      </c>
      <c r="FA93" s="18">
        <f t="shared" si="290"/>
        <v>0</v>
      </c>
      <c r="FB93" s="18">
        <v>0</v>
      </c>
      <c r="FC93" s="218">
        <v>0</v>
      </c>
      <c r="FD93" s="218">
        <v>0</v>
      </c>
      <c r="FE93" s="218">
        <v>0</v>
      </c>
      <c r="FF93" s="218">
        <v>0</v>
      </c>
      <c r="FG93" s="218">
        <v>0</v>
      </c>
      <c r="FH93" s="218">
        <v>0</v>
      </c>
      <c r="FI93" s="218">
        <v>0</v>
      </c>
      <c r="FJ93" s="218">
        <v>0</v>
      </c>
      <c r="FK93" s="218">
        <v>0</v>
      </c>
      <c r="FL93" s="218"/>
      <c r="FM93" s="218"/>
      <c r="FN93" s="20">
        <f t="shared" si="291"/>
        <v>0</v>
      </c>
      <c r="FO93" s="18">
        <v>0</v>
      </c>
      <c r="FP93" s="18">
        <v>0</v>
      </c>
      <c r="FQ93" s="18">
        <v>0</v>
      </c>
      <c r="FR93" s="18">
        <v>0</v>
      </c>
      <c r="FS93" s="18">
        <v>0</v>
      </c>
      <c r="FT93" s="18">
        <v>0</v>
      </c>
      <c r="FU93" s="18">
        <v>0</v>
      </c>
      <c r="FV93" s="18">
        <v>0</v>
      </c>
      <c r="FW93" s="18">
        <v>0</v>
      </c>
      <c r="FX93" s="18">
        <v>0</v>
      </c>
      <c r="FY93" s="18"/>
      <c r="FZ93" s="18"/>
      <c r="GA93" s="218">
        <f t="shared" si="292"/>
        <v>0</v>
      </c>
      <c r="GB93" s="20">
        <f t="shared" si="293"/>
        <v>0</v>
      </c>
      <c r="GC93" s="20">
        <f t="shared" si="294"/>
        <v>0</v>
      </c>
      <c r="GD93" s="18">
        <f t="shared" si="295"/>
        <v>6.1589999999999998</v>
      </c>
      <c r="GE93" s="218">
        <v>6.1589999999999998</v>
      </c>
      <c r="GF93" s="218">
        <v>0</v>
      </c>
      <c r="GG93" s="218">
        <v>0</v>
      </c>
      <c r="GH93" s="218">
        <v>0</v>
      </c>
      <c r="GI93" s="218">
        <v>0</v>
      </c>
      <c r="GJ93" s="218">
        <v>0</v>
      </c>
      <c r="GK93" s="218"/>
      <c r="GL93" s="218"/>
      <c r="GM93" s="218"/>
      <c r="GN93" s="218"/>
      <c r="GO93" s="218"/>
      <c r="GP93" s="218"/>
      <c r="GQ93" s="20">
        <f t="shared" si="296"/>
        <v>0</v>
      </c>
      <c r="GR93" s="18">
        <v>0</v>
      </c>
      <c r="GS93" s="18">
        <v>0</v>
      </c>
      <c r="GT93" s="18">
        <v>0</v>
      </c>
      <c r="GU93" s="18">
        <v>0</v>
      </c>
      <c r="GV93" s="218">
        <f t="shared" si="297"/>
        <v>-6.1589999999999998</v>
      </c>
      <c r="GW93" s="20">
        <f t="shared" si="189"/>
        <v>-6.1589999999999998</v>
      </c>
      <c r="GX93" s="20">
        <f t="shared" si="190"/>
        <v>0</v>
      </c>
      <c r="GY93" s="18">
        <f t="shared" si="298"/>
        <v>1854.8190000000002</v>
      </c>
      <c r="GZ93" s="18">
        <v>181.179</v>
      </c>
      <c r="HA93" s="218">
        <v>185.96</v>
      </c>
      <c r="HB93" s="218">
        <v>185.96</v>
      </c>
      <c r="HC93" s="218">
        <v>185.96</v>
      </c>
      <c r="HD93" s="218">
        <v>185.96</v>
      </c>
      <c r="HE93" s="218">
        <v>185.96</v>
      </c>
      <c r="HF93" s="218">
        <v>185.96</v>
      </c>
      <c r="HG93" s="218">
        <v>185.96</v>
      </c>
      <c r="HH93" s="218">
        <v>185.96</v>
      </c>
      <c r="HI93" s="218">
        <v>185.96</v>
      </c>
      <c r="HJ93" s="218"/>
      <c r="HK93" s="218"/>
      <c r="HL93" s="20">
        <f t="shared" si="299"/>
        <v>1487.4228581038451</v>
      </c>
      <c r="HM93" s="18">
        <v>142.05703308702758</v>
      </c>
      <c r="HN93" s="18">
        <v>130.60322413518043</v>
      </c>
      <c r="HO93" s="18">
        <v>150.10946611659486</v>
      </c>
      <c r="HP93" s="18">
        <v>161.80599765916435</v>
      </c>
      <c r="HQ93" s="18">
        <v>169.26673740042958</v>
      </c>
      <c r="HR93" s="18">
        <v>146.8290587976249</v>
      </c>
      <c r="HS93" s="18">
        <v>133.46963235548941</v>
      </c>
      <c r="HT93" s="18">
        <v>176.5530908982295</v>
      </c>
      <c r="HU93" s="18">
        <v>133.40475844538662</v>
      </c>
      <c r="HV93" s="18">
        <v>143.32385920871775</v>
      </c>
      <c r="HW93" s="18"/>
      <c r="HX93" s="18"/>
      <c r="HY93" s="20">
        <f t="shared" si="191"/>
        <v>-367.39614189615509</v>
      </c>
      <c r="HZ93" s="20">
        <f t="shared" si="192"/>
        <v>-367.39614189615509</v>
      </c>
      <c r="IA93" s="20">
        <f t="shared" si="193"/>
        <v>0</v>
      </c>
      <c r="IB93" s="119">
        <f t="shared" si="300"/>
        <v>0</v>
      </c>
      <c r="IC93" s="119">
        <v>0</v>
      </c>
      <c r="ID93" s="228">
        <v>0</v>
      </c>
      <c r="IE93" s="228">
        <v>0</v>
      </c>
      <c r="IF93" s="119">
        <v>0</v>
      </c>
      <c r="IG93" s="119">
        <v>0</v>
      </c>
      <c r="IH93" s="119">
        <v>0</v>
      </c>
      <c r="II93" s="119">
        <v>0</v>
      </c>
      <c r="IJ93" s="119">
        <v>0</v>
      </c>
      <c r="IK93" s="119">
        <v>0</v>
      </c>
      <c r="IL93" s="119">
        <v>0</v>
      </c>
      <c r="IM93" s="119"/>
      <c r="IN93" s="119"/>
      <c r="IO93" s="120">
        <f t="shared" si="301"/>
        <v>0</v>
      </c>
      <c r="IP93" s="18">
        <v>0</v>
      </c>
      <c r="IQ93" s="18">
        <v>0</v>
      </c>
      <c r="IR93" s="18">
        <v>0</v>
      </c>
      <c r="IS93" s="18">
        <v>0</v>
      </c>
      <c r="IT93" s="18">
        <v>0</v>
      </c>
      <c r="IU93" s="18">
        <v>0</v>
      </c>
      <c r="IV93" s="18">
        <v>0</v>
      </c>
      <c r="IW93" s="18">
        <v>0</v>
      </c>
      <c r="IX93" s="18">
        <v>0</v>
      </c>
      <c r="IY93" s="18">
        <v>0</v>
      </c>
      <c r="IZ93" s="18"/>
      <c r="JA93" s="18"/>
      <c r="JB93" s="228">
        <f t="shared" si="194"/>
        <v>0</v>
      </c>
      <c r="JC93" s="120">
        <f t="shared" si="195"/>
        <v>0</v>
      </c>
      <c r="JD93" s="120">
        <f t="shared" si="196"/>
        <v>0</v>
      </c>
      <c r="JE93" s="119">
        <f t="shared" si="302"/>
        <v>0</v>
      </c>
      <c r="JF93" s="119">
        <v>0</v>
      </c>
      <c r="JG93" s="228">
        <v>0</v>
      </c>
      <c r="JH93" s="228">
        <v>0</v>
      </c>
      <c r="JI93" s="228">
        <v>0</v>
      </c>
      <c r="JJ93" s="228">
        <v>0</v>
      </c>
      <c r="JK93" s="228">
        <v>0</v>
      </c>
      <c r="JL93" s="228">
        <v>0</v>
      </c>
      <c r="JM93" s="228">
        <v>0</v>
      </c>
      <c r="JN93" s="228">
        <v>0</v>
      </c>
      <c r="JO93" s="228">
        <v>0</v>
      </c>
      <c r="JP93" s="228"/>
      <c r="JQ93" s="228"/>
      <c r="JR93" s="119">
        <f t="shared" si="303"/>
        <v>0</v>
      </c>
      <c r="JS93" s="18">
        <v>0</v>
      </c>
      <c r="JT93" s="18">
        <v>0</v>
      </c>
      <c r="JU93" s="18">
        <v>0</v>
      </c>
      <c r="JV93" s="18">
        <v>0</v>
      </c>
      <c r="JW93" s="18">
        <v>0</v>
      </c>
      <c r="JX93" s="18">
        <v>0</v>
      </c>
      <c r="JY93" s="18">
        <v>0</v>
      </c>
      <c r="JZ93" s="18">
        <v>0</v>
      </c>
      <c r="KA93" s="18">
        <v>0</v>
      </c>
      <c r="KB93" s="18">
        <v>0</v>
      </c>
      <c r="KC93" s="18"/>
      <c r="KD93" s="18"/>
      <c r="KE93" s="228">
        <f t="shared" si="197"/>
        <v>0</v>
      </c>
      <c r="KF93" s="120">
        <f t="shared" si="198"/>
        <v>0</v>
      </c>
      <c r="KG93" s="120">
        <f t="shared" si="199"/>
        <v>0</v>
      </c>
      <c r="KH93" s="119">
        <f t="shared" si="304"/>
        <v>2186.7879999999996</v>
      </c>
      <c r="KI93" s="119">
        <v>214.708</v>
      </c>
      <c r="KJ93" s="228">
        <v>219.12</v>
      </c>
      <c r="KK93" s="228">
        <v>219.12</v>
      </c>
      <c r="KL93" s="228">
        <v>219.12</v>
      </c>
      <c r="KM93" s="228">
        <v>219.12</v>
      </c>
      <c r="KN93" s="228">
        <v>219.12</v>
      </c>
      <c r="KO93" s="228">
        <v>219.12</v>
      </c>
      <c r="KP93" s="228">
        <v>219.12</v>
      </c>
      <c r="KQ93" s="228">
        <v>219.12</v>
      </c>
      <c r="KR93" s="228">
        <v>219.12</v>
      </c>
      <c r="KS93" s="228"/>
      <c r="KT93" s="228"/>
      <c r="KU93" s="120">
        <f t="shared" si="305"/>
        <v>1827.0824152175005</v>
      </c>
      <c r="KV93" s="18">
        <v>254.35790985779187</v>
      </c>
      <c r="KW93" s="18">
        <v>192.78972267083824</v>
      </c>
      <c r="KX93" s="18">
        <v>284.21285273967646</v>
      </c>
      <c r="KY93" s="18">
        <v>252.05780744518961</v>
      </c>
      <c r="KZ93" s="18">
        <v>271.46678013680935</v>
      </c>
      <c r="LA93" s="18">
        <v>53.786499259440241</v>
      </c>
      <c r="LB93" s="18">
        <v>2.9802922581576143</v>
      </c>
      <c r="LC93" s="18"/>
      <c r="LD93" s="18">
        <v>300.28198836730814</v>
      </c>
      <c r="LE93" s="18">
        <v>215.14856248228909</v>
      </c>
      <c r="LF93" s="18"/>
      <c r="LG93" s="18"/>
      <c r="LH93" s="228">
        <f t="shared" si="306"/>
        <v>-359.70558478249905</v>
      </c>
      <c r="LI93" s="120">
        <f t="shared" si="200"/>
        <v>-359.70558478249905</v>
      </c>
      <c r="LJ93" s="120">
        <f t="shared" si="201"/>
        <v>0</v>
      </c>
      <c r="LK93" s="120">
        <f t="shared" si="307"/>
        <v>0</v>
      </c>
      <c r="LL93" s="228"/>
      <c r="LM93" s="228"/>
      <c r="LN93" s="228"/>
      <c r="LO93" s="228"/>
      <c r="LP93" s="228"/>
      <c r="LQ93" s="228"/>
      <c r="LR93" s="228"/>
      <c r="LS93" s="228"/>
      <c r="LT93" s="228"/>
      <c r="LU93" s="228"/>
      <c r="LV93" s="228"/>
      <c r="LW93" s="228"/>
      <c r="LX93" s="120">
        <f t="shared" si="202"/>
        <v>0</v>
      </c>
      <c r="LY93" s="228"/>
      <c r="LZ93" s="228"/>
      <c r="MA93" s="228"/>
      <c r="MB93" s="228"/>
      <c r="MC93" s="228"/>
      <c r="MD93" s="228"/>
      <c r="ME93" s="228"/>
      <c r="MF93" s="228"/>
      <c r="MG93" s="228"/>
      <c r="MH93" s="228"/>
      <c r="MI93" s="228"/>
      <c r="MJ93" s="119">
        <v>0</v>
      </c>
      <c r="MK93" s="228"/>
      <c r="ML93" s="120">
        <f t="shared" si="203"/>
        <v>0</v>
      </c>
      <c r="MM93" s="120">
        <f t="shared" si="204"/>
        <v>0</v>
      </c>
      <c r="MN93" s="120">
        <f t="shared" si="308"/>
        <v>10002.309000000001</v>
      </c>
      <c r="MO93" s="120">
        <v>991.05899999999997</v>
      </c>
      <c r="MP93" s="228">
        <v>1001.25</v>
      </c>
      <c r="MQ93" s="228">
        <v>1001.25</v>
      </c>
      <c r="MR93" s="228">
        <v>1001.25</v>
      </c>
      <c r="MS93" s="228">
        <v>1001.25</v>
      </c>
      <c r="MT93" s="228">
        <v>1001.25</v>
      </c>
      <c r="MU93" s="228">
        <v>1001.25</v>
      </c>
      <c r="MV93" s="228">
        <v>1001.25</v>
      </c>
      <c r="MW93" s="228">
        <v>1001.25</v>
      </c>
      <c r="MX93" s="228">
        <v>1001.25</v>
      </c>
      <c r="MY93" s="228"/>
      <c r="MZ93" s="228"/>
      <c r="NA93" s="120">
        <f t="shared" si="309"/>
        <v>12680.490764657799</v>
      </c>
      <c r="NB93" s="20">
        <v>0</v>
      </c>
      <c r="NC93" s="20">
        <v>0</v>
      </c>
      <c r="ND93" s="20">
        <v>0</v>
      </c>
      <c r="NE93" s="20">
        <v>0</v>
      </c>
      <c r="NF93" s="20">
        <v>0</v>
      </c>
      <c r="NG93" s="20">
        <v>0</v>
      </c>
      <c r="NH93" s="20">
        <v>0</v>
      </c>
      <c r="NI93" s="20">
        <v>0</v>
      </c>
      <c r="NJ93" s="20">
        <v>0</v>
      </c>
      <c r="NK93" s="20">
        <v>12680.490764657799</v>
      </c>
      <c r="NL93" s="20"/>
      <c r="NM93" s="20"/>
      <c r="NN93" s="228">
        <f t="shared" si="310"/>
        <v>2678.1817646577983</v>
      </c>
      <c r="NO93" s="120">
        <f t="shared" si="205"/>
        <v>0</v>
      </c>
      <c r="NP93" s="120">
        <f t="shared" si="206"/>
        <v>2678.1817646577983</v>
      </c>
      <c r="NQ93" s="114">
        <f t="shared" si="207"/>
        <v>0</v>
      </c>
      <c r="NR93" s="113">
        <f t="shared" si="208"/>
        <v>0</v>
      </c>
      <c r="NS93" s="131">
        <f t="shared" si="209"/>
        <v>0</v>
      </c>
      <c r="NT93" s="120">
        <f t="shared" si="210"/>
        <v>0</v>
      </c>
      <c r="NU93" s="120">
        <f t="shared" si="211"/>
        <v>0</v>
      </c>
      <c r="NV93" s="18">
        <f t="shared" si="311"/>
        <v>0</v>
      </c>
      <c r="NW93" s="18">
        <v>0</v>
      </c>
      <c r="NX93" s="218">
        <v>0</v>
      </c>
      <c r="NY93" s="218">
        <v>0</v>
      </c>
      <c r="NZ93" s="18">
        <v>0</v>
      </c>
      <c r="OA93" s="18">
        <v>0</v>
      </c>
      <c r="OB93" s="18">
        <v>0</v>
      </c>
      <c r="OC93" s="18">
        <v>0</v>
      </c>
      <c r="OD93" s="18">
        <v>0</v>
      </c>
      <c r="OE93" s="18">
        <v>0</v>
      </c>
      <c r="OF93" s="18">
        <v>0</v>
      </c>
      <c r="OG93" s="18"/>
      <c r="OH93" s="18"/>
      <c r="OI93" s="20">
        <f t="shared" si="312"/>
        <v>0</v>
      </c>
      <c r="OJ93" s="20">
        <v>0</v>
      </c>
      <c r="OK93" s="20">
        <v>0</v>
      </c>
      <c r="OL93" s="20">
        <v>0</v>
      </c>
      <c r="OM93" s="20">
        <v>0</v>
      </c>
      <c r="ON93" s="20">
        <v>0</v>
      </c>
      <c r="OO93" s="20">
        <v>0</v>
      </c>
      <c r="OP93" s="20">
        <v>0</v>
      </c>
      <c r="OQ93" s="20">
        <v>0</v>
      </c>
      <c r="OR93" s="20">
        <v>0</v>
      </c>
      <c r="OS93" s="20">
        <f>VLOOKUP(C93,'[3]Фін.рез.(витрати)'!$C$8:$AD$94,28,0)</f>
        <v>0</v>
      </c>
      <c r="OT93" s="20"/>
      <c r="OU93" s="20"/>
      <c r="OV93" s="218">
        <f t="shared" si="313"/>
        <v>0</v>
      </c>
      <c r="OW93" s="20">
        <f t="shared" si="212"/>
        <v>0</v>
      </c>
      <c r="OX93" s="20">
        <f t="shared" si="213"/>
        <v>0</v>
      </c>
      <c r="OY93" s="18">
        <f t="shared" si="314"/>
        <v>0</v>
      </c>
      <c r="OZ93" s="18">
        <v>0</v>
      </c>
      <c r="PA93" s="218">
        <v>0</v>
      </c>
      <c r="PB93" s="218">
        <v>0</v>
      </c>
      <c r="PC93" s="218">
        <v>0</v>
      </c>
      <c r="PD93" s="218">
        <v>0</v>
      </c>
      <c r="PE93" s="218">
        <v>0</v>
      </c>
      <c r="PF93" s="218">
        <v>0</v>
      </c>
      <c r="PG93" s="218">
        <v>0</v>
      </c>
      <c r="PH93" s="218">
        <v>0</v>
      </c>
      <c r="PI93" s="218">
        <v>0</v>
      </c>
      <c r="PJ93" s="218"/>
      <c r="PK93" s="218"/>
      <c r="PL93" s="20">
        <f t="shared" si="315"/>
        <v>0</v>
      </c>
      <c r="PM93" s="18">
        <v>0</v>
      </c>
      <c r="PN93" s="18">
        <v>0</v>
      </c>
      <c r="PO93" s="18">
        <v>0</v>
      </c>
      <c r="PP93" s="18">
        <v>0</v>
      </c>
      <c r="PQ93" s="18">
        <v>0</v>
      </c>
      <c r="PR93" s="18">
        <v>0</v>
      </c>
      <c r="PS93" s="18">
        <v>0</v>
      </c>
      <c r="PT93" s="18">
        <v>0</v>
      </c>
      <c r="PU93" s="18">
        <v>0</v>
      </c>
      <c r="PV93" s="18">
        <f>VLOOKUP(C93,'[3]Фін.рез.(витрати)'!$C$8:$AE$94,29,0)</f>
        <v>0</v>
      </c>
      <c r="PW93" s="18"/>
      <c r="PX93" s="18"/>
      <c r="PY93" s="218">
        <f t="shared" si="316"/>
        <v>0</v>
      </c>
      <c r="PZ93" s="20">
        <f t="shared" si="214"/>
        <v>0</v>
      </c>
      <c r="QA93" s="20">
        <f t="shared" si="215"/>
        <v>0</v>
      </c>
      <c r="QB93" s="18">
        <f t="shared" si="317"/>
        <v>0</v>
      </c>
      <c r="QC93" s="18">
        <v>0</v>
      </c>
      <c r="QD93" s="218">
        <v>0</v>
      </c>
      <c r="QE93" s="218">
        <v>0</v>
      </c>
      <c r="QF93" s="218">
        <v>0</v>
      </c>
      <c r="QG93" s="218">
        <v>0</v>
      </c>
      <c r="QH93" s="218">
        <v>0</v>
      </c>
      <c r="QI93" s="218">
        <v>0</v>
      </c>
      <c r="QJ93" s="218">
        <v>0</v>
      </c>
      <c r="QK93" s="218">
        <v>0</v>
      </c>
      <c r="QL93" s="218">
        <v>0</v>
      </c>
      <c r="QM93" s="218"/>
      <c r="QN93" s="218"/>
      <c r="QO93" s="20">
        <f t="shared" si="318"/>
        <v>0</v>
      </c>
      <c r="QP93" s="18">
        <v>0</v>
      </c>
      <c r="QQ93" s="18">
        <v>0</v>
      </c>
      <c r="QR93" s="18"/>
      <c r="QS93" s="18">
        <v>0</v>
      </c>
      <c r="QT93" s="18">
        <v>0</v>
      </c>
      <c r="QU93" s="18">
        <v>0</v>
      </c>
      <c r="QV93" s="18"/>
      <c r="QW93" s="18">
        <v>0</v>
      </c>
      <c r="QX93" s="18"/>
      <c r="QY93" s="18"/>
      <c r="QZ93" s="18"/>
      <c r="RA93" s="18"/>
      <c r="RB93" s="218">
        <f t="shared" si="319"/>
        <v>0</v>
      </c>
      <c r="RC93" s="20">
        <f t="shared" si="216"/>
        <v>0</v>
      </c>
      <c r="RD93" s="20">
        <f t="shared" si="217"/>
        <v>0</v>
      </c>
      <c r="RE93" s="18">
        <f t="shared" si="320"/>
        <v>0</v>
      </c>
      <c r="RF93" s="20">
        <v>0</v>
      </c>
      <c r="RG93" s="218">
        <v>0</v>
      </c>
      <c r="RH93" s="218">
        <v>0</v>
      </c>
      <c r="RI93" s="218">
        <v>0</v>
      </c>
      <c r="RJ93" s="218">
        <v>0</v>
      </c>
      <c r="RK93" s="218">
        <v>0</v>
      </c>
      <c r="RL93" s="218">
        <v>0</v>
      </c>
      <c r="RM93" s="218">
        <v>0</v>
      </c>
      <c r="RN93" s="218">
        <v>0</v>
      </c>
      <c r="RO93" s="218">
        <v>0</v>
      </c>
      <c r="RP93" s="218"/>
      <c r="RQ93" s="218"/>
      <c r="RR93" s="20">
        <f t="shared" si="321"/>
        <v>0</v>
      </c>
      <c r="RS93" s="18">
        <v>0</v>
      </c>
      <c r="RT93" s="18">
        <v>0</v>
      </c>
      <c r="RU93" s="18"/>
      <c r="RV93" s="18">
        <v>0</v>
      </c>
      <c r="RW93" s="18"/>
      <c r="RX93" s="18"/>
      <c r="RY93" s="18">
        <v>0</v>
      </c>
      <c r="RZ93" s="18">
        <v>0</v>
      </c>
      <c r="SA93" s="18"/>
      <c r="SB93" s="18"/>
      <c r="SC93" s="18"/>
      <c r="SD93" s="18"/>
      <c r="SE93" s="20">
        <f t="shared" si="218"/>
        <v>0</v>
      </c>
      <c r="SF93" s="20">
        <f t="shared" si="219"/>
        <v>0</v>
      </c>
      <c r="SG93" s="20">
        <f t="shared" si="220"/>
        <v>0</v>
      </c>
      <c r="SH93" s="18">
        <f t="shared" si="322"/>
        <v>0</v>
      </c>
      <c r="SI93" s="18">
        <v>0</v>
      </c>
      <c r="SJ93" s="218">
        <v>0</v>
      </c>
      <c r="SK93" s="218">
        <v>0</v>
      </c>
      <c r="SL93" s="218">
        <v>0</v>
      </c>
      <c r="SM93" s="218">
        <v>0</v>
      </c>
      <c r="SN93" s="218">
        <v>0</v>
      </c>
      <c r="SO93" s="218">
        <v>0</v>
      </c>
      <c r="SP93" s="218">
        <v>0</v>
      </c>
      <c r="SQ93" s="218">
        <v>0</v>
      </c>
      <c r="SR93" s="218">
        <v>0</v>
      </c>
      <c r="SS93" s="218"/>
      <c r="ST93" s="218"/>
      <c r="SU93" s="20">
        <f t="shared" si="323"/>
        <v>0</v>
      </c>
      <c r="SV93" s="18">
        <v>0</v>
      </c>
      <c r="SW93" s="18">
        <v>0</v>
      </c>
      <c r="SX93" s="18">
        <v>0</v>
      </c>
      <c r="SY93" s="18">
        <v>0</v>
      </c>
      <c r="SZ93" s="18">
        <v>0</v>
      </c>
      <c r="TA93" s="18">
        <v>0</v>
      </c>
      <c r="TB93" s="18">
        <v>0</v>
      </c>
      <c r="TC93" s="18">
        <v>0</v>
      </c>
      <c r="TD93" s="18">
        <v>0</v>
      </c>
      <c r="TE93" s="18"/>
      <c r="TF93" s="18"/>
      <c r="TG93" s="18"/>
      <c r="TH93" s="20">
        <f t="shared" si="221"/>
        <v>0</v>
      </c>
      <c r="TI93" s="20">
        <f t="shared" si="222"/>
        <v>0</v>
      </c>
      <c r="TJ93" s="20">
        <f t="shared" si="223"/>
        <v>0</v>
      </c>
      <c r="TK93" s="18">
        <f t="shared" si="324"/>
        <v>0</v>
      </c>
      <c r="TL93" s="18">
        <v>0</v>
      </c>
      <c r="TM93" s="218">
        <v>0</v>
      </c>
      <c r="TN93" s="218">
        <v>0</v>
      </c>
      <c r="TO93" s="218">
        <v>0</v>
      </c>
      <c r="TP93" s="218">
        <v>0</v>
      </c>
      <c r="TQ93" s="218">
        <v>0</v>
      </c>
      <c r="TR93" s="218">
        <v>0</v>
      </c>
      <c r="TS93" s="218">
        <v>0</v>
      </c>
      <c r="TT93" s="218">
        <v>0</v>
      </c>
      <c r="TU93" s="218">
        <v>0</v>
      </c>
      <c r="TV93" s="218"/>
      <c r="TW93" s="218"/>
      <c r="TX93" s="20">
        <f t="shared" si="325"/>
        <v>0</v>
      </c>
      <c r="TY93" s="18">
        <v>0</v>
      </c>
      <c r="TZ93" s="18">
        <v>0</v>
      </c>
      <c r="UA93" s="18">
        <v>0</v>
      </c>
      <c r="UB93" s="18">
        <v>0</v>
      </c>
      <c r="UC93" s="18">
        <v>0</v>
      </c>
      <c r="UD93" s="18">
        <v>0</v>
      </c>
      <c r="UE93" s="18">
        <v>0</v>
      </c>
      <c r="UF93" s="18">
        <v>0</v>
      </c>
      <c r="UG93" s="18">
        <v>0</v>
      </c>
      <c r="UH93" s="18">
        <f>VLOOKUP(C93,'[3]Фін.рез.(витрати)'!$C$8:$AI$94,33,0)</f>
        <v>0</v>
      </c>
      <c r="UI93" s="18"/>
      <c r="UJ93" s="18"/>
      <c r="UK93" s="20">
        <f t="shared" si="224"/>
        <v>0</v>
      </c>
      <c r="UL93" s="20">
        <f t="shared" si="225"/>
        <v>0</v>
      </c>
      <c r="UM93" s="20">
        <f t="shared" si="226"/>
        <v>0</v>
      </c>
      <c r="UN93" s="18">
        <f t="shared" si="326"/>
        <v>0</v>
      </c>
      <c r="UO93" s="18">
        <v>0</v>
      </c>
      <c r="UP93" s="218">
        <v>0</v>
      </c>
      <c r="UQ93" s="218">
        <v>0</v>
      </c>
      <c r="UR93" s="218">
        <v>0</v>
      </c>
      <c r="US93" s="218">
        <v>0</v>
      </c>
      <c r="UT93" s="218">
        <v>0</v>
      </c>
      <c r="UU93" s="218">
        <v>0</v>
      </c>
      <c r="UV93" s="218">
        <v>0</v>
      </c>
      <c r="UW93" s="218">
        <v>0</v>
      </c>
      <c r="UX93" s="218">
        <v>0</v>
      </c>
      <c r="UY93" s="218"/>
      <c r="UZ93" s="218"/>
      <c r="VA93" s="20">
        <f t="shared" si="227"/>
        <v>0</v>
      </c>
      <c r="VB93" s="218"/>
      <c r="VC93" s="218"/>
      <c r="VD93" s="218"/>
      <c r="VE93" s="218"/>
      <c r="VF93" s="218"/>
      <c r="VG93" s="218"/>
      <c r="VH93" s="218"/>
      <c r="VI93" s="218"/>
      <c r="VJ93" s="218"/>
      <c r="VK93" s="218"/>
      <c r="VL93" s="218"/>
      <c r="VM93" s="218"/>
      <c r="VN93" s="20">
        <f t="shared" si="228"/>
        <v>0</v>
      </c>
      <c r="VO93" s="20">
        <f t="shared" si="229"/>
        <v>0</v>
      </c>
      <c r="VP93" s="20">
        <f t="shared" si="230"/>
        <v>0</v>
      </c>
      <c r="VQ93" s="120">
        <f t="shared" si="231"/>
        <v>0</v>
      </c>
      <c r="VR93" s="228"/>
      <c r="VS93" s="228"/>
      <c r="VT93" s="228"/>
      <c r="VU93" s="228"/>
      <c r="VV93" s="228"/>
      <c r="VW93" s="228"/>
      <c r="VX93" s="228"/>
      <c r="VY93" s="228"/>
      <c r="VZ93" s="228"/>
      <c r="WA93" s="228"/>
      <c r="WB93" s="228"/>
      <c r="WC93" s="228"/>
      <c r="WD93" s="120">
        <f t="shared" si="232"/>
        <v>0</v>
      </c>
      <c r="WE93" s="218"/>
      <c r="WF93" s="218"/>
      <c r="WG93" s="218"/>
      <c r="WH93" s="218"/>
      <c r="WI93" s="218"/>
      <c r="WJ93" s="218"/>
      <c r="WK93" s="218"/>
      <c r="WL93" s="218"/>
      <c r="WM93" s="218"/>
      <c r="WN93" s="218"/>
      <c r="WO93" s="218"/>
      <c r="WP93" s="218"/>
      <c r="WQ93" s="120">
        <f t="shared" si="233"/>
        <v>0</v>
      </c>
      <c r="WR93" s="120">
        <f t="shared" si="234"/>
        <v>0</v>
      </c>
      <c r="WS93" s="120">
        <f t="shared" si="235"/>
        <v>0</v>
      </c>
      <c r="WT93" s="119">
        <f t="shared" si="327"/>
        <v>2756.2399999999993</v>
      </c>
      <c r="WU93" s="119">
        <v>255.76999999999998</v>
      </c>
      <c r="WV93" s="228">
        <v>277.83</v>
      </c>
      <c r="WW93" s="228">
        <v>277.83</v>
      </c>
      <c r="WX93" s="228">
        <v>277.83</v>
      </c>
      <c r="WY93" s="228">
        <v>277.83</v>
      </c>
      <c r="WZ93" s="228">
        <v>277.83</v>
      </c>
      <c r="XA93" s="228">
        <v>277.83</v>
      </c>
      <c r="XB93" s="228">
        <v>277.83</v>
      </c>
      <c r="XC93" s="228">
        <v>277.83</v>
      </c>
      <c r="XD93" s="228">
        <v>277.83</v>
      </c>
      <c r="XE93" s="228"/>
      <c r="XF93" s="228"/>
      <c r="XG93" s="119">
        <f t="shared" si="328"/>
        <v>2003.4003060316384</v>
      </c>
      <c r="XH93" s="18">
        <v>0</v>
      </c>
      <c r="XI93" s="18">
        <v>140.98767682547532</v>
      </c>
      <c r="XJ93" s="18">
        <v>46.434686619228884</v>
      </c>
      <c r="XK93" s="18">
        <v>0.83268965594213107</v>
      </c>
      <c r="XL93" s="18">
        <v>162.5087666935836</v>
      </c>
      <c r="XM93" s="18">
        <v>153.8879936812495</v>
      </c>
      <c r="XN93" s="18">
        <v>68.945423548139743</v>
      </c>
      <c r="XO93" s="18">
        <v>648.53402030627251</v>
      </c>
      <c r="XP93" s="18">
        <v>652.40338049494153</v>
      </c>
      <c r="XQ93" s="18">
        <v>128.86566820680511</v>
      </c>
      <c r="XR93" s="18"/>
      <c r="XS93" s="18"/>
      <c r="XT93" s="120">
        <f t="shared" si="236"/>
        <v>-752.83969396836096</v>
      </c>
      <c r="XU93" s="120">
        <f t="shared" si="237"/>
        <v>-752.83969396836096</v>
      </c>
      <c r="XV93" s="120">
        <f t="shared" si="238"/>
        <v>0</v>
      </c>
      <c r="XW93" s="119">
        <f t="shared" si="329"/>
        <v>0</v>
      </c>
      <c r="XX93" s="119">
        <v>0</v>
      </c>
      <c r="XY93" s="228">
        <v>0</v>
      </c>
      <c r="XZ93" s="228">
        <v>0</v>
      </c>
      <c r="YA93" s="228">
        <v>0</v>
      </c>
      <c r="YB93" s="228">
        <v>0</v>
      </c>
      <c r="YC93" s="228">
        <v>0</v>
      </c>
      <c r="YD93" s="228">
        <v>0</v>
      </c>
      <c r="YE93" s="228">
        <v>0</v>
      </c>
      <c r="YF93" s="228">
        <v>0</v>
      </c>
      <c r="YG93" s="228">
        <v>0</v>
      </c>
      <c r="YH93" s="228"/>
      <c r="YI93" s="228"/>
      <c r="YJ93" s="120">
        <f t="shared" si="330"/>
        <v>0</v>
      </c>
      <c r="YK93" s="18">
        <v>0</v>
      </c>
      <c r="YL93" s="18">
        <v>0</v>
      </c>
      <c r="YM93" s="18">
        <v>0</v>
      </c>
      <c r="YN93" s="18">
        <v>0</v>
      </c>
      <c r="YO93" s="18">
        <v>0</v>
      </c>
      <c r="YP93" s="18">
        <v>0</v>
      </c>
      <c r="YQ93" s="18">
        <v>0</v>
      </c>
      <c r="YR93" s="18">
        <v>0</v>
      </c>
      <c r="YS93" s="18">
        <v>0</v>
      </c>
      <c r="YT93" s="18">
        <v>0</v>
      </c>
      <c r="YU93" s="18"/>
      <c r="YV93" s="18"/>
      <c r="YW93" s="218">
        <f t="shared" si="331"/>
        <v>0</v>
      </c>
      <c r="YX93" s="120">
        <f t="shared" si="239"/>
        <v>0</v>
      </c>
      <c r="YY93" s="120">
        <f t="shared" si="240"/>
        <v>0</v>
      </c>
      <c r="YZ93" s="119">
        <f t="shared" si="332"/>
        <v>1188.9549999999999</v>
      </c>
      <c r="ZA93" s="119">
        <v>116.425</v>
      </c>
      <c r="ZB93" s="228">
        <v>119.17</v>
      </c>
      <c r="ZC93" s="228">
        <v>119.17</v>
      </c>
      <c r="ZD93" s="228">
        <v>119.17</v>
      </c>
      <c r="ZE93" s="228">
        <v>119.17</v>
      </c>
      <c r="ZF93" s="228">
        <v>119.17</v>
      </c>
      <c r="ZG93" s="228">
        <v>119.17</v>
      </c>
      <c r="ZH93" s="228">
        <v>119.17</v>
      </c>
      <c r="ZI93" s="228">
        <v>119.17</v>
      </c>
      <c r="ZJ93" s="228">
        <v>119.17</v>
      </c>
      <c r="ZK93" s="228"/>
      <c r="ZL93" s="228"/>
      <c r="ZM93" s="120">
        <f t="shared" si="333"/>
        <v>328.32703958713159</v>
      </c>
      <c r="ZN93" s="119"/>
      <c r="ZO93" s="18"/>
      <c r="ZP93" s="18">
        <v>162.77729155114261</v>
      </c>
      <c r="ZQ93" s="18">
        <v>165.54974803598896</v>
      </c>
      <c r="ZR93" s="18"/>
      <c r="ZS93" s="18"/>
      <c r="ZT93" s="18"/>
      <c r="ZU93" s="18"/>
      <c r="ZV93" s="18"/>
      <c r="ZW93" s="18"/>
      <c r="ZX93" s="18"/>
      <c r="ZY93" s="18"/>
      <c r="ZZ93" s="120">
        <f t="shared" si="241"/>
        <v>-860.62796041286833</v>
      </c>
      <c r="AAA93" s="120">
        <f t="shared" si="242"/>
        <v>-860.62796041286833</v>
      </c>
      <c r="AAB93" s="120">
        <f t="shared" si="243"/>
        <v>0</v>
      </c>
      <c r="AAC93" s="119">
        <f t="shared" si="334"/>
        <v>0</v>
      </c>
      <c r="AAD93" s="119">
        <v>0</v>
      </c>
      <c r="AAE93" s="228">
        <v>0</v>
      </c>
      <c r="AAF93" s="228">
        <v>0</v>
      </c>
      <c r="AAG93" s="228">
        <v>0</v>
      </c>
      <c r="AAH93" s="228">
        <v>0</v>
      </c>
      <c r="AAI93" s="228">
        <v>0</v>
      </c>
      <c r="AAJ93" s="228">
        <v>0</v>
      </c>
      <c r="AAK93" s="228">
        <v>0</v>
      </c>
      <c r="AAL93" s="228">
        <v>0</v>
      </c>
      <c r="AAM93" s="228">
        <v>0</v>
      </c>
      <c r="AAN93" s="228"/>
      <c r="AAO93" s="228"/>
      <c r="AAP93" s="120">
        <f t="shared" si="335"/>
        <v>0</v>
      </c>
      <c r="AAQ93" s="18">
        <v>0</v>
      </c>
      <c r="AAR93" s="18">
        <v>0</v>
      </c>
      <c r="AAS93" s="18">
        <v>0</v>
      </c>
      <c r="AAT93" s="18">
        <v>0</v>
      </c>
      <c r="AAU93" s="18">
        <v>0</v>
      </c>
      <c r="AAV93" s="18">
        <v>0</v>
      </c>
      <c r="AAW93" s="18">
        <v>0</v>
      </c>
      <c r="AAX93" s="18">
        <v>0</v>
      </c>
      <c r="AAY93" s="18">
        <v>0</v>
      </c>
      <c r="AAZ93" s="18">
        <v>0</v>
      </c>
      <c r="ABA93" s="18"/>
      <c r="ABB93" s="18"/>
      <c r="ABC93" s="120">
        <f t="shared" si="244"/>
        <v>0</v>
      </c>
      <c r="ABD93" s="120">
        <f t="shared" si="245"/>
        <v>0</v>
      </c>
      <c r="ABE93" s="120">
        <f t="shared" si="246"/>
        <v>0</v>
      </c>
      <c r="ABF93" s="119">
        <f t="shared" si="336"/>
        <v>0</v>
      </c>
      <c r="ABG93" s="119">
        <v>0</v>
      </c>
      <c r="ABH93" s="228">
        <v>0</v>
      </c>
      <c r="ABI93" s="228">
        <v>0</v>
      </c>
      <c r="ABJ93" s="228">
        <v>0</v>
      </c>
      <c r="ABK93" s="228">
        <v>0</v>
      </c>
      <c r="ABL93" s="228">
        <v>0</v>
      </c>
      <c r="ABM93" s="228">
        <v>0</v>
      </c>
      <c r="ABN93" s="228">
        <v>0</v>
      </c>
      <c r="ABO93" s="228">
        <v>0</v>
      </c>
      <c r="ABP93" s="228">
        <v>0</v>
      </c>
      <c r="ABQ93" s="228"/>
      <c r="ABR93" s="228"/>
      <c r="ABS93" s="120">
        <f t="shared" si="337"/>
        <v>0</v>
      </c>
      <c r="ABT93" s="18">
        <v>0</v>
      </c>
      <c r="ABU93" s="18"/>
      <c r="ABV93" s="18"/>
      <c r="ABW93" s="18"/>
      <c r="ABX93" s="18"/>
      <c r="ABY93" s="18"/>
      <c r="ABZ93" s="18"/>
      <c r="ACA93" s="18">
        <v>0</v>
      </c>
      <c r="ACB93" s="18">
        <v>0</v>
      </c>
      <c r="ACC93" s="18">
        <v>0</v>
      </c>
      <c r="ACD93" s="18"/>
      <c r="ACE93" s="18"/>
      <c r="ACF93" s="120">
        <f t="shared" si="247"/>
        <v>0</v>
      </c>
      <c r="ACG93" s="120">
        <f t="shared" si="248"/>
        <v>0</v>
      </c>
      <c r="ACH93" s="120">
        <f t="shared" si="249"/>
        <v>0</v>
      </c>
      <c r="ACI93" s="114">
        <f t="shared" si="250"/>
        <v>3918.5189999999998</v>
      </c>
      <c r="ACJ93" s="120">
        <f t="shared" si="251"/>
        <v>40057.45357125601</v>
      </c>
      <c r="ACK93" s="131">
        <f t="shared" si="252"/>
        <v>36138.93457125601</v>
      </c>
      <c r="ACL93" s="120">
        <f t="shared" si="253"/>
        <v>0</v>
      </c>
      <c r="ACM93" s="120">
        <f t="shared" si="254"/>
        <v>36138.93457125601</v>
      </c>
      <c r="ACN93" s="18">
        <f t="shared" si="338"/>
        <v>3918.5189999999998</v>
      </c>
      <c r="ACO93" s="18">
        <v>356.22899999999998</v>
      </c>
      <c r="ACP93" s="218">
        <v>395.81</v>
      </c>
      <c r="ACQ93" s="218">
        <v>395.81</v>
      </c>
      <c r="ACR93" s="218">
        <v>395.81</v>
      </c>
      <c r="ACS93" s="218">
        <v>395.81</v>
      </c>
      <c r="ACT93" s="218">
        <v>395.81</v>
      </c>
      <c r="ACU93" s="218">
        <v>395.81</v>
      </c>
      <c r="ACV93" s="218">
        <v>395.81</v>
      </c>
      <c r="ACW93" s="218">
        <v>395.81</v>
      </c>
      <c r="ACX93" s="218">
        <v>395.81</v>
      </c>
      <c r="ACY93" s="218"/>
      <c r="ACZ93" s="218"/>
      <c r="ADA93" s="20">
        <f t="shared" si="339"/>
        <v>40057.45357125601</v>
      </c>
      <c r="ADB93" s="18">
        <v>7178.2809902999998</v>
      </c>
      <c r="ADC93" s="18">
        <v>10293.137663400001</v>
      </c>
      <c r="ADD93" s="18">
        <v>1522.7492294159999</v>
      </c>
      <c r="ADE93" s="18">
        <v>6690.2585526000003</v>
      </c>
      <c r="ADF93" s="18">
        <v>6075.6801521400002</v>
      </c>
      <c r="ADG93" s="18">
        <v>5153.9296482</v>
      </c>
      <c r="ADH93" s="18">
        <v>1162.8008352000002</v>
      </c>
      <c r="ADI93" s="18">
        <v>978.53469120000011</v>
      </c>
      <c r="ADJ93" s="18">
        <v>978.17129999999997</v>
      </c>
      <c r="ADK93" s="18">
        <v>23.910508800000002</v>
      </c>
      <c r="ADL93" s="18"/>
      <c r="ADM93" s="18"/>
      <c r="ADN93" s="20">
        <f t="shared" si="255"/>
        <v>36138.93457125601</v>
      </c>
      <c r="ADO93" s="20">
        <f t="shared" si="256"/>
        <v>0</v>
      </c>
      <c r="ADP93" s="20">
        <f t="shared" si="257"/>
        <v>36138.93457125601</v>
      </c>
      <c r="ADQ93" s="18">
        <f t="shared" si="340"/>
        <v>0</v>
      </c>
      <c r="ADR93" s="18">
        <v>0</v>
      </c>
      <c r="ADS93" s="218">
        <v>0</v>
      </c>
      <c r="ADT93" s="218">
        <v>0</v>
      </c>
      <c r="ADU93" s="218">
        <v>0</v>
      </c>
      <c r="ADV93" s="218">
        <v>0</v>
      </c>
      <c r="ADW93" s="218">
        <v>0</v>
      </c>
      <c r="ADX93" s="218">
        <v>0</v>
      </c>
      <c r="ADY93" s="218">
        <v>0</v>
      </c>
      <c r="ADZ93" s="218">
        <v>0</v>
      </c>
      <c r="AEA93" s="218">
        <v>0</v>
      </c>
      <c r="AEB93" s="218"/>
      <c r="AEC93" s="218"/>
      <c r="AED93" s="20">
        <f t="shared" si="341"/>
        <v>0</v>
      </c>
      <c r="AEE93" s="18">
        <v>0</v>
      </c>
      <c r="AEF93" s="18">
        <v>0</v>
      </c>
      <c r="AEG93" s="18">
        <v>0</v>
      </c>
      <c r="AEH93" s="18">
        <v>0</v>
      </c>
      <c r="AEI93" s="18">
        <v>0</v>
      </c>
      <c r="AEJ93" s="18">
        <v>0</v>
      </c>
      <c r="AEK93" s="18">
        <v>0</v>
      </c>
      <c r="AEL93" s="18">
        <v>0</v>
      </c>
      <c r="AEM93" s="18">
        <v>0</v>
      </c>
      <c r="AEN93" s="18">
        <v>0</v>
      </c>
      <c r="AEO93" s="18"/>
      <c r="AEP93" s="18"/>
      <c r="AEQ93" s="20">
        <f t="shared" si="258"/>
        <v>0</v>
      </c>
      <c r="AER93" s="20">
        <f t="shared" si="259"/>
        <v>0</v>
      </c>
      <c r="AES93" s="20">
        <f t="shared" si="260"/>
        <v>0</v>
      </c>
      <c r="AET93" s="18">
        <f t="shared" si="342"/>
        <v>10.662000000000001</v>
      </c>
      <c r="AEU93" s="18">
        <v>10.662000000000001</v>
      </c>
      <c r="AEV93" s="218">
        <v>0</v>
      </c>
      <c r="AEW93" s="218">
        <v>0</v>
      </c>
      <c r="AEX93" s="218">
        <v>0</v>
      </c>
      <c r="AEY93" s="218">
        <v>0</v>
      </c>
      <c r="AEZ93" s="218"/>
      <c r="AFA93" s="218"/>
      <c r="AFB93" s="218"/>
      <c r="AFC93" s="218"/>
      <c r="AFD93" s="218"/>
      <c r="AFE93" s="218"/>
      <c r="AFF93" s="218"/>
      <c r="AFG93" s="20">
        <f t="shared" si="343"/>
        <v>0</v>
      </c>
      <c r="AFH93" s="18"/>
      <c r="AFI93" s="18"/>
      <c r="AFJ93" s="18"/>
      <c r="AFK93" s="18"/>
      <c r="AFL93" s="18"/>
      <c r="AFM93" s="18"/>
      <c r="AFN93" s="18"/>
      <c r="AFO93" s="18"/>
      <c r="AFP93" s="18"/>
      <c r="AFQ93" s="18"/>
      <c r="AFR93" s="18"/>
      <c r="AFS93" s="18"/>
      <c r="AFT93" s="20">
        <f t="shared" si="261"/>
        <v>-10.662000000000001</v>
      </c>
      <c r="AFU93" s="20">
        <f t="shared" si="262"/>
        <v>-10.662000000000001</v>
      </c>
      <c r="AFV93" s="135">
        <f t="shared" si="263"/>
        <v>0</v>
      </c>
      <c r="AFW93" s="140">
        <f t="shared" si="264"/>
        <v>21924.450999999997</v>
      </c>
      <c r="AFX93" s="110">
        <f t="shared" si="265"/>
        <v>58384.176954853931</v>
      </c>
      <c r="AFY93" s="125">
        <f t="shared" si="266"/>
        <v>36459.72595485393</v>
      </c>
      <c r="AFZ93" s="20">
        <f t="shared" si="344"/>
        <v>0</v>
      </c>
      <c r="AGA93" s="139">
        <f t="shared" si="345"/>
        <v>36459.72595485393</v>
      </c>
      <c r="AGB93" s="200">
        <f t="shared" si="267"/>
        <v>26309.341199999995</v>
      </c>
      <c r="AGC93" s="125">
        <f t="shared" si="267"/>
        <v>70061.012345824711</v>
      </c>
      <c r="AGD93" s="125">
        <f t="shared" si="268"/>
        <v>43751.671145824715</v>
      </c>
      <c r="AGE93" s="20">
        <f t="shared" si="269"/>
        <v>0</v>
      </c>
      <c r="AGF93" s="135">
        <f t="shared" si="270"/>
        <v>43751.671145824715</v>
      </c>
      <c r="AGG93" s="164">
        <f t="shared" si="346"/>
        <v>1315.4670599999999</v>
      </c>
      <c r="AGH93" s="205">
        <f t="shared" si="347"/>
        <v>3503.0506172912355</v>
      </c>
      <c r="AGI93" s="125">
        <f t="shared" si="271"/>
        <v>2187.5835572912356</v>
      </c>
      <c r="AGJ93" s="20">
        <f t="shared" si="272"/>
        <v>0</v>
      </c>
      <c r="AGK93" s="139">
        <f t="shared" si="273"/>
        <v>2187.5835572912356</v>
      </c>
      <c r="AGL93" s="165">
        <f t="shared" si="348"/>
        <v>27624.808259999994</v>
      </c>
      <c r="AGM93" s="165">
        <f t="shared" si="348"/>
        <v>73564.062963115954</v>
      </c>
      <c r="AGN93" s="166">
        <f t="shared" si="99"/>
        <v>45939.254703115963</v>
      </c>
      <c r="AGO93" s="165">
        <f t="shared" si="274"/>
        <v>0</v>
      </c>
      <c r="AGP93" s="167">
        <f t="shared" si="275"/>
        <v>45939.254703115963</v>
      </c>
      <c r="AGQ93" s="202">
        <f t="shared" si="349"/>
        <v>4.7619047619047623E-2</v>
      </c>
      <c r="AGR93" s="263"/>
      <c r="AGS93" s="263">
        <v>0.05</v>
      </c>
      <c r="AGT93" s="229"/>
      <c r="AGU93" s="264"/>
      <c r="AGV93" s="22"/>
      <c r="AGW93" s="22"/>
      <c r="AGX93" s="22"/>
      <c r="AGY93" s="22"/>
      <c r="AGZ93" s="22"/>
      <c r="AHA93" s="22"/>
      <c r="AHB93" s="22"/>
      <c r="AHC93" s="22"/>
      <c r="AHD93" s="22"/>
      <c r="AHE93" s="22"/>
      <c r="AHF93" s="22"/>
      <c r="AHG93" s="22"/>
      <c r="AHH93" s="22"/>
    </row>
    <row r="94" spans="1:892" s="210" customFormat="1" ht="22.5" customHeight="1" outlineLevel="1" x14ac:dyDescent="0.25">
      <c r="A94" s="22">
        <v>524</v>
      </c>
      <c r="B94" s="21">
        <v>3</v>
      </c>
      <c r="C94" s="235" t="s">
        <v>805</v>
      </c>
      <c r="D94" s="236">
        <v>1</v>
      </c>
      <c r="E94" s="227">
        <v>380.48</v>
      </c>
      <c r="F94" s="131">
        <f t="shared" si="177"/>
        <v>1648.1229999999996</v>
      </c>
      <c r="G94" s="113">
        <f t="shared" si="178"/>
        <v>3873.036726161672</v>
      </c>
      <c r="H94" s="131">
        <f t="shared" si="179"/>
        <v>2224.9137261616725</v>
      </c>
      <c r="I94" s="120">
        <f t="shared" si="180"/>
        <v>0</v>
      </c>
      <c r="J94" s="120">
        <f t="shared" si="181"/>
        <v>2224.9137261616725</v>
      </c>
      <c r="K94" s="18">
        <f t="shared" si="276"/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/>
      <c r="W94" s="218"/>
      <c r="X94" s="218">
        <f t="shared" si="277"/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/>
      <c r="AJ94" s="18"/>
      <c r="AK94" s="218"/>
      <c r="AL94" s="218">
        <f t="shared" si="278"/>
        <v>0</v>
      </c>
      <c r="AM94" s="218">
        <f t="shared" si="182"/>
        <v>0</v>
      </c>
      <c r="AN94" s="18">
        <f t="shared" si="279"/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 s="218">
        <v>0</v>
      </c>
      <c r="AV94" s="218">
        <v>0</v>
      </c>
      <c r="AW94" s="218">
        <v>0</v>
      </c>
      <c r="AX94" s="218">
        <v>0</v>
      </c>
      <c r="AY94" s="218"/>
      <c r="AZ94" s="218"/>
      <c r="BA94" s="20">
        <f t="shared" si="280"/>
        <v>0</v>
      </c>
      <c r="BB94" s="18">
        <v>0</v>
      </c>
      <c r="BC94" s="18">
        <v>0</v>
      </c>
      <c r="BD94" s="18">
        <v>0</v>
      </c>
      <c r="BE94" s="18">
        <v>0</v>
      </c>
      <c r="BF94" s="18">
        <v>0</v>
      </c>
      <c r="BG94" s="18">
        <v>0</v>
      </c>
      <c r="BH94" s="18">
        <v>0</v>
      </c>
      <c r="BI94" s="18">
        <v>0</v>
      </c>
      <c r="BJ94" s="18">
        <v>0</v>
      </c>
      <c r="BK94" s="18">
        <v>0</v>
      </c>
      <c r="BL94" s="18"/>
      <c r="BM94" s="18"/>
      <c r="BN94" s="218"/>
      <c r="BO94" s="20">
        <f t="shared" si="183"/>
        <v>0</v>
      </c>
      <c r="BP94" s="20">
        <f t="shared" si="184"/>
        <v>0</v>
      </c>
      <c r="BQ94" s="18">
        <f t="shared" si="281"/>
        <v>0.45199999999999996</v>
      </c>
      <c r="BR94" s="218">
        <v>0.45199999999999996</v>
      </c>
      <c r="BS94" s="3">
        <v>0</v>
      </c>
      <c r="BT94" s="218">
        <v>0</v>
      </c>
      <c r="BU94" s="218">
        <v>0</v>
      </c>
      <c r="BV94" s="218">
        <v>0</v>
      </c>
      <c r="BW94" s="218">
        <v>0</v>
      </c>
      <c r="BX94" s="218">
        <v>0</v>
      </c>
      <c r="BY94" s="218">
        <v>0</v>
      </c>
      <c r="BZ94" s="218">
        <v>0</v>
      </c>
      <c r="CA94" s="218">
        <v>0</v>
      </c>
      <c r="CB94" s="218"/>
      <c r="CC94" s="218"/>
      <c r="CD94" s="18">
        <f t="shared" si="282"/>
        <v>30.384133439999999</v>
      </c>
      <c r="CE94" s="18">
        <v>0</v>
      </c>
      <c r="CF94" s="18">
        <v>0</v>
      </c>
      <c r="CG94" s="18">
        <v>0</v>
      </c>
      <c r="CH94" s="18">
        <v>0</v>
      </c>
      <c r="CI94" s="18">
        <v>0</v>
      </c>
      <c r="CJ94" s="18">
        <v>6.2006215199999994</v>
      </c>
      <c r="CK94" s="18">
        <v>6.0235178399999993</v>
      </c>
      <c r="CL94" s="18">
        <v>6.0500800799999999</v>
      </c>
      <c r="CM94" s="18">
        <v>5.9994506399999992</v>
      </c>
      <c r="CN94" s="18">
        <v>6.1104633599999998</v>
      </c>
      <c r="CO94" s="18"/>
      <c r="CP94" s="18"/>
      <c r="CQ94" s="218"/>
      <c r="CR94" s="20">
        <f t="shared" si="185"/>
        <v>0</v>
      </c>
      <c r="CS94" s="20">
        <f>IF(CQ94&gt;0,CQ94,0)</f>
        <v>0</v>
      </c>
      <c r="CT94" s="18">
        <f t="shared" si="283"/>
        <v>0</v>
      </c>
      <c r="CU94" s="18">
        <v>0</v>
      </c>
      <c r="CV94" s="218">
        <v>0</v>
      </c>
      <c r="CW94" s="218">
        <v>0</v>
      </c>
      <c r="CX94" s="218">
        <v>0</v>
      </c>
      <c r="CY94" s="218">
        <v>0</v>
      </c>
      <c r="CZ94" s="218">
        <v>0</v>
      </c>
      <c r="DA94" s="218">
        <v>0</v>
      </c>
      <c r="DB94" s="218">
        <v>0</v>
      </c>
      <c r="DC94" s="218">
        <v>0</v>
      </c>
      <c r="DD94" s="218">
        <v>0</v>
      </c>
      <c r="DE94" s="218"/>
      <c r="DF94" s="218"/>
      <c r="DG94" s="18">
        <f t="shared" si="284"/>
        <v>0</v>
      </c>
      <c r="DH94" s="18">
        <v>0</v>
      </c>
      <c r="DI94" s="18">
        <v>0</v>
      </c>
      <c r="DJ94" s="18">
        <v>0</v>
      </c>
      <c r="DK94" s="18">
        <v>0</v>
      </c>
      <c r="DL94" s="18">
        <v>0</v>
      </c>
      <c r="DM94" s="18">
        <v>0</v>
      </c>
      <c r="DN94" s="18">
        <v>0</v>
      </c>
      <c r="DO94" s="18">
        <v>0</v>
      </c>
      <c r="DP94" s="18">
        <v>0</v>
      </c>
      <c r="DQ94" s="18">
        <v>0</v>
      </c>
      <c r="DR94" s="18"/>
      <c r="DS94" s="18"/>
      <c r="DT94" s="218">
        <f t="shared" si="285"/>
        <v>0</v>
      </c>
      <c r="DU94" s="20">
        <f t="shared" si="187"/>
        <v>0</v>
      </c>
      <c r="DV94" s="20">
        <f t="shared" si="286"/>
        <v>0</v>
      </c>
      <c r="DW94" s="18">
        <f t="shared" si="176"/>
        <v>0</v>
      </c>
      <c r="DX94" s="18">
        <v>0</v>
      </c>
      <c r="DY94" s="218">
        <v>0</v>
      </c>
      <c r="DZ94" s="218">
        <v>0</v>
      </c>
      <c r="EA94" s="218">
        <v>0</v>
      </c>
      <c r="EB94" s="218">
        <v>0</v>
      </c>
      <c r="EC94" s="218">
        <v>0</v>
      </c>
      <c r="ED94" s="218">
        <v>0</v>
      </c>
      <c r="EE94" s="218">
        <v>0</v>
      </c>
      <c r="EF94" s="218">
        <v>0</v>
      </c>
      <c r="EG94" s="218">
        <v>0</v>
      </c>
      <c r="EH94" s="218"/>
      <c r="EI94" s="218"/>
      <c r="EJ94" s="218"/>
      <c r="EK94" s="18">
        <f t="shared" si="287"/>
        <v>0.74736530866527895</v>
      </c>
      <c r="EL94" s="18">
        <v>0</v>
      </c>
      <c r="EM94" s="18">
        <v>0.74736530866527895</v>
      </c>
      <c r="EN94" s="18">
        <v>0</v>
      </c>
      <c r="EO94" s="18">
        <v>0</v>
      </c>
      <c r="EP94" s="18">
        <v>0</v>
      </c>
      <c r="EQ94" s="18">
        <v>0</v>
      </c>
      <c r="ER94" s="18">
        <v>0</v>
      </c>
      <c r="ES94" s="18">
        <v>0</v>
      </c>
      <c r="ET94" s="18">
        <v>0</v>
      </c>
      <c r="EU94" s="18">
        <v>0</v>
      </c>
      <c r="EV94" s="18"/>
      <c r="EW94" s="18"/>
      <c r="EX94" s="20">
        <f t="shared" si="188"/>
        <v>0.74736530866527895</v>
      </c>
      <c r="EY94" s="20">
        <f t="shared" si="288"/>
        <v>0</v>
      </c>
      <c r="EZ94" s="20">
        <f t="shared" si="289"/>
        <v>0.74736530866527895</v>
      </c>
      <c r="FA94" s="18">
        <f t="shared" si="290"/>
        <v>0</v>
      </c>
      <c r="FB94" s="18">
        <v>0</v>
      </c>
      <c r="FC94" s="218">
        <v>0</v>
      </c>
      <c r="FD94" s="218">
        <v>0</v>
      </c>
      <c r="FE94" s="218">
        <v>0</v>
      </c>
      <c r="FF94" s="218">
        <v>0</v>
      </c>
      <c r="FG94" s="218">
        <v>0</v>
      </c>
      <c r="FH94" s="218">
        <v>0</v>
      </c>
      <c r="FI94" s="218">
        <v>0</v>
      </c>
      <c r="FJ94" s="218">
        <v>0</v>
      </c>
      <c r="FK94" s="218">
        <v>0</v>
      </c>
      <c r="FL94" s="218"/>
      <c r="FM94" s="218"/>
      <c r="FN94" s="20">
        <f t="shared" si="291"/>
        <v>2517.4618643160002</v>
      </c>
      <c r="FO94" s="18">
        <v>2517.4618643160002</v>
      </c>
      <c r="FP94" s="18">
        <v>0</v>
      </c>
      <c r="FQ94" s="18">
        <v>0</v>
      </c>
      <c r="FR94" s="18">
        <v>0</v>
      </c>
      <c r="FS94" s="18">
        <v>0</v>
      </c>
      <c r="FT94" s="18">
        <v>0</v>
      </c>
      <c r="FU94" s="18">
        <v>0</v>
      </c>
      <c r="FV94" s="18">
        <v>0</v>
      </c>
      <c r="FW94" s="18">
        <v>0</v>
      </c>
      <c r="FX94" s="18">
        <v>0</v>
      </c>
      <c r="FY94" s="18"/>
      <c r="FZ94" s="18"/>
      <c r="GA94" s="218">
        <f t="shared" si="292"/>
        <v>2517.4618643160002</v>
      </c>
      <c r="GB94" s="20">
        <f t="shared" si="293"/>
        <v>0</v>
      </c>
      <c r="GC94" s="20">
        <f t="shared" si="294"/>
        <v>2517.4618643160002</v>
      </c>
      <c r="GD94" s="18">
        <f t="shared" si="295"/>
        <v>0.628</v>
      </c>
      <c r="GE94" s="218">
        <v>0.628</v>
      </c>
      <c r="GF94" s="218">
        <v>0</v>
      </c>
      <c r="GG94" s="218">
        <v>0</v>
      </c>
      <c r="GH94" s="218">
        <v>0</v>
      </c>
      <c r="GI94" s="218">
        <v>0</v>
      </c>
      <c r="GJ94" s="218">
        <v>0</v>
      </c>
      <c r="GK94" s="218"/>
      <c r="GL94" s="218"/>
      <c r="GM94" s="218"/>
      <c r="GN94" s="218"/>
      <c r="GO94" s="218"/>
      <c r="GP94" s="218"/>
      <c r="GQ94" s="20">
        <f t="shared" si="296"/>
        <v>0</v>
      </c>
      <c r="GR94" s="18">
        <v>0</v>
      </c>
      <c r="GS94" s="18">
        <v>0</v>
      </c>
      <c r="GT94" s="18">
        <v>0</v>
      </c>
      <c r="GU94" s="18">
        <v>0</v>
      </c>
      <c r="GV94" s="218">
        <f t="shared" si="297"/>
        <v>-0.628</v>
      </c>
      <c r="GW94" s="20">
        <f t="shared" si="189"/>
        <v>-0.628</v>
      </c>
      <c r="GX94" s="20">
        <f t="shared" si="190"/>
        <v>0</v>
      </c>
      <c r="GY94" s="18">
        <f t="shared" si="298"/>
        <v>1647.0429999999997</v>
      </c>
      <c r="GZ94" s="18">
        <v>154.75300000000001</v>
      </c>
      <c r="HA94" s="218">
        <v>165.81</v>
      </c>
      <c r="HB94" s="218">
        <v>165.81</v>
      </c>
      <c r="HC94" s="218">
        <v>165.81</v>
      </c>
      <c r="HD94" s="218">
        <v>165.81</v>
      </c>
      <c r="HE94" s="218">
        <v>165.81</v>
      </c>
      <c r="HF94" s="218">
        <v>165.81</v>
      </c>
      <c r="HG94" s="218">
        <v>165.81</v>
      </c>
      <c r="HH94" s="218">
        <v>165.81</v>
      </c>
      <c r="HI94" s="218">
        <v>165.81</v>
      </c>
      <c r="HJ94" s="218"/>
      <c r="HK94" s="218"/>
      <c r="HL94" s="20">
        <f t="shared" si="299"/>
        <v>1324.4433630970063</v>
      </c>
      <c r="HM94" s="18">
        <v>126.4915982891464</v>
      </c>
      <c r="HN94" s="18">
        <v>116.29280299310426</v>
      </c>
      <c r="HO94" s="18">
        <v>133.66171230527033</v>
      </c>
      <c r="HP94" s="18">
        <v>144.07663465798936</v>
      </c>
      <c r="HQ94" s="18">
        <v>150.71988824272279</v>
      </c>
      <c r="HR94" s="18">
        <v>130.74074488958652</v>
      </c>
      <c r="HS94" s="18">
        <v>118.84513390736394</v>
      </c>
      <c r="HT94" s="18">
        <v>157.20786338628216</v>
      </c>
      <c r="HU94" s="18">
        <v>118.7873683437882</v>
      </c>
      <c r="HV94" s="18">
        <v>127.61961608175271</v>
      </c>
      <c r="HW94" s="18"/>
      <c r="HX94" s="18"/>
      <c r="HY94" s="20">
        <f t="shared" si="191"/>
        <v>-322.59963690299332</v>
      </c>
      <c r="HZ94" s="20">
        <f t="shared" si="192"/>
        <v>-322.59963690299332</v>
      </c>
      <c r="IA94" s="20">
        <f t="shared" si="193"/>
        <v>0</v>
      </c>
      <c r="IB94" s="119">
        <f t="shared" si="300"/>
        <v>0</v>
      </c>
      <c r="IC94" s="119">
        <v>0</v>
      </c>
      <c r="ID94" s="228">
        <v>0</v>
      </c>
      <c r="IE94" s="228">
        <v>0</v>
      </c>
      <c r="IF94" s="119">
        <v>0</v>
      </c>
      <c r="IG94" s="119">
        <v>0</v>
      </c>
      <c r="IH94" s="119">
        <v>0</v>
      </c>
      <c r="II94" s="119">
        <v>0</v>
      </c>
      <c r="IJ94" s="119">
        <v>0</v>
      </c>
      <c r="IK94" s="119">
        <v>0</v>
      </c>
      <c r="IL94" s="119">
        <v>0</v>
      </c>
      <c r="IM94" s="119"/>
      <c r="IN94" s="119"/>
      <c r="IO94" s="120">
        <f t="shared" si="301"/>
        <v>0</v>
      </c>
      <c r="IP94" s="18">
        <v>0</v>
      </c>
      <c r="IQ94" s="18">
        <v>0</v>
      </c>
      <c r="IR94" s="18">
        <v>0</v>
      </c>
      <c r="IS94" s="18">
        <v>0</v>
      </c>
      <c r="IT94" s="18">
        <v>0</v>
      </c>
      <c r="IU94" s="18">
        <v>0</v>
      </c>
      <c r="IV94" s="18">
        <v>0</v>
      </c>
      <c r="IW94" s="18">
        <v>0</v>
      </c>
      <c r="IX94" s="18">
        <v>0</v>
      </c>
      <c r="IY94" s="18">
        <v>0</v>
      </c>
      <c r="IZ94" s="18"/>
      <c r="JA94" s="18"/>
      <c r="JB94" s="228">
        <f t="shared" si="194"/>
        <v>0</v>
      </c>
      <c r="JC94" s="120">
        <f t="shared" si="195"/>
        <v>0</v>
      </c>
      <c r="JD94" s="120">
        <f t="shared" si="196"/>
        <v>0</v>
      </c>
      <c r="JE94" s="119">
        <f t="shared" si="302"/>
        <v>0</v>
      </c>
      <c r="JF94" s="119">
        <v>0</v>
      </c>
      <c r="JG94" s="228">
        <v>0</v>
      </c>
      <c r="JH94" s="228">
        <v>0</v>
      </c>
      <c r="JI94" s="228">
        <v>0</v>
      </c>
      <c r="JJ94" s="228">
        <v>0</v>
      </c>
      <c r="JK94" s="228">
        <v>0</v>
      </c>
      <c r="JL94" s="228">
        <v>0</v>
      </c>
      <c r="JM94" s="228">
        <v>0</v>
      </c>
      <c r="JN94" s="228">
        <v>0</v>
      </c>
      <c r="JO94" s="228">
        <v>0</v>
      </c>
      <c r="JP94" s="228"/>
      <c r="JQ94" s="228"/>
      <c r="JR94" s="119">
        <f t="shared" si="303"/>
        <v>0</v>
      </c>
      <c r="JS94" s="18">
        <v>0</v>
      </c>
      <c r="JT94" s="18">
        <v>0</v>
      </c>
      <c r="JU94" s="18">
        <v>0</v>
      </c>
      <c r="JV94" s="18">
        <v>0</v>
      </c>
      <c r="JW94" s="18">
        <v>0</v>
      </c>
      <c r="JX94" s="18">
        <v>0</v>
      </c>
      <c r="JY94" s="18">
        <v>0</v>
      </c>
      <c r="JZ94" s="18">
        <v>0</v>
      </c>
      <c r="KA94" s="18">
        <v>0</v>
      </c>
      <c r="KB94" s="18">
        <v>0</v>
      </c>
      <c r="KC94" s="18"/>
      <c r="KD94" s="18"/>
      <c r="KE94" s="228">
        <f t="shared" si="197"/>
        <v>0</v>
      </c>
      <c r="KF94" s="120">
        <f t="shared" si="198"/>
        <v>0</v>
      </c>
      <c r="KG94" s="120">
        <f t="shared" si="199"/>
        <v>0</v>
      </c>
      <c r="KH94" s="119">
        <f t="shared" si="304"/>
        <v>350.58200000000005</v>
      </c>
      <c r="KI94" s="119">
        <v>32.432000000000002</v>
      </c>
      <c r="KJ94" s="228">
        <v>35.35</v>
      </c>
      <c r="KK94" s="228">
        <v>35.35</v>
      </c>
      <c r="KL94" s="228">
        <v>35.35</v>
      </c>
      <c r="KM94" s="228">
        <v>35.35</v>
      </c>
      <c r="KN94" s="228">
        <v>35.35</v>
      </c>
      <c r="KO94" s="228">
        <v>35.35</v>
      </c>
      <c r="KP94" s="228">
        <v>35.35</v>
      </c>
      <c r="KQ94" s="228">
        <v>35.35</v>
      </c>
      <c r="KR94" s="228">
        <v>35.35</v>
      </c>
      <c r="KS94" s="228"/>
      <c r="KT94" s="228"/>
      <c r="KU94" s="120">
        <f t="shared" si="305"/>
        <v>294.57986788192949</v>
      </c>
      <c r="KV94" s="18">
        <v>41.012001374797997</v>
      </c>
      <c r="KW94" s="18">
        <v>31.083179854799251</v>
      </c>
      <c r="KX94" s="18">
        <v>45.823185470504455</v>
      </c>
      <c r="KY94" s="18">
        <v>40.638878743562238</v>
      </c>
      <c r="KZ94" s="18">
        <v>43.768156490387689</v>
      </c>
      <c r="LA94" s="18">
        <v>8.671911588854087</v>
      </c>
      <c r="LB94" s="18">
        <v>0.48050777290832936</v>
      </c>
      <c r="LC94" s="18"/>
      <c r="LD94" s="18">
        <v>48.413986608164841</v>
      </c>
      <c r="LE94" s="18">
        <v>34.688059977950637</v>
      </c>
      <c r="LF94" s="18"/>
      <c r="LG94" s="18"/>
      <c r="LH94" s="228">
        <f t="shared" si="306"/>
        <v>-56.002132118070563</v>
      </c>
      <c r="LI94" s="120">
        <f t="shared" si="200"/>
        <v>-56.002132118070563</v>
      </c>
      <c r="LJ94" s="120">
        <f t="shared" si="201"/>
        <v>0</v>
      </c>
      <c r="LK94" s="120">
        <f t="shared" si="307"/>
        <v>0</v>
      </c>
      <c r="LL94" s="228"/>
      <c r="LM94" s="228"/>
      <c r="LN94" s="228"/>
      <c r="LO94" s="228"/>
      <c r="LP94" s="228"/>
      <c r="LQ94" s="228"/>
      <c r="LR94" s="228"/>
      <c r="LS94" s="228"/>
      <c r="LT94" s="228"/>
      <c r="LU94" s="228"/>
      <c r="LV94" s="228"/>
      <c r="LW94" s="228"/>
      <c r="LX94" s="120">
        <f t="shared" si="202"/>
        <v>0</v>
      </c>
      <c r="LY94" s="228"/>
      <c r="LZ94" s="228"/>
      <c r="MA94" s="228"/>
      <c r="MB94" s="228"/>
      <c r="MC94" s="228"/>
      <c r="MD94" s="228"/>
      <c r="ME94" s="228"/>
      <c r="MF94" s="228"/>
      <c r="MG94" s="228"/>
      <c r="MH94" s="228"/>
      <c r="MI94" s="228"/>
      <c r="MJ94" s="119">
        <v>0</v>
      </c>
      <c r="MK94" s="228"/>
      <c r="ML94" s="120">
        <f t="shared" si="203"/>
        <v>0</v>
      </c>
      <c r="MM94" s="120">
        <f t="shared" si="204"/>
        <v>0</v>
      </c>
      <c r="MN94" s="120">
        <f t="shared" si="308"/>
        <v>7353.6040000000021</v>
      </c>
      <c r="MO94" s="120">
        <v>734.37400000000002</v>
      </c>
      <c r="MP94" s="228">
        <v>735.47</v>
      </c>
      <c r="MQ94" s="228">
        <v>735.47</v>
      </c>
      <c r="MR94" s="228">
        <v>735.47</v>
      </c>
      <c r="MS94" s="228">
        <v>735.47</v>
      </c>
      <c r="MT94" s="228">
        <v>735.47</v>
      </c>
      <c r="MU94" s="228">
        <v>735.47</v>
      </c>
      <c r="MV94" s="228">
        <v>735.47</v>
      </c>
      <c r="MW94" s="228">
        <v>735.47</v>
      </c>
      <c r="MX94" s="228">
        <v>735.47</v>
      </c>
      <c r="MY94" s="228"/>
      <c r="MZ94" s="228"/>
      <c r="NA94" s="120">
        <f t="shared" si="309"/>
        <v>0</v>
      </c>
      <c r="NB94" s="20">
        <v>0</v>
      </c>
      <c r="NC94" s="20">
        <v>0</v>
      </c>
      <c r="ND94" s="20">
        <v>0</v>
      </c>
      <c r="NE94" s="20">
        <v>0</v>
      </c>
      <c r="NF94" s="20">
        <v>0</v>
      </c>
      <c r="NG94" s="20">
        <v>0</v>
      </c>
      <c r="NH94" s="20">
        <v>0</v>
      </c>
      <c r="NI94" s="20">
        <v>0</v>
      </c>
      <c r="NJ94" s="20">
        <v>0</v>
      </c>
      <c r="NK94" s="20">
        <v>0</v>
      </c>
      <c r="NL94" s="20"/>
      <c r="NM94" s="20"/>
      <c r="NN94" s="228">
        <f t="shared" si="310"/>
        <v>-7353.6040000000021</v>
      </c>
      <c r="NO94" s="120">
        <f t="shared" si="205"/>
        <v>-7353.6040000000021</v>
      </c>
      <c r="NP94" s="120">
        <f t="shared" si="206"/>
        <v>0</v>
      </c>
      <c r="NQ94" s="114">
        <f t="shared" si="207"/>
        <v>234.49600000000009</v>
      </c>
      <c r="NR94" s="113">
        <f t="shared" si="208"/>
        <v>0</v>
      </c>
      <c r="NS94" s="131">
        <f t="shared" si="209"/>
        <v>-234.49600000000009</v>
      </c>
      <c r="NT94" s="120">
        <f t="shared" si="210"/>
        <v>-234.49600000000009</v>
      </c>
      <c r="NU94" s="120">
        <f t="shared" si="211"/>
        <v>0</v>
      </c>
      <c r="NV94" s="18">
        <f t="shared" si="311"/>
        <v>0</v>
      </c>
      <c r="NW94" s="18">
        <v>0</v>
      </c>
      <c r="NX94" s="218">
        <v>0</v>
      </c>
      <c r="NY94" s="218">
        <v>0</v>
      </c>
      <c r="NZ94" s="18">
        <v>0</v>
      </c>
      <c r="OA94" s="18">
        <v>0</v>
      </c>
      <c r="OB94" s="18">
        <v>0</v>
      </c>
      <c r="OC94" s="18">
        <v>0</v>
      </c>
      <c r="OD94" s="18">
        <v>0</v>
      </c>
      <c r="OE94" s="18">
        <v>0</v>
      </c>
      <c r="OF94" s="18">
        <v>0</v>
      </c>
      <c r="OG94" s="18"/>
      <c r="OH94" s="18"/>
      <c r="OI94" s="20">
        <f t="shared" si="312"/>
        <v>0</v>
      </c>
      <c r="OJ94" s="20">
        <v>0</v>
      </c>
      <c r="OK94" s="20">
        <v>0</v>
      </c>
      <c r="OL94" s="20">
        <v>0</v>
      </c>
      <c r="OM94" s="20">
        <v>0</v>
      </c>
      <c r="ON94" s="20">
        <v>0</v>
      </c>
      <c r="OO94" s="20">
        <v>0</v>
      </c>
      <c r="OP94" s="20">
        <v>0</v>
      </c>
      <c r="OQ94" s="20">
        <v>0</v>
      </c>
      <c r="OR94" s="20">
        <v>0</v>
      </c>
      <c r="OS94" s="20">
        <f>VLOOKUP(C94,'[3]Фін.рез.(витрати)'!$C$8:$AD$94,28,0)</f>
        <v>0</v>
      </c>
      <c r="OT94" s="20"/>
      <c r="OU94" s="20"/>
      <c r="OV94" s="218">
        <f t="shared" si="313"/>
        <v>0</v>
      </c>
      <c r="OW94" s="20">
        <f t="shared" si="212"/>
        <v>0</v>
      </c>
      <c r="OX94" s="20">
        <f t="shared" si="213"/>
        <v>0</v>
      </c>
      <c r="OY94" s="18">
        <f t="shared" si="314"/>
        <v>0</v>
      </c>
      <c r="OZ94" s="18">
        <v>0</v>
      </c>
      <c r="PA94" s="218">
        <v>0</v>
      </c>
      <c r="PB94" s="218">
        <v>0</v>
      </c>
      <c r="PC94" s="218">
        <v>0</v>
      </c>
      <c r="PD94" s="218">
        <v>0</v>
      </c>
      <c r="PE94" s="218">
        <v>0</v>
      </c>
      <c r="PF94" s="218">
        <v>0</v>
      </c>
      <c r="PG94" s="218">
        <v>0</v>
      </c>
      <c r="PH94" s="218">
        <v>0</v>
      </c>
      <c r="PI94" s="218">
        <v>0</v>
      </c>
      <c r="PJ94" s="218"/>
      <c r="PK94" s="218"/>
      <c r="PL94" s="20">
        <f t="shared" si="315"/>
        <v>0</v>
      </c>
      <c r="PM94" s="18">
        <v>0</v>
      </c>
      <c r="PN94" s="18">
        <v>0</v>
      </c>
      <c r="PO94" s="18">
        <v>0</v>
      </c>
      <c r="PP94" s="18">
        <v>0</v>
      </c>
      <c r="PQ94" s="18">
        <v>0</v>
      </c>
      <c r="PR94" s="18">
        <v>0</v>
      </c>
      <c r="PS94" s="18">
        <v>0</v>
      </c>
      <c r="PT94" s="18">
        <v>0</v>
      </c>
      <c r="PU94" s="18">
        <v>0</v>
      </c>
      <c r="PV94" s="18">
        <f>VLOOKUP(C94,'[3]Фін.рез.(витрати)'!$C$8:$AE$94,29,0)</f>
        <v>0</v>
      </c>
      <c r="PW94" s="18"/>
      <c r="PX94" s="18"/>
      <c r="PY94" s="218">
        <f t="shared" si="316"/>
        <v>0</v>
      </c>
      <c r="PZ94" s="20">
        <f t="shared" si="214"/>
        <v>0</v>
      </c>
      <c r="QA94" s="20">
        <f t="shared" si="215"/>
        <v>0</v>
      </c>
      <c r="QB94" s="18">
        <f t="shared" si="317"/>
        <v>234.49600000000009</v>
      </c>
      <c r="QC94" s="18">
        <v>21.466000000000001</v>
      </c>
      <c r="QD94" s="218">
        <v>23.67</v>
      </c>
      <c r="QE94" s="218">
        <v>23.67</v>
      </c>
      <c r="QF94" s="218">
        <v>23.67</v>
      </c>
      <c r="QG94" s="218">
        <v>23.67</v>
      </c>
      <c r="QH94" s="218">
        <v>23.67</v>
      </c>
      <c r="QI94" s="218">
        <v>23.67</v>
      </c>
      <c r="QJ94" s="218">
        <v>23.67</v>
      </c>
      <c r="QK94" s="218">
        <v>23.67</v>
      </c>
      <c r="QL94" s="218">
        <v>23.67</v>
      </c>
      <c r="QM94" s="218"/>
      <c r="QN94" s="218"/>
      <c r="QO94" s="20">
        <f t="shared" si="318"/>
        <v>0</v>
      </c>
      <c r="QP94" s="18">
        <v>0</v>
      </c>
      <c r="QQ94" s="18">
        <v>0</v>
      </c>
      <c r="QR94" s="18"/>
      <c r="QS94" s="18">
        <v>0</v>
      </c>
      <c r="QT94" s="18">
        <v>0</v>
      </c>
      <c r="QU94" s="18">
        <v>0</v>
      </c>
      <c r="QV94" s="18"/>
      <c r="QW94" s="18">
        <v>0</v>
      </c>
      <c r="QX94" s="18"/>
      <c r="QY94" s="18"/>
      <c r="QZ94" s="18"/>
      <c r="RA94" s="18"/>
      <c r="RB94" s="218">
        <f t="shared" si="319"/>
        <v>-234.49600000000009</v>
      </c>
      <c r="RC94" s="20">
        <f t="shared" si="216"/>
        <v>-234.49600000000009</v>
      </c>
      <c r="RD94" s="20">
        <f t="shared" si="217"/>
        <v>0</v>
      </c>
      <c r="RE94" s="18">
        <f t="shared" si="320"/>
        <v>0</v>
      </c>
      <c r="RF94" s="20">
        <v>0</v>
      </c>
      <c r="RG94" s="218">
        <v>0</v>
      </c>
      <c r="RH94" s="218">
        <v>0</v>
      </c>
      <c r="RI94" s="218">
        <v>0</v>
      </c>
      <c r="RJ94" s="218">
        <v>0</v>
      </c>
      <c r="RK94" s="218">
        <v>0</v>
      </c>
      <c r="RL94" s="218">
        <v>0</v>
      </c>
      <c r="RM94" s="218">
        <v>0</v>
      </c>
      <c r="RN94" s="218">
        <v>0</v>
      </c>
      <c r="RO94" s="218">
        <v>0</v>
      </c>
      <c r="RP94" s="218"/>
      <c r="RQ94" s="218"/>
      <c r="RR94" s="20">
        <f t="shared" si="321"/>
        <v>0</v>
      </c>
      <c r="RS94" s="18">
        <v>0</v>
      </c>
      <c r="RT94" s="18">
        <v>0</v>
      </c>
      <c r="RU94" s="18"/>
      <c r="RV94" s="18">
        <v>0</v>
      </c>
      <c r="RW94" s="18"/>
      <c r="RX94" s="18"/>
      <c r="RY94" s="18">
        <v>0</v>
      </c>
      <c r="RZ94" s="18">
        <v>0</v>
      </c>
      <c r="SA94" s="18"/>
      <c r="SB94" s="18"/>
      <c r="SC94" s="18"/>
      <c r="SD94" s="18"/>
      <c r="SE94" s="20">
        <f t="shared" si="218"/>
        <v>0</v>
      </c>
      <c r="SF94" s="20">
        <f t="shared" si="219"/>
        <v>0</v>
      </c>
      <c r="SG94" s="20">
        <f t="shared" si="220"/>
        <v>0</v>
      </c>
      <c r="SH94" s="18">
        <f t="shared" si="322"/>
        <v>0</v>
      </c>
      <c r="SI94" s="18">
        <v>0</v>
      </c>
      <c r="SJ94" s="218">
        <v>0</v>
      </c>
      <c r="SK94" s="218">
        <v>0</v>
      </c>
      <c r="SL94" s="218">
        <v>0</v>
      </c>
      <c r="SM94" s="218">
        <v>0</v>
      </c>
      <c r="SN94" s="218">
        <v>0</v>
      </c>
      <c r="SO94" s="218">
        <v>0</v>
      </c>
      <c r="SP94" s="218">
        <v>0</v>
      </c>
      <c r="SQ94" s="218">
        <v>0</v>
      </c>
      <c r="SR94" s="218">
        <v>0</v>
      </c>
      <c r="SS94" s="218"/>
      <c r="ST94" s="218"/>
      <c r="SU94" s="20">
        <f t="shared" si="323"/>
        <v>0</v>
      </c>
      <c r="SV94" s="18">
        <v>0</v>
      </c>
      <c r="SW94" s="18">
        <v>0</v>
      </c>
      <c r="SX94" s="18">
        <v>0</v>
      </c>
      <c r="SY94" s="18">
        <v>0</v>
      </c>
      <c r="SZ94" s="18">
        <v>0</v>
      </c>
      <c r="TA94" s="18">
        <v>0</v>
      </c>
      <c r="TB94" s="18">
        <v>0</v>
      </c>
      <c r="TC94" s="18">
        <v>0</v>
      </c>
      <c r="TD94" s="18">
        <v>0</v>
      </c>
      <c r="TE94" s="18"/>
      <c r="TF94" s="18"/>
      <c r="TG94" s="18"/>
      <c r="TH94" s="20">
        <f t="shared" si="221"/>
        <v>0</v>
      </c>
      <c r="TI94" s="20">
        <f t="shared" si="222"/>
        <v>0</v>
      </c>
      <c r="TJ94" s="20">
        <f t="shared" si="223"/>
        <v>0</v>
      </c>
      <c r="TK94" s="18">
        <f t="shared" si="324"/>
        <v>0</v>
      </c>
      <c r="TL94" s="18">
        <v>0</v>
      </c>
      <c r="TM94" s="218">
        <v>0</v>
      </c>
      <c r="TN94" s="218">
        <v>0</v>
      </c>
      <c r="TO94" s="218">
        <v>0</v>
      </c>
      <c r="TP94" s="218">
        <v>0</v>
      </c>
      <c r="TQ94" s="218">
        <v>0</v>
      </c>
      <c r="TR94" s="218">
        <v>0</v>
      </c>
      <c r="TS94" s="218">
        <v>0</v>
      </c>
      <c r="TT94" s="218">
        <v>0</v>
      </c>
      <c r="TU94" s="218">
        <v>0</v>
      </c>
      <c r="TV94" s="218"/>
      <c r="TW94" s="218"/>
      <c r="TX94" s="20">
        <f t="shared" si="325"/>
        <v>0</v>
      </c>
      <c r="TY94" s="18">
        <v>0</v>
      </c>
      <c r="TZ94" s="18">
        <v>0</v>
      </c>
      <c r="UA94" s="18">
        <v>0</v>
      </c>
      <c r="UB94" s="18">
        <v>0</v>
      </c>
      <c r="UC94" s="18">
        <v>0</v>
      </c>
      <c r="UD94" s="18">
        <v>0</v>
      </c>
      <c r="UE94" s="18">
        <v>0</v>
      </c>
      <c r="UF94" s="18">
        <v>0</v>
      </c>
      <c r="UG94" s="18">
        <v>0</v>
      </c>
      <c r="UH94" s="18">
        <f>VLOOKUP(C94,'[3]Фін.рез.(витрати)'!$C$8:$AI$94,33,0)</f>
        <v>0</v>
      </c>
      <c r="UI94" s="18"/>
      <c r="UJ94" s="18"/>
      <c r="UK94" s="20">
        <f t="shared" si="224"/>
        <v>0</v>
      </c>
      <c r="UL94" s="20">
        <f t="shared" si="225"/>
        <v>0</v>
      </c>
      <c r="UM94" s="20">
        <f t="shared" si="226"/>
        <v>0</v>
      </c>
      <c r="UN94" s="18">
        <f t="shared" si="326"/>
        <v>0</v>
      </c>
      <c r="UO94" s="18">
        <v>0</v>
      </c>
      <c r="UP94" s="218">
        <v>0</v>
      </c>
      <c r="UQ94" s="218">
        <v>0</v>
      </c>
      <c r="UR94" s="218">
        <v>0</v>
      </c>
      <c r="US94" s="218">
        <v>0</v>
      </c>
      <c r="UT94" s="218">
        <v>0</v>
      </c>
      <c r="UU94" s="218">
        <v>0</v>
      </c>
      <c r="UV94" s="218">
        <v>0</v>
      </c>
      <c r="UW94" s="218">
        <v>0</v>
      </c>
      <c r="UX94" s="218">
        <v>0</v>
      </c>
      <c r="UY94" s="218"/>
      <c r="UZ94" s="218"/>
      <c r="VA94" s="20">
        <f t="shared" si="227"/>
        <v>0</v>
      </c>
      <c r="VB94" s="218"/>
      <c r="VC94" s="218">
        <f>VLOOKUP(C94,'[4]Фін.рез.(витрати)'!$C$8:$AJ$94,34,0)</f>
        <v>0</v>
      </c>
      <c r="VD94" s="218"/>
      <c r="VE94" s="218"/>
      <c r="VF94" s="218"/>
      <c r="VG94" s="218"/>
      <c r="VH94" s="218">
        <v>0</v>
      </c>
      <c r="VI94" s="218"/>
      <c r="VJ94" s="218"/>
      <c r="VK94" s="218"/>
      <c r="VL94" s="218"/>
      <c r="VM94" s="218"/>
      <c r="VN94" s="20">
        <f t="shared" si="228"/>
        <v>0</v>
      </c>
      <c r="VO94" s="20">
        <f t="shared" si="229"/>
        <v>0</v>
      </c>
      <c r="VP94" s="20">
        <f t="shared" si="230"/>
        <v>0</v>
      </c>
      <c r="VQ94" s="120">
        <f t="shared" si="231"/>
        <v>0</v>
      </c>
      <c r="VR94" s="228"/>
      <c r="VS94" s="228"/>
      <c r="VT94" s="228"/>
      <c r="VU94" s="228"/>
      <c r="VV94" s="228"/>
      <c r="VW94" s="228"/>
      <c r="VX94" s="228"/>
      <c r="VY94" s="228"/>
      <c r="VZ94" s="228"/>
      <c r="WA94" s="228"/>
      <c r="WB94" s="228"/>
      <c r="WC94" s="228"/>
      <c r="WD94" s="120">
        <f t="shared" si="232"/>
        <v>0</v>
      </c>
      <c r="WE94" s="218"/>
      <c r="WF94" s="218"/>
      <c r="WG94" s="218"/>
      <c r="WH94" s="218"/>
      <c r="WI94" s="218"/>
      <c r="WJ94" s="218"/>
      <c r="WK94" s="218"/>
      <c r="WL94" s="218"/>
      <c r="WM94" s="218"/>
      <c r="WN94" s="218"/>
      <c r="WO94" s="218"/>
      <c r="WP94" s="218"/>
      <c r="WQ94" s="120">
        <f t="shared" si="233"/>
        <v>0</v>
      </c>
      <c r="WR94" s="120">
        <f t="shared" si="234"/>
        <v>0</v>
      </c>
      <c r="WS94" s="120">
        <f t="shared" si="235"/>
        <v>0</v>
      </c>
      <c r="WT94" s="119">
        <f t="shared" si="327"/>
        <v>3564.0030000000002</v>
      </c>
      <c r="WU94" s="119">
        <v>338.94299999999998</v>
      </c>
      <c r="WV94" s="228">
        <v>358.34</v>
      </c>
      <c r="WW94" s="228">
        <v>358.34</v>
      </c>
      <c r="WX94" s="228">
        <v>358.34</v>
      </c>
      <c r="WY94" s="228">
        <v>358.34</v>
      </c>
      <c r="WZ94" s="228">
        <v>358.34</v>
      </c>
      <c r="XA94" s="228">
        <v>358.34</v>
      </c>
      <c r="XB94" s="228">
        <v>358.34</v>
      </c>
      <c r="XC94" s="228">
        <v>358.34</v>
      </c>
      <c r="XD94" s="228">
        <v>358.34</v>
      </c>
      <c r="XE94" s="228"/>
      <c r="XF94" s="228"/>
      <c r="XG94" s="119">
        <f t="shared" si="328"/>
        <v>1239.9488095106549</v>
      </c>
      <c r="XH94" s="18">
        <v>0</v>
      </c>
      <c r="XI94" s="18">
        <v>132.76733537775092</v>
      </c>
      <c r="XJ94" s="18">
        <v>43.766040047344241</v>
      </c>
      <c r="XK94" s="18">
        <v>0.82861758105023853</v>
      </c>
      <c r="XL94" s="18">
        <v>152.97219607135688</v>
      </c>
      <c r="XM94" s="18">
        <v>144.89006904740248</v>
      </c>
      <c r="XN94" s="18">
        <v>64.937573291040906</v>
      </c>
      <c r="XO94" s="18">
        <v>286.76600826194277</v>
      </c>
      <c r="XP94" s="18">
        <v>291.70825746010377</v>
      </c>
      <c r="XQ94" s="18">
        <v>121.31271237266273</v>
      </c>
      <c r="XR94" s="18"/>
      <c r="XS94" s="18"/>
      <c r="XT94" s="120">
        <f t="shared" si="236"/>
        <v>-2324.0541904893453</v>
      </c>
      <c r="XU94" s="120">
        <f t="shared" si="237"/>
        <v>-2324.0541904893453</v>
      </c>
      <c r="XV94" s="120">
        <f t="shared" si="238"/>
        <v>0</v>
      </c>
      <c r="XW94" s="119">
        <f t="shared" si="329"/>
        <v>0</v>
      </c>
      <c r="XX94" s="119">
        <v>0</v>
      </c>
      <c r="XY94" s="228">
        <v>0</v>
      </c>
      <c r="XZ94" s="228">
        <v>0</v>
      </c>
      <c r="YA94" s="228">
        <v>0</v>
      </c>
      <c r="YB94" s="228">
        <v>0</v>
      </c>
      <c r="YC94" s="228">
        <v>0</v>
      </c>
      <c r="YD94" s="228">
        <v>0</v>
      </c>
      <c r="YE94" s="228">
        <v>0</v>
      </c>
      <c r="YF94" s="228">
        <v>0</v>
      </c>
      <c r="YG94" s="228">
        <v>0</v>
      </c>
      <c r="YH94" s="228"/>
      <c r="YI94" s="228"/>
      <c r="YJ94" s="120">
        <f>YK94+YL94+YM94+YN94+YO94+YV94+YP94+YU94+YQ94+YR94+YS94+YT94</f>
        <v>0</v>
      </c>
      <c r="YK94" s="18">
        <v>0</v>
      </c>
      <c r="YL94" s="18">
        <v>0</v>
      </c>
      <c r="YM94" s="18">
        <v>0</v>
      </c>
      <c r="YN94" s="18">
        <v>0</v>
      </c>
      <c r="YO94" s="18">
        <v>0</v>
      </c>
      <c r="YP94" s="18">
        <v>0</v>
      </c>
      <c r="YQ94" s="18">
        <v>0</v>
      </c>
      <c r="YR94" s="18">
        <v>0</v>
      </c>
      <c r="YS94" s="18">
        <v>0</v>
      </c>
      <c r="YT94" s="18">
        <v>0</v>
      </c>
      <c r="YU94" s="18"/>
      <c r="YV94" s="18"/>
      <c r="YW94" s="218">
        <f t="shared" si="331"/>
        <v>0</v>
      </c>
      <c r="YX94" s="120">
        <f t="shared" si="239"/>
        <v>0</v>
      </c>
      <c r="YY94" s="120">
        <f t="shared" si="240"/>
        <v>0</v>
      </c>
      <c r="YZ94" s="119">
        <f t="shared" si="332"/>
        <v>1404.2269999999999</v>
      </c>
      <c r="ZA94" s="119">
        <v>128.02700000000002</v>
      </c>
      <c r="ZB94" s="228">
        <v>141.80000000000001</v>
      </c>
      <c r="ZC94" s="228">
        <v>141.80000000000001</v>
      </c>
      <c r="ZD94" s="228">
        <v>141.80000000000001</v>
      </c>
      <c r="ZE94" s="228">
        <v>141.80000000000001</v>
      </c>
      <c r="ZF94" s="228">
        <v>141.80000000000001</v>
      </c>
      <c r="ZG94" s="228">
        <v>141.80000000000001</v>
      </c>
      <c r="ZH94" s="228">
        <v>141.80000000000001</v>
      </c>
      <c r="ZI94" s="228">
        <v>141.80000000000001</v>
      </c>
      <c r="ZJ94" s="228">
        <v>141.80000000000001</v>
      </c>
      <c r="ZK94" s="228"/>
      <c r="ZL94" s="228"/>
      <c r="ZM94" s="120">
        <f t="shared" si="333"/>
        <v>309.03396939537947</v>
      </c>
      <c r="ZN94" s="119"/>
      <c r="ZO94" s="18"/>
      <c r="ZP94" s="18">
        <v>153.20424238564308</v>
      </c>
      <c r="ZQ94" s="18">
        <v>155.82972700973639</v>
      </c>
      <c r="ZR94" s="18"/>
      <c r="ZS94" s="18"/>
      <c r="ZT94" s="18"/>
      <c r="ZU94" s="18"/>
      <c r="ZV94" s="18"/>
      <c r="ZW94" s="18"/>
      <c r="ZX94" s="18"/>
      <c r="ZY94" s="18"/>
      <c r="ZZ94" s="120">
        <f t="shared" si="241"/>
        <v>-1095.1930306046204</v>
      </c>
      <c r="AAA94" s="120">
        <f t="shared" si="242"/>
        <v>-1095.1930306046204</v>
      </c>
      <c r="AAB94" s="120">
        <f t="shared" si="243"/>
        <v>0</v>
      </c>
      <c r="AAC94" s="119">
        <f t="shared" si="334"/>
        <v>0</v>
      </c>
      <c r="AAD94" s="119">
        <v>0</v>
      </c>
      <c r="AAE94" s="228">
        <v>0</v>
      </c>
      <c r="AAF94" s="228">
        <v>0</v>
      </c>
      <c r="AAG94" s="228">
        <v>0</v>
      </c>
      <c r="AAH94" s="228">
        <v>0</v>
      </c>
      <c r="AAI94" s="228">
        <v>0</v>
      </c>
      <c r="AAJ94" s="228">
        <v>0</v>
      </c>
      <c r="AAK94" s="228">
        <v>0</v>
      </c>
      <c r="AAL94" s="228">
        <v>0</v>
      </c>
      <c r="AAM94" s="228">
        <v>0</v>
      </c>
      <c r="AAN94" s="228"/>
      <c r="AAO94" s="228"/>
      <c r="AAP94" s="120">
        <f t="shared" si="335"/>
        <v>0</v>
      </c>
      <c r="AAQ94" s="18">
        <v>0</v>
      </c>
      <c r="AAR94" s="18">
        <v>0</v>
      </c>
      <c r="AAS94" s="18">
        <v>0</v>
      </c>
      <c r="AAT94" s="18">
        <v>0</v>
      </c>
      <c r="AAU94" s="18">
        <v>0</v>
      </c>
      <c r="AAV94" s="18">
        <v>0</v>
      </c>
      <c r="AAW94" s="18">
        <v>0</v>
      </c>
      <c r="AAX94" s="18">
        <v>0</v>
      </c>
      <c r="AAY94" s="18">
        <v>0</v>
      </c>
      <c r="AAZ94" s="18">
        <v>0</v>
      </c>
      <c r="ABA94" s="18"/>
      <c r="ABB94" s="18"/>
      <c r="ABC94" s="120">
        <f t="shared" si="244"/>
        <v>0</v>
      </c>
      <c r="ABD94" s="120">
        <f t="shared" si="245"/>
        <v>0</v>
      </c>
      <c r="ABE94" s="120">
        <f t="shared" si="246"/>
        <v>0</v>
      </c>
      <c r="ABF94" s="119">
        <f t="shared" si="336"/>
        <v>0</v>
      </c>
      <c r="ABG94" s="119">
        <v>0</v>
      </c>
      <c r="ABH94" s="228">
        <v>0</v>
      </c>
      <c r="ABI94" s="228">
        <v>0</v>
      </c>
      <c r="ABJ94" s="228">
        <v>0</v>
      </c>
      <c r="ABK94" s="228">
        <v>0</v>
      </c>
      <c r="ABL94" s="228">
        <v>0</v>
      </c>
      <c r="ABM94" s="228">
        <v>0</v>
      </c>
      <c r="ABN94" s="228">
        <v>0</v>
      </c>
      <c r="ABO94" s="228">
        <v>0</v>
      </c>
      <c r="ABP94" s="228">
        <v>0</v>
      </c>
      <c r="ABQ94" s="228"/>
      <c r="ABR94" s="228"/>
      <c r="ABS94" s="120">
        <f t="shared" si="337"/>
        <v>0</v>
      </c>
      <c r="ABT94" s="18">
        <v>0</v>
      </c>
      <c r="ABU94" s="18"/>
      <c r="ABV94" s="18"/>
      <c r="ABW94" s="18"/>
      <c r="ABX94" s="18"/>
      <c r="ABY94" s="18"/>
      <c r="ABZ94" s="18"/>
      <c r="ACA94" s="18">
        <v>0</v>
      </c>
      <c r="ACB94" s="18">
        <v>0</v>
      </c>
      <c r="ACC94" s="18">
        <v>0</v>
      </c>
      <c r="ACD94" s="18"/>
      <c r="ACE94" s="18"/>
      <c r="ACF94" s="120">
        <f t="shared" si="247"/>
        <v>0</v>
      </c>
      <c r="ACG94" s="120">
        <f t="shared" si="248"/>
        <v>0</v>
      </c>
      <c r="ACH94" s="120">
        <f t="shared" si="249"/>
        <v>0</v>
      </c>
      <c r="ACI94" s="114">
        <f t="shared" si="250"/>
        <v>1424.8799999999997</v>
      </c>
      <c r="ACJ94" s="120">
        <f t="shared" si="251"/>
        <v>40132.546442856001</v>
      </c>
      <c r="ACK94" s="131">
        <f t="shared" si="252"/>
        <v>38707.666442856003</v>
      </c>
      <c r="ACL94" s="120">
        <f t="shared" si="253"/>
        <v>0</v>
      </c>
      <c r="ACM94" s="120">
        <f t="shared" si="254"/>
        <v>38707.666442856003</v>
      </c>
      <c r="ACN94" s="18">
        <f t="shared" si="338"/>
        <v>1424.8799999999997</v>
      </c>
      <c r="ACO94" s="18">
        <v>0</v>
      </c>
      <c r="ACP94" s="218">
        <v>158.32</v>
      </c>
      <c r="ACQ94" s="218">
        <v>158.32</v>
      </c>
      <c r="ACR94" s="218">
        <v>158.32</v>
      </c>
      <c r="ACS94" s="218">
        <v>158.32</v>
      </c>
      <c r="ACT94" s="218">
        <v>158.32</v>
      </c>
      <c r="ACU94" s="218">
        <v>158.32</v>
      </c>
      <c r="ACV94" s="218">
        <v>158.32</v>
      </c>
      <c r="ACW94" s="218">
        <v>158.32</v>
      </c>
      <c r="ACX94" s="218">
        <v>158.32</v>
      </c>
      <c r="ACY94" s="218"/>
      <c r="ACZ94" s="218"/>
      <c r="ADA94" s="20">
        <f t="shared" si="339"/>
        <v>40132.546442856001</v>
      </c>
      <c r="ADB94" s="18">
        <v>7178.2809902999998</v>
      </c>
      <c r="ADC94" s="18">
        <v>10293.137663400001</v>
      </c>
      <c r="ADD94" s="18">
        <v>1522.7492294159999</v>
      </c>
      <c r="ADE94" s="18">
        <v>6690.2585526000003</v>
      </c>
      <c r="ADF94" s="18">
        <v>6075.6801521400002</v>
      </c>
      <c r="ADG94" s="18">
        <v>5153.9296482</v>
      </c>
      <c r="ADH94" s="18">
        <v>1206.0130284000002</v>
      </c>
      <c r="ADI94" s="18">
        <v>978.53469120000011</v>
      </c>
      <c r="ADJ94" s="18">
        <v>978.17129999999997</v>
      </c>
      <c r="ADK94" s="18">
        <v>55.791187199999996</v>
      </c>
      <c r="ADL94" s="18"/>
      <c r="ADM94" s="18"/>
      <c r="ADN94" s="20">
        <f t="shared" si="255"/>
        <v>38707.666442856003</v>
      </c>
      <c r="ADO94" s="20">
        <f t="shared" si="256"/>
        <v>0</v>
      </c>
      <c r="ADP94" s="20">
        <f t="shared" si="257"/>
        <v>38707.666442856003</v>
      </c>
      <c r="ADQ94" s="18">
        <f t="shared" si="340"/>
        <v>0</v>
      </c>
      <c r="ADR94" s="18">
        <v>0</v>
      </c>
      <c r="ADS94" s="218">
        <v>0</v>
      </c>
      <c r="ADT94" s="218">
        <v>0</v>
      </c>
      <c r="ADU94" s="218">
        <v>0</v>
      </c>
      <c r="ADV94" s="218">
        <v>0</v>
      </c>
      <c r="ADW94" s="218">
        <v>0</v>
      </c>
      <c r="ADX94" s="218">
        <v>0</v>
      </c>
      <c r="ADY94" s="218">
        <v>0</v>
      </c>
      <c r="ADZ94" s="218">
        <v>0</v>
      </c>
      <c r="AEA94" s="218">
        <v>0</v>
      </c>
      <c r="AEB94" s="218"/>
      <c r="AEC94" s="218"/>
      <c r="AED94" s="20">
        <f t="shared" si="341"/>
        <v>0</v>
      </c>
      <c r="AEE94" s="18">
        <v>0</v>
      </c>
      <c r="AEF94" s="18">
        <v>0</v>
      </c>
      <c r="AEG94" s="18">
        <v>0</v>
      </c>
      <c r="AEH94" s="18">
        <v>0</v>
      </c>
      <c r="AEI94" s="18">
        <v>0</v>
      </c>
      <c r="AEJ94" s="18">
        <v>0</v>
      </c>
      <c r="AEK94" s="18">
        <v>0</v>
      </c>
      <c r="AEL94" s="18">
        <v>0</v>
      </c>
      <c r="AEM94" s="18">
        <v>0</v>
      </c>
      <c r="AEN94" s="18">
        <v>0</v>
      </c>
      <c r="AEO94" s="18"/>
      <c r="AEP94" s="18"/>
      <c r="AEQ94" s="20">
        <f t="shared" si="258"/>
        <v>0</v>
      </c>
      <c r="AER94" s="20">
        <f t="shared" si="259"/>
        <v>0</v>
      </c>
      <c r="AES94" s="20">
        <f t="shared" si="260"/>
        <v>0</v>
      </c>
      <c r="AET94" s="18">
        <f t="shared" si="342"/>
        <v>11.984</v>
      </c>
      <c r="AEU94" s="18">
        <v>11.984</v>
      </c>
      <c r="AEV94" s="218">
        <v>0</v>
      </c>
      <c r="AEW94" s="218">
        <v>0</v>
      </c>
      <c r="AEX94" s="218">
        <v>0</v>
      </c>
      <c r="AEY94" s="218">
        <v>0</v>
      </c>
      <c r="AEZ94" s="218"/>
      <c r="AFA94" s="218"/>
      <c r="AFB94" s="218"/>
      <c r="AFC94" s="218"/>
      <c r="AFD94" s="218"/>
      <c r="AFE94" s="218"/>
      <c r="AFF94" s="218"/>
      <c r="AFG94" s="20">
        <f t="shared" si="343"/>
        <v>0</v>
      </c>
      <c r="AFH94" s="18"/>
      <c r="AFI94" s="18"/>
      <c r="AFJ94" s="18"/>
      <c r="AFK94" s="18"/>
      <c r="AFL94" s="18"/>
      <c r="AFM94" s="18"/>
      <c r="AFN94" s="18"/>
      <c r="AFO94" s="18"/>
      <c r="AFP94" s="18"/>
      <c r="AFQ94" s="18"/>
      <c r="AFR94" s="18"/>
      <c r="AFS94" s="18"/>
      <c r="AFT94" s="20">
        <f t="shared" si="261"/>
        <v>-11.984</v>
      </c>
      <c r="AFU94" s="20">
        <f t="shared" si="262"/>
        <v>-11.984</v>
      </c>
      <c r="AFV94" s="135">
        <f t="shared" si="263"/>
        <v>0</v>
      </c>
      <c r="AFW94" s="140">
        <f t="shared" si="264"/>
        <v>15991.898999999999</v>
      </c>
      <c r="AFX94" s="110">
        <f t="shared" si="265"/>
        <v>45849.145815805634</v>
      </c>
      <c r="AFY94" s="125">
        <f t="shared" si="266"/>
        <v>29857.246815805636</v>
      </c>
      <c r="AFZ94" s="20">
        <f t="shared" si="344"/>
        <v>0</v>
      </c>
      <c r="AGA94" s="139">
        <f t="shared" si="345"/>
        <v>29857.246815805636</v>
      </c>
      <c r="AGB94" s="200">
        <f t="shared" si="267"/>
        <v>19190.2788</v>
      </c>
      <c r="AGC94" s="125">
        <f t="shared" si="267"/>
        <v>55018.974978966762</v>
      </c>
      <c r="AGD94" s="125">
        <f t="shared" si="268"/>
        <v>35828.696178966762</v>
      </c>
      <c r="AGE94" s="20">
        <f t="shared" si="269"/>
        <v>0</v>
      </c>
      <c r="AGF94" s="135">
        <f t="shared" si="270"/>
        <v>35828.696178966762</v>
      </c>
      <c r="AGG94" s="164">
        <f t="shared" si="346"/>
        <v>959.51394000000005</v>
      </c>
      <c r="AGH94" s="205">
        <f t="shared" si="347"/>
        <v>2750.9487489483381</v>
      </c>
      <c r="AGI94" s="125">
        <f t="shared" si="271"/>
        <v>1791.4348089483381</v>
      </c>
      <c r="AGJ94" s="20">
        <f t="shared" si="272"/>
        <v>0</v>
      </c>
      <c r="AGK94" s="139">
        <f t="shared" si="273"/>
        <v>1791.4348089483381</v>
      </c>
      <c r="AGL94" s="165">
        <f t="shared" si="348"/>
        <v>20149.792740000001</v>
      </c>
      <c r="AGM94" s="165">
        <f t="shared" si="348"/>
        <v>57769.923727915098</v>
      </c>
      <c r="AGN94" s="166">
        <f t="shared" si="99"/>
        <v>37620.130987915094</v>
      </c>
      <c r="AGO94" s="165">
        <f t="shared" si="274"/>
        <v>0</v>
      </c>
      <c r="AGP94" s="167">
        <f t="shared" si="275"/>
        <v>37620.130987915094</v>
      </c>
      <c r="AGQ94" s="202">
        <f t="shared" si="349"/>
        <v>4.761904761904763E-2</v>
      </c>
      <c r="AGR94" s="263"/>
      <c r="AGS94" s="263">
        <v>0.05</v>
      </c>
      <c r="AGT94" s="229"/>
      <c r="AGU94" s="264"/>
      <c r="AGV94" s="22"/>
      <c r="AGW94" s="22"/>
      <c r="AGX94" s="22"/>
      <c r="AGY94" s="22"/>
      <c r="AGZ94" s="22"/>
      <c r="AHA94" s="22"/>
      <c r="AHB94" s="22"/>
      <c r="AHC94" s="22"/>
      <c r="AHD94" s="22"/>
      <c r="AHE94" s="22"/>
      <c r="AHF94" s="22"/>
      <c r="AHG94" s="22"/>
      <c r="AHH94" s="22"/>
    </row>
    <row r="95" spans="1:892" ht="15.75" customHeight="1" x14ac:dyDescent="0.25">
      <c r="B95" s="6"/>
      <c r="C95" s="211" t="s">
        <v>60</v>
      </c>
      <c r="D95" s="212"/>
      <c r="E95" s="213">
        <f t="shared" ref="E95:K95" si="350">SUM(E8:E94)</f>
        <v>232389.55000000005</v>
      </c>
      <c r="F95" s="213">
        <f t="shared" si="350"/>
        <v>2584821.3823000016</v>
      </c>
      <c r="G95" s="213">
        <f>SUM(G8:G94)</f>
        <v>2416058.4043763736</v>
      </c>
      <c r="H95" s="213">
        <f t="shared" si="350"/>
        <v>-168762.97792362591</v>
      </c>
      <c r="I95" s="213">
        <f t="shared" si="350"/>
        <v>-328994.44754361396</v>
      </c>
      <c r="J95" s="213">
        <f t="shared" si="350"/>
        <v>160231.46961998794</v>
      </c>
      <c r="K95" s="214">
        <f t="shared" si="350"/>
        <v>1000675.9829999999</v>
      </c>
      <c r="L95" s="214">
        <f t="shared" ref="L95:AZ95" si="351">SUM(L8:L94)</f>
        <v>98217.54300000002</v>
      </c>
      <c r="M95" s="214">
        <f t="shared" si="351"/>
        <v>100273.16000000002</v>
      </c>
      <c r="N95" s="214">
        <f t="shared" si="351"/>
        <v>100273.16000000002</v>
      </c>
      <c r="O95" s="214">
        <f t="shared" si="351"/>
        <v>100273.16000000002</v>
      </c>
      <c r="P95" s="214">
        <f t="shared" si="351"/>
        <v>100273.16000000002</v>
      </c>
      <c r="Q95" s="214">
        <f t="shared" si="351"/>
        <v>100273.16000000002</v>
      </c>
      <c r="R95" s="214">
        <f t="shared" si="351"/>
        <v>100273.16000000002</v>
      </c>
      <c r="S95" s="214">
        <f t="shared" si="351"/>
        <v>100273.16000000002</v>
      </c>
      <c r="T95" s="214">
        <f t="shared" si="351"/>
        <v>100273.16000000002</v>
      </c>
      <c r="U95" s="214">
        <f t="shared" si="351"/>
        <v>100273.16000000002</v>
      </c>
      <c r="V95" s="214">
        <f t="shared" si="351"/>
        <v>0</v>
      </c>
      <c r="W95" s="214">
        <f t="shared" si="351"/>
        <v>0</v>
      </c>
      <c r="X95" s="214">
        <f>SUM(X8:X94)</f>
        <v>866616.00379293179</v>
      </c>
      <c r="Y95" s="214">
        <f>SUM(Y8:Y94)</f>
        <v>81674.031625285395</v>
      </c>
      <c r="Z95" s="214">
        <f t="shared" si="351"/>
        <v>92954.878320233707</v>
      </c>
      <c r="AA95" s="214">
        <f t="shared" si="351"/>
        <v>76001.409204343741</v>
      </c>
      <c r="AB95" s="214">
        <f t="shared" si="351"/>
        <v>89703.212767236182</v>
      </c>
      <c r="AC95" s="214">
        <f t="shared" si="351"/>
        <v>96556.643004415557</v>
      </c>
      <c r="AD95" s="214">
        <f t="shared" si="351"/>
        <v>81782.420596554628</v>
      </c>
      <c r="AE95" s="214">
        <f t="shared" si="351"/>
        <v>115765.47310139143</v>
      </c>
      <c r="AF95" s="214">
        <f t="shared" si="351"/>
        <v>84912.829041068966</v>
      </c>
      <c r="AG95" s="214">
        <f t="shared" si="351"/>
        <v>70274.189272312127</v>
      </c>
      <c r="AH95" s="214">
        <f t="shared" si="351"/>
        <v>76990.916860089754</v>
      </c>
      <c r="AI95" s="214">
        <f t="shared" si="351"/>
        <v>0</v>
      </c>
      <c r="AJ95" s="214">
        <f t="shared" si="351"/>
        <v>0</v>
      </c>
      <c r="AK95" s="214">
        <f t="shared" si="351"/>
        <v>0</v>
      </c>
      <c r="AL95" s="214">
        <f t="shared" si="351"/>
        <v>0</v>
      </c>
      <c r="AM95" s="214">
        <f t="shared" si="351"/>
        <v>0</v>
      </c>
      <c r="AN95" s="214">
        <f>SUM(AN8:AN94)</f>
        <v>165980.09199999998</v>
      </c>
      <c r="AO95" s="214">
        <f t="shared" si="351"/>
        <v>16300.461999999992</v>
      </c>
      <c r="AP95" s="214">
        <f t="shared" si="351"/>
        <v>16631.070000000003</v>
      </c>
      <c r="AQ95" s="214">
        <f t="shared" si="351"/>
        <v>16631.070000000003</v>
      </c>
      <c r="AR95" s="214">
        <f t="shared" si="351"/>
        <v>16631.070000000003</v>
      </c>
      <c r="AS95" s="214">
        <f t="shared" si="351"/>
        <v>16631.070000000003</v>
      </c>
      <c r="AT95" s="214">
        <f t="shared" si="351"/>
        <v>16631.070000000003</v>
      </c>
      <c r="AU95" s="214">
        <f t="shared" si="351"/>
        <v>16631.070000000003</v>
      </c>
      <c r="AV95" s="214">
        <f t="shared" si="351"/>
        <v>16631.070000000003</v>
      </c>
      <c r="AW95" s="214">
        <f t="shared" si="351"/>
        <v>16631.070000000003</v>
      </c>
      <c r="AX95" s="214">
        <f t="shared" si="351"/>
        <v>16631.070000000003</v>
      </c>
      <c r="AY95" s="214">
        <f t="shared" si="351"/>
        <v>0</v>
      </c>
      <c r="AZ95" s="214">
        <f t="shared" si="351"/>
        <v>0</v>
      </c>
      <c r="BA95" s="20">
        <f>SUM(BA8:BA94)</f>
        <v>149093.26592039099</v>
      </c>
      <c r="BB95" s="214">
        <f t="shared" ref="BB95:CC95" si="352">SUM(BB8:BB94)</f>
        <v>15005.068213770257</v>
      </c>
      <c r="BC95" s="214">
        <f t="shared" si="352"/>
        <v>16989.676844096582</v>
      </c>
      <c r="BD95" s="214">
        <f t="shared" si="352"/>
        <v>14629.199635600091</v>
      </c>
      <c r="BE95" s="214">
        <f t="shared" si="352"/>
        <v>14717.367187718681</v>
      </c>
      <c r="BF95" s="214">
        <f t="shared" si="352"/>
        <v>14073.930050862133</v>
      </c>
      <c r="BG95" s="214">
        <f t="shared" si="352"/>
        <v>11922.310508217992</v>
      </c>
      <c r="BH95" s="214">
        <f t="shared" si="352"/>
        <v>21261.203306337196</v>
      </c>
      <c r="BI95" s="214">
        <f>SUM(BI8:BI94)</f>
        <v>15473.273642874356</v>
      </c>
      <c r="BJ95" s="214">
        <f t="shared" si="352"/>
        <v>13660.574472067761</v>
      </c>
      <c r="BK95" s="214">
        <f t="shared" si="352"/>
        <v>11360.662058845914</v>
      </c>
      <c r="BL95" s="214">
        <f t="shared" si="352"/>
        <v>0</v>
      </c>
      <c r="BM95" s="214">
        <f t="shared" si="352"/>
        <v>0</v>
      </c>
      <c r="BN95" s="214">
        <f t="shared" si="352"/>
        <v>0</v>
      </c>
      <c r="BO95" s="214">
        <f t="shared" si="352"/>
        <v>0</v>
      </c>
      <c r="BP95" s="214">
        <f t="shared" si="352"/>
        <v>0</v>
      </c>
      <c r="BQ95" s="214">
        <f>SUM(BQ8:BQ94)</f>
        <v>97347.358300000022</v>
      </c>
      <c r="BR95" s="214">
        <f t="shared" si="352"/>
        <v>9714.0882999999976</v>
      </c>
      <c r="BS95" s="214">
        <f t="shared" si="352"/>
        <v>9737.029999999997</v>
      </c>
      <c r="BT95" s="214">
        <f t="shared" si="352"/>
        <v>9737.029999999997</v>
      </c>
      <c r="BU95" s="214">
        <f t="shared" si="352"/>
        <v>9737.029999999997</v>
      </c>
      <c r="BV95" s="214">
        <f t="shared" si="352"/>
        <v>9737.029999999997</v>
      </c>
      <c r="BW95" s="214">
        <f t="shared" si="352"/>
        <v>9737.029999999997</v>
      </c>
      <c r="BX95" s="214">
        <f t="shared" si="352"/>
        <v>9737.029999999997</v>
      </c>
      <c r="BY95" s="214">
        <f t="shared" si="352"/>
        <v>9737.029999999997</v>
      </c>
      <c r="BZ95" s="214">
        <f t="shared" si="352"/>
        <v>9737.029999999997</v>
      </c>
      <c r="CA95" s="214">
        <f t="shared" si="352"/>
        <v>9737.029999999997</v>
      </c>
      <c r="CB95" s="214">
        <f t="shared" si="352"/>
        <v>0</v>
      </c>
      <c r="CC95" s="214">
        <f t="shared" si="352"/>
        <v>0</v>
      </c>
      <c r="CD95" s="214">
        <f>SUM(CD8:CD94)</f>
        <v>106239.74285596081</v>
      </c>
      <c r="CE95" s="214">
        <f>SUM(CE8:CE94)</f>
        <v>9194.1457156149972</v>
      </c>
      <c r="CF95" s="214">
        <f>SUM(CF8:CF94)</f>
        <v>10887.095138578723</v>
      </c>
      <c r="CG95" s="214">
        <f t="shared" ref="CG95:EI95" si="353">SUM(CG8:CG94)</f>
        <v>10213.331401051519</v>
      </c>
      <c r="CH95" s="214">
        <f t="shared" si="353"/>
        <v>12029.60074617019</v>
      </c>
      <c r="CI95" s="214">
        <f t="shared" si="353"/>
        <v>10513.583847265389</v>
      </c>
      <c r="CJ95" s="214">
        <f t="shared" si="353"/>
        <v>10897.974243739996</v>
      </c>
      <c r="CK95" s="214">
        <f t="shared" si="353"/>
        <v>10586.703617580002</v>
      </c>
      <c r="CL95" s="214">
        <f t="shared" si="353"/>
        <v>10633.388390460004</v>
      </c>
      <c r="CM95" s="214">
        <f t="shared" si="353"/>
        <v>10544.404031179998</v>
      </c>
      <c r="CN95" s="214">
        <f t="shared" si="353"/>
        <v>10739.515724320001</v>
      </c>
      <c r="CO95" s="214">
        <f t="shared" si="353"/>
        <v>0</v>
      </c>
      <c r="CP95" s="214">
        <f t="shared" si="353"/>
        <v>0</v>
      </c>
      <c r="CQ95" s="214">
        <f t="shared" si="353"/>
        <v>0</v>
      </c>
      <c r="CR95" s="214">
        <f t="shared" si="353"/>
        <v>0</v>
      </c>
      <c r="CS95" s="214">
        <f t="shared" si="353"/>
        <v>0</v>
      </c>
      <c r="CT95" s="214">
        <f>SUM(CT8:CT94)</f>
        <v>20994.679000000004</v>
      </c>
      <c r="CU95" s="214">
        <f t="shared" si="353"/>
        <v>2087.8389999999999</v>
      </c>
      <c r="CV95" s="214">
        <f t="shared" si="353"/>
        <v>2100.7600000000002</v>
      </c>
      <c r="CW95" s="214">
        <f t="shared" si="353"/>
        <v>2100.7600000000002</v>
      </c>
      <c r="CX95" s="214">
        <f t="shared" si="353"/>
        <v>2100.7600000000002</v>
      </c>
      <c r="CY95" s="214">
        <f t="shared" si="353"/>
        <v>2100.7600000000002</v>
      </c>
      <c r="CZ95" s="214">
        <f t="shared" si="353"/>
        <v>2100.7600000000002</v>
      </c>
      <c r="DA95" s="214">
        <f t="shared" si="353"/>
        <v>2100.7600000000002</v>
      </c>
      <c r="DB95" s="214">
        <f t="shared" si="353"/>
        <v>2100.7600000000002</v>
      </c>
      <c r="DC95" s="214">
        <f t="shared" si="353"/>
        <v>2100.7600000000002</v>
      </c>
      <c r="DD95" s="214">
        <f t="shared" si="353"/>
        <v>2100.7600000000002</v>
      </c>
      <c r="DE95" s="214">
        <f t="shared" si="353"/>
        <v>0</v>
      </c>
      <c r="DF95" s="214">
        <f t="shared" si="353"/>
        <v>0</v>
      </c>
      <c r="DG95" s="214">
        <f>SUM(DG8:DG94)</f>
        <v>22755.389033984815</v>
      </c>
      <c r="DH95" s="214">
        <f t="shared" si="353"/>
        <v>1906.5633451829999</v>
      </c>
      <c r="DI95" s="214">
        <f t="shared" si="353"/>
        <v>2320.8400565596553</v>
      </c>
      <c r="DJ95" s="214">
        <f t="shared" si="353"/>
        <v>2192.04988026924</v>
      </c>
      <c r="DK95" s="214">
        <f t="shared" si="353"/>
        <v>2630.3946661356995</v>
      </c>
      <c r="DL95" s="214">
        <f t="shared" si="353"/>
        <v>2266.0332461572229</v>
      </c>
      <c r="DM95" s="214">
        <f t="shared" si="353"/>
        <v>2334.5032232199997</v>
      </c>
      <c r="DN95" s="214">
        <f t="shared" si="353"/>
        <v>2267.8326424200004</v>
      </c>
      <c r="DO95" s="214">
        <f t="shared" si="353"/>
        <v>2277.83322954</v>
      </c>
      <c r="DP95" s="214">
        <f t="shared" si="353"/>
        <v>2258.7714288200004</v>
      </c>
      <c r="DQ95" s="214">
        <f t="shared" si="353"/>
        <v>2300.5673156799999</v>
      </c>
      <c r="DR95" s="214">
        <f t="shared" si="353"/>
        <v>0</v>
      </c>
      <c r="DS95" s="214">
        <f t="shared" si="353"/>
        <v>0</v>
      </c>
      <c r="DT95" s="214">
        <f t="shared" si="353"/>
        <v>1760.7100339848193</v>
      </c>
      <c r="DU95" s="214">
        <f t="shared" si="353"/>
        <v>-156.11788333792003</v>
      </c>
      <c r="DV95" s="214">
        <f t="shared" si="353"/>
        <v>1916.8279173227397</v>
      </c>
      <c r="DW95" s="214">
        <f t="shared" si="353"/>
        <v>51225.252000000008</v>
      </c>
      <c r="DX95" s="214">
        <f t="shared" si="353"/>
        <v>5029.6919999999991</v>
      </c>
      <c r="DY95" s="214">
        <f t="shared" si="353"/>
        <v>5132.84</v>
      </c>
      <c r="DZ95" s="214">
        <f t="shared" si="353"/>
        <v>5132.84</v>
      </c>
      <c r="EA95" s="214">
        <f t="shared" si="353"/>
        <v>5132.84</v>
      </c>
      <c r="EB95" s="214">
        <f t="shared" si="353"/>
        <v>5132.84</v>
      </c>
      <c r="EC95" s="214">
        <f t="shared" si="353"/>
        <v>5132.84</v>
      </c>
      <c r="ED95" s="214">
        <f t="shared" si="353"/>
        <v>5132.84</v>
      </c>
      <c r="EE95" s="214">
        <f t="shared" si="353"/>
        <v>5132.84</v>
      </c>
      <c r="EF95" s="214">
        <f t="shared" si="353"/>
        <v>5132.84</v>
      </c>
      <c r="EG95" s="214">
        <f t="shared" si="353"/>
        <v>5132.84</v>
      </c>
      <c r="EH95" s="214">
        <f t="shared" si="353"/>
        <v>0</v>
      </c>
      <c r="EI95" s="214">
        <f t="shared" si="353"/>
        <v>0</v>
      </c>
      <c r="EJ95" s="214"/>
      <c r="EK95" s="214">
        <f>SUM(EK8:EK94)</f>
        <v>42975.888572272721</v>
      </c>
      <c r="EL95" s="214">
        <f t="shared" ref="EL95:GW95" si="354">SUM(EL8:EL94)</f>
        <v>3843.7637387606237</v>
      </c>
      <c r="EM95" s="214">
        <f t="shared" si="354"/>
        <v>3382.2666926524298</v>
      </c>
      <c r="EN95" s="214">
        <f t="shared" si="354"/>
        <v>3546.4712397272228</v>
      </c>
      <c r="EO95" s="214">
        <f t="shared" si="354"/>
        <v>4552.8184321657855</v>
      </c>
      <c r="EP95" s="214">
        <f t="shared" si="354"/>
        <v>5572.1333945993174</v>
      </c>
      <c r="EQ95" s="214">
        <f t="shared" si="354"/>
        <v>5462.1776080712352</v>
      </c>
      <c r="ER95" s="214">
        <f t="shared" si="354"/>
        <v>5391.8680890025016</v>
      </c>
      <c r="ES95" s="214">
        <f t="shared" si="354"/>
        <v>3918.977722668918</v>
      </c>
      <c r="ET95" s="214">
        <f t="shared" si="354"/>
        <v>3373.381608784156</v>
      </c>
      <c r="EU95" s="214">
        <f t="shared" si="354"/>
        <v>3932.0300458405072</v>
      </c>
      <c r="EV95" s="214">
        <f t="shared" si="354"/>
        <v>0</v>
      </c>
      <c r="EW95" s="214">
        <f t="shared" si="354"/>
        <v>0</v>
      </c>
      <c r="EX95" s="214">
        <f t="shared" si="354"/>
        <v>-8249.3634277273031</v>
      </c>
      <c r="EY95" s="214">
        <f t="shared" si="354"/>
        <v>-10554.615110922286</v>
      </c>
      <c r="EZ95" s="214">
        <f t="shared" si="354"/>
        <v>2305.2516831949856</v>
      </c>
      <c r="FA95" s="214">
        <f t="shared" si="354"/>
        <v>432839.5019999998</v>
      </c>
      <c r="FB95" s="214">
        <f t="shared" si="354"/>
        <v>42496.452000000019</v>
      </c>
      <c r="FC95" s="214">
        <f t="shared" si="354"/>
        <v>43371.450000000012</v>
      </c>
      <c r="FD95" s="214">
        <f t="shared" si="354"/>
        <v>43371.450000000012</v>
      </c>
      <c r="FE95" s="214">
        <f t="shared" si="354"/>
        <v>43371.450000000012</v>
      </c>
      <c r="FF95" s="214">
        <f t="shared" si="354"/>
        <v>43371.450000000012</v>
      </c>
      <c r="FG95" s="214">
        <f t="shared" si="354"/>
        <v>43371.450000000012</v>
      </c>
      <c r="FH95" s="214">
        <f t="shared" si="354"/>
        <v>43371.450000000012</v>
      </c>
      <c r="FI95" s="214">
        <f t="shared" si="354"/>
        <v>43371.450000000012</v>
      </c>
      <c r="FJ95" s="214">
        <f t="shared" si="354"/>
        <v>43371.450000000012</v>
      </c>
      <c r="FK95" s="214">
        <f t="shared" si="354"/>
        <v>43371.450000000012</v>
      </c>
      <c r="FL95" s="214">
        <f t="shared" si="354"/>
        <v>0</v>
      </c>
      <c r="FM95" s="214">
        <f t="shared" si="354"/>
        <v>0</v>
      </c>
      <c r="FN95" s="214">
        <f>SUM(FN8:FN94)</f>
        <v>391361.4498361962</v>
      </c>
      <c r="FO95" s="214">
        <f t="shared" si="354"/>
        <v>40223.736373528169</v>
      </c>
      <c r="FP95" s="214">
        <f t="shared" si="354"/>
        <v>35275.192380342807</v>
      </c>
      <c r="FQ95" s="214">
        <f t="shared" si="354"/>
        <v>38802.494329708708</v>
      </c>
      <c r="FR95" s="214">
        <f t="shared" si="354"/>
        <v>43545.634818141996</v>
      </c>
      <c r="FS95" s="214">
        <f t="shared" si="354"/>
        <v>41806.344678775604</v>
      </c>
      <c r="FT95" s="214">
        <f t="shared" si="354"/>
        <v>37109.019901791973</v>
      </c>
      <c r="FU95" s="214">
        <f t="shared" si="354"/>
        <v>46985.322195512876</v>
      </c>
      <c r="FV95" s="214">
        <f t="shared" si="354"/>
        <v>42750.946707574854</v>
      </c>
      <c r="FW95" s="214">
        <f t="shared" si="354"/>
        <v>32626.457897197328</v>
      </c>
      <c r="FX95" s="214">
        <f t="shared" si="354"/>
        <v>32236.300553621906</v>
      </c>
      <c r="FY95" s="214">
        <f t="shared" si="354"/>
        <v>0</v>
      </c>
      <c r="FZ95" s="214">
        <f t="shared" si="354"/>
        <v>0</v>
      </c>
      <c r="GA95" s="214">
        <f t="shared" si="354"/>
        <v>-41478.052163803775</v>
      </c>
      <c r="GB95" s="214">
        <f t="shared" si="354"/>
        <v>-70084.66787771869</v>
      </c>
      <c r="GC95" s="214">
        <f t="shared" si="354"/>
        <v>28606.61571391494</v>
      </c>
      <c r="GD95" s="214">
        <f t="shared" si="354"/>
        <v>634.5139999999999</v>
      </c>
      <c r="GE95" s="214">
        <f t="shared" si="354"/>
        <v>634.5139999999999</v>
      </c>
      <c r="GF95" s="214">
        <f t="shared" si="354"/>
        <v>0</v>
      </c>
      <c r="GG95" s="214">
        <f t="shared" si="354"/>
        <v>0</v>
      </c>
      <c r="GH95" s="214">
        <f t="shared" si="354"/>
        <v>0</v>
      </c>
      <c r="GI95" s="214">
        <f t="shared" si="354"/>
        <v>0</v>
      </c>
      <c r="GJ95" s="214">
        <f t="shared" si="354"/>
        <v>0</v>
      </c>
      <c r="GK95" s="214">
        <f t="shared" si="354"/>
        <v>0</v>
      </c>
      <c r="GL95" s="214">
        <f t="shared" si="354"/>
        <v>0</v>
      </c>
      <c r="GM95" s="214">
        <f t="shared" si="354"/>
        <v>0</v>
      </c>
      <c r="GN95" s="214">
        <f t="shared" si="354"/>
        <v>0</v>
      </c>
      <c r="GO95" s="214">
        <f t="shared" si="354"/>
        <v>0</v>
      </c>
      <c r="GP95" s="214">
        <f t="shared" si="354"/>
        <v>0</v>
      </c>
      <c r="GQ95" s="214">
        <f t="shared" si="354"/>
        <v>9029.7080180609992</v>
      </c>
      <c r="GR95" s="214">
        <f t="shared" si="354"/>
        <v>2616.3402896199996</v>
      </c>
      <c r="GS95" s="214">
        <f t="shared" si="354"/>
        <v>2727.395734491</v>
      </c>
      <c r="GT95" s="214">
        <f t="shared" si="354"/>
        <v>2510.1505843500004</v>
      </c>
      <c r="GU95" s="214">
        <f t="shared" si="354"/>
        <v>1175.8214096000002</v>
      </c>
      <c r="GV95" s="214">
        <f t="shared" si="354"/>
        <v>8395.1940180609981</v>
      </c>
      <c r="GW95" s="214">
        <f t="shared" si="354"/>
        <v>-603.31099999999992</v>
      </c>
      <c r="GX95" s="214">
        <f t="shared" ref="GX95:HK95" si="355">SUM(GX8:GX94)</f>
        <v>8998.5050180610015</v>
      </c>
      <c r="GY95" s="214">
        <f t="shared" si="355"/>
        <v>815124.00199999986</v>
      </c>
      <c r="GZ95" s="214">
        <f t="shared" si="355"/>
        <v>80893.202000000019</v>
      </c>
      <c r="HA95" s="214">
        <f t="shared" si="355"/>
        <v>81581.200000000012</v>
      </c>
      <c r="HB95" s="214">
        <f t="shared" si="355"/>
        <v>81581.200000000012</v>
      </c>
      <c r="HC95" s="214">
        <f t="shared" si="355"/>
        <v>81581.200000000012</v>
      </c>
      <c r="HD95" s="214">
        <f t="shared" si="355"/>
        <v>81581.200000000012</v>
      </c>
      <c r="HE95" s="214">
        <f t="shared" si="355"/>
        <v>81581.200000000012</v>
      </c>
      <c r="HF95" s="214">
        <f t="shared" si="355"/>
        <v>81581.200000000012</v>
      </c>
      <c r="HG95" s="214">
        <f t="shared" si="355"/>
        <v>81581.200000000012</v>
      </c>
      <c r="HH95" s="214">
        <f t="shared" si="355"/>
        <v>81581.200000000012</v>
      </c>
      <c r="HI95" s="214">
        <f t="shared" si="355"/>
        <v>81581.200000000012</v>
      </c>
      <c r="HJ95" s="214">
        <f t="shared" si="355"/>
        <v>0</v>
      </c>
      <c r="HK95" s="214">
        <f t="shared" si="355"/>
        <v>0</v>
      </c>
      <c r="HL95" s="214">
        <f>SUM(HL8:HL94)</f>
        <v>827986.95634657599</v>
      </c>
      <c r="HM95" s="214">
        <f>SUM(HM8:HM94)</f>
        <v>77425.491355057529</v>
      </c>
      <c r="HN95" s="214">
        <f t="shared" ref="HN95:IN95" si="356">SUM(HN8:HN94)</f>
        <v>78572.740641183773</v>
      </c>
      <c r="HO95" s="214">
        <f t="shared" si="356"/>
        <v>86244.548554630994</v>
      </c>
      <c r="HP95" s="214">
        <f t="shared" si="356"/>
        <v>88189.289897960814</v>
      </c>
      <c r="HQ95" s="214">
        <f t="shared" si="356"/>
        <v>92255.624579086958</v>
      </c>
      <c r="HR95" s="214">
        <f t="shared" si="356"/>
        <v>80026.393453129771</v>
      </c>
      <c r="HS95" s="214">
        <f t="shared" si="356"/>
        <v>72745.091471619206</v>
      </c>
      <c r="HT95" s="214">
        <f t="shared" si="356"/>
        <v>96226.913345959882</v>
      </c>
      <c r="HU95" s="214">
        <f t="shared" si="356"/>
        <v>77234.557976981974</v>
      </c>
      <c r="HV95" s="214">
        <f t="shared" si="356"/>
        <v>79066.305070965143</v>
      </c>
      <c r="HW95" s="214">
        <f t="shared" si="356"/>
        <v>0</v>
      </c>
      <c r="HX95" s="214">
        <f t="shared" si="356"/>
        <v>0</v>
      </c>
      <c r="HY95" s="214">
        <f t="shared" si="356"/>
        <v>12862.954346576073</v>
      </c>
      <c r="HZ95" s="214">
        <f t="shared" si="356"/>
        <v>-136326.14584529513</v>
      </c>
      <c r="IA95" s="214">
        <f t="shared" si="356"/>
        <v>149189.1001918712</v>
      </c>
      <c r="IB95" s="119">
        <f>SUM(IC95:IN95)</f>
        <v>1320529.4850000001</v>
      </c>
      <c r="IC95" s="214">
        <f t="shared" si="356"/>
        <v>128758.935</v>
      </c>
      <c r="ID95" s="214">
        <f t="shared" si="356"/>
        <v>132486.09</v>
      </c>
      <c r="IE95" s="214">
        <f t="shared" si="356"/>
        <v>132486.09</v>
      </c>
      <c r="IF95" s="214">
        <f t="shared" si="356"/>
        <v>132486.09</v>
      </c>
      <c r="IG95" s="214">
        <f t="shared" si="356"/>
        <v>132486.09</v>
      </c>
      <c r="IH95" s="214">
        <f t="shared" si="356"/>
        <v>132486.09</v>
      </c>
      <c r="II95" s="214">
        <f t="shared" si="356"/>
        <v>132486.09</v>
      </c>
      <c r="IJ95" s="214">
        <f t="shared" si="356"/>
        <v>132486.09</v>
      </c>
      <c r="IK95" s="214">
        <f t="shared" si="356"/>
        <v>132486.09</v>
      </c>
      <c r="IL95" s="214">
        <f t="shared" si="356"/>
        <v>131881.82999999999</v>
      </c>
      <c r="IM95" s="214">
        <f t="shared" si="356"/>
        <v>0</v>
      </c>
      <c r="IN95" s="214">
        <f t="shared" si="356"/>
        <v>0</v>
      </c>
      <c r="IO95" s="214">
        <f>SUM(IO8:IO94)</f>
        <v>1301023.6931571185</v>
      </c>
      <c r="IP95" s="214">
        <f t="shared" ref="IP95:JQ95" si="357">SUM(IP8:IP94)</f>
        <v>87495.550681157605</v>
      </c>
      <c r="IQ95" s="214">
        <f t="shared" si="357"/>
        <v>101661.43748092388</v>
      </c>
      <c r="IR95" s="214">
        <f t="shared" si="357"/>
        <v>136424.39168065411</v>
      </c>
      <c r="IS95" s="214">
        <f t="shared" si="357"/>
        <v>131424.48189314464</v>
      </c>
      <c r="IT95" s="214">
        <f t="shared" si="357"/>
        <v>152038.0889074209</v>
      </c>
      <c r="IU95" s="214">
        <f t="shared" si="357"/>
        <v>125308.53392007005</v>
      </c>
      <c r="IV95" s="214">
        <f t="shared" si="357"/>
        <v>123274.1120074411</v>
      </c>
      <c r="IW95" s="214">
        <f t="shared" si="357"/>
        <v>137434.73004875868</v>
      </c>
      <c r="IX95" s="214">
        <f t="shared" si="357"/>
        <v>157054.55528000125</v>
      </c>
      <c r="IY95" s="214">
        <f t="shared" si="357"/>
        <v>148907.81125754636</v>
      </c>
      <c r="IZ95" s="214">
        <f t="shared" si="357"/>
        <v>0</v>
      </c>
      <c r="JA95" s="214">
        <f t="shared" si="357"/>
        <v>0</v>
      </c>
      <c r="JB95" s="214">
        <f t="shared" si="357"/>
        <v>-19505.791842881426</v>
      </c>
      <c r="JC95" s="214">
        <f t="shared" si="357"/>
        <v>-19505.791842881426</v>
      </c>
      <c r="JD95" s="214">
        <f t="shared" si="357"/>
        <v>0</v>
      </c>
      <c r="JE95" s="214">
        <f>SUM(JE8:JE94)</f>
        <v>10311.409</v>
      </c>
      <c r="JF95" s="214">
        <f t="shared" si="357"/>
        <v>1227.7990000000002</v>
      </c>
      <c r="JG95" s="214">
        <f t="shared" si="357"/>
        <v>1009.2900000000001</v>
      </c>
      <c r="JH95" s="214">
        <f t="shared" si="357"/>
        <v>1009.2900000000001</v>
      </c>
      <c r="JI95" s="214">
        <f t="shared" si="357"/>
        <v>1009.2900000000001</v>
      </c>
      <c r="JJ95" s="214">
        <f t="shared" si="357"/>
        <v>1009.2900000000001</v>
      </c>
      <c r="JK95" s="214">
        <f t="shared" si="357"/>
        <v>1009.2900000000001</v>
      </c>
      <c r="JL95" s="214">
        <f t="shared" si="357"/>
        <v>1009.2900000000001</v>
      </c>
      <c r="JM95" s="214">
        <f t="shared" si="357"/>
        <v>1009.2900000000001</v>
      </c>
      <c r="JN95" s="214">
        <f t="shared" si="357"/>
        <v>1009.2900000000001</v>
      </c>
      <c r="JO95" s="214">
        <f t="shared" si="357"/>
        <v>1009.2900000000001</v>
      </c>
      <c r="JP95" s="214">
        <f t="shared" si="357"/>
        <v>0</v>
      </c>
      <c r="JQ95" s="214">
        <f t="shared" si="357"/>
        <v>0</v>
      </c>
      <c r="JR95" s="214">
        <f>SUM(JR8:JR94)</f>
        <v>10221.251144124117</v>
      </c>
      <c r="JS95" s="214">
        <f t="shared" ref="JS95:MD95" si="358">SUM(JS8:JS94)</f>
        <v>1000.8121975022513</v>
      </c>
      <c r="JT95" s="214">
        <f t="shared" si="358"/>
        <v>893.04178523590372</v>
      </c>
      <c r="JU95" s="214">
        <f t="shared" si="358"/>
        <v>943.51648546408114</v>
      </c>
      <c r="JV95" s="214">
        <f t="shared" si="358"/>
        <v>962.94617336426029</v>
      </c>
      <c r="JW95" s="214">
        <f t="shared" si="358"/>
        <v>1092.0445023237485</v>
      </c>
      <c r="JX95" s="214">
        <f t="shared" si="358"/>
        <v>970.89760883608028</v>
      </c>
      <c r="JY95" s="214">
        <f t="shared" si="358"/>
        <v>904.03254664134738</v>
      </c>
      <c r="JZ95" s="214">
        <f t="shared" si="358"/>
        <v>1040.4829058587859</v>
      </c>
      <c r="KA95" s="214">
        <f t="shared" si="358"/>
        <v>1236.1530264215139</v>
      </c>
      <c r="KB95" s="214">
        <f t="shared" si="358"/>
        <v>1177.3239124761403</v>
      </c>
      <c r="KC95" s="214">
        <f t="shared" si="358"/>
        <v>0</v>
      </c>
      <c r="KD95" s="214">
        <f t="shared" si="358"/>
        <v>0</v>
      </c>
      <c r="KE95" s="214">
        <f t="shared" si="358"/>
        <v>-90.157855875885929</v>
      </c>
      <c r="KF95" s="214">
        <f t="shared" si="358"/>
        <v>-2453.8280593630461</v>
      </c>
      <c r="KG95" s="214">
        <f t="shared" si="358"/>
        <v>2363.6702034871605</v>
      </c>
      <c r="KH95" s="214">
        <f>SUM(KH8:KH94)</f>
        <v>332668.89900000015</v>
      </c>
      <c r="KI95" s="214">
        <f t="shared" si="358"/>
        <v>32651.559000000008</v>
      </c>
      <c r="KJ95" s="214">
        <f t="shared" si="358"/>
        <v>33335.259999999995</v>
      </c>
      <c r="KK95" s="214">
        <f t="shared" si="358"/>
        <v>33335.259999999995</v>
      </c>
      <c r="KL95" s="214">
        <f t="shared" si="358"/>
        <v>33335.259999999995</v>
      </c>
      <c r="KM95" s="214">
        <f t="shared" si="358"/>
        <v>33335.259999999995</v>
      </c>
      <c r="KN95" s="214">
        <f t="shared" si="358"/>
        <v>33335.259999999995</v>
      </c>
      <c r="KO95" s="214">
        <f t="shared" si="358"/>
        <v>33335.259999999995</v>
      </c>
      <c r="KP95" s="214">
        <f t="shared" si="358"/>
        <v>33335.259999999995</v>
      </c>
      <c r="KQ95" s="214">
        <f t="shared" si="358"/>
        <v>33335.259999999995</v>
      </c>
      <c r="KR95" s="214">
        <f t="shared" si="358"/>
        <v>33335.259999999995</v>
      </c>
      <c r="KS95" s="214">
        <f t="shared" si="358"/>
        <v>0</v>
      </c>
      <c r="KT95" s="214">
        <f t="shared" si="358"/>
        <v>0</v>
      </c>
      <c r="KU95" s="214">
        <f>SUM(KU8:KU94)</f>
        <v>277733.60991990479</v>
      </c>
      <c r="KV95" s="214">
        <f>SUM(KV8:KV94)</f>
        <v>38548.005470743774</v>
      </c>
      <c r="KW95" s="214">
        <f t="shared" si="358"/>
        <v>29320.155050336569</v>
      </c>
      <c r="KX95" s="214">
        <f t="shared" si="358"/>
        <v>43224.113786674803</v>
      </c>
      <c r="KY95" s="214">
        <f t="shared" si="358"/>
        <v>38333.858742869226</v>
      </c>
      <c r="KZ95" s="214">
        <f t="shared" si="358"/>
        <v>41285.645180456719</v>
      </c>
      <c r="LA95" s="214">
        <f t="shared" si="358"/>
        <v>8180.0444341846933</v>
      </c>
      <c r="LB95" s="214">
        <f t="shared" si="358"/>
        <v>453.25357541850269</v>
      </c>
      <c r="LC95" s="214">
        <f t="shared" si="358"/>
        <v>0</v>
      </c>
      <c r="LD95" s="214">
        <f t="shared" si="358"/>
        <v>45667.965780442457</v>
      </c>
      <c r="LE95" s="214">
        <f t="shared" si="358"/>
        <v>32720.567898777997</v>
      </c>
      <c r="LF95" s="214">
        <f t="shared" si="358"/>
        <v>0</v>
      </c>
      <c r="LG95" s="214">
        <f t="shared" si="358"/>
        <v>0</v>
      </c>
      <c r="LH95" s="214">
        <f t="shared" si="358"/>
        <v>-54935.289080095303</v>
      </c>
      <c r="LI95" s="214">
        <f t="shared" si="358"/>
        <v>-54935.289080095303</v>
      </c>
      <c r="LJ95" s="214">
        <f t="shared" si="358"/>
        <v>0</v>
      </c>
      <c r="LK95" s="214">
        <f t="shared" si="358"/>
        <v>0</v>
      </c>
      <c r="LL95" s="214">
        <f t="shared" si="358"/>
        <v>0</v>
      </c>
      <c r="LM95" s="214">
        <f t="shared" si="358"/>
        <v>0</v>
      </c>
      <c r="LN95" s="214">
        <f t="shared" si="358"/>
        <v>0</v>
      </c>
      <c r="LO95" s="214">
        <f t="shared" si="358"/>
        <v>0</v>
      </c>
      <c r="LP95" s="214">
        <f t="shared" si="358"/>
        <v>0</v>
      </c>
      <c r="LQ95" s="214">
        <f t="shared" si="358"/>
        <v>0</v>
      </c>
      <c r="LR95" s="214">
        <f t="shared" si="358"/>
        <v>0</v>
      </c>
      <c r="LS95" s="214">
        <f t="shared" si="358"/>
        <v>0</v>
      </c>
      <c r="LT95" s="214">
        <f t="shared" si="358"/>
        <v>0</v>
      </c>
      <c r="LU95" s="214">
        <f t="shared" si="358"/>
        <v>0</v>
      </c>
      <c r="LV95" s="214">
        <f t="shared" si="358"/>
        <v>0</v>
      </c>
      <c r="LW95" s="214">
        <f t="shared" si="358"/>
        <v>0</v>
      </c>
      <c r="LX95" s="214">
        <f t="shared" si="358"/>
        <v>0</v>
      </c>
      <c r="LY95" s="214">
        <f t="shared" si="358"/>
        <v>0</v>
      </c>
      <c r="LZ95" s="214">
        <f t="shared" si="358"/>
        <v>0</v>
      </c>
      <c r="MA95" s="214">
        <f t="shared" si="358"/>
        <v>0</v>
      </c>
      <c r="MB95" s="214">
        <f t="shared" si="358"/>
        <v>0</v>
      </c>
      <c r="MC95" s="214">
        <f t="shared" si="358"/>
        <v>0</v>
      </c>
      <c r="MD95" s="214">
        <f t="shared" si="358"/>
        <v>0</v>
      </c>
      <c r="ME95" s="214">
        <f t="shared" ref="ME95:MZ95" si="359">SUM(ME8:ME94)</f>
        <v>0</v>
      </c>
      <c r="MF95" s="214">
        <f t="shared" si="359"/>
        <v>0</v>
      </c>
      <c r="MG95" s="214">
        <f t="shared" si="359"/>
        <v>0</v>
      </c>
      <c r="MH95" s="214">
        <f t="shared" si="359"/>
        <v>0</v>
      </c>
      <c r="MI95" s="214">
        <f t="shared" si="359"/>
        <v>0</v>
      </c>
      <c r="MJ95" s="214">
        <f t="shared" si="359"/>
        <v>0</v>
      </c>
      <c r="MK95" s="214">
        <f t="shared" si="359"/>
        <v>0</v>
      </c>
      <c r="ML95" s="214">
        <f t="shared" si="359"/>
        <v>0</v>
      </c>
      <c r="MM95" s="214">
        <f t="shared" si="359"/>
        <v>0</v>
      </c>
      <c r="MN95" s="214">
        <f t="shared" si="359"/>
        <v>3537089.6277619987</v>
      </c>
      <c r="MO95" s="214">
        <f t="shared" si="359"/>
        <v>345496.39776199969</v>
      </c>
      <c r="MP95" s="214">
        <f t="shared" si="359"/>
        <v>354621.46999999991</v>
      </c>
      <c r="MQ95" s="214">
        <f t="shared" si="359"/>
        <v>354621.46999999991</v>
      </c>
      <c r="MR95" s="214">
        <f t="shared" si="359"/>
        <v>354621.46999999991</v>
      </c>
      <c r="MS95" s="214">
        <f t="shared" si="359"/>
        <v>354621.46999999991</v>
      </c>
      <c r="MT95" s="214">
        <f t="shared" si="359"/>
        <v>354621.46999999991</v>
      </c>
      <c r="MU95" s="214">
        <f t="shared" si="359"/>
        <v>354621.46999999991</v>
      </c>
      <c r="MV95" s="214">
        <f t="shared" si="359"/>
        <v>354621.46999999991</v>
      </c>
      <c r="MW95" s="214">
        <f t="shared" si="359"/>
        <v>354621.46999999991</v>
      </c>
      <c r="MX95" s="214">
        <f t="shared" si="359"/>
        <v>354621.46999999991</v>
      </c>
      <c r="MY95" s="214">
        <f t="shared" si="359"/>
        <v>0</v>
      </c>
      <c r="MZ95" s="214">
        <f t="shared" si="359"/>
        <v>0</v>
      </c>
      <c r="NA95" s="214">
        <f>SUM(NA8:NA94)</f>
        <v>2874220.0616939939</v>
      </c>
      <c r="NB95" s="214">
        <f>SUM(NB8:NB94)</f>
        <v>285085.88347787067</v>
      </c>
      <c r="NC95" s="214">
        <f t="shared" ref="NC95:OI95" si="360">SUM(NC8:NC94)</f>
        <v>176341.60320322838</v>
      </c>
      <c r="ND95" s="214">
        <f t="shared" si="360"/>
        <v>353472.16544258717</v>
      </c>
      <c r="NE95" s="214">
        <f t="shared" si="360"/>
        <v>401976.94734852406</v>
      </c>
      <c r="NF95" s="214">
        <f t="shared" si="360"/>
        <v>387598.73014766612</v>
      </c>
      <c r="NG95" s="214">
        <f t="shared" si="360"/>
        <v>320336.83169296454</v>
      </c>
      <c r="NH95" s="214">
        <f t="shared" si="360"/>
        <v>168750.32309793099</v>
      </c>
      <c r="NI95" s="214">
        <f t="shared" si="360"/>
        <v>180651.78004043785</v>
      </c>
      <c r="NJ95" s="214">
        <f t="shared" si="360"/>
        <v>321161.63260859391</v>
      </c>
      <c r="NK95" s="214">
        <f t="shared" si="360"/>
        <v>278844.16463418893</v>
      </c>
      <c r="NL95" s="214">
        <f t="shared" si="360"/>
        <v>0</v>
      </c>
      <c r="NM95" s="214">
        <f t="shared" si="360"/>
        <v>0</v>
      </c>
      <c r="NN95" s="214">
        <f t="shared" si="360"/>
        <v>-662869.56606800726</v>
      </c>
      <c r="NO95" s="214">
        <f t="shared" si="360"/>
        <v>-1754440.8110944917</v>
      </c>
      <c r="NP95" s="214">
        <f t="shared" si="360"/>
        <v>1091571.2450264844</v>
      </c>
      <c r="NQ95" s="214">
        <f t="shared" si="360"/>
        <v>1260784.5209999999</v>
      </c>
      <c r="NR95" s="214">
        <f t="shared" si="360"/>
        <v>931019.42400000012</v>
      </c>
      <c r="NS95" s="214">
        <f t="shared" si="360"/>
        <v>-329765.09699999989</v>
      </c>
      <c r="NT95" s="214">
        <f t="shared" si="360"/>
        <v>-562067.3280000001</v>
      </c>
      <c r="NU95" s="214">
        <f t="shared" si="360"/>
        <v>232302.231</v>
      </c>
      <c r="NV95" s="214">
        <f>SUM(NV8:NV94)</f>
        <v>287575.30099999992</v>
      </c>
      <c r="NW95" s="214">
        <f t="shared" si="360"/>
        <v>27859.510999999995</v>
      </c>
      <c r="NX95" s="214">
        <f t="shared" si="360"/>
        <v>28857.309999999994</v>
      </c>
      <c r="NY95" s="214">
        <f t="shared" si="360"/>
        <v>28857.309999999994</v>
      </c>
      <c r="NZ95" s="214">
        <f t="shared" si="360"/>
        <v>28857.309999999994</v>
      </c>
      <c r="OA95" s="214">
        <f t="shared" si="360"/>
        <v>28857.309999999994</v>
      </c>
      <c r="OB95" s="214">
        <f t="shared" si="360"/>
        <v>28857.309999999994</v>
      </c>
      <c r="OC95" s="214">
        <f t="shared" si="360"/>
        <v>28857.309999999994</v>
      </c>
      <c r="OD95" s="214">
        <f t="shared" si="360"/>
        <v>28857.309999999994</v>
      </c>
      <c r="OE95" s="214">
        <f t="shared" si="360"/>
        <v>28857.309999999994</v>
      </c>
      <c r="OF95" s="214">
        <f t="shared" si="360"/>
        <v>28857.309999999994</v>
      </c>
      <c r="OG95" s="214">
        <f t="shared" si="360"/>
        <v>0</v>
      </c>
      <c r="OH95" s="214">
        <f t="shared" si="360"/>
        <v>0</v>
      </c>
      <c r="OI95" s="214">
        <f t="shared" si="360"/>
        <v>268346.02</v>
      </c>
      <c r="OJ95" s="214">
        <f>SUM(OJ8:OJ94)</f>
        <v>8324.2199999999993</v>
      </c>
      <c r="OK95" s="214">
        <f t="shared" ref="OK95:PK95" si="361">SUM(OK8:OK94)</f>
        <v>30978.369999999995</v>
      </c>
      <c r="OL95" s="214">
        <f t="shared" si="361"/>
        <v>26642.84</v>
      </c>
      <c r="OM95" s="214">
        <f t="shared" si="361"/>
        <v>6694.7</v>
      </c>
      <c r="ON95" s="214">
        <f t="shared" si="361"/>
        <v>16026.75</v>
      </c>
      <c r="OO95" s="214">
        <f t="shared" si="361"/>
        <v>35701.08</v>
      </c>
      <c r="OP95" s="214">
        <f t="shared" si="361"/>
        <v>25234.84</v>
      </c>
      <c r="OQ95" s="214">
        <f t="shared" si="361"/>
        <v>35268.089999999997</v>
      </c>
      <c r="OR95" s="214">
        <f t="shared" si="361"/>
        <v>55741.650000000009</v>
      </c>
      <c r="OS95" s="214">
        <f t="shared" si="361"/>
        <v>27733.480000000003</v>
      </c>
      <c r="OT95" s="214">
        <f t="shared" si="361"/>
        <v>0</v>
      </c>
      <c r="OU95" s="214">
        <f t="shared" si="361"/>
        <v>0</v>
      </c>
      <c r="OV95" s="214">
        <f t="shared" si="361"/>
        <v>-19229.280999999992</v>
      </c>
      <c r="OW95" s="214">
        <f t="shared" si="361"/>
        <v>-130685.72</v>
      </c>
      <c r="OX95" s="214">
        <f t="shared" si="361"/>
        <v>111456.43900000001</v>
      </c>
      <c r="OY95" s="214">
        <f t="shared" si="361"/>
        <v>410192.08099999983</v>
      </c>
      <c r="OZ95" s="214">
        <f t="shared" si="361"/>
        <v>38594.501000000004</v>
      </c>
      <c r="PA95" s="214">
        <f t="shared" si="361"/>
        <v>41288.619999999981</v>
      </c>
      <c r="PB95" s="214">
        <f t="shared" si="361"/>
        <v>41288.619999999981</v>
      </c>
      <c r="PC95" s="214">
        <f t="shared" si="361"/>
        <v>41288.619999999981</v>
      </c>
      <c r="PD95" s="214">
        <f t="shared" si="361"/>
        <v>41288.619999999981</v>
      </c>
      <c r="PE95" s="214">
        <f t="shared" si="361"/>
        <v>41288.619999999981</v>
      </c>
      <c r="PF95" s="214">
        <f t="shared" si="361"/>
        <v>41288.619999999981</v>
      </c>
      <c r="PG95" s="214">
        <f t="shared" si="361"/>
        <v>41288.619999999981</v>
      </c>
      <c r="PH95" s="214">
        <f t="shared" si="361"/>
        <v>41288.619999999981</v>
      </c>
      <c r="PI95" s="214">
        <f t="shared" si="361"/>
        <v>41288.619999999981</v>
      </c>
      <c r="PJ95" s="214">
        <f t="shared" si="361"/>
        <v>0</v>
      </c>
      <c r="PK95" s="214">
        <f t="shared" si="361"/>
        <v>0</v>
      </c>
      <c r="PL95" s="214">
        <f>SUM(PL8:PL94)</f>
        <v>278960.81400000001</v>
      </c>
      <c r="PM95" s="214">
        <f>SUM(PM8:PM94)</f>
        <v>20837.600000000002</v>
      </c>
      <c r="PN95" s="214">
        <f>SUM(PN8:PN94)</f>
        <v>22674.934000000005</v>
      </c>
      <c r="PO95" s="214">
        <f t="shared" ref="PO95:RZ95" si="362">SUM(PO8:PO94)</f>
        <v>19099.420000000002</v>
      </c>
      <c r="PP95" s="214">
        <f t="shared" si="362"/>
        <v>18553.5</v>
      </c>
      <c r="PQ95" s="214">
        <f t="shared" si="362"/>
        <v>945.21</v>
      </c>
      <c r="PR95" s="214">
        <f t="shared" si="362"/>
        <v>38200.080000000002</v>
      </c>
      <c r="PS95" s="214">
        <f t="shared" si="362"/>
        <v>25064.539999999997</v>
      </c>
      <c r="PT95" s="214">
        <f t="shared" si="362"/>
        <v>56575.270000000004</v>
      </c>
      <c r="PU95" s="214">
        <f t="shared" si="362"/>
        <v>39522.04</v>
      </c>
      <c r="PV95" s="214">
        <f t="shared" si="362"/>
        <v>37488.22</v>
      </c>
      <c r="PW95" s="214">
        <f t="shared" si="362"/>
        <v>0</v>
      </c>
      <c r="PX95" s="214">
        <f t="shared" si="362"/>
        <v>0</v>
      </c>
      <c r="PY95" s="214">
        <f t="shared" si="362"/>
        <v>-131231.26699999999</v>
      </c>
      <c r="PZ95" s="214">
        <f t="shared" si="362"/>
        <v>-234084.82900000006</v>
      </c>
      <c r="QA95" s="214">
        <f t="shared" si="362"/>
        <v>102853.56200000001</v>
      </c>
      <c r="QB95" s="214">
        <f t="shared" si="362"/>
        <v>61427.470999999976</v>
      </c>
      <c r="QC95" s="214">
        <f t="shared" si="362"/>
        <v>6013.8410000000003</v>
      </c>
      <c r="QD95" s="214">
        <f t="shared" si="362"/>
        <v>6157.0699999999988</v>
      </c>
      <c r="QE95" s="214">
        <f t="shared" si="362"/>
        <v>6157.0699999999988</v>
      </c>
      <c r="QF95" s="214">
        <f t="shared" si="362"/>
        <v>6157.0699999999988</v>
      </c>
      <c r="QG95" s="214">
        <f t="shared" si="362"/>
        <v>6157.0699999999988</v>
      </c>
      <c r="QH95" s="214">
        <f t="shared" si="362"/>
        <v>6157.0699999999988</v>
      </c>
      <c r="QI95" s="214">
        <f t="shared" si="362"/>
        <v>6157.0699999999988</v>
      </c>
      <c r="QJ95" s="214">
        <f t="shared" si="362"/>
        <v>6157.0699999999988</v>
      </c>
      <c r="QK95" s="214">
        <f t="shared" si="362"/>
        <v>6157.0699999999988</v>
      </c>
      <c r="QL95" s="214">
        <f t="shared" si="362"/>
        <v>6157.0699999999988</v>
      </c>
      <c r="QM95" s="214">
        <f t="shared" si="362"/>
        <v>0</v>
      </c>
      <c r="QN95" s="214">
        <f t="shared" si="362"/>
        <v>0</v>
      </c>
      <c r="QO95" s="214">
        <f t="shared" si="362"/>
        <v>33779.440000000002</v>
      </c>
      <c r="QP95" s="214">
        <f t="shared" si="362"/>
        <v>10969.96</v>
      </c>
      <c r="QQ95" s="214">
        <f t="shared" si="362"/>
        <v>3522.15</v>
      </c>
      <c r="QR95" s="214">
        <f t="shared" si="362"/>
        <v>0</v>
      </c>
      <c r="QS95" s="214">
        <f t="shared" si="362"/>
        <v>10326.450000000001</v>
      </c>
      <c r="QT95" s="214">
        <f t="shared" si="362"/>
        <v>4451.0600000000004</v>
      </c>
      <c r="QU95" s="214">
        <f t="shared" si="362"/>
        <v>4509.82</v>
      </c>
      <c r="QV95" s="214">
        <f t="shared" si="362"/>
        <v>0</v>
      </c>
      <c r="QW95" s="214">
        <f t="shared" si="362"/>
        <v>0</v>
      </c>
      <c r="QX95" s="214">
        <f t="shared" si="362"/>
        <v>0</v>
      </c>
      <c r="QY95" s="214">
        <f t="shared" si="362"/>
        <v>0</v>
      </c>
      <c r="QZ95" s="214">
        <f t="shared" si="362"/>
        <v>0</v>
      </c>
      <c r="RA95" s="214">
        <f t="shared" si="362"/>
        <v>0</v>
      </c>
      <c r="RB95" s="214">
        <f t="shared" si="362"/>
        <v>-27648.030999999995</v>
      </c>
      <c r="RC95" s="214">
        <f t="shared" si="362"/>
        <v>-50265.030999999988</v>
      </c>
      <c r="RD95" s="214">
        <f t="shared" si="362"/>
        <v>22617.000000000004</v>
      </c>
      <c r="RE95" s="214">
        <f t="shared" si="362"/>
        <v>261445.48099999991</v>
      </c>
      <c r="RF95" s="214">
        <f t="shared" si="362"/>
        <v>25366.210999999999</v>
      </c>
      <c r="RG95" s="214">
        <f t="shared" si="362"/>
        <v>26231.029999999995</v>
      </c>
      <c r="RH95" s="214">
        <f t="shared" si="362"/>
        <v>26231.029999999995</v>
      </c>
      <c r="RI95" s="214">
        <f t="shared" si="362"/>
        <v>26231.029999999995</v>
      </c>
      <c r="RJ95" s="214">
        <f t="shared" si="362"/>
        <v>26231.029999999995</v>
      </c>
      <c r="RK95" s="214">
        <f t="shared" si="362"/>
        <v>26231.029999999995</v>
      </c>
      <c r="RL95" s="214">
        <f t="shared" si="362"/>
        <v>26231.029999999995</v>
      </c>
      <c r="RM95" s="214">
        <f t="shared" si="362"/>
        <v>26231.029999999995</v>
      </c>
      <c r="RN95" s="214">
        <f t="shared" si="362"/>
        <v>26231.029999999995</v>
      </c>
      <c r="RO95" s="214">
        <f t="shared" si="362"/>
        <v>26231.029999999995</v>
      </c>
      <c r="RP95" s="214">
        <f t="shared" si="362"/>
        <v>0</v>
      </c>
      <c r="RQ95" s="214">
        <f t="shared" si="362"/>
        <v>0</v>
      </c>
      <c r="RR95" s="214">
        <f t="shared" si="362"/>
        <v>36299.17</v>
      </c>
      <c r="RS95" s="214">
        <f t="shared" si="362"/>
        <v>9673.49</v>
      </c>
      <c r="RT95" s="214">
        <f t="shared" si="362"/>
        <v>543.98</v>
      </c>
      <c r="RU95" s="214">
        <f t="shared" si="362"/>
        <v>0</v>
      </c>
      <c r="RV95" s="214">
        <f t="shared" si="362"/>
        <v>12002.970000000001</v>
      </c>
      <c r="RW95" s="214">
        <f t="shared" si="362"/>
        <v>2755.6</v>
      </c>
      <c r="RX95" s="214">
        <f t="shared" si="362"/>
        <v>0</v>
      </c>
      <c r="RY95" s="214">
        <f t="shared" si="362"/>
        <v>6513.77</v>
      </c>
      <c r="RZ95" s="214">
        <f t="shared" si="362"/>
        <v>4809.3599999999997</v>
      </c>
      <c r="SA95" s="214">
        <f t="shared" ref="SA95:TW95" si="363">SUM(SA8:SA94)</f>
        <v>0</v>
      </c>
      <c r="SB95" s="214">
        <f t="shared" si="363"/>
        <v>0</v>
      </c>
      <c r="SC95" s="214">
        <f t="shared" si="363"/>
        <v>0</v>
      </c>
      <c r="SD95" s="214">
        <f t="shared" si="363"/>
        <v>0</v>
      </c>
      <c r="SE95" s="214">
        <f t="shared" si="363"/>
        <v>-225146.31099999996</v>
      </c>
      <c r="SF95" s="214">
        <f t="shared" si="363"/>
        <v>-229971.42099999994</v>
      </c>
      <c r="SG95" s="214">
        <f t="shared" si="363"/>
        <v>4825.1100000000015</v>
      </c>
      <c r="SH95" s="214">
        <f t="shared" si="363"/>
        <v>136974.09700000004</v>
      </c>
      <c r="SI95" s="214">
        <f t="shared" si="363"/>
        <v>12927.816999999999</v>
      </c>
      <c r="SJ95" s="214">
        <f t="shared" si="363"/>
        <v>13782.919999999998</v>
      </c>
      <c r="SK95" s="214">
        <f t="shared" si="363"/>
        <v>13782.919999999998</v>
      </c>
      <c r="SL95" s="214">
        <f t="shared" si="363"/>
        <v>13782.919999999998</v>
      </c>
      <c r="SM95" s="214">
        <f t="shared" si="363"/>
        <v>13782.919999999998</v>
      </c>
      <c r="SN95" s="214">
        <f t="shared" si="363"/>
        <v>13782.919999999998</v>
      </c>
      <c r="SO95" s="214">
        <f t="shared" si="363"/>
        <v>13782.919999999998</v>
      </c>
      <c r="SP95" s="214">
        <f t="shared" si="363"/>
        <v>13782.919999999998</v>
      </c>
      <c r="SQ95" s="214">
        <f t="shared" si="363"/>
        <v>13782.919999999998</v>
      </c>
      <c r="SR95" s="214">
        <f t="shared" si="363"/>
        <v>13782.919999999998</v>
      </c>
      <c r="SS95" s="214">
        <f t="shared" si="363"/>
        <v>0</v>
      </c>
      <c r="ST95" s="214">
        <f t="shared" si="363"/>
        <v>0</v>
      </c>
      <c r="SU95" s="214">
        <f t="shared" si="363"/>
        <v>88838.33</v>
      </c>
      <c r="SV95" s="214">
        <f t="shared" si="363"/>
        <v>1150.3</v>
      </c>
      <c r="SW95" s="214">
        <f t="shared" si="363"/>
        <v>37769.43</v>
      </c>
      <c r="SX95" s="214">
        <f t="shared" si="363"/>
        <v>3631.99</v>
      </c>
      <c r="SY95" s="214">
        <f t="shared" si="363"/>
        <v>4579.58</v>
      </c>
      <c r="SZ95" s="214">
        <f t="shared" si="363"/>
        <v>10523.02</v>
      </c>
      <c r="TA95" s="214">
        <f t="shared" si="363"/>
        <v>8057.62</v>
      </c>
      <c r="TB95" s="214">
        <f t="shared" si="363"/>
        <v>17814.760000000002</v>
      </c>
      <c r="TC95" s="214">
        <f t="shared" si="363"/>
        <v>0</v>
      </c>
      <c r="TD95" s="214">
        <f t="shared" si="363"/>
        <v>5311.6299999999992</v>
      </c>
      <c r="TE95" s="214">
        <f t="shared" si="363"/>
        <v>0</v>
      </c>
      <c r="TF95" s="214">
        <f t="shared" si="363"/>
        <v>0</v>
      </c>
      <c r="TG95" s="214">
        <f t="shared" si="363"/>
        <v>0</v>
      </c>
      <c r="TH95" s="214">
        <f t="shared" si="363"/>
        <v>-48135.766999999993</v>
      </c>
      <c r="TI95" s="214">
        <f t="shared" si="363"/>
        <v>-133838.78700000004</v>
      </c>
      <c r="TJ95" s="214">
        <f t="shared" si="363"/>
        <v>85703.02</v>
      </c>
      <c r="TK95" s="214">
        <f t="shared" si="363"/>
        <v>100171.97699999996</v>
      </c>
      <c r="TL95" s="214">
        <f t="shared" si="363"/>
        <v>9822.7770000000037</v>
      </c>
      <c r="TM95" s="214">
        <f t="shared" si="363"/>
        <v>10038.799999999999</v>
      </c>
      <c r="TN95" s="214">
        <f t="shared" si="363"/>
        <v>10038.799999999999</v>
      </c>
      <c r="TO95" s="214">
        <f t="shared" si="363"/>
        <v>10038.799999999999</v>
      </c>
      <c r="TP95" s="214">
        <f t="shared" si="363"/>
        <v>10038.799999999999</v>
      </c>
      <c r="TQ95" s="214">
        <f t="shared" si="363"/>
        <v>10038.799999999999</v>
      </c>
      <c r="TR95" s="214">
        <f t="shared" si="363"/>
        <v>10038.799999999999</v>
      </c>
      <c r="TS95" s="214">
        <f t="shared" si="363"/>
        <v>10038.799999999999</v>
      </c>
      <c r="TT95" s="214">
        <f t="shared" si="363"/>
        <v>10038.799999999999</v>
      </c>
      <c r="TU95" s="214">
        <f t="shared" si="363"/>
        <v>10038.799999999999</v>
      </c>
      <c r="TV95" s="214">
        <f t="shared" si="363"/>
        <v>0</v>
      </c>
      <c r="TW95" s="214">
        <f t="shared" si="363"/>
        <v>0</v>
      </c>
      <c r="TX95" s="214">
        <f>SUM(TX8:TX94)</f>
        <v>224795.65000000002</v>
      </c>
      <c r="TY95" s="214">
        <f>SUM(TY8:TY94)</f>
        <v>45130.99</v>
      </c>
      <c r="TZ95" s="214">
        <f t="shared" ref="TZ95:WK95" si="364">SUM(TZ8:TZ94)</f>
        <v>23684.810000000009</v>
      </c>
      <c r="UA95" s="214">
        <f t="shared" si="364"/>
        <v>32507.5</v>
      </c>
      <c r="UB95" s="214">
        <f t="shared" si="364"/>
        <v>24130.65</v>
      </c>
      <c r="UC95" s="214">
        <f t="shared" si="364"/>
        <v>25484.559999999998</v>
      </c>
      <c r="UD95" s="214">
        <f t="shared" si="364"/>
        <v>18070.620000000003</v>
      </c>
      <c r="UE95" s="214">
        <f t="shared" si="364"/>
        <v>14993.43</v>
      </c>
      <c r="UF95" s="214">
        <f t="shared" si="364"/>
        <v>15433.4</v>
      </c>
      <c r="UG95" s="214">
        <f t="shared" si="364"/>
        <v>19161.05</v>
      </c>
      <c r="UH95" s="214">
        <f t="shared" si="364"/>
        <v>6198.64</v>
      </c>
      <c r="UI95" s="214">
        <f t="shared" si="364"/>
        <v>0</v>
      </c>
      <c r="UJ95" s="214">
        <f t="shared" si="364"/>
        <v>0</v>
      </c>
      <c r="UK95" s="214">
        <f t="shared" si="364"/>
        <v>124623.67300000005</v>
      </c>
      <c r="UL95" s="214">
        <f t="shared" si="364"/>
        <v>-49626.11399999998</v>
      </c>
      <c r="UM95" s="214">
        <f t="shared" si="364"/>
        <v>174249.78700000004</v>
      </c>
      <c r="UN95" s="214">
        <f t="shared" si="364"/>
        <v>2998.1130000000007</v>
      </c>
      <c r="UO95" s="214">
        <f t="shared" si="364"/>
        <v>294.60300000000001</v>
      </c>
      <c r="UP95" s="214">
        <f t="shared" si="364"/>
        <v>300.39000000000016</v>
      </c>
      <c r="UQ95" s="214">
        <f t="shared" si="364"/>
        <v>300.39000000000016</v>
      </c>
      <c r="UR95" s="214">
        <f t="shared" si="364"/>
        <v>300.39000000000016</v>
      </c>
      <c r="US95" s="214">
        <f t="shared" si="364"/>
        <v>300.39000000000016</v>
      </c>
      <c r="UT95" s="214">
        <f t="shared" si="364"/>
        <v>300.39000000000016</v>
      </c>
      <c r="UU95" s="214">
        <f t="shared" si="364"/>
        <v>300.39000000000016</v>
      </c>
      <c r="UV95" s="214">
        <f t="shared" si="364"/>
        <v>300.39000000000016</v>
      </c>
      <c r="UW95" s="214">
        <f t="shared" si="364"/>
        <v>300.39000000000016</v>
      </c>
      <c r="UX95" s="214">
        <f t="shared" si="364"/>
        <v>300.39000000000016</v>
      </c>
      <c r="UY95" s="214">
        <f t="shared" si="364"/>
        <v>0</v>
      </c>
      <c r="UZ95" s="214">
        <f t="shared" si="364"/>
        <v>0</v>
      </c>
      <c r="VA95" s="214">
        <f t="shared" si="364"/>
        <v>0</v>
      </c>
      <c r="VB95" s="214">
        <f t="shared" si="364"/>
        <v>0</v>
      </c>
      <c r="VC95" s="214">
        <f t="shared" si="364"/>
        <v>0</v>
      </c>
      <c r="VD95" s="214">
        <f t="shared" si="364"/>
        <v>0</v>
      </c>
      <c r="VE95" s="214">
        <f t="shared" si="364"/>
        <v>0</v>
      </c>
      <c r="VF95" s="214">
        <f t="shared" si="364"/>
        <v>0</v>
      </c>
      <c r="VG95" s="214">
        <f t="shared" si="364"/>
        <v>0</v>
      </c>
      <c r="VH95" s="214">
        <f t="shared" si="364"/>
        <v>0</v>
      </c>
      <c r="VI95" s="214">
        <f t="shared" si="364"/>
        <v>0</v>
      </c>
      <c r="VJ95" s="214">
        <f t="shared" si="364"/>
        <v>0</v>
      </c>
      <c r="VK95" s="214">
        <f t="shared" si="364"/>
        <v>0</v>
      </c>
      <c r="VL95" s="214">
        <f t="shared" si="364"/>
        <v>0</v>
      </c>
      <c r="VM95" s="214">
        <f t="shared" si="364"/>
        <v>0</v>
      </c>
      <c r="VN95" s="214">
        <f t="shared" si="364"/>
        <v>-2998.1130000000007</v>
      </c>
      <c r="VO95" s="214">
        <f t="shared" si="364"/>
        <v>-2998.1130000000007</v>
      </c>
      <c r="VP95" s="214">
        <f t="shared" si="364"/>
        <v>0</v>
      </c>
      <c r="VQ95" s="214">
        <f t="shared" si="364"/>
        <v>0</v>
      </c>
      <c r="VR95" s="214">
        <f t="shared" si="364"/>
        <v>0</v>
      </c>
      <c r="VS95" s="214">
        <f t="shared" si="364"/>
        <v>0</v>
      </c>
      <c r="VT95" s="214">
        <f t="shared" si="364"/>
        <v>0</v>
      </c>
      <c r="VU95" s="214">
        <f t="shared" si="364"/>
        <v>0</v>
      </c>
      <c r="VV95" s="214">
        <f t="shared" si="364"/>
        <v>0</v>
      </c>
      <c r="VW95" s="214">
        <f t="shared" si="364"/>
        <v>0</v>
      </c>
      <c r="VX95" s="214">
        <f t="shared" si="364"/>
        <v>0</v>
      </c>
      <c r="VY95" s="214">
        <f t="shared" si="364"/>
        <v>0</v>
      </c>
      <c r="VZ95" s="214">
        <f t="shared" si="364"/>
        <v>0</v>
      </c>
      <c r="WA95" s="214">
        <f t="shared" si="364"/>
        <v>0</v>
      </c>
      <c r="WB95" s="214">
        <f t="shared" si="364"/>
        <v>0</v>
      </c>
      <c r="WC95" s="214">
        <f t="shared" si="364"/>
        <v>0</v>
      </c>
      <c r="WD95" s="214">
        <f t="shared" si="364"/>
        <v>0</v>
      </c>
      <c r="WE95" s="214">
        <f t="shared" si="364"/>
        <v>0</v>
      </c>
      <c r="WF95" s="214">
        <f t="shared" si="364"/>
        <v>0</v>
      </c>
      <c r="WG95" s="214">
        <f t="shared" si="364"/>
        <v>0</v>
      </c>
      <c r="WH95" s="214">
        <f t="shared" si="364"/>
        <v>0</v>
      </c>
      <c r="WI95" s="214">
        <f t="shared" si="364"/>
        <v>0</v>
      </c>
      <c r="WJ95" s="214">
        <f t="shared" si="364"/>
        <v>0</v>
      </c>
      <c r="WK95" s="214">
        <f t="shared" si="364"/>
        <v>0</v>
      </c>
      <c r="WL95" s="214">
        <f t="shared" ref="WL95:YI95" si="365">SUM(WL8:WL94)</f>
        <v>0</v>
      </c>
      <c r="WM95" s="214">
        <f t="shared" si="365"/>
        <v>0</v>
      </c>
      <c r="WN95" s="214">
        <f t="shared" si="365"/>
        <v>0</v>
      </c>
      <c r="WO95" s="214">
        <f t="shared" si="365"/>
        <v>0</v>
      </c>
      <c r="WP95" s="214">
        <f t="shared" si="365"/>
        <v>0</v>
      </c>
      <c r="WQ95" s="214">
        <f t="shared" si="365"/>
        <v>0</v>
      </c>
      <c r="WR95" s="214">
        <f t="shared" si="365"/>
        <v>0</v>
      </c>
      <c r="WS95" s="214">
        <f t="shared" si="365"/>
        <v>0</v>
      </c>
      <c r="WT95" s="214">
        <f t="shared" si="365"/>
        <v>3159905.1940000006</v>
      </c>
      <c r="WU95" s="214">
        <f t="shared" si="365"/>
        <v>309072.21400000004</v>
      </c>
      <c r="WV95" s="214">
        <f t="shared" si="365"/>
        <v>316759.22000000015</v>
      </c>
      <c r="WW95" s="214">
        <f t="shared" si="365"/>
        <v>316759.22000000015</v>
      </c>
      <c r="WX95" s="214">
        <f t="shared" si="365"/>
        <v>316759.22000000015</v>
      </c>
      <c r="WY95" s="214">
        <f t="shared" si="365"/>
        <v>316759.22000000015</v>
      </c>
      <c r="WZ95" s="214">
        <f t="shared" si="365"/>
        <v>316759.22000000015</v>
      </c>
      <c r="XA95" s="214">
        <f t="shared" si="365"/>
        <v>316759.22000000015</v>
      </c>
      <c r="XB95" s="214">
        <f t="shared" si="365"/>
        <v>316759.22000000015</v>
      </c>
      <c r="XC95" s="214">
        <f t="shared" si="365"/>
        <v>316759.22000000015</v>
      </c>
      <c r="XD95" s="214">
        <f t="shared" si="365"/>
        <v>316759.22000000015</v>
      </c>
      <c r="XE95" s="214">
        <f t="shared" si="365"/>
        <v>0</v>
      </c>
      <c r="XF95" s="214">
        <f t="shared" si="365"/>
        <v>0</v>
      </c>
      <c r="XG95" s="214">
        <f t="shared" si="365"/>
        <v>3519205.7547178213</v>
      </c>
      <c r="XH95" s="214">
        <f t="shared" si="365"/>
        <v>363473.50856121175</v>
      </c>
      <c r="XI95" s="214">
        <f t="shared" si="365"/>
        <v>274097.18144310481</v>
      </c>
      <c r="XJ95" s="214">
        <f t="shared" si="365"/>
        <v>169063.03953291997</v>
      </c>
      <c r="XK95" s="214">
        <f t="shared" si="365"/>
        <v>157986.33887076247</v>
      </c>
      <c r="XL95" s="214">
        <f t="shared" si="365"/>
        <v>375045.64726617595</v>
      </c>
      <c r="XM95" s="214">
        <f t="shared" si="365"/>
        <v>364983.54501876194</v>
      </c>
      <c r="XN95" s="214">
        <f t="shared" si="365"/>
        <v>318777.76943542209</v>
      </c>
      <c r="XO95" s="214">
        <f t="shared" si="365"/>
        <v>600619.71124003979</v>
      </c>
      <c r="XP95" s="214">
        <f t="shared" si="365"/>
        <v>540140.58163562522</v>
      </c>
      <c r="XQ95" s="214">
        <f t="shared" si="365"/>
        <v>355018.43171379634</v>
      </c>
      <c r="XR95" s="214">
        <f t="shared" si="365"/>
        <v>0</v>
      </c>
      <c r="XS95" s="214">
        <f t="shared" si="365"/>
        <v>0</v>
      </c>
      <c r="XT95" s="214">
        <f t="shared" si="365"/>
        <v>359300.56071782031</v>
      </c>
      <c r="XU95" s="214">
        <f t="shared" si="365"/>
        <v>-183593.45718876348</v>
      </c>
      <c r="XV95" s="214">
        <f t="shared" si="365"/>
        <v>542894.0179065835</v>
      </c>
      <c r="XW95" s="214">
        <f t="shared" si="365"/>
        <v>1630326.2249999999</v>
      </c>
      <c r="XX95" s="214">
        <f t="shared" si="365"/>
        <v>159156.70500000002</v>
      </c>
      <c r="XY95" s="214">
        <f t="shared" si="365"/>
        <v>163463.28000000003</v>
      </c>
      <c r="XZ95" s="214">
        <f t="shared" si="365"/>
        <v>163463.28000000003</v>
      </c>
      <c r="YA95" s="214">
        <f t="shared" si="365"/>
        <v>163463.28000000003</v>
      </c>
      <c r="YB95" s="214">
        <f t="shared" si="365"/>
        <v>163463.28000000003</v>
      </c>
      <c r="YC95" s="214">
        <f t="shared" si="365"/>
        <v>163463.28000000003</v>
      </c>
      <c r="YD95" s="214">
        <f t="shared" si="365"/>
        <v>163463.28000000003</v>
      </c>
      <c r="YE95" s="214">
        <f t="shared" si="365"/>
        <v>163463.28000000003</v>
      </c>
      <c r="YF95" s="214">
        <f t="shared" si="365"/>
        <v>163463.28000000003</v>
      </c>
      <c r="YG95" s="214">
        <f t="shared" si="365"/>
        <v>163463.28000000003</v>
      </c>
      <c r="YH95" s="214">
        <f t="shared" si="365"/>
        <v>0</v>
      </c>
      <c r="YI95" s="214">
        <f t="shared" si="365"/>
        <v>0</v>
      </c>
      <c r="YJ95" s="214">
        <f>SUM(YJ8:YJ94)</f>
        <v>1518805.2150460167</v>
      </c>
      <c r="YK95" s="214">
        <f t="shared" ref="YK95:ZC95" si="366">SUM(YK8:YK94)</f>
        <v>140762.50427176114</v>
      </c>
      <c r="YL95" s="214">
        <f t="shared" si="366"/>
        <v>100620.89139965411</v>
      </c>
      <c r="YM95" s="214">
        <f t="shared" si="366"/>
        <v>145658.18897480896</v>
      </c>
      <c r="YN95" s="214">
        <f t="shared" si="366"/>
        <v>150828.60542047487</v>
      </c>
      <c r="YO95" s="214">
        <f t="shared" si="366"/>
        <v>209815.01881872534</v>
      </c>
      <c r="YP95" s="214">
        <f t="shared" si="366"/>
        <v>149376.36771948528</v>
      </c>
      <c r="YQ95" s="214">
        <f t="shared" si="366"/>
        <v>156007.11099381771</v>
      </c>
      <c r="YR95" s="214">
        <f t="shared" si="366"/>
        <v>158734.13722421136</v>
      </c>
      <c r="YS95" s="214">
        <f t="shared" si="366"/>
        <v>155463.80462587823</v>
      </c>
      <c r="YT95" s="214">
        <f t="shared" si="366"/>
        <v>151538.58559719991</v>
      </c>
      <c r="YU95" s="214">
        <f t="shared" si="366"/>
        <v>0</v>
      </c>
      <c r="YV95" s="214">
        <f t="shared" si="366"/>
        <v>0</v>
      </c>
      <c r="YW95" s="214">
        <f t="shared" si="366"/>
        <v>-111521.00995398317</v>
      </c>
      <c r="YX95" s="214">
        <f t="shared" si="366"/>
        <v>-202868.46119159393</v>
      </c>
      <c r="YY95" s="214">
        <f t="shared" si="366"/>
        <v>91347.451237610701</v>
      </c>
      <c r="YZ95" s="214">
        <f t="shared" si="366"/>
        <v>333479.28700000007</v>
      </c>
      <c r="ZA95" s="214">
        <f t="shared" si="366"/>
        <v>32831.677000000003</v>
      </c>
      <c r="ZB95" s="214">
        <f t="shared" si="366"/>
        <v>33405.289999999994</v>
      </c>
      <c r="ZC95" s="214">
        <f t="shared" si="366"/>
        <v>33405.289999999994</v>
      </c>
      <c r="ZD95" s="214">
        <f>SUM(ZD8:ZD94)</f>
        <v>33405.289999999994</v>
      </c>
      <c r="ZE95" s="214">
        <f t="shared" ref="ZE95:ZL95" si="367">SUM(ZE8:ZE94)</f>
        <v>33405.289999999994</v>
      </c>
      <c r="ZF95" s="214">
        <f t="shared" si="367"/>
        <v>33405.289999999994</v>
      </c>
      <c r="ZG95" s="214">
        <f t="shared" si="367"/>
        <v>33405.289999999994</v>
      </c>
      <c r="ZH95" s="214">
        <f t="shared" si="367"/>
        <v>33405.289999999994</v>
      </c>
      <c r="ZI95" s="214">
        <f t="shared" si="367"/>
        <v>33405.289999999994</v>
      </c>
      <c r="ZJ95" s="214">
        <f t="shared" si="367"/>
        <v>33405.289999999994</v>
      </c>
      <c r="ZK95" s="214">
        <f t="shared" si="367"/>
        <v>0</v>
      </c>
      <c r="ZL95" s="214">
        <f t="shared" si="367"/>
        <v>0</v>
      </c>
      <c r="ZM95" s="214">
        <f>SUM(ZM8:ZM94)</f>
        <v>428872.05017709156</v>
      </c>
      <c r="ZN95" s="214">
        <f t="shared" ref="ZN95:ABY95" si="368">SUM(ZN8:ZN94)</f>
        <v>0</v>
      </c>
      <c r="ZO95" s="214">
        <f t="shared" si="368"/>
        <v>0</v>
      </c>
      <c r="ZP95" s="214">
        <f t="shared" si="368"/>
        <v>204818.67775213133</v>
      </c>
      <c r="ZQ95" s="214">
        <f t="shared" si="368"/>
        <v>224053.37242496019</v>
      </c>
      <c r="ZR95" s="214">
        <f t="shared" si="368"/>
        <v>0</v>
      </c>
      <c r="ZS95" s="214">
        <f t="shared" si="368"/>
        <v>0</v>
      </c>
      <c r="ZT95" s="214">
        <f t="shared" si="368"/>
        <v>0</v>
      </c>
      <c r="ZU95" s="214">
        <f t="shared" si="368"/>
        <v>0</v>
      </c>
      <c r="ZV95" s="214">
        <f t="shared" si="368"/>
        <v>0</v>
      </c>
      <c r="ZW95" s="214"/>
      <c r="ZX95" s="214"/>
      <c r="ZY95" s="214"/>
      <c r="ZZ95" s="214">
        <f t="shared" si="368"/>
        <v>95392.763177091518</v>
      </c>
      <c r="AAA95" s="214">
        <f t="shared" si="368"/>
        <v>-41277.280019992904</v>
      </c>
      <c r="AAB95" s="214">
        <f t="shared" si="368"/>
        <v>136670.04319708445</v>
      </c>
      <c r="AAC95" s="214">
        <f t="shared" si="368"/>
        <v>61893.470000000008</v>
      </c>
      <c r="AAD95" s="214">
        <f t="shared" si="368"/>
        <v>6180.23</v>
      </c>
      <c r="AAE95" s="214">
        <f t="shared" si="368"/>
        <v>6190.3600000000006</v>
      </c>
      <c r="AAF95" s="214">
        <f t="shared" si="368"/>
        <v>6190.3600000000006</v>
      </c>
      <c r="AAG95" s="214">
        <f t="shared" si="368"/>
        <v>6190.3600000000006</v>
      </c>
      <c r="AAH95" s="214">
        <f t="shared" si="368"/>
        <v>6190.3600000000006</v>
      </c>
      <c r="AAI95" s="214">
        <f t="shared" si="368"/>
        <v>6190.3600000000006</v>
      </c>
      <c r="AAJ95" s="214">
        <f t="shared" si="368"/>
        <v>6190.3600000000006</v>
      </c>
      <c r="AAK95" s="214">
        <f t="shared" si="368"/>
        <v>6190.3600000000006</v>
      </c>
      <c r="AAL95" s="214">
        <f t="shared" si="368"/>
        <v>6190.3600000000006</v>
      </c>
      <c r="AAM95" s="214">
        <f t="shared" si="368"/>
        <v>6190.3600000000006</v>
      </c>
      <c r="AAN95" s="214">
        <f t="shared" si="368"/>
        <v>0</v>
      </c>
      <c r="AAO95" s="214">
        <f t="shared" si="368"/>
        <v>0</v>
      </c>
      <c r="AAP95" s="214">
        <f t="shared" si="368"/>
        <v>79594.981658823992</v>
      </c>
      <c r="AAQ95" s="214">
        <f t="shared" si="368"/>
        <v>6750.9598093559962</v>
      </c>
      <c r="AAR95" s="214">
        <f t="shared" si="368"/>
        <v>6733.617361560001</v>
      </c>
      <c r="AAS95" s="214">
        <f t="shared" si="368"/>
        <v>8260.44102312</v>
      </c>
      <c r="AAT95" s="214">
        <f t="shared" si="368"/>
        <v>8431.93985436</v>
      </c>
      <c r="AAU95" s="214">
        <f t="shared" si="368"/>
        <v>8247.7429741079977</v>
      </c>
      <c r="AAV95" s="214">
        <f t="shared" si="368"/>
        <v>8401.7972275600005</v>
      </c>
      <c r="AAW95" s="214">
        <f t="shared" si="368"/>
        <v>8161.8230245200011</v>
      </c>
      <c r="AAX95" s="214">
        <f t="shared" si="368"/>
        <v>8197.8146672399998</v>
      </c>
      <c r="AAY95" s="214">
        <f t="shared" si="368"/>
        <v>8129.2121429200024</v>
      </c>
      <c r="AAZ95" s="214">
        <f t="shared" si="368"/>
        <v>8279.6335740800041</v>
      </c>
      <c r="ABA95" s="214">
        <f t="shared" si="368"/>
        <v>0</v>
      </c>
      <c r="ABB95" s="214">
        <f t="shared" si="368"/>
        <v>0</v>
      </c>
      <c r="ABC95" s="214">
        <f t="shared" si="368"/>
        <v>17701.511658824005</v>
      </c>
      <c r="ABD95" s="214">
        <f t="shared" si="368"/>
        <v>-573.08136479999996</v>
      </c>
      <c r="ABE95" s="214">
        <f t="shared" si="368"/>
        <v>18274.593023624006</v>
      </c>
      <c r="ABF95" s="214">
        <f t="shared" si="368"/>
        <v>13604.275000000001</v>
      </c>
      <c r="ABG95" s="214">
        <f t="shared" si="368"/>
        <v>1358.7849999999999</v>
      </c>
      <c r="ABH95" s="214">
        <f t="shared" si="368"/>
        <v>1360.6100000000013</v>
      </c>
      <c r="ABI95" s="214">
        <f t="shared" si="368"/>
        <v>1360.6100000000013</v>
      </c>
      <c r="ABJ95" s="214">
        <f t="shared" si="368"/>
        <v>1360.6100000000013</v>
      </c>
      <c r="ABK95" s="214">
        <f t="shared" si="368"/>
        <v>1360.6100000000013</v>
      </c>
      <c r="ABL95" s="214">
        <f t="shared" si="368"/>
        <v>1360.6100000000013</v>
      </c>
      <c r="ABM95" s="214">
        <f t="shared" si="368"/>
        <v>1360.6100000000013</v>
      </c>
      <c r="ABN95" s="214">
        <f t="shared" si="368"/>
        <v>1360.6100000000013</v>
      </c>
      <c r="ABO95" s="214">
        <f t="shared" si="368"/>
        <v>1360.6100000000013</v>
      </c>
      <c r="ABP95" s="214">
        <f t="shared" si="368"/>
        <v>1360.6100000000013</v>
      </c>
      <c r="ABQ95" s="214">
        <f t="shared" si="368"/>
        <v>0</v>
      </c>
      <c r="ABR95" s="214">
        <f t="shared" si="368"/>
        <v>0</v>
      </c>
      <c r="ABS95" s="214">
        <f t="shared" si="368"/>
        <v>41559.789675000007</v>
      </c>
      <c r="ABT95" s="214">
        <f t="shared" si="368"/>
        <v>827.37217499999997</v>
      </c>
      <c r="ABU95" s="214">
        <f t="shared" si="368"/>
        <v>0</v>
      </c>
      <c r="ABV95" s="214">
        <f t="shared" si="368"/>
        <v>0</v>
      </c>
      <c r="ABW95" s="214">
        <f t="shared" si="368"/>
        <v>0</v>
      </c>
      <c r="ABX95" s="214">
        <f t="shared" si="368"/>
        <v>0</v>
      </c>
      <c r="ABY95" s="214">
        <f t="shared" si="368"/>
        <v>0</v>
      </c>
      <c r="ABZ95" s="214">
        <f t="shared" ref="ABZ95:AED95" si="369">SUM(ABZ8:ABZ94)</f>
        <v>0</v>
      </c>
      <c r="ACA95" s="214">
        <f t="shared" si="369"/>
        <v>7891.4087999999992</v>
      </c>
      <c r="ACB95" s="214">
        <f t="shared" si="369"/>
        <v>19889.483099999998</v>
      </c>
      <c r="ACC95" s="214">
        <f t="shared" si="369"/>
        <v>12951.525599999999</v>
      </c>
      <c r="ACD95" s="214">
        <f t="shared" si="369"/>
        <v>0</v>
      </c>
      <c r="ACE95" s="214">
        <f t="shared" si="369"/>
        <v>0</v>
      </c>
      <c r="ACF95" s="214">
        <f t="shared" si="369"/>
        <v>27955.514675000009</v>
      </c>
      <c r="ACG95" s="214">
        <f t="shared" si="369"/>
        <v>-10133.026</v>
      </c>
      <c r="ACH95" s="214">
        <f t="shared" si="369"/>
        <v>38088.540675000004</v>
      </c>
      <c r="ACI95" s="214">
        <f t="shared" si="369"/>
        <v>1675680.9619999998</v>
      </c>
      <c r="ACJ95" s="214">
        <f t="shared" si="369"/>
        <v>1256411.8631912402</v>
      </c>
      <c r="ACK95" s="214">
        <f t="shared" si="369"/>
        <v>-419269.09880875988</v>
      </c>
      <c r="ACL95" s="214">
        <f t="shared" si="369"/>
        <v>-589638.53572012775</v>
      </c>
      <c r="ACM95" s="214">
        <f t="shared" si="369"/>
        <v>170369.43691136799</v>
      </c>
      <c r="ACN95" s="214">
        <f t="shared" si="369"/>
        <v>866416.74599999981</v>
      </c>
      <c r="ACO95" s="214">
        <f t="shared" si="369"/>
        <v>82858.745999999999</v>
      </c>
      <c r="ACP95" s="214">
        <f t="shared" si="369"/>
        <v>87061.999999999971</v>
      </c>
      <c r="ACQ95" s="214">
        <f t="shared" si="369"/>
        <v>87061.999999999971</v>
      </c>
      <c r="ACR95" s="214">
        <f t="shared" si="369"/>
        <v>87061.999999999971</v>
      </c>
      <c r="ACS95" s="214">
        <f t="shared" si="369"/>
        <v>87061.999999999971</v>
      </c>
      <c r="ACT95" s="214">
        <f t="shared" si="369"/>
        <v>87061.999999999971</v>
      </c>
      <c r="ACU95" s="214">
        <f t="shared" si="369"/>
        <v>87061.999999999971</v>
      </c>
      <c r="ACV95" s="214">
        <f t="shared" si="369"/>
        <v>87061.999999999971</v>
      </c>
      <c r="ACW95" s="214">
        <f t="shared" si="369"/>
        <v>87061.999999999971</v>
      </c>
      <c r="ACX95" s="214">
        <f t="shared" si="369"/>
        <v>87061.999999999971</v>
      </c>
      <c r="ACY95" s="214">
        <f t="shared" si="369"/>
        <v>0</v>
      </c>
      <c r="ACZ95" s="214">
        <f t="shared" si="369"/>
        <v>0</v>
      </c>
      <c r="ADA95" s="214">
        <f>SUM(ADA8:ADA94)</f>
        <v>748686.48741799244</v>
      </c>
      <c r="ADB95" s="214">
        <f t="shared" si="369"/>
        <v>85932.859788719987</v>
      </c>
      <c r="ADC95" s="214">
        <f t="shared" si="369"/>
        <v>90600.209596799992</v>
      </c>
      <c r="ADD95" s="214">
        <f t="shared" si="369"/>
        <v>80872.694714232028</v>
      </c>
      <c r="ADE95" s="214">
        <f t="shared" si="369"/>
        <v>93083.2697376</v>
      </c>
      <c r="ADF95" s="214">
        <f t="shared" si="369"/>
        <v>68787.576397439989</v>
      </c>
      <c r="ADG95" s="214">
        <f t="shared" si="369"/>
        <v>76437.487807200028</v>
      </c>
      <c r="ADH95" s="214">
        <f t="shared" si="369"/>
        <v>71433.68374079997</v>
      </c>
      <c r="ADI95" s="214">
        <f t="shared" si="369"/>
        <v>62890.582431600014</v>
      </c>
      <c r="ADJ95" s="214">
        <f t="shared" si="369"/>
        <v>58568.984758800034</v>
      </c>
      <c r="ADK95" s="214">
        <f t="shared" si="369"/>
        <v>60079.138444799995</v>
      </c>
      <c r="ADL95" s="214">
        <f t="shared" si="369"/>
        <v>0</v>
      </c>
      <c r="ADM95" s="214">
        <f t="shared" si="369"/>
        <v>0</v>
      </c>
      <c r="ADN95" s="214">
        <f t="shared" si="369"/>
        <v>-117730.25858200806</v>
      </c>
      <c r="ADO95" s="214">
        <f t="shared" si="369"/>
        <v>-251567.03795479605</v>
      </c>
      <c r="ADP95" s="214">
        <f t="shared" si="369"/>
        <v>133836.77937278803</v>
      </c>
      <c r="ADQ95" s="214">
        <f t="shared" si="369"/>
        <v>809264.21600000001</v>
      </c>
      <c r="ADR95" s="214">
        <f t="shared" si="369"/>
        <v>75809.84599999999</v>
      </c>
      <c r="ADS95" s="214">
        <f t="shared" si="369"/>
        <v>81494.929999999993</v>
      </c>
      <c r="ADT95" s="214">
        <f t="shared" si="369"/>
        <v>81494.929999999993</v>
      </c>
      <c r="ADU95" s="214">
        <f t="shared" si="369"/>
        <v>81494.929999999993</v>
      </c>
      <c r="ADV95" s="214">
        <f t="shared" si="369"/>
        <v>81494.929999999993</v>
      </c>
      <c r="ADW95" s="214">
        <f t="shared" si="369"/>
        <v>81494.929999999993</v>
      </c>
      <c r="ADX95" s="214">
        <f t="shared" si="369"/>
        <v>81494.929999999993</v>
      </c>
      <c r="ADY95" s="214">
        <f t="shared" si="369"/>
        <v>81494.929999999993</v>
      </c>
      <c r="ADZ95" s="214">
        <f t="shared" si="369"/>
        <v>81494.929999999993</v>
      </c>
      <c r="AEA95" s="214">
        <f t="shared" si="369"/>
        <v>81494.929999999993</v>
      </c>
      <c r="AEB95" s="214">
        <f t="shared" si="369"/>
        <v>0</v>
      </c>
      <c r="AEC95" s="214">
        <f t="shared" si="369"/>
        <v>0</v>
      </c>
      <c r="AED95" s="214">
        <f t="shared" si="369"/>
        <v>507725.37577324797</v>
      </c>
      <c r="AEE95" s="214">
        <f>SUM(AEE8:AEE94)</f>
        <v>42477.949362240004</v>
      </c>
      <c r="AEF95" s="214">
        <f>SUM(AEF8:AEF94)</f>
        <v>40091.147312399989</v>
      </c>
      <c r="AEG95" s="214">
        <f>SUM(AEG8:AEG94)</f>
        <v>50051.932243127994</v>
      </c>
      <c r="AEH95" s="214">
        <f t="shared" ref="AEH95:AGP95" si="370">SUM(AEH8:AEH94)</f>
        <v>45831.416338800002</v>
      </c>
      <c r="AEI95" s="214">
        <f t="shared" si="370"/>
        <v>35215.52344307999</v>
      </c>
      <c r="AEJ95" s="214">
        <f t="shared" si="370"/>
        <v>52845.470884799986</v>
      </c>
      <c r="AEK95" s="214">
        <f t="shared" si="370"/>
        <v>48448.725339600001</v>
      </c>
      <c r="AEL95" s="214">
        <f t="shared" si="370"/>
        <v>49996.020452399993</v>
      </c>
      <c r="AEM95" s="214">
        <f t="shared" si="370"/>
        <v>45574.957209600005</v>
      </c>
      <c r="AEN95" s="214">
        <f t="shared" si="370"/>
        <v>97192.233187199992</v>
      </c>
      <c r="AEO95" s="214">
        <f t="shared" si="370"/>
        <v>0</v>
      </c>
      <c r="AEP95" s="214">
        <f t="shared" si="370"/>
        <v>0</v>
      </c>
      <c r="AEQ95" s="214">
        <f t="shared" si="370"/>
        <v>-301538.84022675204</v>
      </c>
      <c r="AER95" s="214">
        <f t="shared" si="370"/>
        <v>-369226.26563336799</v>
      </c>
      <c r="AES95" s="214">
        <f t="shared" si="370"/>
        <v>67687.425406615992</v>
      </c>
      <c r="AET95" s="214">
        <f t="shared" si="370"/>
        <v>445.33100000000007</v>
      </c>
      <c r="AEU95" s="214">
        <f t="shared" si="370"/>
        <v>445.33100000000007</v>
      </c>
      <c r="AEV95" s="214">
        <f t="shared" si="370"/>
        <v>0</v>
      </c>
      <c r="AEW95" s="214">
        <f t="shared" si="370"/>
        <v>0</v>
      </c>
      <c r="AEX95" s="214">
        <f t="shared" si="370"/>
        <v>0</v>
      </c>
      <c r="AEY95" s="214">
        <v>0</v>
      </c>
      <c r="AEZ95" s="214">
        <f t="shared" si="370"/>
        <v>0</v>
      </c>
      <c r="AFA95" s="214">
        <f t="shared" si="370"/>
        <v>0</v>
      </c>
      <c r="AFB95" s="214">
        <f t="shared" si="370"/>
        <v>0</v>
      </c>
      <c r="AFC95" s="214">
        <f t="shared" si="370"/>
        <v>0</v>
      </c>
      <c r="AFD95" s="214">
        <f t="shared" si="370"/>
        <v>0</v>
      </c>
      <c r="AFE95" s="214">
        <f t="shared" si="370"/>
        <v>0</v>
      </c>
      <c r="AFF95" s="214">
        <f t="shared" si="370"/>
        <v>0</v>
      </c>
      <c r="AFG95" s="214">
        <f t="shared" si="370"/>
        <v>0</v>
      </c>
      <c r="AFH95" s="214">
        <f t="shared" si="370"/>
        <v>0</v>
      </c>
      <c r="AFI95" s="214">
        <f t="shared" si="370"/>
        <v>0</v>
      </c>
      <c r="AFJ95" s="214">
        <f t="shared" si="370"/>
        <v>0</v>
      </c>
      <c r="AFK95" s="214">
        <f t="shared" si="370"/>
        <v>0</v>
      </c>
      <c r="AFL95" s="214">
        <f t="shared" si="370"/>
        <v>0</v>
      </c>
      <c r="AFM95" s="214">
        <f t="shared" si="370"/>
        <v>0</v>
      </c>
      <c r="AFN95" s="214">
        <f t="shared" si="370"/>
        <v>0</v>
      </c>
      <c r="AFO95" s="214">
        <f t="shared" si="370"/>
        <v>0</v>
      </c>
      <c r="AFP95" s="214">
        <f t="shared" si="370"/>
        <v>0</v>
      </c>
      <c r="AFQ95" s="214">
        <f t="shared" si="370"/>
        <v>0</v>
      </c>
      <c r="AFR95" s="214">
        <f t="shared" si="370"/>
        <v>0</v>
      </c>
      <c r="AFS95" s="214">
        <f t="shared" si="370"/>
        <v>0</v>
      </c>
      <c r="AFT95" s="214">
        <f t="shared" si="370"/>
        <v>-445.33100000000007</v>
      </c>
      <c r="AFU95" s="214">
        <f t="shared" si="370"/>
        <v>-445.33100000000007</v>
      </c>
      <c r="AFV95" s="214">
        <f t="shared" si="370"/>
        <v>0</v>
      </c>
      <c r="AFW95" s="215">
        <f t="shared" si="370"/>
        <v>15921540.068062004</v>
      </c>
      <c r="AFX95" s="215">
        <f t="shared" si="370"/>
        <v>14654726.098757507</v>
      </c>
      <c r="AFY95" s="215">
        <f t="shared" si="370"/>
        <v>-1266813.9693044934</v>
      </c>
      <c r="AFZ95" s="215">
        <f t="shared" si="370"/>
        <v>-2251539.2037374983</v>
      </c>
      <c r="AGA95" s="215">
        <f t="shared" si="370"/>
        <v>984725.23443300545</v>
      </c>
      <c r="AGB95" s="215">
        <f t="shared" si="370"/>
        <v>19105848.081674401</v>
      </c>
      <c r="AGC95" s="215">
        <f t="shared" si="370"/>
        <v>17585671.318509009</v>
      </c>
      <c r="AGD95" s="215">
        <f t="shared" si="370"/>
        <v>-1520176.7631653917</v>
      </c>
      <c r="AGE95" s="215">
        <f t="shared" si="370"/>
        <v>-2701847.0444849986</v>
      </c>
      <c r="AGF95" s="215">
        <f t="shared" si="370"/>
        <v>1181670.2813196064</v>
      </c>
      <c r="AGG95" s="215">
        <f t="shared" si="370"/>
        <v>955292.40408371994</v>
      </c>
      <c r="AGH95" s="215">
        <f t="shared" si="370"/>
        <v>879283.56592545006</v>
      </c>
      <c r="AGI95" s="215">
        <f t="shared" si="370"/>
        <v>-76008.838158269602</v>
      </c>
      <c r="AGJ95" s="215">
        <f t="shared" si="370"/>
        <v>-135092.35222424992</v>
      </c>
      <c r="AGK95" s="215">
        <f t="shared" si="370"/>
        <v>59083.514065980329</v>
      </c>
      <c r="AGL95" s="215">
        <f t="shared" si="370"/>
        <v>20061140.485758133</v>
      </c>
      <c r="AGM95" s="215">
        <f t="shared" si="370"/>
        <v>18464954.884434462</v>
      </c>
      <c r="AGN95" s="215">
        <f t="shared" si="370"/>
        <v>-1596185.6013236619</v>
      </c>
      <c r="AGO95" s="215">
        <f t="shared" si="370"/>
        <v>-2836939.396709247</v>
      </c>
      <c r="AGP95" s="215">
        <f t="shared" si="370"/>
        <v>1240753.7953855866</v>
      </c>
    </row>
    <row r="96" spans="1:892" x14ac:dyDescent="0.25">
      <c r="C96" s="300"/>
      <c r="D96" s="300"/>
      <c r="E96" s="300" t="s">
        <v>735</v>
      </c>
      <c r="F96" s="145">
        <f>F95-F97</f>
        <v>650908.42230000161</v>
      </c>
      <c r="G96" s="152">
        <f>G95-G97</f>
        <v>753835.1243763736</v>
      </c>
      <c r="H96" s="28"/>
      <c r="I96" s="28"/>
      <c r="J96" s="28"/>
      <c r="K96" s="146">
        <f>K95-K97</f>
        <v>1000675.9829999999</v>
      </c>
      <c r="L96" s="23">
        <f>L95-W95</f>
        <v>98217.54300000002</v>
      </c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101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9"/>
      <c r="AL96" s="106"/>
      <c r="AM96" s="101"/>
      <c r="AN96" s="146">
        <f t="shared" ref="AN96" si="371">AN95-AN97</f>
        <v>165980.09199999998</v>
      </c>
      <c r="AO96" s="27">
        <f>AO95-AZ95</f>
        <v>16300.461999999992</v>
      </c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3">
        <f t="shared" ref="BA96" si="372">BA95-BA97</f>
        <v>43029.615920390992</v>
      </c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9"/>
      <c r="BO96" s="106"/>
      <c r="BP96" s="29"/>
      <c r="BQ96" s="146">
        <f t="shared" ref="BQ96" si="373">BQ95-BQ97</f>
        <v>97347.358300000022</v>
      </c>
      <c r="BR96" s="23">
        <f>BR95-CC95</f>
        <v>9714.0882999999976</v>
      </c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9"/>
      <c r="CR96" s="29"/>
      <c r="CS96" s="106"/>
      <c r="CT96" s="149">
        <f>CT95-CT97</f>
        <v>20994.679000000004</v>
      </c>
      <c r="CU96" s="24">
        <f>DF95-CU95</f>
        <v>-2087.8389999999999</v>
      </c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150" t="e">
        <f t="shared" ref="DG96" si="374">DG95-DG97</f>
        <v>#REF!</v>
      </c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9"/>
      <c r="DU96" s="29"/>
      <c r="DV96" s="29"/>
      <c r="DW96" s="23">
        <f>DW95-DW97</f>
        <v>51225.252000000008</v>
      </c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>
        <f t="shared" ref="EK96" si="375">EK95-EK97</f>
        <v>14463.408572272721</v>
      </c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9"/>
      <c r="EY96" s="106"/>
      <c r="EZ96" s="106"/>
      <c r="FA96" s="23">
        <f t="shared" ref="FA96" si="376">FA95-FA97</f>
        <v>432839.5019999998</v>
      </c>
      <c r="FB96" s="23">
        <f>FB95-FM95</f>
        <v>42496.452000000019</v>
      </c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>
        <f t="shared" ref="FN96:FP96" si="377">FN95-FN97</f>
        <v>106646.11983619619</v>
      </c>
      <c r="FO96" s="23" t="e">
        <f t="shared" si="377"/>
        <v>#REF!</v>
      </c>
      <c r="FP96" s="23" t="e">
        <f t="shared" si="377"/>
        <v>#REF!</v>
      </c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9"/>
      <c r="GB96" s="29"/>
      <c r="GC96" s="29"/>
      <c r="GD96" s="23">
        <f>GD95-GD97</f>
        <v>634.5139999999999</v>
      </c>
      <c r="GE96" s="30">
        <f>GE95-GP95</f>
        <v>634.5139999999999</v>
      </c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23"/>
      <c r="GR96" s="23"/>
      <c r="GS96" s="23"/>
      <c r="GT96" s="23"/>
      <c r="GU96" s="23"/>
      <c r="GV96" s="29"/>
      <c r="GW96" s="106"/>
      <c r="GX96" s="106"/>
      <c r="GY96" s="23">
        <f t="shared" ref="GY96" si="378">GY95-GY97</f>
        <v>815124.00199999986</v>
      </c>
      <c r="GZ96" s="23">
        <f>GZ95-HK95</f>
        <v>80893.202000000019</v>
      </c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19">
        <f t="shared" ref="HL96" si="379">HL95-HL97</f>
        <v>304265.13634657598</v>
      </c>
      <c r="HM96" s="23" t="e">
        <f>HM95-HM97</f>
        <v>#REF!</v>
      </c>
      <c r="HN96" s="23" t="e">
        <f>HN95-HN97</f>
        <v>#REF!</v>
      </c>
      <c r="HO96" s="23"/>
      <c r="HP96" s="23">
        <v>205536.83174340401</v>
      </c>
      <c r="HQ96" s="23"/>
      <c r="HR96" s="23"/>
      <c r="HS96" s="23"/>
      <c r="HT96" s="23"/>
      <c r="HU96" s="23"/>
      <c r="HV96" s="23"/>
      <c r="HW96" s="23"/>
      <c r="HX96" s="23"/>
      <c r="HY96" s="29"/>
      <c r="HZ96" s="29"/>
      <c r="IA96" s="29"/>
      <c r="IB96" s="143">
        <f>IB95-IB97</f>
        <v>936706.75500000012</v>
      </c>
      <c r="IC96" s="30"/>
      <c r="ID96" s="30"/>
      <c r="IE96" s="203"/>
      <c r="IF96" s="203"/>
      <c r="IG96" s="203"/>
      <c r="IH96" s="203"/>
      <c r="II96" s="203"/>
      <c r="IJ96" s="203"/>
      <c r="IK96" s="203"/>
      <c r="IL96" s="203"/>
      <c r="IM96" s="203"/>
      <c r="IN96" s="203"/>
      <c r="IO96" s="30">
        <f>IO95-IO97</f>
        <v>922722.06315711851</v>
      </c>
      <c r="IP96" s="23" t="e">
        <f t="shared" ref="IP96:IQ96" si="380">IP95-IP97</f>
        <v>#REF!</v>
      </c>
      <c r="IQ96" s="23" t="e">
        <f t="shared" si="380"/>
        <v>#REF!</v>
      </c>
      <c r="IR96" s="23"/>
      <c r="IS96" s="23"/>
      <c r="IT96" s="23"/>
      <c r="IU96" s="23"/>
      <c r="IV96" s="23"/>
      <c r="IW96" s="23"/>
      <c r="IX96" s="23"/>
      <c r="IY96" s="23"/>
      <c r="IZ96" s="23"/>
      <c r="JA96" s="23"/>
      <c r="JB96" s="29"/>
      <c r="JC96" s="29"/>
      <c r="JD96" s="29"/>
      <c r="JE96" s="146">
        <f t="shared" ref="JE96" si="381">JE95-JE97</f>
        <v>239.35900000000038</v>
      </c>
      <c r="JF96" s="23"/>
      <c r="JG96" s="23"/>
      <c r="JH96" s="23"/>
      <c r="JI96" s="23"/>
      <c r="JJ96" s="23"/>
      <c r="JK96" s="23"/>
      <c r="JL96" s="23"/>
      <c r="JM96" s="23"/>
      <c r="JN96" s="23"/>
      <c r="JO96" s="23"/>
      <c r="JP96" s="23"/>
      <c r="JQ96" s="23"/>
      <c r="JR96" s="23">
        <f t="shared" ref="JR96" si="382">JR95-JR97</f>
        <v>366.92114412411684</v>
      </c>
      <c r="JS96" s="23"/>
      <c r="JT96" s="23"/>
      <c r="JU96" s="23"/>
      <c r="JV96" s="23"/>
      <c r="JW96" s="23"/>
      <c r="JX96" s="23"/>
      <c r="JY96" s="23"/>
      <c r="JZ96" s="23"/>
      <c r="KA96" s="23"/>
      <c r="KB96" s="23"/>
      <c r="KC96" s="23"/>
      <c r="KD96" s="23"/>
      <c r="KE96" s="29"/>
      <c r="KF96" s="29"/>
      <c r="KG96" s="29"/>
      <c r="KH96" s="23">
        <f t="shared" ref="KH96" si="383">KH95-KH97</f>
        <v>194926.83900000015</v>
      </c>
      <c r="KI96" s="23">
        <f>KI95-KT95</f>
        <v>32651.559000000008</v>
      </c>
      <c r="KJ96" s="23"/>
      <c r="KK96" s="23"/>
      <c r="KL96" s="23"/>
      <c r="KM96" s="23"/>
      <c r="KN96" s="23"/>
      <c r="KO96" s="23"/>
      <c r="KP96" s="23"/>
      <c r="KQ96" s="23"/>
      <c r="KR96" s="23"/>
      <c r="KS96" s="23"/>
      <c r="KT96" s="23"/>
      <c r="KU96" s="23">
        <f t="shared" ref="KU96:KW96" si="384">KU95-KU97</f>
        <v>53841.069919904781</v>
      </c>
      <c r="KV96" s="23" t="e">
        <f t="shared" si="384"/>
        <v>#REF!</v>
      </c>
      <c r="KW96" s="23" t="e">
        <f t="shared" si="384"/>
        <v>#REF!</v>
      </c>
      <c r="KX96" s="23"/>
      <c r="KY96" s="23">
        <v>93162.951354530567</v>
      </c>
      <c r="KZ96" s="23"/>
      <c r="LA96" s="23"/>
      <c r="LB96" s="23"/>
      <c r="LC96" s="23"/>
      <c r="LD96" s="23"/>
      <c r="LE96" s="23"/>
      <c r="LF96" s="23"/>
      <c r="LG96" s="23"/>
      <c r="LH96" s="29"/>
      <c r="LI96" s="29"/>
      <c r="LJ96" s="29"/>
      <c r="LK96" s="146" t="e">
        <f>LK95-LK97</f>
        <v>#REF!</v>
      </c>
      <c r="LL96" s="23" t="e">
        <f t="shared" ref="LL96:LO96" si="385">LL95-LL97</f>
        <v>#REF!</v>
      </c>
      <c r="LM96" s="23" t="e">
        <f t="shared" si="385"/>
        <v>#REF!</v>
      </c>
      <c r="LN96" s="23" t="e">
        <f t="shared" si="385"/>
        <v>#REF!</v>
      </c>
      <c r="LO96" s="23" t="e">
        <f t="shared" si="385"/>
        <v>#REF!</v>
      </c>
      <c r="LP96" s="23" t="e">
        <f>LP95-LP97</f>
        <v>#REF!</v>
      </c>
      <c r="LQ96" s="23" t="e">
        <f t="shared" ref="LQ96:LW96" si="386">LQ95-LQ97</f>
        <v>#REF!</v>
      </c>
      <c r="LR96" s="23" t="e">
        <f t="shared" si="386"/>
        <v>#REF!</v>
      </c>
      <c r="LS96" s="23" t="e">
        <f t="shared" si="386"/>
        <v>#REF!</v>
      </c>
      <c r="LT96" s="23" t="e">
        <f t="shared" si="386"/>
        <v>#REF!</v>
      </c>
      <c r="LU96" s="23" t="e">
        <f>LU95-LU97</f>
        <v>#REF!</v>
      </c>
      <c r="LV96" s="23" t="e">
        <f t="shared" si="386"/>
        <v>#REF!</v>
      </c>
      <c r="LW96" s="23" t="e">
        <f t="shared" si="386"/>
        <v>#REF!</v>
      </c>
      <c r="LX96" s="23"/>
      <c r="LY96" s="23" t="e">
        <f t="shared" ref="LY96:MJ96" si="387">LY95-LY97</f>
        <v>#REF!</v>
      </c>
      <c r="LZ96" s="23" t="e">
        <f t="shared" si="387"/>
        <v>#REF!</v>
      </c>
      <c r="MA96" s="23" t="e">
        <f t="shared" si="387"/>
        <v>#REF!</v>
      </c>
      <c r="MB96" s="23" t="e">
        <f t="shared" si="387"/>
        <v>#REF!</v>
      </c>
      <c r="MC96" s="23" t="e">
        <f t="shared" si="387"/>
        <v>#REF!</v>
      </c>
      <c r="MD96" s="23">
        <f>MD95</f>
        <v>0</v>
      </c>
      <c r="ME96" s="23" t="e">
        <f t="shared" si="387"/>
        <v>#REF!</v>
      </c>
      <c r="MF96" s="23" t="e">
        <f t="shared" si="387"/>
        <v>#REF!</v>
      </c>
      <c r="MG96" s="23" t="e">
        <f t="shared" si="387"/>
        <v>#REF!</v>
      </c>
      <c r="MH96" s="23" t="e">
        <f t="shared" si="387"/>
        <v>#REF!</v>
      </c>
      <c r="MI96" s="23" t="e">
        <f t="shared" si="387"/>
        <v>#REF!</v>
      </c>
      <c r="MJ96" s="23" t="e">
        <f t="shared" si="387"/>
        <v>#REF!</v>
      </c>
      <c r="MK96" s="29"/>
      <c r="ML96" s="29"/>
      <c r="MM96" s="29"/>
      <c r="MN96" s="146">
        <f t="shared" ref="MN96" si="388">MN95-MN97</f>
        <v>2198306.3077619988</v>
      </c>
      <c r="MO96" s="23"/>
      <c r="MP96" s="23"/>
      <c r="MQ96" s="23"/>
      <c r="MR96" s="23"/>
      <c r="MS96" s="23"/>
      <c r="MT96" s="23"/>
      <c r="MU96" s="23"/>
      <c r="MV96" s="23"/>
      <c r="MW96" s="23"/>
      <c r="MX96" s="23"/>
      <c r="MY96" s="23"/>
      <c r="MZ96" s="23"/>
      <c r="NA96" s="23">
        <f t="shared" ref="NA96" si="389">NA95-NA97</f>
        <v>1387860.671693994</v>
      </c>
      <c r="NB96" s="23"/>
      <c r="NC96" s="23"/>
      <c r="ND96" s="23"/>
      <c r="NE96" s="23">
        <v>377468.11937939335</v>
      </c>
      <c r="NF96" s="23"/>
      <c r="NG96" s="23"/>
      <c r="NH96" s="23"/>
      <c r="NI96" s="23"/>
      <c r="NJ96" s="23"/>
      <c r="NK96" s="23"/>
      <c r="NL96" s="23"/>
      <c r="NM96" s="23"/>
      <c r="NN96" s="29"/>
      <c r="NO96" s="29"/>
      <c r="NP96" s="106"/>
      <c r="NQ96" s="146">
        <f>NQ95-NQ97</f>
        <v>212889.64099999995</v>
      </c>
      <c r="NR96" s="23">
        <f>NR95-NR97</f>
        <v>474392.49400000012</v>
      </c>
      <c r="NS96" s="25"/>
      <c r="NT96" s="25"/>
      <c r="NU96" s="25"/>
      <c r="NV96" s="23">
        <f t="shared" ref="NV96" si="390">NV95-NV97</f>
        <v>287575.30099999992</v>
      </c>
      <c r="NW96" s="23">
        <f>NW95-OH95</f>
        <v>27859.510999999995</v>
      </c>
      <c r="NX96" s="23"/>
      <c r="NY96" s="23"/>
      <c r="NZ96" s="23"/>
      <c r="OA96" s="23"/>
      <c r="OB96" s="23"/>
      <c r="OC96" s="23"/>
      <c r="OD96" s="23"/>
      <c r="OE96" s="23"/>
      <c r="OF96" s="23"/>
      <c r="OG96" s="23"/>
      <c r="OH96" s="23"/>
      <c r="OI96" s="23">
        <f>OI95-OI97</f>
        <v>0</v>
      </c>
      <c r="OJ96" s="23"/>
      <c r="OK96" s="23"/>
      <c r="OL96" s="23"/>
      <c r="OM96" s="23"/>
      <c r="ON96" s="23"/>
      <c r="OO96" s="23"/>
      <c r="OP96" s="23"/>
      <c r="OQ96" s="23"/>
      <c r="OR96" s="23"/>
      <c r="OS96" s="23"/>
      <c r="OT96" s="23"/>
      <c r="OU96" s="23"/>
      <c r="OV96" s="29"/>
      <c r="OW96" s="29"/>
      <c r="OX96" s="29"/>
      <c r="OY96" s="23">
        <f t="shared" ref="OY96" si="391">OY95-OY97</f>
        <v>410192.08099999983</v>
      </c>
      <c r="OZ96" s="23"/>
      <c r="PA96" s="23"/>
      <c r="PB96" s="23"/>
      <c r="PC96" s="23"/>
      <c r="PD96" s="23"/>
      <c r="PE96" s="23"/>
      <c r="PF96" s="23"/>
      <c r="PG96" s="23"/>
      <c r="PH96" s="23"/>
      <c r="PI96" s="23"/>
      <c r="PJ96" s="23"/>
      <c r="PK96" s="23"/>
      <c r="PL96" s="23" t="e">
        <f t="shared" ref="PL96:PN96" si="392">PL95-PL97</f>
        <v>#REF!</v>
      </c>
      <c r="PM96" s="23" t="e">
        <f t="shared" si="392"/>
        <v>#REF!</v>
      </c>
      <c r="PN96" s="23" t="e">
        <f t="shared" si="392"/>
        <v>#REF!</v>
      </c>
      <c r="PO96" s="23"/>
      <c r="PP96" s="23"/>
      <c r="PQ96" s="23"/>
      <c r="PR96" s="23"/>
      <c r="PS96" s="23"/>
      <c r="PT96" s="23"/>
      <c r="PU96" s="23"/>
      <c r="PV96" s="23"/>
      <c r="PW96" s="23"/>
      <c r="PX96" s="23"/>
      <c r="PY96" s="29"/>
      <c r="PZ96" s="29"/>
      <c r="QA96" s="29"/>
      <c r="QB96" s="23">
        <f t="shared" ref="QB96" si="393">QB95-QB97</f>
        <v>61427.470999999976</v>
      </c>
      <c r="QC96" s="23"/>
      <c r="QD96" s="23"/>
      <c r="QE96" s="23"/>
      <c r="QF96" s="23"/>
      <c r="QG96" s="23"/>
      <c r="QH96" s="23"/>
      <c r="QI96" s="23"/>
      <c r="QJ96" s="23"/>
      <c r="QK96" s="23"/>
      <c r="QL96" s="23"/>
      <c r="QM96" s="23"/>
      <c r="QN96" s="23"/>
      <c r="QO96" s="23">
        <f t="shared" ref="QO96" si="394">QO95-QO97</f>
        <v>33779.440000000002</v>
      </c>
      <c r="QP96" s="23"/>
      <c r="QQ96" s="23"/>
      <c r="QR96" s="23"/>
      <c r="QS96" s="23"/>
      <c r="QT96" s="23"/>
      <c r="QU96" s="23"/>
      <c r="QV96" s="23"/>
      <c r="QW96" s="23"/>
      <c r="QX96" s="23"/>
      <c r="QY96" s="23"/>
      <c r="QZ96" s="23"/>
      <c r="RA96" s="23"/>
      <c r="RB96" s="29"/>
      <c r="RC96" s="29"/>
      <c r="RD96" s="29"/>
      <c r="TL96" s="5"/>
      <c r="WT96" s="146"/>
      <c r="WU96" s="146"/>
      <c r="WV96" s="146"/>
      <c r="WW96" s="146"/>
      <c r="WX96" s="146"/>
      <c r="WY96" s="146"/>
      <c r="WZ96" s="146"/>
      <c r="XA96" s="146"/>
      <c r="XB96" s="146"/>
      <c r="XC96" s="146"/>
      <c r="XD96" s="146"/>
      <c r="XE96" s="146"/>
      <c r="XF96" s="146"/>
      <c r="XG96" s="19">
        <f>XG95-XG97</f>
        <v>1799701.1647178212</v>
      </c>
      <c r="XH96" s="19"/>
      <c r="XI96" s="19"/>
      <c r="XJ96" s="19"/>
      <c r="XK96" s="19"/>
      <c r="XL96" s="19"/>
      <c r="XM96" s="19"/>
      <c r="XN96" s="19"/>
      <c r="XO96" s="19"/>
      <c r="XP96" s="19"/>
      <c r="XQ96" s="19"/>
      <c r="XR96" s="19"/>
      <c r="XS96" s="19"/>
      <c r="XW96" s="146"/>
      <c r="XX96" s="19"/>
      <c r="XY96" s="19"/>
      <c r="XZ96" s="19"/>
      <c r="YA96" s="19"/>
      <c r="YB96" s="19"/>
      <c r="YC96" s="19"/>
      <c r="YD96" s="19"/>
      <c r="YE96" s="19"/>
      <c r="YF96" s="19"/>
      <c r="YG96" s="19"/>
      <c r="YH96" s="19"/>
      <c r="YI96" s="19"/>
      <c r="YJ96" s="23">
        <f t="shared" ref="YJ96" si="395">YJ95-YJ97</f>
        <v>737819.14504601678</v>
      </c>
      <c r="YN96" s="191"/>
      <c r="YO96" s="191"/>
      <c r="YP96" s="191"/>
      <c r="YQ96" s="191"/>
      <c r="YR96" s="191"/>
      <c r="YS96" s="191"/>
      <c r="YT96" s="191"/>
      <c r="YU96" s="191"/>
      <c r="YV96" s="191"/>
      <c r="YW96" s="191"/>
      <c r="YZ96" s="146">
        <f>YZ95-YZ97</f>
        <v>-28104.932999999903</v>
      </c>
      <c r="ZA96" s="146">
        <f t="shared" ref="ZA96:ZM96" si="396">ZA95-ZA97</f>
        <v>32831.677000000003</v>
      </c>
      <c r="ZB96" s="146">
        <f t="shared" si="396"/>
        <v>33405.289999999994</v>
      </c>
      <c r="ZC96" s="146"/>
      <c r="ZD96" s="146"/>
      <c r="ZE96" s="146"/>
      <c r="ZF96" s="146"/>
      <c r="ZG96" s="146"/>
      <c r="ZH96" s="146"/>
      <c r="ZI96" s="146"/>
      <c r="ZJ96" s="146"/>
      <c r="ZK96" s="146"/>
      <c r="ZL96" s="146"/>
      <c r="ZM96" s="23">
        <f t="shared" si="396"/>
        <v>428872.05017709156</v>
      </c>
      <c r="AAC96" s="146">
        <f>AAC95-AAC97</f>
        <v>16841.98000000001</v>
      </c>
      <c r="AAD96" s="146">
        <f t="shared" ref="AAD96:AAP96" si="397">AAD95-AAD97</f>
        <v>6180.23</v>
      </c>
      <c r="AAE96" s="146">
        <f t="shared" si="397"/>
        <v>6190.3600000000006</v>
      </c>
      <c r="AAF96" s="146"/>
      <c r="AAG96" s="146"/>
      <c r="AAH96" s="146"/>
      <c r="AAI96" s="146"/>
      <c r="AAJ96" s="146"/>
      <c r="AAK96" s="146"/>
      <c r="AAL96" s="146"/>
      <c r="AAM96" s="146"/>
      <c r="AAN96" s="146"/>
      <c r="AAO96" s="146"/>
      <c r="AAP96" s="23">
        <f t="shared" si="397"/>
        <v>51727.491658823987</v>
      </c>
      <c r="ABF96" s="146">
        <f>ABF95-ABF97</f>
        <v>5695.0350000000017</v>
      </c>
      <c r="ABG96" s="146">
        <f t="shared" ref="ABG96:ABS96" si="398">ABG95-ABG97</f>
        <v>1358.7849999999999</v>
      </c>
      <c r="ABH96" s="146">
        <f t="shared" si="398"/>
        <v>1360.6100000000013</v>
      </c>
      <c r="ABI96" s="146"/>
      <c r="ABJ96" s="146"/>
      <c r="ABK96" s="146"/>
      <c r="ABL96" s="146"/>
      <c r="ABM96" s="146"/>
      <c r="ABN96" s="146"/>
      <c r="ABO96" s="146"/>
      <c r="ABP96" s="146"/>
      <c r="ABQ96" s="146"/>
      <c r="ABR96" s="146"/>
      <c r="ABS96" s="23">
        <f t="shared" si="398"/>
        <v>38080.97967500001</v>
      </c>
      <c r="ABV96" s="191"/>
      <c r="ABW96" s="191"/>
      <c r="ABX96" s="191"/>
      <c r="ABY96" s="191"/>
      <c r="ABZ96" s="191"/>
      <c r="ACA96" s="191"/>
      <c r="ACB96" s="191"/>
      <c r="ACC96" s="191"/>
      <c r="ACD96" s="191"/>
      <c r="ACE96" s="191"/>
      <c r="ACI96" s="147">
        <f>ACI95-ACI97</f>
        <v>734217.88199999987</v>
      </c>
      <c r="ACJ96" s="147">
        <v>808468.98070699547</v>
      </c>
      <c r="ACN96" s="147">
        <f>ACN95-ACN97</f>
        <v>76484.395999999833</v>
      </c>
      <c r="ADA96" s="147">
        <f>ADA95-ADA97</f>
        <v>32211.517417992465</v>
      </c>
      <c r="ADE96" s="191"/>
      <c r="ADF96" s="191"/>
      <c r="ADG96" s="191"/>
      <c r="ADH96" s="191"/>
      <c r="ADI96" s="191"/>
      <c r="ADJ96" s="191"/>
      <c r="ADK96" s="191"/>
      <c r="ADL96" s="191"/>
      <c r="ADM96" s="191"/>
      <c r="ADQ96" s="146"/>
      <c r="ADR96" s="146"/>
      <c r="ADS96" s="146"/>
      <c r="ADT96" s="146"/>
      <c r="ADU96" s="146"/>
      <c r="ADV96" s="146"/>
      <c r="ADW96" s="146"/>
      <c r="ADX96" s="146"/>
      <c r="ADY96" s="146"/>
      <c r="ADZ96" s="146"/>
      <c r="AEA96" s="146"/>
      <c r="AEB96" s="146"/>
      <c r="AEC96" s="146"/>
      <c r="AED96" s="19"/>
      <c r="AET96" s="147">
        <f>AET95-AET97</f>
        <v>445.33100000000007</v>
      </c>
      <c r="AFW96" s="266">
        <f>1552101.28+1596671.45+1596671.45+1596671.45+1596671.45+1596671.45+1596671.45+1596671.45+1596671.45+1596067.19</f>
        <v>15921540.069999997</v>
      </c>
      <c r="AFX96" s="266">
        <f>1377714.8+1182531.19+1506300.42+1583139.3+1605083.93+1440915.03+1430.75+1260835.65+1575736.96+1685106.19+1435931.91</f>
        <v>14654726.130000001</v>
      </c>
      <c r="AGG96" s="204"/>
    </row>
    <row r="97" spans="5:863" x14ac:dyDescent="0.25">
      <c r="E97" s="5" t="e">
        <f>E95-#REF!-#REF!</f>
        <v>#REF!</v>
      </c>
      <c r="F97" s="146">
        <v>1933912.96</v>
      </c>
      <c r="G97" s="129">
        <v>1662223.28</v>
      </c>
      <c r="H97" s="25"/>
      <c r="I97" s="25"/>
      <c r="J97" s="25"/>
      <c r="K97" s="144">
        <f>SUM(L97:M97)</f>
        <v>0</v>
      </c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102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101"/>
      <c r="AM97" s="101"/>
      <c r="AN97" s="144">
        <f>SUM(AO97:AP97)</f>
        <v>0</v>
      </c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6">
        <v>106063.65</v>
      </c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101"/>
      <c r="BP97" s="23"/>
      <c r="BQ97" s="144">
        <f>SUM(BR97:BS97)</f>
        <v>0</v>
      </c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6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101"/>
      <c r="CT97" s="144">
        <f>SUM(CU97:CV97)</f>
        <v>0</v>
      </c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129" t="e">
        <f>#REF!+#REF!+#REF!+#REF!+#REF!+#REF!+#REF!+#REF!+DH97+DI97</f>
        <v>#REF!</v>
      </c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6">
        <f>SUM(DX97:DY97)</f>
        <v>0</v>
      </c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6">
        <v>28512.48</v>
      </c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101"/>
      <c r="EZ97" s="101"/>
      <c r="FA97" s="26">
        <f>SUM(FB97:FC97)</f>
        <v>0</v>
      </c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6">
        <v>284715.33</v>
      </c>
      <c r="FO97" s="23" t="e">
        <f>#REF!</f>
        <v>#REF!</v>
      </c>
      <c r="FP97" s="23" t="e">
        <f>#REF!</f>
        <v>#REF!</v>
      </c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6">
        <f>SUM(GE97:GF97)</f>
        <v>0</v>
      </c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6"/>
      <c r="GR97" s="23"/>
      <c r="GS97" s="23"/>
      <c r="GT97" s="23"/>
      <c r="GU97" s="23"/>
      <c r="GV97" s="23"/>
      <c r="GW97" s="101"/>
      <c r="GX97" s="101"/>
      <c r="GY97" s="26">
        <f>SUM(GZ97:HA97)</f>
        <v>0</v>
      </c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129">
        <v>523721.82</v>
      </c>
      <c r="HM97" s="23" t="e">
        <f>#REF!</f>
        <v>#REF!</v>
      </c>
      <c r="HN97" s="23" t="e">
        <f>#REF!</f>
        <v>#REF!</v>
      </c>
      <c r="HO97" s="23"/>
      <c r="HP97" s="23"/>
      <c r="HQ97" s="23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144">
        <v>383822.73</v>
      </c>
      <c r="IC97" s="23"/>
      <c r="ID97" s="23"/>
      <c r="IE97" s="23"/>
      <c r="IF97" s="23"/>
      <c r="IG97" s="23"/>
      <c r="IH97" s="23"/>
      <c r="II97" s="23"/>
      <c r="IJ97" s="23"/>
      <c r="IK97" s="23"/>
      <c r="IL97" s="23"/>
      <c r="IM97" s="23"/>
      <c r="IN97" s="23"/>
      <c r="IO97" s="26">
        <v>378301.63</v>
      </c>
      <c r="IP97" s="23" t="e">
        <f>#REF!</f>
        <v>#REF!</v>
      </c>
      <c r="IQ97" s="23" t="e">
        <f>#REF!</f>
        <v>#REF!</v>
      </c>
      <c r="IR97" s="23"/>
      <c r="IS97" s="23"/>
      <c r="IT97" s="23"/>
      <c r="IU97" s="23"/>
      <c r="IV97" s="23"/>
      <c r="IW97" s="23"/>
      <c r="IX97" s="23"/>
      <c r="IY97" s="23"/>
      <c r="IZ97" s="23"/>
      <c r="JA97" s="23"/>
      <c r="JB97" s="23"/>
      <c r="JC97" s="23"/>
      <c r="JD97" s="23"/>
      <c r="JE97" s="144">
        <v>10072.049999999999</v>
      </c>
      <c r="JF97" s="23"/>
      <c r="JG97" s="23"/>
      <c r="JH97" s="23"/>
      <c r="JI97" s="23"/>
      <c r="JJ97" s="23"/>
      <c r="JK97" s="23"/>
      <c r="JL97" s="23"/>
      <c r="JM97" s="23"/>
      <c r="JN97" s="23"/>
      <c r="JO97" s="23"/>
      <c r="JP97" s="23"/>
      <c r="JQ97" s="23"/>
      <c r="JR97" s="26">
        <v>9854.33</v>
      </c>
      <c r="JS97" s="23"/>
      <c r="JT97" s="23"/>
      <c r="JU97" s="23"/>
      <c r="JV97" s="23"/>
      <c r="JW97" s="23"/>
      <c r="JX97" s="23"/>
      <c r="JY97" s="23"/>
      <c r="JZ97" s="23"/>
      <c r="KA97" s="23"/>
      <c r="KB97" s="23"/>
      <c r="KC97" s="23"/>
      <c r="KD97" s="23"/>
      <c r="KE97" s="23"/>
      <c r="KF97" s="23"/>
      <c r="KG97" s="23"/>
      <c r="KH97" s="144">
        <v>137742.06</v>
      </c>
      <c r="KI97" s="23"/>
      <c r="KJ97" s="23"/>
      <c r="KK97" s="23"/>
      <c r="KL97" s="23"/>
      <c r="KM97" s="23"/>
      <c r="KN97" s="23"/>
      <c r="KO97" s="23"/>
      <c r="KP97" s="23"/>
      <c r="KQ97" s="23"/>
      <c r="KR97" s="23"/>
      <c r="KS97" s="23"/>
      <c r="KT97" s="23"/>
      <c r="KU97" s="26">
        <v>223892.54</v>
      </c>
      <c r="KV97" s="23" t="e">
        <f>#REF!</f>
        <v>#REF!</v>
      </c>
      <c r="KW97" s="23" t="e">
        <f>#REF!</f>
        <v>#REF!</v>
      </c>
      <c r="KX97" s="23"/>
      <c r="KY97" s="23"/>
      <c r="KZ97" s="23"/>
      <c r="LA97" s="23"/>
      <c r="LB97" s="23"/>
      <c r="LC97" s="23"/>
      <c r="LD97" s="23"/>
      <c r="LE97" s="23"/>
      <c r="LF97" s="23"/>
      <c r="LG97" s="23"/>
      <c r="LH97" s="23"/>
      <c r="LI97" s="23"/>
      <c r="LJ97" s="23"/>
      <c r="LK97" s="144" t="e">
        <f>SUM(LL97:LW97)</f>
        <v>#REF!</v>
      </c>
      <c r="LL97" s="23" t="e">
        <f>#REF!</f>
        <v>#REF!</v>
      </c>
      <c r="LM97" s="23" t="e">
        <f>#REF!</f>
        <v>#REF!</v>
      </c>
      <c r="LN97" s="23" t="e">
        <f>#REF!</f>
        <v>#REF!</v>
      </c>
      <c r="LO97" s="23" t="e">
        <f>#REF!</f>
        <v>#REF!</v>
      </c>
      <c r="LP97" s="23" t="e">
        <f>#REF!</f>
        <v>#REF!</v>
      </c>
      <c r="LQ97" s="23" t="e">
        <f>#REF!</f>
        <v>#REF!</v>
      </c>
      <c r="LR97" s="23" t="e">
        <f>#REF!</f>
        <v>#REF!</v>
      </c>
      <c r="LS97" s="23" t="e">
        <f>#REF!</f>
        <v>#REF!</v>
      </c>
      <c r="LT97" s="23" t="e">
        <f>#REF!</f>
        <v>#REF!</v>
      </c>
      <c r="LU97" s="23" t="e">
        <f>#REF!</f>
        <v>#REF!</v>
      </c>
      <c r="LV97" s="23" t="e">
        <f>#REF!</f>
        <v>#REF!</v>
      </c>
      <c r="LW97" s="23" t="e">
        <f>#REF!</f>
        <v>#REF!</v>
      </c>
      <c r="LX97" s="26" t="e">
        <f>SUM(LY97:MJ97)</f>
        <v>#REF!</v>
      </c>
      <c r="LY97" s="23" t="e">
        <f>#REF!</f>
        <v>#REF!</v>
      </c>
      <c r="LZ97" s="23" t="e">
        <f>#REF!</f>
        <v>#REF!</v>
      </c>
      <c r="MA97" s="23" t="e">
        <f>#REF!</f>
        <v>#REF!</v>
      </c>
      <c r="MB97" s="23" t="e">
        <f>#REF!</f>
        <v>#REF!</v>
      </c>
      <c r="MC97" s="23" t="e">
        <f>#REF!</f>
        <v>#REF!</v>
      </c>
      <c r="MD97" s="23" t="e">
        <f>#REF!</f>
        <v>#REF!</v>
      </c>
      <c r="ME97" s="23" t="e">
        <f>#REF!</f>
        <v>#REF!</v>
      </c>
      <c r="MF97" s="23" t="e">
        <f>#REF!</f>
        <v>#REF!</v>
      </c>
      <c r="MG97" s="23" t="e">
        <f>#REF!</f>
        <v>#REF!</v>
      </c>
      <c r="MH97" s="23" t="e">
        <f>#REF!</f>
        <v>#REF!</v>
      </c>
      <c r="MI97" s="23" t="e">
        <f>#REF!</f>
        <v>#REF!</v>
      </c>
      <c r="MJ97" s="23" t="e">
        <f>#REF!</f>
        <v>#REF!</v>
      </c>
      <c r="MK97" s="23"/>
      <c r="ML97" s="23"/>
      <c r="MM97" s="23"/>
      <c r="MN97" s="144">
        <v>1338783.32</v>
      </c>
      <c r="MO97" s="23"/>
      <c r="MP97" s="23"/>
      <c r="MQ97" s="23"/>
      <c r="MR97" s="23"/>
      <c r="MS97" s="23"/>
      <c r="MT97" s="23"/>
      <c r="MU97" s="23"/>
      <c r="MV97" s="23"/>
      <c r="MW97" s="23"/>
      <c r="MX97" s="23"/>
      <c r="MY97" s="23"/>
      <c r="MZ97" s="23"/>
      <c r="NA97" s="26">
        <v>1486359.39</v>
      </c>
      <c r="NB97" s="23"/>
      <c r="NC97" s="23"/>
      <c r="ND97" s="23"/>
      <c r="NE97" s="23"/>
      <c r="NF97" s="23"/>
      <c r="NG97" s="23"/>
      <c r="NH97" s="23"/>
      <c r="NI97" s="23"/>
      <c r="NJ97" s="23"/>
      <c r="NK97" s="23"/>
      <c r="NL97" s="23"/>
      <c r="NM97" s="23"/>
      <c r="NN97" s="23"/>
      <c r="NO97" s="23"/>
      <c r="NP97" s="101"/>
      <c r="NQ97" s="144">
        <v>1047894.88</v>
      </c>
      <c r="NR97" s="26">
        <v>456626.93</v>
      </c>
      <c r="NS97" s="26"/>
      <c r="NT97" s="26"/>
      <c r="NU97" s="26"/>
      <c r="NV97" s="26">
        <f>SUM(NW97:NX97)</f>
        <v>0</v>
      </c>
      <c r="NW97" s="23"/>
      <c r="NX97" s="23"/>
      <c r="NY97" s="23"/>
      <c r="NZ97" s="23"/>
      <c r="OA97" s="23"/>
      <c r="OB97" s="23"/>
      <c r="OC97" s="23"/>
      <c r="OD97" s="23"/>
      <c r="OE97" s="23"/>
      <c r="OF97" s="23"/>
      <c r="OG97" s="23"/>
      <c r="OH97" s="23"/>
      <c r="OI97" s="26">
        <f>OI95</f>
        <v>268346.02</v>
      </c>
      <c r="OJ97" s="23"/>
      <c r="OK97" s="23"/>
      <c r="OL97" s="23"/>
      <c r="OM97" s="23"/>
      <c r="ON97" s="23"/>
      <c r="OO97" s="23"/>
      <c r="OP97" s="23"/>
      <c r="OQ97" s="23"/>
      <c r="OR97" s="23"/>
      <c r="OS97" s="23"/>
      <c r="OT97" s="23"/>
      <c r="OU97" s="23"/>
      <c r="OV97" s="23"/>
      <c r="OW97" s="23"/>
      <c r="OX97" s="23"/>
      <c r="OY97" s="26">
        <f>SUM(OZ97:PA97)</f>
        <v>0</v>
      </c>
      <c r="OZ97" s="23"/>
      <c r="PA97" s="23"/>
      <c r="PB97" s="23"/>
      <c r="PC97" s="23"/>
      <c r="PD97" s="23"/>
      <c r="PE97" s="23"/>
      <c r="PF97" s="23"/>
      <c r="PG97" s="23"/>
      <c r="PH97" s="23"/>
      <c r="PI97" s="23"/>
      <c r="PJ97" s="23"/>
      <c r="PK97" s="23"/>
      <c r="PL97" s="26" t="e">
        <f>SUM(PM97:PN97)</f>
        <v>#REF!</v>
      </c>
      <c r="PM97" s="23" t="e">
        <f>#REF!</f>
        <v>#REF!</v>
      </c>
      <c r="PN97" s="23" t="e">
        <f>#REF!</f>
        <v>#REF!</v>
      </c>
      <c r="PO97" s="23"/>
      <c r="PP97" s="23"/>
      <c r="PQ97" s="23"/>
      <c r="PR97" s="23"/>
      <c r="PS97" s="23"/>
      <c r="PT97" s="23"/>
      <c r="PU97" s="23"/>
      <c r="PV97" s="23"/>
      <c r="PW97" s="23"/>
      <c r="PX97" s="23"/>
      <c r="PY97" s="23"/>
      <c r="PZ97" s="23"/>
      <c r="QA97" s="23"/>
      <c r="QB97" s="26">
        <f>SUM(QC97:QD97)</f>
        <v>0</v>
      </c>
      <c r="QC97" s="23"/>
      <c r="QD97" s="23"/>
      <c r="QE97" s="23"/>
      <c r="QF97" s="23"/>
      <c r="QG97" s="23"/>
      <c r="QH97" s="23"/>
      <c r="QI97" s="23"/>
      <c r="QJ97" s="23"/>
      <c r="QK97" s="23"/>
      <c r="QL97" s="23"/>
      <c r="QM97" s="23"/>
      <c r="QN97" s="23"/>
      <c r="QO97" s="26">
        <f>SUM(QP97:QQ97)</f>
        <v>0</v>
      </c>
      <c r="QP97" s="23"/>
      <c r="QQ97" s="23"/>
      <c r="QR97" s="23"/>
      <c r="QS97" s="23"/>
      <c r="QT97" s="23"/>
      <c r="QU97" s="23"/>
      <c r="QV97" s="23"/>
      <c r="QW97" s="23"/>
      <c r="QX97" s="23"/>
      <c r="QY97" s="23"/>
      <c r="QZ97" s="23"/>
      <c r="RA97" s="23"/>
      <c r="RB97" s="23" t="e">
        <f>#REF!+#REF!+#REF!+#REF!+#REF!+#REF!+#REF!+#REF!+#REF!+#REF!+#REF!+LR95+#REF!+#REF!+#REF!+#REF!</f>
        <v>#REF!</v>
      </c>
      <c r="RC97" s="23" t="e">
        <f>#REF!+#REF!+#REF!+#REF!+#REF!+#REF!+#REF!+#REF!+#REF!+#REF!+#REF!+LS95+#REF!+#REF!+#REF!+#REF!</f>
        <v>#REF!</v>
      </c>
      <c r="RD97" s="23" t="e">
        <f>#REF!+#REF!+#REF!+#REF!+#REF!+#REF!+#REF!+#REF!+#REF!+#REF!+#REF!+LT95+#REF!+#REF!+#REF!+#REF!</f>
        <v>#REF!</v>
      </c>
      <c r="RE97" s="5">
        <f>X95+BA95+CD95+DG95+EK95+FN95+GQ95+HL95+IO95+JR95+KU95+LX95+NA95+OI95+PL95+QO95</f>
        <v>7460343.2942915149</v>
      </c>
      <c r="RF97" s="5"/>
      <c r="WT97" s="142"/>
      <c r="XG97" s="151">
        <v>1719504.59</v>
      </c>
      <c r="XH97" s="151"/>
      <c r="XI97" s="151"/>
      <c r="XJ97" s="151"/>
      <c r="XK97" s="151"/>
      <c r="XL97" s="151"/>
      <c r="XM97" s="151"/>
      <c r="XN97" s="151"/>
      <c r="XO97" s="151"/>
      <c r="XP97" s="151"/>
      <c r="XQ97" s="151"/>
      <c r="XR97" s="151"/>
      <c r="XS97" s="151"/>
      <c r="XW97" s="142"/>
      <c r="XX97" s="151"/>
      <c r="XY97" s="151"/>
      <c r="XZ97" s="151"/>
      <c r="YA97" s="151"/>
      <c r="YB97" s="151"/>
      <c r="YC97" s="151"/>
      <c r="YD97" s="151"/>
      <c r="YE97" s="151"/>
      <c r="YF97" s="151"/>
      <c r="YG97" s="151"/>
      <c r="YH97" s="151"/>
      <c r="YI97" s="151"/>
      <c r="YJ97" s="29">
        <v>780986.07</v>
      </c>
      <c r="YZ97" s="142">
        <v>361584.22</v>
      </c>
      <c r="ZM97" s="29">
        <v>0</v>
      </c>
      <c r="AAC97" s="142">
        <v>45051.49</v>
      </c>
      <c r="AAP97" s="29">
        <v>27867.49</v>
      </c>
      <c r="ABF97" s="142">
        <v>7909.24</v>
      </c>
      <c r="ABS97" s="29">
        <v>3478.81</v>
      </c>
      <c r="ACI97" s="141">
        <v>941463.08</v>
      </c>
      <c r="ACJ97" s="19">
        <f>ACJ95-ACJ96</f>
        <v>447942.88248424476</v>
      </c>
      <c r="ACN97" s="151">
        <v>789932.35</v>
      </c>
      <c r="ADA97" s="151">
        <v>716474.97</v>
      </c>
      <c r="ADQ97" s="142"/>
      <c r="AED97" s="151"/>
      <c r="AET97" s="148">
        <v>0</v>
      </c>
      <c r="AFW97" s="282"/>
      <c r="AFX97" s="282"/>
      <c r="AFZ97" s="5"/>
    </row>
    <row r="98" spans="5:863" x14ac:dyDescent="0.25">
      <c r="F98" s="5"/>
      <c r="G98" s="127">
        <f>X95+BA95+CD95+DG95+EK95+FN95+GQ95+HL95</f>
        <v>2416058.4043763741</v>
      </c>
      <c r="ID98" s="5"/>
      <c r="VO98" s="5"/>
      <c r="ACJ98" s="5">
        <f>ACJ97-163719.61</f>
        <v>284223.27248424478</v>
      </c>
      <c r="AFV98" s="1" t="s">
        <v>806</v>
      </c>
      <c r="AFW98" s="267">
        <f>AFW95-AFW96</f>
        <v>-1.9379928708076477E-3</v>
      </c>
      <c r="AFX98" s="267">
        <f>AFX96-AFX95</f>
        <v>3.1242493540048599E-2</v>
      </c>
    </row>
    <row r="99" spans="5:863" x14ac:dyDescent="0.25">
      <c r="F99" s="31"/>
      <c r="G99" s="128"/>
      <c r="K99" s="5"/>
      <c r="BA99" s="5"/>
      <c r="BP99" s="5"/>
      <c r="MM99" s="168" t="s">
        <v>736</v>
      </c>
      <c r="MN99" s="5" t="e">
        <f>#REF!</f>
        <v>#REF!</v>
      </c>
      <c r="NP99" s="168"/>
      <c r="NQ99" s="144" t="e">
        <f>#REF!+#REF!+#REF!+#REF!+#REF!+#REF!+#REF!</f>
        <v>#REF!</v>
      </c>
      <c r="OI99" s="5"/>
      <c r="AFW99" s="268"/>
      <c r="AFX99" s="191"/>
      <c r="AFZ99" s="5"/>
      <c r="AGA99" s="5"/>
    </row>
    <row r="100" spans="5:863" x14ac:dyDescent="0.25">
      <c r="F100" s="19"/>
      <c r="G100" s="129">
        <f>G95-G98</f>
        <v>0</v>
      </c>
      <c r="LI100" s="5"/>
      <c r="NW100" s="5">
        <f>NX95-NW95</f>
        <v>997.79899999999907</v>
      </c>
      <c r="RC100" s="5"/>
      <c r="AFW100" s="191"/>
      <c r="AFX100" s="5"/>
      <c r="AFZ100" s="5"/>
      <c r="AGE100" s="5"/>
    </row>
    <row r="101" spans="5:863" x14ac:dyDescent="0.25">
      <c r="F101" s="127"/>
      <c r="G101" s="127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103"/>
      <c r="AL101" s="103"/>
      <c r="AM101" s="103"/>
      <c r="BO101" s="103"/>
      <c r="BP101" s="5"/>
      <c r="CR101" s="5"/>
      <c r="CS101" s="103"/>
      <c r="DU101" s="5"/>
      <c r="DV101" s="5"/>
      <c r="EY101" s="103"/>
      <c r="EZ101" s="103"/>
      <c r="GB101" s="5"/>
      <c r="GC101" s="5"/>
      <c r="GW101" s="103"/>
      <c r="GX101" s="103"/>
      <c r="HZ101" s="5"/>
      <c r="IA101" s="5"/>
      <c r="JC101" s="5"/>
      <c r="JD101" s="5"/>
      <c r="KF101" s="5"/>
      <c r="KG101" s="5"/>
      <c r="LI101" s="5"/>
      <c r="LJ101" s="5"/>
      <c r="ML101" s="5"/>
      <c r="MM101" s="5"/>
      <c r="NO101" s="5"/>
      <c r="NP101" s="103"/>
      <c r="NQ101" s="127"/>
      <c r="NR101" s="127"/>
      <c r="NS101" s="127"/>
      <c r="NT101" s="127"/>
      <c r="NU101" s="127"/>
      <c r="OW101" s="5"/>
      <c r="OX101" s="5"/>
      <c r="PZ101" s="5"/>
      <c r="QA101" s="5"/>
      <c r="RC101" s="5"/>
      <c r="RD101" s="5"/>
      <c r="AFW101" s="191"/>
      <c r="AFX101" s="191"/>
    </row>
    <row r="102" spans="5:863" x14ac:dyDescent="0.25">
      <c r="H102" s="1"/>
      <c r="I102" s="1"/>
      <c r="J102" s="1"/>
      <c r="X102" s="1"/>
      <c r="AL102" s="1"/>
      <c r="AM102" s="1"/>
      <c r="BO102" s="1"/>
      <c r="CS102" s="1"/>
      <c r="EY102" s="1"/>
      <c r="EZ102" s="1"/>
      <c r="GW102" s="1"/>
      <c r="GX102" s="1"/>
      <c r="NP102" s="5"/>
      <c r="NQ102" s="1"/>
      <c r="NR102" s="1"/>
      <c r="NS102" s="1"/>
      <c r="NT102" s="1"/>
      <c r="NU102" s="1"/>
      <c r="AFW102" s="5"/>
      <c r="AFX102" s="5"/>
    </row>
    <row r="103" spans="5:863" x14ac:dyDescent="0.25">
      <c r="H103" s="1"/>
      <c r="I103" s="1"/>
      <c r="J103" s="1"/>
      <c r="X103" s="1"/>
      <c r="AL103" s="1"/>
      <c r="AM103" s="1"/>
      <c r="BO103" s="1"/>
      <c r="CS103" s="1"/>
      <c r="EY103" s="1"/>
      <c r="EZ103" s="1"/>
      <c r="GW103" s="1"/>
      <c r="GX103" s="1"/>
      <c r="NP103" s="1"/>
      <c r="NQ103" s="1"/>
      <c r="NR103" s="1"/>
      <c r="NS103" s="1"/>
      <c r="NT103" s="1"/>
      <c r="NU103" s="1"/>
      <c r="AFW103" s="22"/>
      <c r="AFX103" s="216"/>
    </row>
    <row r="104" spans="5:863" x14ac:dyDescent="0.25">
      <c r="F104" s="127"/>
      <c r="G104" s="127"/>
      <c r="H104" s="1"/>
      <c r="I104" s="1"/>
      <c r="J104" s="1"/>
      <c r="X104" s="1"/>
      <c r="AL104" s="1"/>
      <c r="AM104" s="1"/>
      <c r="BO104" s="1"/>
      <c r="CS104" s="1"/>
      <c r="EY104" s="1"/>
      <c r="EZ104" s="1"/>
      <c r="GW104" s="1"/>
      <c r="GX104" s="1"/>
      <c r="NP104" s="1"/>
      <c r="NQ104" s="1"/>
      <c r="NR104" s="1"/>
      <c r="NS104" s="1"/>
      <c r="NT104" s="1"/>
      <c r="NU104" s="1"/>
      <c r="AFX104" s="216"/>
    </row>
    <row r="105" spans="5:863" x14ac:dyDescent="0.25">
      <c r="F105" s="127"/>
      <c r="G105" s="127"/>
      <c r="H105" s="1"/>
      <c r="I105" s="1"/>
      <c r="J105" s="1"/>
      <c r="X105" s="1"/>
      <c r="AL105" s="1"/>
      <c r="AM105" s="1"/>
      <c r="BO105" s="1"/>
      <c r="CS105" s="1"/>
      <c r="EY105" s="1"/>
      <c r="EZ105" s="1"/>
      <c r="GW105" s="1"/>
      <c r="GX105" s="1"/>
      <c r="NP105" s="1"/>
      <c r="NQ105" s="1"/>
      <c r="NR105" s="1"/>
      <c r="NS105" s="1"/>
      <c r="NT105" s="1"/>
      <c r="NU105" s="1"/>
      <c r="AFW105" s="5"/>
      <c r="AFX105" s="5"/>
    </row>
    <row r="106" spans="5:863" x14ac:dyDescent="0.25">
      <c r="BE106" s="191">
        <v>31133.511836000598</v>
      </c>
      <c r="BF106" s="191"/>
      <c r="BG106" s="191"/>
      <c r="BH106" s="191"/>
      <c r="BI106" s="191"/>
      <c r="BJ106" s="191"/>
      <c r="BK106" s="191"/>
      <c r="BL106" s="191"/>
      <c r="BM106" s="191"/>
      <c r="AFW106" s="5"/>
      <c r="AFX106" s="5"/>
      <c r="AFZ106" s="5"/>
    </row>
    <row r="107" spans="5:863" x14ac:dyDescent="0.25">
      <c r="EO107" s="191">
        <v>9933.9539335064674</v>
      </c>
      <c r="EP107" s="191"/>
      <c r="EQ107" s="191"/>
      <c r="ER107" s="191"/>
      <c r="ES107" s="191"/>
      <c r="ET107" s="191"/>
      <c r="EU107" s="191"/>
      <c r="EV107" s="191"/>
      <c r="EW107" s="191"/>
      <c r="AFZ107" s="5"/>
      <c r="AGB107" s="5"/>
    </row>
    <row r="108" spans="5:863" x14ac:dyDescent="0.25">
      <c r="FR108" s="191">
        <v>87879.641721152497</v>
      </c>
      <c r="FS108" s="191"/>
      <c r="FT108" s="191"/>
      <c r="FU108" s="191"/>
      <c r="FV108" s="191"/>
      <c r="FW108" s="191"/>
      <c r="FX108" s="191"/>
      <c r="FY108" s="191"/>
      <c r="FZ108" s="191"/>
      <c r="AFW108" s="5"/>
      <c r="AFX108" s="5"/>
    </row>
    <row r="109" spans="5:863" x14ac:dyDescent="0.25">
      <c r="UB109" s="1">
        <v>228637.89000000004</v>
      </c>
      <c r="AFZ109" s="5"/>
    </row>
    <row r="110" spans="5:863" x14ac:dyDescent="0.25">
      <c r="AAT110" s="191"/>
      <c r="AAU110" s="191"/>
      <c r="AAV110" s="191"/>
      <c r="AAW110" s="191"/>
      <c r="AAX110" s="191"/>
      <c r="AAY110" s="191"/>
      <c r="AAZ110" s="191"/>
      <c r="ABA110" s="191"/>
      <c r="ABB110" s="191"/>
      <c r="AFZ110" s="5"/>
    </row>
    <row r="111" spans="5:863" x14ac:dyDescent="0.25">
      <c r="AEH111" s="191">
        <v>14268.140770690035</v>
      </c>
      <c r="AEI111" s="191"/>
      <c r="AEJ111" s="191"/>
      <c r="AEK111" s="191"/>
      <c r="AEL111" s="191"/>
      <c r="AEM111" s="191"/>
      <c r="AEN111" s="191"/>
      <c r="AEO111" s="191"/>
      <c r="AEP111" s="191"/>
    </row>
    <row r="113" s="1" customFormat="1" x14ac:dyDescent="0.25"/>
    <row r="114" s="1" customFormat="1" x14ac:dyDescent="0.25"/>
    <row r="115" s="1" customFormat="1" x14ac:dyDescent="0.25"/>
    <row r="116" s="1" customFormat="1" x14ac:dyDescent="0.25"/>
    <row r="117" s="1" customFormat="1" x14ac:dyDescent="0.25"/>
    <row r="118" s="1" customFormat="1" x14ac:dyDescent="0.25"/>
    <row r="119" s="1" customFormat="1" x14ac:dyDescent="0.25"/>
    <row r="120" s="1" customFormat="1" x14ac:dyDescent="0.25"/>
    <row r="121" s="1" customFormat="1" x14ac:dyDescent="0.25"/>
    <row r="122" s="1" customFormat="1" x14ac:dyDescent="0.25"/>
    <row r="123" s="1" customFormat="1" x14ac:dyDescent="0.25"/>
    <row r="124" s="1" customFormat="1" x14ac:dyDescent="0.25"/>
    <row r="125" s="1" customFormat="1" x14ac:dyDescent="0.25"/>
    <row r="126" s="1" customFormat="1" x14ac:dyDescent="0.25"/>
    <row r="127" s="1" customFormat="1" x14ac:dyDescent="0.25"/>
    <row r="128" s="1" customFormat="1" x14ac:dyDescent="0.25"/>
    <row r="129" s="1" customFormat="1" x14ac:dyDescent="0.25"/>
    <row r="130" s="1" customFormat="1" x14ac:dyDescent="0.25"/>
    <row r="131" s="1" customFormat="1" x14ac:dyDescent="0.25"/>
    <row r="132" s="1" customFormat="1" x14ac:dyDescent="0.25"/>
    <row r="133" s="1" customFormat="1" x14ac:dyDescent="0.25"/>
    <row r="134" s="1" customFormat="1" x14ac:dyDescent="0.25"/>
    <row r="135" s="1" customFormat="1" x14ac:dyDescent="0.25"/>
    <row r="136" s="1" customFormat="1" x14ac:dyDescent="0.25"/>
    <row r="137" s="1" customFormat="1" x14ac:dyDescent="0.25"/>
    <row r="138" s="1" customFormat="1" x14ac:dyDescent="0.25"/>
    <row r="139" s="1" customFormat="1" x14ac:dyDescent="0.25"/>
    <row r="140" s="1" customFormat="1" x14ac:dyDescent="0.25"/>
    <row r="141" s="1" customFormat="1" x14ac:dyDescent="0.25"/>
    <row r="142" s="1" customFormat="1" x14ac:dyDescent="0.25"/>
    <row r="143" s="1" customFormat="1" x14ac:dyDescent="0.25"/>
    <row r="144" s="1" customFormat="1" x14ac:dyDescent="0.25"/>
    <row r="145" s="1" customFormat="1" x14ac:dyDescent="0.25"/>
    <row r="146" s="1" customFormat="1" x14ac:dyDescent="0.25"/>
    <row r="147" s="1" customFormat="1" x14ac:dyDescent="0.25"/>
    <row r="148" s="1" customFormat="1" x14ac:dyDescent="0.25"/>
    <row r="149" s="1" customFormat="1" x14ac:dyDescent="0.25"/>
    <row r="150" s="1" customFormat="1" x14ac:dyDescent="0.25"/>
    <row r="151" s="1" customFormat="1" x14ac:dyDescent="0.25"/>
    <row r="152" s="1" customFormat="1" x14ac:dyDescent="0.25"/>
    <row r="153" s="1" customFormat="1" x14ac:dyDescent="0.25"/>
    <row r="154" s="1" customFormat="1" x14ac:dyDescent="0.25"/>
    <row r="155" s="1" customFormat="1" x14ac:dyDescent="0.25"/>
    <row r="156" s="1" customFormat="1" x14ac:dyDescent="0.25"/>
    <row r="157" s="1" customFormat="1" x14ac:dyDescent="0.25"/>
    <row r="158" s="1" customFormat="1" x14ac:dyDescent="0.25"/>
    <row r="159" s="1" customFormat="1" x14ac:dyDescent="0.25"/>
    <row r="160" s="1" customFormat="1" x14ac:dyDescent="0.25"/>
    <row r="161" s="1" customFormat="1" x14ac:dyDescent="0.25"/>
    <row r="162" s="1" customFormat="1" x14ac:dyDescent="0.25"/>
    <row r="163" s="1" customFormat="1" x14ac:dyDescent="0.25"/>
    <row r="164" s="1" customFormat="1" x14ac:dyDescent="0.25"/>
    <row r="165" s="1" customFormat="1" x14ac:dyDescent="0.25"/>
    <row r="166" s="1" customFormat="1" x14ac:dyDescent="0.25"/>
    <row r="167" s="1" customFormat="1" x14ac:dyDescent="0.25"/>
    <row r="168" s="1" customFormat="1" x14ac:dyDescent="0.25"/>
    <row r="169" s="1" customFormat="1" x14ac:dyDescent="0.25"/>
    <row r="170" s="1" customFormat="1" x14ac:dyDescent="0.25"/>
    <row r="171" s="1" customFormat="1" x14ac:dyDescent="0.25"/>
    <row r="172" s="1" customFormat="1" x14ac:dyDescent="0.25"/>
    <row r="173" s="1" customFormat="1" x14ac:dyDescent="0.25"/>
    <row r="174" s="1" customFormat="1" x14ac:dyDescent="0.25"/>
    <row r="175" s="1" customFormat="1" x14ac:dyDescent="0.25"/>
    <row r="176" s="1" customFormat="1" x14ac:dyDescent="0.25"/>
    <row r="177" s="1" customFormat="1" x14ac:dyDescent="0.25"/>
    <row r="178" s="1" customFormat="1" x14ac:dyDescent="0.25"/>
    <row r="179" s="1" customFormat="1" x14ac:dyDescent="0.25"/>
    <row r="180" s="1" customFormat="1" x14ac:dyDescent="0.25"/>
    <row r="181" s="1" customFormat="1" x14ac:dyDescent="0.25"/>
    <row r="182" s="1" customFormat="1" x14ac:dyDescent="0.25"/>
    <row r="183" s="1" customFormat="1" x14ac:dyDescent="0.25"/>
    <row r="184" s="1" customFormat="1" x14ac:dyDescent="0.25"/>
    <row r="185" s="1" customFormat="1" x14ac:dyDescent="0.25"/>
    <row r="186" s="1" customFormat="1" x14ac:dyDescent="0.25"/>
    <row r="187" s="1" customFormat="1" x14ac:dyDescent="0.25"/>
    <row r="188" s="1" customFormat="1" x14ac:dyDescent="0.25"/>
    <row r="189" s="1" customFormat="1" x14ac:dyDescent="0.25"/>
    <row r="190" s="1" customFormat="1" x14ac:dyDescent="0.25"/>
    <row r="191" s="1" customFormat="1" x14ac:dyDescent="0.25"/>
    <row r="192" s="1" customFormat="1" x14ac:dyDescent="0.25"/>
    <row r="193" s="1" customFormat="1" x14ac:dyDescent="0.25"/>
    <row r="194" s="1" customFormat="1" x14ac:dyDescent="0.25"/>
    <row r="195" s="1" customFormat="1" x14ac:dyDescent="0.25"/>
    <row r="196" s="1" customFormat="1" x14ac:dyDescent="0.25"/>
    <row r="197" s="1" customFormat="1" x14ac:dyDescent="0.25"/>
    <row r="198" s="1" customFormat="1" x14ac:dyDescent="0.25"/>
    <row r="199" s="1" customFormat="1" x14ac:dyDescent="0.25"/>
    <row r="200" s="1" customFormat="1" x14ac:dyDescent="0.25"/>
    <row r="201" s="1" customFormat="1" x14ac:dyDescent="0.25"/>
    <row r="202" s="1" customFormat="1" x14ac:dyDescent="0.25"/>
    <row r="203" s="1" customFormat="1" x14ac:dyDescent="0.25"/>
    <row r="204" s="1" customFormat="1" x14ac:dyDescent="0.25"/>
    <row r="205" s="1" customFormat="1" x14ac:dyDescent="0.25"/>
    <row r="206" s="1" customFormat="1" x14ac:dyDescent="0.25"/>
    <row r="207" s="1" customFormat="1" x14ac:dyDescent="0.25"/>
    <row r="208" s="1" customFormat="1" x14ac:dyDescent="0.25"/>
    <row r="209" s="1" customFormat="1" x14ac:dyDescent="0.25"/>
    <row r="210" s="1" customFormat="1" x14ac:dyDescent="0.25"/>
    <row r="211" s="1" customFormat="1" x14ac:dyDescent="0.25"/>
    <row r="212" s="1" customFormat="1" x14ac:dyDescent="0.25"/>
    <row r="213" s="1" customFormat="1" x14ac:dyDescent="0.25"/>
    <row r="214" s="1" customFormat="1" x14ac:dyDescent="0.25"/>
    <row r="215" s="1" customFormat="1" x14ac:dyDescent="0.25"/>
    <row r="216" s="1" customFormat="1" x14ac:dyDescent="0.25"/>
    <row r="217" s="1" customFormat="1" x14ac:dyDescent="0.25"/>
    <row r="218" s="1" customFormat="1" x14ac:dyDescent="0.25"/>
    <row r="219" s="1" customFormat="1" x14ac:dyDescent="0.25"/>
    <row r="220" s="1" customFormat="1" x14ac:dyDescent="0.25"/>
    <row r="221" s="1" customFormat="1" x14ac:dyDescent="0.25"/>
    <row r="222" s="1" customFormat="1" x14ac:dyDescent="0.25"/>
    <row r="223" s="1" customFormat="1" x14ac:dyDescent="0.25"/>
    <row r="224" s="1" customFormat="1" x14ac:dyDescent="0.25"/>
    <row r="225" s="1" customFormat="1" x14ac:dyDescent="0.25"/>
    <row r="226" s="1" customFormat="1" x14ac:dyDescent="0.25"/>
    <row r="227" s="1" customFormat="1" x14ac:dyDescent="0.25"/>
    <row r="228" s="1" customFormat="1" x14ac:dyDescent="0.25"/>
    <row r="229" s="1" customFormat="1" x14ac:dyDescent="0.25"/>
    <row r="230" s="1" customFormat="1" x14ac:dyDescent="0.25"/>
    <row r="231" s="1" customFormat="1" x14ac:dyDescent="0.25"/>
    <row r="232" s="1" customFormat="1" x14ac:dyDescent="0.25"/>
    <row r="233" s="1" customFormat="1" x14ac:dyDescent="0.25"/>
    <row r="234" s="1" customFormat="1" x14ac:dyDescent="0.25"/>
    <row r="235" s="1" customFormat="1" x14ac:dyDescent="0.25"/>
    <row r="236" s="1" customFormat="1" x14ac:dyDescent="0.25"/>
    <row r="237" s="1" customFormat="1" x14ac:dyDescent="0.25"/>
    <row r="238" s="1" customFormat="1" x14ac:dyDescent="0.25"/>
    <row r="239" s="1" customFormat="1" x14ac:dyDescent="0.25"/>
    <row r="240" s="1" customFormat="1" x14ac:dyDescent="0.25"/>
    <row r="241" s="1" customFormat="1" x14ac:dyDescent="0.25"/>
    <row r="242" s="1" customFormat="1" x14ac:dyDescent="0.25"/>
    <row r="243" s="1" customFormat="1" x14ac:dyDescent="0.25"/>
    <row r="244" s="1" customFormat="1" x14ac:dyDescent="0.25"/>
    <row r="245" s="1" customFormat="1" x14ac:dyDescent="0.25"/>
    <row r="246" s="1" customFormat="1" x14ac:dyDescent="0.25"/>
    <row r="247" s="1" customFormat="1" x14ac:dyDescent="0.25"/>
    <row r="248" s="1" customFormat="1" x14ac:dyDescent="0.25"/>
    <row r="249" s="1" customFormat="1" x14ac:dyDescent="0.25"/>
    <row r="250" s="1" customFormat="1" x14ac:dyDescent="0.25"/>
    <row r="251" s="1" customFormat="1" x14ac:dyDescent="0.25"/>
    <row r="252" s="1" customFormat="1" x14ac:dyDescent="0.25"/>
    <row r="253" s="1" customFormat="1" x14ac:dyDescent="0.25"/>
    <row r="254" s="1" customFormat="1" x14ac:dyDescent="0.25"/>
    <row r="255" s="1" customFormat="1" x14ac:dyDescent="0.25"/>
    <row r="256" s="1" customFormat="1" x14ac:dyDescent="0.25"/>
    <row r="257" s="1" customFormat="1" x14ac:dyDescent="0.25"/>
    <row r="258" s="1" customFormat="1" x14ac:dyDescent="0.25"/>
    <row r="259" s="1" customFormat="1" x14ac:dyDescent="0.25"/>
    <row r="260" s="1" customFormat="1" x14ac:dyDescent="0.25"/>
    <row r="261" s="1" customFormat="1" x14ac:dyDescent="0.25"/>
    <row r="262" s="1" customFormat="1" x14ac:dyDescent="0.25"/>
    <row r="263" s="1" customFormat="1" x14ac:dyDescent="0.25"/>
    <row r="264" s="1" customFormat="1" x14ac:dyDescent="0.25"/>
    <row r="265" s="1" customFormat="1" x14ac:dyDescent="0.25"/>
    <row r="266" s="1" customFormat="1" x14ac:dyDescent="0.25"/>
    <row r="267" s="1" customFormat="1" x14ac:dyDescent="0.25"/>
    <row r="268" s="1" customFormat="1" x14ac:dyDescent="0.25"/>
    <row r="269" s="1" customFormat="1" x14ac:dyDescent="0.25"/>
    <row r="270" s="1" customFormat="1" x14ac:dyDescent="0.25"/>
    <row r="271" s="1" customFormat="1" x14ac:dyDescent="0.25"/>
    <row r="272" s="1" customFormat="1" x14ac:dyDescent="0.25"/>
    <row r="273" s="1" customFormat="1" x14ac:dyDescent="0.25"/>
    <row r="274" s="1" customFormat="1" x14ac:dyDescent="0.25"/>
    <row r="275" s="1" customFormat="1" x14ac:dyDescent="0.25"/>
    <row r="276" s="1" customFormat="1" x14ac:dyDescent="0.25"/>
    <row r="277" s="1" customFormat="1" x14ac:dyDescent="0.25"/>
    <row r="278" s="1" customFormat="1" x14ac:dyDescent="0.25"/>
    <row r="279" s="1" customFormat="1" x14ac:dyDescent="0.25"/>
    <row r="280" s="1" customFormat="1" x14ac:dyDescent="0.25"/>
    <row r="281" s="1" customFormat="1" x14ac:dyDescent="0.25"/>
    <row r="282" s="1" customFormat="1" x14ac:dyDescent="0.25"/>
    <row r="283" s="1" customFormat="1" x14ac:dyDescent="0.25"/>
    <row r="284" s="1" customFormat="1" x14ac:dyDescent="0.25"/>
    <row r="285" s="1" customFormat="1" x14ac:dyDescent="0.25"/>
    <row r="286" s="1" customFormat="1" x14ac:dyDescent="0.25"/>
    <row r="287" s="1" customFormat="1" x14ac:dyDescent="0.25"/>
    <row r="288" s="1" customFormat="1" x14ac:dyDescent="0.25"/>
    <row r="289" s="1" customFormat="1" x14ac:dyDescent="0.25"/>
    <row r="290" s="1" customFormat="1" x14ac:dyDescent="0.25"/>
    <row r="291" s="1" customFormat="1" x14ac:dyDescent="0.25"/>
    <row r="292" s="1" customFormat="1" x14ac:dyDescent="0.25"/>
    <row r="293" s="1" customFormat="1" x14ac:dyDescent="0.25"/>
    <row r="294" s="1" customFormat="1" x14ac:dyDescent="0.25"/>
    <row r="295" s="1" customFormat="1" x14ac:dyDescent="0.25"/>
    <row r="296" s="1" customFormat="1" x14ac:dyDescent="0.25"/>
    <row r="297" s="1" customFormat="1" x14ac:dyDescent="0.25"/>
    <row r="298" s="1" customFormat="1" x14ac:dyDescent="0.25"/>
    <row r="299" s="1" customFormat="1" x14ac:dyDescent="0.25"/>
    <row r="300" s="1" customFormat="1" x14ac:dyDescent="0.25"/>
    <row r="301" s="1" customFormat="1" x14ac:dyDescent="0.25"/>
    <row r="302" s="1" customFormat="1" x14ac:dyDescent="0.25"/>
    <row r="303" s="1" customFormat="1" x14ac:dyDescent="0.25"/>
    <row r="304" s="1" customFormat="1" x14ac:dyDescent="0.25"/>
    <row r="305" s="1" customFormat="1" x14ac:dyDescent="0.25"/>
    <row r="306" s="1" customFormat="1" x14ac:dyDescent="0.25"/>
    <row r="307" s="1" customFormat="1" x14ac:dyDescent="0.25"/>
    <row r="308" s="1" customFormat="1" x14ac:dyDescent="0.25"/>
    <row r="309" s="1" customFormat="1" x14ac:dyDescent="0.25"/>
    <row r="310" s="1" customFormat="1" x14ac:dyDescent="0.25"/>
    <row r="311" s="1" customFormat="1" x14ac:dyDescent="0.25"/>
    <row r="312" s="1" customFormat="1" x14ac:dyDescent="0.25"/>
    <row r="313" s="1" customFormat="1" x14ac:dyDescent="0.25"/>
    <row r="314" s="1" customFormat="1" x14ac:dyDescent="0.25"/>
    <row r="315" s="1" customFormat="1" x14ac:dyDescent="0.25"/>
    <row r="316" s="1" customFormat="1" x14ac:dyDescent="0.25"/>
    <row r="317" s="1" customFormat="1" x14ac:dyDescent="0.25"/>
    <row r="318" s="1" customFormat="1" x14ac:dyDescent="0.25"/>
    <row r="319" s="1" customFormat="1" x14ac:dyDescent="0.25"/>
    <row r="320" s="1" customFormat="1" x14ac:dyDescent="0.25"/>
    <row r="321" s="1" customFormat="1" x14ac:dyDescent="0.25"/>
    <row r="322" s="1" customFormat="1" x14ac:dyDescent="0.25"/>
    <row r="323" s="1" customFormat="1" x14ac:dyDescent="0.25"/>
    <row r="324" s="1" customFormat="1" x14ac:dyDescent="0.25"/>
    <row r="325" s="1" customFormat="1" x14ac:dyDescent="0.25"/>
    <row r="326" s="1" customFormat="1" x14ac:dyDescent="0.25"/>
    <row r="327" s="1" customFormat="1" x14ac:dyDescent="0.25"/>
    <row r="328" s="1" customFormat="1" x14ac:dyDescent="0.25"/>
    <row r="329" s="1" customFormat="1" x14ac:dyDescent="0.25"/>
    <row r="330" s="1" customFormat="1" x14ac:dyDescent="0.25"/>
    <row r="331" s="1" customFormat="1" x14ac:dyDescent="0.25"/>
    <row r="332" s="1" customFormat="1" x14ac:dyDescent="0.25"/>
    <row r="333" s="1" customFormat="1" x14ac:dyDescent="0.25"/>
    <row r="334" s="1" customFormat="1" x14ac:dyDescent="0.25"/>
    <row r="335" s="1" customFormat="1" x14ac:dyDescent="0.25"/>
    <row r="336" s="1" customFormat="1" x14ac:dyDescent="0.25"/>
    <row r="337" s="1" customFormat="1" x14ac:dyDescent="0.25"/>
    <row r="338" s="1" customFormat="1" x14ac:dyDescent="0.25"/>
    <row r="339" s="1" customFormat="1" x14ac:dyDescent="0.25"/>
    <row r="340" s="1" customFormat="1" x14ac:dyDescent="0.25"/>
    <row r="341" s="1" customFormat="1" x14ac:dyDescent="0.25"/>
    <row r="342" s="1" customFormat="1" x14ac:dyDescent="0.25"/>
    <row r="343" s="1" customFormat="1" x14ac:dyDescent="0.25"/>
    <row r="344" s="1" customFormat="1" x14ac:dyDescent="0.25"/>
    <row r="345" s="1" customFormat="1" x14ac:dyDescent="0.25"/>
    <row r="346" s="1" customFormat="1" x14ac:dyDescent="0.25"/>
    <row r="347" s="1" customFormat="1" x14ac:dyDescent="0.25"/>
    <row r="348" s="1" customFormat="1" x14ac:dyDescent="0.25"/>
    <row r="349" s="1" customFormat="1" x14ac:dyDescent="0.25"/>
    <row r="350" s="1" customFormat="1" x14ac:dyDescent="0.25"/>
    <row r="351" s="1" customFormat="1" x14ac:dyDescent="0.25"/>
    <row r="352" s="1" customFormat="1" x14ac:dyDescent="0.25"/>
    <row r="353" s="1" customFormat="1" x14ac:dyDescent="0.25"/>
    <row r="354" s="1" customFormat="1" x14ac:dyDescent="0.25"/>
    <row r="355" s="1" customFormat="1" x14ac:dyDescent="0.25"/>
    <row r="356" s="1" customFormat="1" x14ac:dyDescent="0.25"/>
    <row r="357" s="1" customFormat="1" x14ac:dyDescent="0.25"/>
    <row r="358" s="1" customFormat="1" x14ac:dyDescent="0.25"/>
    <row r="359" s="1" customFormat="1" x14ac:dyDescent="0.25"/>
    <row r="360" s="1" customFormat="1" x14ac:dyDescent="0.25"/>
    <row r="361" s="1" customFormat="1" x14ac:dyDescent="0.25"/>
    <row r="362" s="1" customFormat="1" x14ac:dyDescent="0.25"/>
    <row r="363" s="1" customFormat="1" x14ac:dyDescent="0.25"/>
    <row r="364" s="1" customFormat="1" x14ac:dyDescent="0.25"/>
    <row r="365" s="1" customFormat="1" x14ac:dyDescent="0.25"/>
    <row r="366" s="1" customFormat="1" x14ac:dyDescent="0.25"/>
    <row r="367" s="1" customFormat="1" x14ac:dyDescent="0.25"/>
    <row r="368" s="1" customFormat="1" x14ac:dyDescent="0.25"/>
    <row r="369" s="1" customFormat="1" x14ac:dyDescent="0.25"/>
    <row r="370" s="1" customFormat="1" x14ac:dyDescent="0.25"/>
    <row r="371" s="1" customFormat="1" x14ac:dyDescent="0.25"/>
    <row r="372" s="1" customFormat="1" x14ac:dyDescent="0.25"/>
    <row r="373" s="1" customFormat="1" x14ac:dyDescent="0.25"/>
    <row r="374" s="1" customFormat="1" x14ac:dyDescent="0.25"/>
    <row r="375" s="1" customFormat="1" x14ac:dyDescent="0.25"/>
    <row r="376" s="1" customFormat="1" x14ac:dyDescent="0.25"/>
    <row r="377" s="1" customFormat="1" x14ac:dyDescent="0.25"/>
    <row r="378" s="1" customFormat="1" x14ac:dyDescent="0.25"/>
    <row r="379" s="1" customFormat="1" x14ac:dyDescent="0.25"/>
    <row r="380" s="1" customFormat="1" x14ac:dyDescent="0.25"/>
    <row r="381" s="1" customFormat="1" x14ac:dyDescent="0.25"/>
    <row r="382" s="1" customFormat="1" x14ac:dyDescent="0.25"/>
    <row r="383" s="1" customFormat="1" x14ac:dyDescent="0.25"/>
    <row r="384" s="1" customFormat="1" x14ac:dyDescent="0.25"/>
    <row r="385" s="1" customFormat="1" x14ac:dyDescent="0.25"/>
    <row r="386" s="1" customFormat="1" x14ac:dyDescent="0.25"/>
    <row r="387" s="1" customFormat="1" x14ac:dyDescent="0.25"/>
    <row r="388" s="1" customFormat="1" x14ac:dyDescent="0.25"/>
    <row r="389" s="1" customFormat="1" x14ac:dyDescent="0.25"/>
    <row r="390" s="1" customFormat="1" x14ac:dyDescent="0.25"/>
    <row r="391" s="1" customFormat="1" x14ac:dyDescent="0.25"/>
    <row r="392" s="1" customFormat="1" x14ac:dyDescent="0.25"/>
    <row r="393" s="1" customFormat="1" x14ac:dyDescent="0.25"/>
    <row r="394" s="1" customFormat="1" x14ac:dyDescent="0.25"/>
    <row r="395" s="1" customFormat="1" x14ac:dyDescent="0.25"/>
    <row r="396" s="1" customFormat="1" x14ac:dyDescent="0.25"/>
    <row r="397" s="1" customFormat="1" x14ac:dyDescent="0.25"/>
    <row r="398" s="1" customFormat="1" x14ac:dyDescent="0.25"/>
    <row r="399" s="1" customFormat="1" x14ac:dyDescent="0.25"/>
    <row r="400" s="1" customFormat="1" x14ac:dyDescent="0.25"/>
    <row r="401" s="1" customFormat="1" x14ac:dyDescent="0.25"/>
    <row r="402" s="1" customFormat="1" x14ac:dyDescent="0.25"/>
    <row r="403" s="1" customFormat="1" x14ac:dyDescent="0.25"/>
    <row r="404" s="1" customFormat="1" x14ac:dyDescent="0.25"/>
    <row r="405" s="1" customFormat="1" x14ac:dyDescent="0.25"/>
    <row r="406" s="1" customFormat="1" x14ac:dyDescent="0.25"/>
    <row r="407" s="1" customFormat="1" x14ac:dyDescent="0.25"/>
    <row r="408" s="1" customFormat="1" x14ac:dyDescent="0.25"/>
    <row r="409" s="1" customFormat="1" x14ac:dyDescent="0.25"/>
    <row r="410" s="1" customFormat="1" x14ac:dyDescent="0.25"/>
    <row r="411" s="1" customFormat="1" x14ac:dyDescent="0.25"/>
    <row r="412" s="1" customFormat="1" x14ac:dyDescent="0.25"/>
    <row r="413" s="1" customFormat="1" x14ac:dyDescent="0.25"/>
    <row r="414" s="1" customFormat="1" x14ac:dyDescent="0.25"/>
    <row r="415" s="1" customFormat="1" x14ac:dyDescent="0.25"/>
    <row r="416" s="1" customFormat="1" x14ac:dyDescent="0.25"/>
    <row r="417" s="1" customFormat="1" x14ac:dyDescent="0.25"/>
    <row r="418" s="1" customFormat="1" x14ac:dyDescent="0.25"/>
    <row r="419" s="1" customFormat="1" x14ac:dyDescent="0.25"/>
    <row r="420" s="1" customFormat="1" x14ac:dyDescent="0.25"/>
    <row r="421" s="1" customFormat="1" x14ac:dyDescent="0.25"/>
    <row r="422" s="1" customFormat="1" x14ac:dyDescent="0.25"/>
    <row r="423" s="1" customFormat="1" x14ac:dyDescent="0.25"/>
    <row r="424" s="1" customFormat="1" x14ac:dyDescent="0.25"/>
    <row r="425" s="1" customFormat="1" x14ac:dyDescent="0.25"/>
    <row r="426" s="1" customFormat="1" x14ac:dyDescent="0.25"/>
    <row r="427" s="1" customFormat="1" x14ac:dyDescent="0.25"/>
    <row r="428" s="1" customFormat="1" x14ac:dyDescent="0.25"/>
    <row r="429" s="1" customFormat="1" x14ac:dyDescent="0.25"/>
    <row r="430" s="1" customFormat="1" x14ac:dyDescent="0.25"/>
    <row r="431" s="1" customFormat="1" x14ac:dyDescent="0.25"/>
    <row r="432" s="1" customFormat="1" x14ac:dyDescent="0.25"/>
    <row r="433" s="1" customFormat="1" x14ac:dyDescent="0.25"/>
    <row r="434" s="1" customFormat="1" x14ac:dyDescent="0.25"/>
    <row r="435" s="1" customFormat="1" x14ac:dyDescent="0.25"/>
    <row r="436" s="1" customFormat="1" x14ac:dyDescent="0.25"/>
    <row r="437" s="1" customFormat="1" x14ac:dyDescent="0.25"/>
    <row r="438" s="1" customFormat="1" x14ac:dyDescent="0.25"/>
    <row r="439" s="1" customFormat="1" x14ac:dyDescent="0.25"/>
    <row r="440" s="1" customFormat="1" x14ac:dyDescent="0.25"/>
    <row r="441" s="1" customFormat="1" x14ac:dyDescent="0.25"/>
    <row r="442" s="1" customFormat="1" x14ac:dyDescent="0.25"/>
    <row r="443" s="1" customFormat="1" x14ac:dyDescent="0.25"/>
    <row r="444" s="1" customFormat="1" x14ac:dyDescent="0.25"/>
    <row r="445" s="1" customFormat="1" x14ac:dyDescent="0.25"/>
    <row r="446" s="1" customFormat="1" x14ac:dyDescent="0.25"/>
    <row r="447" s="1" customFormat="1" x14ac:dyDescent="0.25"/>
    <row r="448" s="1" customFormat="1" x14ac:dyDescent="0.25"/>
    <row r="449" s="1" customFormat="1" x14ac:dyDescent="0.25"/>
    <row r="450" s="1" customFormat="1" x14ac:dyDescent="0.25"/>
    <row r="451" s="1" customFormat="1" x14ac:dyDescent="0.25"/>
    <row r="452" s="1" customFormat="1" x14ac:dyDescent="0.25"/>
    <row r="453" s="1" customFormat="1" x14ac:dyDescent="0.25"/>
    <row r="454" s="1" customFormat="1" x14ac:dyDescent="0.25"/>
    <row r="455" s="1" customFormat="1" x14ac:dyDescent="0.25"/>
    <row r="456" s="1" customFormat="1" x14ac:dyDescent="0.25"/>
    <row r="457" s="1" customFormat="1" x14ac:dyDescent="0.25"/>
    <row r="458" s="1" customFormat="1" x14ac:dyDescent="0.25"/>
    <row r="459" s="1" customFormat="1" x14ac:dyDescent="0.25"/>
    <row r="460" s="1" customFormat="1" x14ac:dyDescent="0.25"/>
    <row r="461" s="1" customFormat="1" x14ac:dyDescent="0.25"/>
  </sheetData>
  <autoFilter ref="D1:D461"/>
  <mergeCells count="42">
    <mergeCell ref="SH6:TJ6"/>
    <mergeCell ref="ABF6:ACH6"/>
    <mergeCell ref="ACI6:ACM6"/>
    <mergeCell ref="ACN6:ADP6"/>
    <mergeCell ref="ADQ6:AES6"/>
    <mergeCell ref="UN6:VP6"/>
    <mergeCell ref="VQ6:WS6"/>
    <mergeCell ref="WT6:XV6"/>
    <mergeCell ref="XW6:YY6"/>
    <mergeCell ref="YZ6:AAB6"/>
    <mergeCell ref="AAC6:ABE6"/>
    <mergeCell ref="NQ6:NU6"/>
    <mergeCell ref="NV6:OX6"/>
    <mergeCell ref="OY6:QA6"/>
    <mergeCell ref="QB6:RD6"/>
    <mergeCell ref="RE6:SG6"/>
    <mergeCell ref="IB6:JD6"/>
    <mergeCell ref="JE6:KG6"/>
    <mergeCell ref="KH6:LJ6"/>
    <mergeCell ref="LK6:MM6"/>
    <mergeCell ref="MN6:NP6"/>
    <mergeCell ref="AET5:AFV6"/>
    <mergeCell ref="AFW5:AGA6"/>
    <mergeCell ref="AGB5:AGF6"/>
    <mergeCell ref="AGG5:AGK6"/>
    <mergeCell ref="AGL5:AGP6"/>
    <mergeCell ref="C1:H1"/>
    <mergeCell ref="B5:B7"/>
    <mergeCell ref="C5:C7"/>
    <mergeCell ref="D5:D7"/>
    <mergeCell ref="E5:E7"/>
    <mergeCell ref="F5:AES5"/>
    <mergeCell ref="DW6:EZ6"/>
    <mergeCell ref="FA6:GC6"/>
    <mergeCell ref="GD6:GX6"/>
    <mergeCell ref="GY6:IA6"/>
    <mergeCell ref="F6:J6"/>
    <mergeCell ref="K6:AM6"/>
    <mergeCell ref="AN6:BP6"/>
    <mergeCell ref="BQ6:CS6"/>
    <mergeCell ref="CT6:DV6"/>
    <mergeCell ref="TK6:UM6"/>
  </mergeCells>
  <conditionalFormatting sqref="ACK8:ACK94 AFY8:AFY94 AGD8:AGD94 AGI8:AGI94 AGN8:AGN94 H8:H94 NR8:NS94">
    <cfRule type="cellIs" dxfId="1" priority="1" stopIfTrue="1" operator="lessThan">
      <formula>-100</formula>
    </cfRule>
    <cfRule type="cellIs" dxfId="0" priority="2" stopIfTrue="1" operator="greaterThan">
      <formula>100</formula>
    </cfRule>
  </conditionalFormatting>
  <pageMargins left="0.70866141732283472" right="0.70866141732283472" top="0.15748031496062992" bottom="0.15748031496062992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D528"/>
  <sheetViews>
    <sheetView workbookViewId="0">
      <pane xSplit="3" ySplit="1" topLeftCell="D471" activePane="bottomRight" state="frozen"/>
      <selection pane="topRight" activeCell="D1" sqref="D1"/>
      <selection pane="bottomLeft" activeCell="A2" sqref="A2"/>
      <selection pane="bottomRight" activeCell="D476" sqref="D476"/>
    </sheetView>
  </sheetViews>
  <sheetFormatPr defaultRowHeight="18.75" x14ac:dyDescent="0.3"/>
  <cols>
    <col min="1" max="1" width="45.85546875" style="305" customWidth="1"/>
    <col min="2" max="4" width="16.85546875" style="305" customWidth="1"/>
    <col min="5" max="16384" width="9.140625" style="305"/>
  </cols>
  <sheetData>
    <row r="1" spans="1:4" x14ac:dyDescent="0.3">
      <c r="A1" s="304" t="s">
        <v>2</v>
      </c>
      <c r="B1" s="304" t="s">
        <v>807</v>
      </c>
      <c r="C1" s="304" t="s">
        <v>808</v>
      </c>
      <c r="D1" s="304" t="s">
        <v>22</v>
      </c>
    </row>
    <row r="2" spans="1:4" x14ac:dyDescent="0.3">
      <c r="A2" s="269" t="s">
        <v>1366</v>
      </c>
      <c r="B2" s="292">
        <v>-99.240000000000009</v>
      </c>
      <c r="C2" s="292"/>
      <c r="D2" s="292">
        <f>B2+C2</f>
        <v>-99.240000000000009</v>
      </c>
    </row>
    <row r="3" spans="1:4" x14ac:dyDescent="0.3">
      <c r="A3" s="269" t="s">
        <v>1367</v>
      </c>
      <c r="B3" s="292">
        <v>7454.7599999999984</v>
      </c>
      <c r="C3" s="292">
        <v>295.73</v>
      </c>
      <c r="D3" s="292">
        <f t="shared" ref="D3:D66" si="0">B3+C3</f>
        <v>7750.489999999998</v>
      </c>
    </row>
    <row r="4" spans="1:4" x14ac:dyDescent="0.3">
      <c r="A4" s="269" t="s">
        <v>1368</v>
      </c>
      <c r="B4" s="292">
        <v>122546.90999999999</v>
      </c>
      <c r="C4" s="292">
        <v>5612.89</v>
      </c>
      <c r="D4" s="292">
        <f t="shared" si="0"/>
        <v>128159.79999999999</v>
      </c>
    </row>
    <row r="5" spans="1:4" x14ac:dyDescent="0.3">
      <c r="A5" s="306" t="s">
        <v>2034</v>
      </c>
      <c r="B5" s="306">
        <v>62181.929999999993</v>
      </c>
      <c r="C5" s="306"/>
      <c r="D5" s="306">
        <f t="shared" si="0"/>
        <v>62181.929999999993</v>
      </c>
    </row>
    <row r="6" spans="1:4" x14ac:dyDescent="0.3">
      <c r="A6" s="269" t="s">
        <v>2035</v>
      </c>
      <c r="B6" s="292">
        <v>40745.130000000005</v>
      </c>
      <c r="C6" s="292"/>
      <c r="D6" s="292">
        <f t="shared" si="0"/>
        <v>40745.130000000005</v>
      </c>
    </row>
    <row r="7" spans="1:4" x14ac:dyDescent="0.3">
      <c r="A7" s="269" t="s">
        <v>1370</v>
      </c>
      <c r="B7" s="292">
        <v>118688.47</v>
      </c>
      <c r="C7" s="292"/>
      <c r="D7" s="292">
        <f t="shared" si="0"/>
        <v>118688.47</v>
      </c>
    </row>
    <row r="8" spans="1:4" x14ac:dyDescent="0.3">
      <c r="A8" s="269" t="s">
        <v>1371</v>
      </c>
      <c r="B8" s="292">
        <v>52143.73</v>
      </c>
      <c r="C8" s="292"/>
      <c r="D8" s="292">
        <f t="shared" si="0"/>
        <v>52143.73</v>
      </c>
    </row>
    <row r="9" spans="1:4" x14ac:dyDescent="0.3">
      <c r="A9" s="269" t="s">
        <v>1372</v>
      </c>
      <c r="B9" s="292">
        <v>-1489.3400000000001</v>
      </c>
      <c r="C9" s="292"/>
      <c r="D9" s="292">
        <f t="shared" si="0"/>
        <v>-1489.3400000000001</v>
      </c>
    </row>
    <row r="10" spans="1:4" x14ac:dyDescent="0.3">
      <c r="A10" s="269" t="s">
        <v>1373</v>
      </c>
      <c r="B10" s="292">
        <v>0</v>
      </c>
      <c r="C10" s="292"/>
      <c r="D10" s="292">
        <f t="shared" si="0"/>
        <v>0</v>
      </c>
    </row>
    <row r="11" spans="1:4" x14ac:dyDescent="0.3">
      <c r="A11" s="269" t="s">
        <v>1374</v>
      </c>
      <c r="B11" s="292">
        <v>57611.86</v>
      </c>
      <c r="C11" s="292"/>
      <c r="D11" s="292">
        <f t="shared" si="0"/>
        <v>57611.86</v>
      </c>
    </row>
    <row r="12" spans="1:4" x14ac:dyDescent="0.3">
      <c r="A12" s="269" t="s">
        <v>1375</v>
      </c>
      <c r="B12" s="292">
        <v>3000</v>
      </c>
      <c r="C12" s="292"/>
      <c r="D12" s="292">
        <f t="shared" si="0"/>
        <v>3000</v>
      </c>
    </row>
    <row r="13" spans="1:4" x14ac:dyDescent="0.3">
      <c r="A13" s="269" t="s">
        <v>1376</v>
      </c>
      <c r="B13" s="292">
        <v>66938.320000000007</v>
      </c>
      <c r="C13" s="292"/>
      <c r="D13" s="292">
        <f t="shared" si="0"/>
        <v>66938.320000000007</v>
      </c>
    </row>
    <row r="14" spans="1:4" x14ac:dyDescent="0.3">
      <c r="A14" s="269" t="s">
        <v>1377</v>
      </c>
      <c r="B14" s="292">
        <v>7378.91</v>
      </c>
      <c r="C14" s="292"/>
      <c r="D14" s="292">
        <f t="shared" si="0"/>
        <v>7378.91</v>
      </c>
    </row>
    <row r="15" spans="1:4" x14ac:dyDescent="0.3">
      <c r="A15" s="269" t="s">
        <v>1378</v>
      </c>
      <c r="B15" s="292">
        <v>14216.249999999996</v>
      </c>
      <c r="C15" s="292"/>
      <c r="D15" s="292">
        <f t="shared" si="0"/>
        <v>14216.249999999996</v>
      </c>
    </row>
    <row r="16" spans="1:4" x14ac:dyDescent="0.3">
      <c r="A16" s="269" t="s">
        <v>1379</v>
      </c>
      <c r="B16" s="292">
        <v>-51.300000000000011</v>
      </c>
      <c r="C16" s="292"/>
      <c r="D16" s="292">
        <f t="shared" si="0"/>
        <v>-51.300000000000011</v>
      </c>
    </row>
    <row r="17" spans="1:4" x14ac:dyDescent="0.3">
      <c r="A17" s="269" t="s">
        <v>1380</v>
      </c>
      <c r="B17" s="292">
        <v>59155.41</v>
      </c>
      <c r="C17" s="292"/>
      <c r="D17" s="292">
        <f t="shared" si="0"/>
        <v>59155.41</v>
      </c>
    </row>
    <row r="18" spans="1:4" x14ac:dyDescent="0.3">
      <c r="A18" s="269" t="s">
        <v>1381</v>
      </c>
      <c r="B18" s="292">
        <v>0</v>
      </c>
      <c r="C18" s="292"/>
      <c r="D18" s="292">
        <f t="shared" si="0"/>
        <v>0</v>
      </c>
    </row>
    <row r="19" spans="1:4" x14ac:dyDescent="0.3">
      <c r="A19" s="269" t="s">
        <v>1382</v>
      </c>
      <c r="B19" s="292">
        <v>0</v>
      </c>
      <c r="C19" s="292"/>
      <c r="D19" s="292">
        <f t="shared" si="0"/>
        <v>0</v>
      </c>
    </row>
    <row r="20" spans="1:4" x14ac:dyDescent="0.3">
      <c r="A20" s="269" t="s">
        <v>1383</v>
      </c>
      <c r="B20" s="292">
        <v>68485.25</v>
      </c>
      <c r="C20" s="292"/>
      <c r="D20" s="292">
        <f t="shared" si="0"/>
        <v>68485.25</v>
      </c>
    </row>
    <row r="21" spans="1:4" x14ac:dyDescent="0.3">
      <c r="A21" s="269" t="s">
        <v>1384</v>
      </c>
      <c r="B21" s="292">
        <v>49616.79</v>
      </c>
      <c r="C21" s="292"/>
      <c r="D21" s="292">
        <f t="shared" si="0"/>
        <v>49616.79</v>
      </c>
    </row>
    <row r="22" spans="1:4" x14ac:dyDescent="0.3">
      <c r="A22" s="269" t="s">
        <v>1385</v>
      </c>
      <c r="B22" s="292">
        <v>158.32000000000005</v>
      </c>
      <c r="C22" s="292"/>
      <c r="D22" s="292">
        <f t="shared" si="0"/>
        <v>158.32000000000005</v>
      </c>
    </row>
    <row r="23" spans="1:4" x14ac:dyDescent="0.3">
      <c r="A23" s="269" t="s">
        <v>1386</v>
      </c>
      <c r="B23" s="292">
        <v>365.07000000000005</v>
      </c>
      <c r="C23" s="292"/>
      <c r="D23" s="292">
        <f t="shared" si="0"/>
        <v>365.07000000000005</v>
      </c>
    </row>
    <row r="24" spans="1:4" x14ac:dyDescent="0.3">
      <c r="A24" s="269" t="s">
        <v>1387</v>
      </c>
      <c r="B24" s="292">
        <v>100</v>
      </c>
      <c r="C24" s="292"/>
      <c r="D24" s="292">
        <f t="shared" si="0"/>
        <v>100</v>
      </c>
    </row>
    <row r="25" spans="1:4" x14ac:dyDescent="0.3">
      <c r="A25" s="269" t="s">
        <v>1778</v>
      </c>
      <c r="B25" s="292">
        <v>0</v>
      </c>
      <c r="C25" s="292"/>
      <c r="D25" s="292">
        <f t="shared" si="0"/>
        <v>0</v>
      </c>
    </row>
    <row r="26" spans="1:4" x14ac:dyDescent="0.3">
      <c r="A26" s="269" t="s">
        <v>1779</v>
      </c>
      <c r="B26" s="292">
        <v>774.86000000000013</v>
      </c>
      <c r="C26" s="292"/>
      <c r="D26" s="292">
        <f t="shared" si="0"/>
        <v>774.86000000000013</v>
      </c>
    </row>
    <row r="27" spans="1:4" x14ac:dyDescent="0.3">
      <c r="A27" s="269" t="s">
        <v>1780</v>
      </c>
      <c r="B27" s="292">
        <v>2259.54</v>
      </c>
      <c r="C27" s="292"/>
      <c r="D27" s="292">
        <f t="shared" si="0"/>
        <v>2259.54</v>
      </c>
    </row>
    <row r="28" spans="1:4" x14ac:dyDescent="0.3">
      <c r="A28" s="269" t="s">
        <v>1781</v>
      </c>
      <c r="B28" s="292">
        <v>0</v>
      </c>
      <c r="C28" s="292"/>
      <c r="D28" s="292">
        <f t="shared" si="0"/>
        <v>0</v>
      </c>
    </row>
    <row r="29" spans="1:4" x14ac:dyDescent="0.3">
      <c r="A29" s="269" t="s">
        <v>2036</v>
      </c>
      <c r="B29" s="292">
        <v>0</v>
      </c>
      <c r="C29" s="292"/>
      <c r="D29" s="292">
        <f t="shared" si="0"/>
        <v>0</v>
      </c>
    </row>
    <row r="30" spans="1:4" x14ac:dyDescent="0.3">
      <c r="A30" s="269" t="s">
        <v>1389</v>
      </c>
      <c r="B30" s="292">
        <v>0</v>
      </c>
      <c r="C30" s="292"/>
      <c r="D30" s="292">
        <f t="shared" si="0"/>
        <v>0</v>
      </c>
    </row>
    <row r="31" spans="1:4" x14ac:dyDescent="0.3">
      <c r="A31" s="269" t="s">
        <v>1390</v>
      </c>
      <c r="B31" s="292">
        <v>154.17999999999995</v>
      </c>
      <c r="C31" s="292"/>
      <c r="D31" s="292">
        <f t="shared" si="0"/>
        <v>154.17999999999995</v>
      </c>
    </row>
    <row r="32" spans="1:4" x14ac:dyDescent="0.3">
      <c r="A32" s="269" t="s">
        <v>1391</v>
      </c>
      <c r="B32" s="292">
        <v>1249.0899999999999</v>
      </c>
      <c r="C32" s="292"/>
      <c r="D32" s="292">
        <f t="shared" si="0"/>
        <v>1249.0899999999999</v>
      </c>
    </row>
    <row r="33" spans="1:4" x14ac:dyDescent="0.3">
      <c r="A33" s="269" t="s">
        <v>1393</v>
      </c>
      <c r="B33" s="292">
        <v>2358.2300000000005</v>
      </c>
      <c r="C33" s="292"/>
      <c r="D33" s="292">
        <f t="shared" si="0"/>
        <v>2358.2300000000005</v>
      </c>
    </row>
    <row r="34" spans="1:4" x14ac:dyDescent="0.3">
      <c r="A34" s="269" t="s">
        <v>1394</v>
      </c>
      <c r="B34" s="292">
        <v>1864.5599999999997</v>
      </c>
      <c r="C34" s="292"/>
      <c r="D34" s="292">
        <f t="shared" si="0"/>
        <v>1864.5599999999997</v>
      </c>
    </row>
    <row r="35" spans="1:4" x14ac:dyDescent="0.3">
      <c r="A35" s="269" t="s">
        <v>1395</v>
      </c>
      <c r="B35" s="292">
        <v>2536.4699999999998</v>
      </c>
      <c r="C35" s="292"/>
      <c r="D35" s="292">
        <f t="shared" si="0"/>
        <v>2536.4699999999998</v>
      </c>
    </row>
    <row r="36" spans="1:4" x14ac:dyDescent="0.3">
      <c r="A36" s="269" t="s">
        <v>1396</v>
      </c>
      <c r="B36" s="292">
        <v>-10.100000000000023</v>
      </c>
      <c r="C36" s="292"/>
      <c r="D36" s="292">
        <f t="shared" si="0"/>
        <v>-10.100000000000023</v>
      </c>
    </row>
    <row r="37" spans="1:4" x14ac:dyDescent="0.3">
      <c r="A37" s="269" t="s">
        <v>1397</v>
      </c>
      <c r="B37" s="292">
        <v>591.41000000000008</v>
      </c>
      <c r="C37" s="292"/>
      <c r="D37" s="292">
        <f t="shared" si="0"/>
        <v>591.41000000000008</v>
      </c>
    </row>
    <row r="38" spans="1:4" x14ac:dyDescent="0.3">
      <c r="A38" s="269" t="s">
        <v>1398</v>
      </c>
      <c r="B38" s="292">
        <v>2294.31</v>
      </c>
      <c r="C38" s="292"/>
      <c r="D38" s="292">
        <f t="shared" si="0"/>
        <v>2294.31</v>
      </c>
    </row>
    <row r="39" spans="1:4" x14ac:dyDescent="0.3">
      <c r="A39" s="269" t="s">
        <v>1399</v>
      </c>
      <c r="B39" s="292">
        <v>231.60000000000002</v>
      </c>
      <c r="C39" s="292"/>
      <c r="D39" s="292">
        <f t="shared" si="0"/>
        <v>231.60000000000002</v>
      </c>
    </row>
    <row r="40" spans="1:4" x14ac:dyDescent="0.3">
      <c r="A40" s="269" t="s">
        <v>1400</v>
      </c>
      <c r="B40" s="292">
        <v>1913.1000000000001</v>
      </c>
      <c r="C40" s="292"/>
      <c r="D40" s="292">
        <f t="shared" si="0"/>
        <v>1913.1000000000001</v>
      </c>
    </row>
    <row r="41" spans="1:4" x14ac:dyDescent="0.3">
      <c r="A41" s="269" t="s">
        <v>1401</v>
      </c>
      <c r="B41" s="292">
        <v>12192.58</v>
      </c>
      <c r="C41" s="292"/>
      <c r="D41" s="292">
        <f t="shared" si="0"/>
        <v>12192.58</v>
      </c>
    </row>
    <row r="42" spans="1:4" x14ac:dyDescent="0.3">
      <c r="A42" s="269" t="s">
        <v>1402</v>
      </c>
      <c r="B42" s="292">
        <v>58629.729999999996</v>
      </c>
      <c r="C42" s="292"/>
      <c r="D42" s="292">
        <f t="shared" si="0"/>
        <v>58629.729999999996</v>
      </c>
    </row>
    <row r="43" spans="1:4" x14ac:dyDescent="0.3">
      <c r="A43" s="269" t="s">
        <v>1403</v>
      </c>
      <c r="B43" s="292">
        <v>0</v>
      </c>
      <c r="C43" s="292"/>
      <c r="D43" s="292">
        <f t="shared" si="0"/>
        <v>0</v>
      </c>
    </row>
    <row r="44" spans="1:4" x14ac:dyDescent="0.3">
      <c r="A44" s="269" t="s">
        <v>1404</v>
      </c>
      <c r="B44" s="292">
        <v>0</v>
      </c>
      <c r="C44" s="292"/>
      <c r="D44" s="292">
        <f t="shared" si="0"/>
        <v>0</v>
      </c>
    </row>
    <row r="45" spans="1:4" x14ac:dyDescent="0.3">
      <c r="A45" s="269" t="s">
        <v>1405</v>
      </c>
      <c r="B45" s="292">
        <v>4679.5300000000007</v>
      </c>
      <c r="C45" s="292"/>
      <c r="D45" s="292">
        <f t="shared" si="0"/>
        <v>4679.5300000000007</v>
      </c>
    </row>
    <row r="46" spans="1:4" x14ac:dyDescent="0.3">
      <c r="A46" s="269" t="s">
        <v>1406</v>
      </c>
      <c r="B46" s="292">
        <v>9157.3900000000031</v>
      </c>
      <c r="C46" s="292"/>
      <c r="D46" s="292">
        <f t="shared" si="0"/>
        <v>9157.3900000000031</v>
      </c>
    </row>
    <row r="47" spans="1:4" x14ac:dyDescent="0.3">
      <c r="A47" s="269" t="s">
        <v>1407</v>
      </c>
      <c r="B47" s="292">
        <v>6023.1399999999994</v>
      </c>
      <c r="C47" s="292"/>
      <c r="D47" s="292">
        <f t="shared" si="0"/>
        <v>6023.1399999999994</v>
      </c>
    </row>
    <row r="48" spans="1:4" x14ac:dyDescent="0.3">
      <c r="A48" s="269" t="s">
        <v>1408</v>
      </c>
      <c r="B48" s="292">
        <v>46330.520000000004</v>
      </c>
      <c r="C48" s="292"/>
      <c r="D48" s="292">
        <f t="shared" si="0"/>
        <v>46330.520000000004</v>
      </c>
    </row>
    <row r="49" spans="1:4" x14ac:dyDescent="0.3">
      <c r="A49" s="269" t="s">
        <v>1409</v>
      </c>
      <c r="B49" s="292">
        <v>22514.32</v>
      </c>
      <c r="C49" s="292"/>
      <c r="D49" s="292">
        <f t="shared" si="0"/>
        <v>22514.32</v>
      </c>
    </row>
    <row r="50" spans="1:4" x14ac:dyDescent="0.3">
      <c r="A50" s="269" t="s">
        <v>1410</v>
      </c>
      <c r="B50" s="292">
        <v>-2.6199999999999477</v>
      </c>
      <c r="C50" s="292"/>
      <c r="D50" s="292">
        <f t="shared" si="0"/>
        <v>-2.6199999999999477</v>
      </c>
    </row>
    <row r="51" spans="1:4" x14ac:dyDescent="0.3">
      <c r="A51" s="269" t="s">
        <v>1411</v>
      </c>
      <c r="B51" s="292">
        <v>21401.57</v>
      </c>
      <c r="C51" s="292"/>
      <c r="D51" s="292">
        <f t="shared" si="0"/>
        <v>21401.57</v>
      </c>
    </row>
    <row r="52" spans="1:4" x14ac:dyDescent="0.3">
      <c r="A52" s="269" t="s">
        <v>1412</v>
      </c>
      <c r="B52" s="292">
        <v>26453.719999999998</v>
      </c>
      <c r="C52" s="292"/>
      <c r="D52" s="292">
        <f t="shared" si="0"/>
        <v>26453.719999999998</v>
      </c>
    </row>
    <row r="53" spans="1:4" x14ac:dyDescent="0.3">
      <c r="A53" s="269" t="s">
        <v>1413</v>
      </c>
      <c r="B53" s="292">
        <v>2026.83</v>
      </c>
      <c r="C53" s="292"/>
      <c r="D53" s="292">
        <f t="shared" si="0"/>
        <v>2026.83</v>
      </c>
    </row>
    <row r="54" spans="1:4" x14ac:dyDescent="0.3">
      <c r="A54" s="269" t="s">
        <v>1414</v>
      </c>
      <c r="B54" s="292">
        <v>8176.6399999999994</v>
      </c>
      <c r="C54" s="292"/>
      <c r="D54" s="292">
        <f t="shared" si="0"/>
        <v>8176.6399999999994</v>
      </c>
    </row>
    <row r="55" spans="1:4" x14ac:dyDescent="0.3">
      <c r="A55" s="269" t="s">
        <v>1415</v>
      </c>
      <c r="B55" s="292">
        <v>79424.710000000006</v>
      </c>
      <c r="C55" s="292"/>
      <c r="D55" s="292">
        <f t="shared" si="0"/>
        <v>79424.710000000006</v>
      </c>
    </row>
    <row r="56" spans="1:4" x14ac:dyDescent="0.3">
      <c r="A56" s="269" t="s">
        <v>1416</v>
      </c>
      <c r="B56" s="292">
        <v>4451.91</v>
      </c>
      <c r="C56" s="292"/>
      <c r="D56" s="292">
        <f t="shared" si="0"/>
        <v>4451.91</v>
      </c>
    </row>
    <row r="57" spans="1:4" x14ac:dyDescent="0.3">
      <c r="A57" s="269" t="s">
        <v>745</v>
      </c>
      <c r="B57" s="292">
        <v>25668.980000000003</v>
      </c>
      <c r="C57" s="292"/>
      <c r="D57" s="292">
        <f t="shared" si="0"/>
        <v>25668.980000000003</v>
      </c>
    </row>
    <row r="58" spans="1:4" x14ac:dyDescent="0.3">
      <c r="A58" s="269" t="s">
        <v>753</v>
      </c>
      <c r="B58" s="292">
        <v>118302.13</v>
      </c>
      <c r="C58" s="292"/>
      <c r="D58" s="292">
        <f t="shared" si="0"/>
        <v>118302.13</v>
      </c>
    </row>
    <row r="59" spans="1:4" x14ac:dyDescent="0.3">
      <c r="A59" s="269" t="s">
        <v>754</v>
      </c>
      <c r="B59" s="292">
        <v>20492.210000000003</v>
      </c>
      <c r="C59" s="292"/>
      <c r="D59" s="292">
        <f t="shared" si="0"/>
        <v>20492.210000000003</v>
      </c>
    </row>
    <row r="60" spans="1:4" x14ac:dyDescent="0.3">
      <c r="A60" s="269" t="s">
        <v>755</v>
      </c>
      <c r="B60" s="292">
        <v>61000</v>
      </c>
      <c r="C60" s="292"/>
      <c r="D60" s="292">
        <f t="shared" si="0"/>
        <v>61000</v>
      </c>
    </row>
    <row r="61" spans="1:4" x14ac:dyDescent="0.3">
      <c r="A61" s="269" t="s">
        <v>756</v>
      </c>
      <c r="B61" s="292">
        <v>41647.229999999996</v>
      </c>
      <c r="C61" s="292"/>
      <c r="D61" s="292">
        <f t="shared" si="0"/>
        <v>41647.229999999996</v>
      </c>
    </row>
    <row r="62" spans="1:4" x14ac:dyDescent="0.3">
      <c r="A62" s="269" t="s">
        <v>757</v>
      </c>
      <c r="B62" s="292">
        <v>31479.039999999994</v>
      </c>
      <c r="C62" s="292"/>
      <c r="D62" s="292">
        <f t="shared" si="0"/>
        <v>31479.039999999994</v>
      </c>
    </row>
    <row r="63" spans="1:4" x14ac:dyDescent="0.3">
      <c r="A63" s="269" t="s">
        <v>758</v>
      </c>
      <c r="B63" s="292">
        <v>74948.17</v>
      </c>
      <c r="C63" s="292"/>
      <c r="D63" s="292">
        <f t="shared" si="0"/>
        <v>74948.17</v>
      </c>
    </row>
    <row r="64" spans="1:4" x14ac:dyDescent="0.3">
      <c r="A64" s="269" t="s">
        <v>759</v>
      </c>
      <c r="B64" s="292">
        <v>45121.88</v>
      </c>
      <c r="C64" s="292"/>
      <c r="D64" s="292">
        <f t="shared" si="0"/>
        <v>45121.88</v>
      </c>
    </row>
    <row r="65" spans="1:4" x14ac:dyDescent="0.3">
      <c r="A65" s="269" t="s">
        <v>760</v>
      </c>
      <c r="B65" s="292">
        <v>25609.670000000002</v>
      </c>
      <c r="C65" s="292"/>
      <c r="D65" s="292">
        <f t="shared" si="0"/>
        <v>25609.670000000002</v>
      </c>
    </row>
    <row r="66" spans="1:4" x14ac:dyDescent="0.3">
      <c r="A66" s="269" t="s">
        <v>761</v>
      </c>
      <c r="B66" s="292">
        <v>20011.999999999996</v>
      </c>
      <c r="C66" s="292"/>
      <c r="D66" s="292">
        <f t="shared" si="0"/>
        <v>20011.999999999996</v>
      </c>
    </row>
    <row r="67" spans="1:4" x14ac:dyDescent="0.3">
      <c r="A67" s="269" t="s">
        <v>762</v>
      </c>
      <c r="B67" s="292">
        <v>40597.380000000005</v>
      </c>
      <c r="C67" s="292"/>
      <c r="D67" s="292">
        <f t="shared" ref="D67:D130" si="1">B67+C67</f>
        <v>40597.380000000005</v>
      </c>
    </row>
    <row r="68" spans="1:4" x14ac:dyDescent="0.3">
      <c r="A68" s="269" t="s">
        <v>746</v>
      </c>
      <c r="B68" s="292">
        <v>43878.53</v>
      </c>
      <c r="C68" s="292"/>
      <c r="D68" s="292">
        <f t="shared" si="1"/>
        <v>43878.53</v>
      </c>
    </row>
    <row r="69" spans="1:4" x14ac:dyDescent="0.3">
      <c r="A69" s="269" t="s">
        <v>747</v>
      </c>
      <c r="B69" s="292">
        <v>15674.82</v>
      </c>
      <c r="C69" s="292"/>
      <c r="D69" s="292">
        <f t="shared" si="1"/>
        <v>15674.82</v>
      </c>
    </row>
    <row r="70" spans="1:4" x14ac:dyDescent="0.3">
      <c r="A70" s="269" t="s">
        <v>748</v>
      </c>
      <c r="B70" s="292">
        <v>12866.01</v>
      </c>
      <c r="C70" s="292"/>
      <c r="D70" s="292">
        <f t="shared" si="1"/>
        <v>12866.01</v>
      </c>
    </row>
    <row r="71" spans="1:4" x14ac:dyDescent="0.3">
      <c r="A71" s="269" t="s">
        <v>1417</v>
      </c>
      <c r="B71" s="292">
        <v>82637.540000000008</v>
      </c>
      <c r="C71" s="292"/>
      <c r="D71" s="292">
        <f t="shared" si="1"/>
        <v>82637.540000000008</v>
      </c>
    </row>
    <row r="72" spans="1:4" x14ac:dyDescent="0.3">
      <c r="A72" s="269" t="s">
        <v>750</v>
      </c>
      <c r="B72" s="292">
        <v>60540.36</v>
      </c>
      <c r="C72" s="292"/>
      <c r="D72" s="292">
        <f t="shared" si="1"/>
        <v>60540.36</v>
      </c>
    </row>
    <row r="73" spans="1:4" x14ac:dyDescent="0.3">
      <c r="A73" s="269" t="s">
        <v>1418</v>
      </c>
      <c r="B73" s="292">
        <v>77992.87</v>
      </c>
      <c r="C73" s="292"/>
      <c r="D73" s="292">
        <f t="shared" si="1"/>
        <v>77992.87</v>
      </c>
    </row>
    <row r="74" spans="1:4" x14ac:dyDescent="0.3">
      <c r="A74" s="269" t="s">
        <v>752</v>
      </c>
      <c r="B74" s="292">
        <v>55553.119999999995</v>
      </c>
      <c r="C74" s="292"/>
      <c r="D74" s="292">
        <f t="shared" si="1"/>
        <v>55553.119999999995</v>
      </c>
    </row>
    <row r="75" spans="1:4" x14ac:dyDescent="0.3">
      <c r="A75" s="269" t="s">
        <v>800</v>
      </c>
      <c r="B75" s="292">
        <v>7101.9</v>
      </c>
      <c r="C75" s="292"/>
      <c r="D75" s="292">
        <f t="shared" si="1"/>
        <v>7101.9</v>
      </c>
    </row>
    <row r="76" spans="1:4" x14ac:dyDescent="0.3">
      <c r="A76" s="269" t="s">
        <v>801</v>
      </c>
      <c r="B76" s="292">
        <v>12912.67</v>
      </c>
      <c r="C76" s="292"/>
      <c r="D76" s="292">
        <f t="shared" si="1"/>
        <v>12912.67</v>
      </c>
    </row>
    <row r="77" spans="1:4" x14ac:dyDescent="0.3">
      <c r="A77" s="269" t="s">
        <v>802</v>
      </c>
      <c r="B77" s="292">
        <v>46858.18</v>
      </c>
      <c r="C77" s="292"/>
      <c r="D77" s="292">
        <f t="shared" si="1"/>
        <v>46858.18</v>
      </c>
    </row>
    <row r="78" spans="1:4" x14ac:dyDescent="0.3">
      <c r="A78" s="269" t="s">
        <v>803</v>
      </c>
      <c r="B78" s="292">
        <v>9350.15</v>
      </c>
      <c r="C78" s="292"/>
      <c r="D78" s="292">
        <f t="shared" si="1"/>
        <v>9350.15</v>
      </c>
    </row>
    <row r="79" spans="1:4" x14ac:dyDescent="0.3">
      <c r="A79" s="269" t="s">
        <v>804</v>
      </c>
      <c r="B79" s="292">
        <v>9924.49</v>
      </c>
      <c r="C79" s="292"/>
      <c r="D79" s="292">
        <f t="shared" si="1"/>
        <v>9924.49</v>
      </c>
    </row>
    <row r="80" spans="1:4" x14ac:dyDescent="0.3">
      <c r="A80" s="269" t="s">
        <v>805</v>
      </c>
      <c r="B80" s="292">
        <v>5330.2800000000007</v>
      </c>
      <c r="C80" s="292"/>
      <c r="D80" s="292">
        <f t="shared" si="1"/>
        <v>5330.2800000000007</v>
      </c>
    </row>
    <row r="81" spans="1:4" x14ac:dyDescent="0.3">
      <c r="A81" s="269" t="s">
        <v>763</v>
      </c>
      <c r="B81" s="292">
        <v>85003.38</v>
      </c>
      <c r="C81" s="292"/>
      <c r="D81" s="292">
        <f t="shared" si="1"/>
        <v>85003.38</v>
      </c>
    </row>
    <row r="82" spans="1:4" x14ac:dyDescent="0.3">
      <c r="A82" s="269" t="s">
        <v>764</v>
      </c>
      <c r="B82" s="292">
        <v>134661.58000000002</v>
      </c>
      <c r="C82" s="292"/>
      <c r="D82" s="292">
        <f t="shared" si="1"/>
        <v>134661.58000000002</v>
      </c>
    </row>
    <row r="83" spans="1:4" x14ac:dyDescent="0.3">
      <c r="A83" s="269" t="s">
        <v>765</v>
      </c>
      <c r="B83" s="292">
        <v>68248.59</v>
      </c>
      <c r="C83" s="292"/>
      <c r="D83" s="292">
        <f t="shared" si="1"/>
        <v>68248.59</v>
      </c>
    </row>
    <row r="84" spans="1:4" x14ac:dyDescent="0.3">
      <c r="A84" s="269" t="s">
        <v>1419</v>
      </c>
      <c r="B84" s="292">
        <v>192.93000000000006</v>
      </c>
      <c r="C84" s="292"/>
      <c r="D84" s="292">
        <f t="shared" si="1"/>
        <v>192.93000000000006</v>
      </c>
    </row>
    <row r="85" spans="1:4" x14ac:dyDescent="0.3">
      <c r="A85" s="269" t="s">
        <v>1420</v>
      </c>
      <c r="B85" s="292">
        <v>10178.700000000001</v>
      </c>
      <c r="C85" s="292"/>
      <c r="D85" s="292">
        <f t="shared" si="1"/>
        <v>10178.700000000001</v>
      </c>
    </row>
    <row r="86" spans="1:4" x14ac:dyDescent="0.3">
      <c r="A86" s="269" t="s">
        <v>1421</v>
      </c>
      <c r="B86" s="292">
        <v>-745.22</v>
      </c>
      <c r="C86" s="292"/>
      <c r="D86" s="292">
        <f t="shared" si="1"/>
        <v>-745.22</v>
      </c>
    </row>
    <row r="87" spans="1:4" x14ac:dyDescent="0.3">
      <c r="A87" s="269" t="s">
        <v>1422</v>
      </c>
      <c r="B87" s="292">
        <v>4397.1900000000005</v>
      </c>
      <c r="C87" s="292"/>
      <c r="D87" s="292">
        <f t="shared" si="1"/>
        <v>4397.1900000000005</v>
      </c>
    </row>
    <row r="88" spans="1:4" x14ac:dyDescent="0.3">
      <c r="A88" s="269" t="s">
        <v>1423</v>
      </c>
      <c r="B88" s="292">
        <v>40771.69</v>
      </c>
      <c r="C88" s="292"/>
      <c r="D88" s="292">
        <f t="shared" si="1"/>
        <v>40771.69</v>
      </c>
    </row>
    <row r="89" spans="1:4" x14ac:dyDescent="0.3">
      <c r="A89" s="269" t="s">
        <v>1424</v>
      </c>
      <c r="B89" s="292">
        <v>2620.66</v>
      </c>
      <c r="C89" s="292"/>
      <c r="D89" s="292">
        <f t="shared" si="1"/>
        <v>2620.66</v>
      </c>
    </row>
    <row r="90" spans="1:4" x14ac:dyDescent="0.3">
      <c r="A90" s="269" t="s">
        <v>1425</v>
      </c>
      <c r="B90" s="292">
        <v>781.53</v>
      </c>
      <c r="C90" s="292"/>
      <c r="D90" s="292">
        <f t="shared" si="1"/>
        <v>781.53</v>
      </c>
    </row>
    <row r="91" spans="1:4" x14ac:dyDescent="0.3">
      <c r="A91" s="269" t="s">
        <v>1426</v>
      </c>
      <c r="B91" s="292">
        <v>-9.2999999999999545</v>
      </c>
      <c r="C91" s="292"/>
      <c r="D91" s="292">
        <f t="shared" si="1"/>
        <v>-9.2999999999999545</v>
      </c>
    </row>
    <row r="92" spans="1:4" x14ac:dyDescent="0.3">
      <c r="A92" s="269" t="s">
        <v>1427</v>
      </c>
      <c r="B92" s="292">
        <v>27842.57</v>
      </c>
      <c r="C92" s="292"/>
      <c r="D92" s="292">
        <f t="shared" si="1"/>
        <v>27842.57</v>
      </c>
    </row>
    <row r="93" spans="1:4" x14ac:dyDescent="0.3">
      <c r="A93" s="269" t="s">
        <v>1428</v>
      </c>
      <c r="B93" s="292">
        <v>31658.620000000003</v>
      </c>
      <c r="C93" s="292">
        <v>438.31</v>
      </c>
      <c r="D93" s="292">
        <f t="shared" si="1"/>
        <v>32096.930000000004</v>
      </c>
    </row>
    <row r="94" spans="1:4" x14ac:dyDescent="0.3">
      <c r="A94" s="269" t="s">
        <v>1429</v>
      </c>
      <c r="B94" s="292">
        <v>5405.11</v>
      </c>
      <c r="C94" s="292"/>
      <c r="D94" s="292">
        <f t="shared" si="1"/>
        <v>5405.11</v>
      </c>
    </row>
    <row r="95" spans="1:4" x14ac:dyDescent="0.3">
      <c r="A95" s="269" t="s">
        <v>1430</v>
      </c>
      <c r="B95" s="292">
        <v>180.45</v>
      </c>
      <c r="C95" s="292"/>
      <c r="D95" s="292">
        <f t="shared" si="1"/>
        <v>180.45</v>
      </c>
    </row>
    <row r="96" spans="1:4" x14ac:dyDescent="0.3">
      <c r="A96" s="269" t="s">
        <v>1431</v>
      </c>
      <c r="B96" s="292">
        <v>62351.59</v>
      </c>
      <c r="C96" s="292"/>
      <c r="D96" s="292">
        <f t="shared" si="1"/>
        <v>62351.59</v>
      </c>
    </row>
    <row r="97" spans="1:4" x14ac:dyDescent="0.3">
      <c r="A97" s="269" t="s">
        <v>1432</v>
      </c>
      <c r="B97" s="292">
        <v>27833.059999999998</v>
      </c>
      <c r="C97" s="292"/>
      <c r="D97" s="292">
        <f t="shared" si="1"/>
        <v>27833.059999999998</v>
      </c>
    </row>
    <row r="98" spans="1:4" x14ac:dyDescent="0.3">
      <c r="A98" s="269" t="s">
        <v>1433</v>
      </c>
      <c r="B98" s="292">
        <v>0</v>
      </c>
      <c r="C98" s="292"/>
      <c r="D98" s="292">
        <f t="shared" si="1"/>
        <v>0</v>
      </c>
    </row>
    <row r="99" spans="1:4" x14ac:dyDescent="0.3">
      <c r="A99" s="269" t="s">
        <v>1434</v>
      </c>
      <c r="B99" s="292">
        <v>128.82</v>
      </c>
      <c r="C99" s="292"/>
      <c r="D99" s="292">
        <f t="shared" si="1"/>
        <v>128.82</v>
      </c>
    </row>
    <row r="100" spans="1:4" x14ac:dyDescent="0.3">
      <c r="A100" s="269" t="s">
        <v>1435</v>
      </c>
      <c r="B100" s="292">
        <v>1566.4</v>
      </c>
      <c r="C100" s="292"/>
      <c r="D100" s="292">
        <f t="shared" si="1"/>
        <v>1566.4</v>
      </c>
    </row>
    <row r="101" spans="1:4" x14ac:dyDescent="0.3">
      <c r="A101" s="269" t="s">
        <v>1436</v>
      </c>
      <c r="B101" s="292">
        <v>482.91000000000008</v>
      </c>
      <c r="C101" s="292"/>
      <c r="D101" s="292">
        <f t="shared" si="1"/>
        <v>482.91000000000008</v>
      </c>
    </row>
    <row r="102" spans="1:4" x14ac:dyDescent="0.3">
      <c r="A102" s="269" t="s">
        <v>1437</v>
      </c>
      <c r="B102" s="292">
        <v>244.23000000000002</v>
      </c>
      <c r="C102" s="292"/>
      <c r="D102" s="292">
        <f t="shared" si="1"/>
        <v>244.23000000000002</v>
      </c>
    </row>
    <row r="103" spans="1:4" x14ac:dyDescent="0.3">
      <c r="A103" s="269" t="s">
        <v>1438</v>
      </c>
      <c r="B103" s="292">
        <v>242.16000000000003</v>
      </c>
      <c r="C103" s="292"/>
      <c r="D103" s="292">
        <f t="shared" si="1"/>
        <v>242.16000000000003</v>
      </c>
    </row>
    <row r="104" spans="1:4" x14ac:dyDescent="0.3">
      <c r="A104" s="269" t="s">
        <v>1439</v>
      </c>
      <c r="B104" s="292">
        <v>141463.04999999999</v>
      </c>
      <c r="C104" s="292"/>
      <c r="D104" s="292">
        <f t="shared" si="1"/>
        <v>141463.04999999999</v>
      </c>
    </row>
    <row r="105" spans="1:4" x14ac:dyDescent="0.3">
      <c r="A105" s="269" t="s">
        <v>1440</v>
      </c>
      <c r="B105" s="292">
        <v>45181.840000000011</v>
      </c>
      <c r="C105" s="292"/>
      <c r="D105" s="292">
        <f t="shared" si="1"/>
        <v>45181.840000000011</v>
      </c>
    </row>
    <row r="106" spans="1:4" x14ac:dyDescent="0.3">
      <c r="A106" s="269" t="s">
        <v>1441</v>
      </c>
      <c r="B106" s="292">
        <v>-190.39999999999998</v>
      </c>
      <c r="C106" s="292"/>
      <c r="D106" s="292">
        <f t="shared" si="1"/>
        <v>-190.39999999999998</v>
      </c>
    </row>
    <row r="107" spans="1:4" x14ac:dyDescent="0.3">
      <c r="A107" s="269" t="s">
        <v>1442</v>
      </c>
      <c r="B107" s="292">
        <v>34723.899999999994</v>
      </c>
      <c r="C107" s="292">
        <v>9.5399999999999991</v>
      </c>
      <c r="D107" s="292">
        <f t="shared" si="1"/>
        <v>34733.439999999995</v>
      </c>
    </row>
    <row r="108" spans="1:4" x14ac:dyDescent="0.3">
      <c r="A108" s="269" t="s">
        <v>1752</v>
      </c>
      <c r="B108" s="292">
        <v>45843.850000000006</v>
      </c>
      <c r="C108" s="292"/>
      <c r="D108" s="292">
        <f t="shared" si="1"/>
        <v>45843.850000000006</v>
      </c>
    </row>
    <row r="109" spans="1:4" x14ac:dyDescent="0.3">
      <c r="A109" s="269" t="s">
        <v>1753</v>
      </c>
      <c r="B109" s="292">
        <v>26723.120000000003</v>
      </c>
      <c r="C109" s="292"/>
      <c r="D109" s="292">
        <f t="shared" si="1"/>
        <v>26723.120000000003</v>
      </c>
    </row>
    <row r="110" spans="1:4" x14ac:dyDescent="0.3">
      <c r="A110" s="269" t="s">
        <v>1754</v>
      </c>
      <c r="B110" s="292">
        <v>325.86999999999989</v>
      </c>
      <c r="C110" s="292"/>
      <c r="D110" s="292">
        <f t="shared" si="1"/>
        <v>325.86999999999989</v>
      </c>
    </row>
    <row r="111" spans="1:4" x14ac:dyDescent="0.3">
      <c r="A111" s="269" t="s">
        <v>1755</v>
      </c>
      <c r="B111" s="292">
        <v>0</v>
      </c>
      <c r="C111" s="292"/>
      <c r="D111" s="292">
        <f t="shared" si="1"/>
        <v>0</v>
      </c>
    </row>
    <row r="112" spans="1:4" x14ac:dyDescent="0.3">
      <c r="A112" s="269" t="s">
        <v>1756</v>
      </c>
      <c r="B112" s="292">
        <v>6838.01</v>
      </c>
      <c r="C112" s="292"/>
      <c r="D112" s="292">
        <f t="shared" si="1"/>
        <v>6838.01</v>
      </c>
    </row>
    <row r="113" spans="1:4" x14ac:dyDescent="0.3">
      <c r="A113" s="269" t="s">
        <v>1757</v>
      </c>
      <c r="B113" s="292">
        <v>7800.79</v>
      </c>
      <c r="C113" s="292"/>
      <c r="D113" s="292">
        <f t="shared" si="1"/>
        <v>7800.79</v>
      </c>
    </row>
    <row r="114" spans="1:4" x14ac:dyDescent="0.3">
      <c r="A114" s="269" t="s">
        <v>1443</v>
      </c>
      <c r="B114" s="292">
        <v>57955.83</v>
      </c>
      <c r="C114" s="292"/>
      <c r="D114" s="292">
        <f t="shared" si="1"/>
        <v>57955.83</v>
      </c>
    </row>
    <row r="115" spans="1:4" x14ac:dyDescent="0.3">
      <c r="A115" s="269" t="s">
        <v>1444</v>
      </c>
      <c r="B115" s="292">
        <v>454.34000000000015</v>
      </c>
      <c r="C115" s="292"/>
      <c r="D115" s="292">
        <f t="shared" si="1"/>
        <v>454.34000000000015</v>
      </c>
    </row>
    <row r="116" spans="1:4" x14ac:dyDescent="0.3">
      <c r="A116" s="269" t="s">
        <v>1445</v>
      </c>
      <c r="B116" s="292">
        <v>43338.84</v>
      </c>
      <c r="C116" s="292"/>
      <c r="D116" s="292">
        <f t="shared" si="1"/>
        <v>43338.84</v>
      </c>
    </row>
    <row r="117" spans="1:4" x14ac:dyDescent="0.3">
      <c r="A117" s="269" t="s">
        <v>1446</v>
      </c>
      <c r="B117" s="292">
        <v>11948.39</v>
      </c>
      <c r="C117" s="292"/>
      <c r="D117" s="292">
        <f t="shared" si="1"/>
        <v>11948.39</v>
      </c>
    </row>
    <row r="118" spans="1:4" x14ac:dyDescent="0.3">
      <c r="A118" s="269" t="s">
        <v>1447</v>
      </c>
      <c r="B118" s="292">
        <v>78988.47</v>
      </c>
      <c r="C118" s="292"/>
      <c r="D118" s="292">
        <f t="shared" si="1"/>
        <v>78988.47</v>
      </c>
    </row>
    <row r="119" spans="1:4" x14ac:dyDescent="0.3">
      <c r="A119" s="269" t="s">
        <v>1448</v>
      </c>
      <c r="B119" s="292">
        <v>13154.000000000002</v>
      </c>
      <c r="C119" s="292"/>
      <c r="D119" s="292">
        <f t="shared" si="1"/>
        <v>13154.000000000002</v>
      </c>
    </row>
    <row r="120" spans="1:4" x14ac:dyDescent="0.3">
      <c r="A120" s="269" t="s">
        <v>1449</v>
      </c>
      <c r="B120" s="292">
        <v>5716.1100000000006</v>
      </c>
      <c r="C120" s="292"/>
      <c r="D120" s="292">
        <f t="shared" si="1"/>
        <v>5716.1100000000006</v>
      </c>
    </row>
    <row r="121" spans="1:4" x14ac:dyDescent="0.3">
      <c r="A121" s="269" t="s">
        <v>1450</v>
      </c>
      <c r="B121" s="292">
        <v>15823.739999999998</v>
      </c>
      <c r="C121" s="292"/>
      <c r="D121" s="292">
        <f t="shared" si="1"/>
        <v>15823.739999999998</v>
      </c>
    </row>
    <row r="122" spans="1:4" x14ac:dyDescent="0.3">
      <c r="A122" s="269" t="s">
        <v>1451</v>
      </c>
      <c r="B122" s="292">
        <v>143646.21999999997</v>
      </c>
      <c r="C122" s="292"/>
      <c r="D122" s="292">
        <f t="shared" si="1"/>
        <v>143646.21999999997</v>
      </c>
    </row>
    <row r="123" spans="1:4" x14ac:dyDescent="0.3">
      <c r="A123" s="269" t="s">
        <v>1452</v>
      </c>
      <c r="B123" s="292">
        <v>111123.25</v>
      </c>
      <c r="C123" s="292"/>
      <c r="D123" s="292">
        <f t="shared" si="1"/>
        <v>111123.25</v>
      </c>
    </row>
    <row r="124" spans="1:4" x14ac:dyDescent="0.3">
      <c r="A124" s="269" t="s">
        <v>1453</v>
      </c>
      <c r="B124" s="292">
        <v>51337.56</v>
      </c>
      <c r="C124" s="292"/>
      <c r="D124" s="292">
        <f t="shared" si="1"/>
        <v>51337.56</v>
      </c>
    </row>
    <row r="125" spans="1:4" x14ac:dyDescent="0.3">
      <c r="A125" s="269" t="s">
        <v>1454</v>
      </c>
      <c r="B125" s="292">
        <v>19569.150000000001</v>
      </c>
      <c r="C125" s="292">
        <v>324.74</v>
      </c>
      <c r="D125" s="292">
        <f t="shared" si="1"/>
        <v>19893.890000000003</v>
      </c>
    </row>
    <row r="126" spans="1:4" x14ac:dyDescent="0.3">
      <c r="A126" s="269" t="s">
        <v>1455</v>
      </c>
      <c r="B126" s="292">
        <v>86898.790000000008</v>
      </c>
      <c r="C126" s="292">
        <v>1750.99</v>
      </c>
      <c r="D126" s="292">
        <f t="shared" si="1"/>
        <v>88649.780000000013</v>
      </c>
    </row>
    <row r="127" spans="1:4" x14ac:dyDescent="0.3">
      <c r="A127" s="269" t="s">
        <v>1456</v>
      </c>
      <c r="B127" s="292">
        <v>46071.710000000006</v>
      </c>
      <c r="C127" s="292"/>
      <c r="D127" s="292">
        <f t="shared" si="1"/>
        <v>46071.710000000006</v>
      </c>
    </row>
    <row r="128" spans="1:4" x14ac:dyDescent="0.3">
      <c r="A128" s="269" t="s">
        <v>1457</v>
      </c>
      <c r="B128" s="292">
        <v>1063.1399999999994</v>
      </c>
      <c r="C128" s="292"/>
      <c r="D128" s="292">
        <f t="shared" si="1"/>
        <v>1063.1399999999994</v>
      </c>
    </row>
    <row r="129" spans="1:4" x14ac:dyDescent="0.3">
      <c r="A129" s="269" t="s">
        <v>1458</v>
      </c>
      <c r="B129" s="292">
        <v>58505.79</v>
      </c>
      <c r="C129" s="292">
        <v>7414.35</v>
      </c>
      <c r="D129" s="292">
        <f t="shared" si="1"/>
        <v>65920.14</v>
      </c>
    </row>
    <row r="130" spans="1:4" x14ac:dyDescent="0.3">
      <c r="A130" s="269" t="s">
        <v>1459</v>
      </c>
      <c r="B130" s="292">
        <v>41028.78</v>
      </c>
      <c r="C130" s="292">
        <v>5373</v>
      </c>
      <c r="D130" s="292">
        <f t="shared" si="1"/>
        <v>46401.78</v>
      </c>
    </row>
    <row r="131" spans="1:4" x14ac:dyDescent="0.3">
      <c r="A131" s="269" t="s">
        <v>1460</v>
      </c>
      <c r="B131" s="292">
        <v>46115.87000000001</v>
      </c>
      <c r="C131" s="292"/>
      <c r="D131" s="292">
        <f t="shared" ref="D131:D194" si="2">B131+C131</f>
        <v>46115.87000000001</v>
      </c>
    </row>
    <row r="132" spans="1:4" x14ac:dyDescent="0.3">
      <c r="A132" s="269" t="s">
        <v>1461</v>
      </c>
      <c r="B132" s="292">
        <v>29402.15</v>
      </c>
      <c r="C132" s="292"/>
      <c r="D132" s="292">
        <f t="shared" si="2"/>
        <v>29402.15</v>
      </c>
    </row>
    <row r="133" spans="1:4" x14ac:dyDescent="0.3">
      <c r="A133" s="269" t="s">
        <v>1462</v>
      </c>
      <c r="B133" s="292">
        <v>75323.850000000006</v>
      </c>
      <c r="C133" s="292">
        <v>1918.3</v>
      </c>
      <c r="D133" s="292">
        <f t="shared" si="2"/>
        <v>77242.150000000009</v>
      </c>
    </row>
    <row r="134" spans="1:4" x14ac:dyDescent="0.3">
      <c r="A134" s="269" t="s">
        <v>1463</v>
      </c>
      <c r="B134" s="292">
        <v>48888.299999999988</v>
      </c>
      <c r="C134" s="292"/>
      <c r="D134" s="292">
        <f t="shared" si="2"/>
        <v>48888.299999999988</v>
      </c>
    </row>
    <row r="135" spans="1:4" x14ac:dyDescent="0.3">
      <c r="A135" s="269" t="s">
        <v>1464</v>
      </c>
      <c r="B135" s="292">
        <v>5273.4499999999971</v>
      </c>
      <c r="C135" s="292"/>
      <c r="D135" s="292">
        <f t="shared" si="2"/>
        <v>5273.4499999999971</v>
      </c>
    </row>
    <row r="136" spans="1:4" x14ac:dyDescent="0.3">
      <c r="A136" s="269" t="s">
        <v>1465</v>
      </c>
      <c r="B136" s="292">
        <v>70943.520000000004</v>
      </c>
      <c r="C136" s="292"/>
      <c r="D136" s="292">
        <f t="shared" si="2"/>
        <v>70943.520000000004</v>
      </c>
    </row>
    <row r="137" spans="1:4" x14ac:dyDescent="0.3">
      <c r="A137" s="269" t="s">
        <v>1466</v>
      </c>
      <c r="B137" s="292">
        <v>141616.70000000001</v>
      </c>
      <c r="C137" s="292">
        <v>6905.5</v>
      </c>
      <c r="D137" s="292">
        <f t="shared" si="2"/>
        <v>148522.20000000001</v>
      </c>
    </row>
    <row r="138" spans="1:4" x14ac:dyDescent="0.3">
      <c r="A138" s="269" t="s">
        <v>1467</v>
      </c>
      <c r="B138" s="292">
        <v>39097.240000000005</v>
      </c>
      <c r="C138" s="292">
        <v>1436.38</v>
      </c>
      <c r="D138" s="292">
        <f t="shared" si="2"/>
        <v>40533.620000000003</v>
      </c>
    </row>
    <row r="139" spans="1:4" x14ac:dyDescent="0.3">
      <c r="A139" s="269" t="s">
        <v>1468</v>
      </c>
      <c r="B139" s="292">
        <v>23006.489999999998</v>
      </c>
      <c r="C139" s="292">
        <v>2180.52</v>
      </c>
      <c r="D139" s="292">
        <f t="shared" si="2"/>
        <v>25187.01</v>
      </c>
    </row>
    <row r="140" spans="1:4" x14ac:dyDescent="0.3">
      <c r="A140" s="269" t="s">
        <v>1469</v>
      </c>
      <c r="B140" s="292">
        <v>66861.47</v>
      </c>
      <c r="C140" s="292"/>
      <c r="D140" s="292">
        <f t="shared" si="2"/>
        <v>66861.47</v>
      </c>
    </row>
    <row r="141" spans="1:4" x14ac:dyDescent="0.3">
      <c r="A141" s="269" t="s">
        <v>1470</v>
      </c>
      <c r="B141" s="292">
        <v>30395.34</v>
      </c>
      <c r="C141" s="292">
        <v>4320.13</v>
      </c>
      <c r="D141" s="292">
        <f t="shared" si="2"/>
        <v>34715.47</v>
      </c>
    </row>
    <row r="142" spans="1:4" x14ac:dyDescent="0.3">
      <c r="A142" s="269" t="s">
        <v>1471</v>
      </c>
      <c r="B142" s="292">
        <v>-637.42000000000007</v>
      </c>
      <c r="C142" s="292">
        <v>1046.94</v>
      </c>
      <c r="D142" s="292">
        <f t="shared" si="2"/>
        <v>409.52</v>
      </c>
    </row>
    <row r="143" spans="1:4" x14ac:dyDescent="0.3">
      <c r="A143" s="269" t="s">
        <v>1472</v>
      </c>
      <c r="B143" s="292">
        <v>73476.960000000006</v>
      </c>
      <c r="C143" s="292"/>
      <c r="D143" s="292">
        <f t="shared" si="2"/>
        <v>73476.960000000006</v>
      </c>
    </row>
    <row r="144" spans="1:4" x14ac:dyDescent="0.3">
      <c r="A144" s="269" t="s">
        <v>1473</v>
      </c>
      <c r="B144" s="292">
        <v>12871.5</v>
      </c>
      <c r="C144" s="292"/>
      <c r="D144" s="292">
        <f t="shared" si="2"/>
        <v>12871.5</v>
      </c>
    </row>
    <row r="145" spans="1:4" x14ac:dyDescent="0.3">
      <c r="A145" s="269" t="s">
        <v>1474</v>
      </c>
      <c r="B145" s="292">
        <v>65889.210000000006</v>
      </c>
      <c r="C145" s="292"/>
      <c r="D145" s="292">
        <f t="shared" si="2"/>
        <v>65889.210000000006</v>
      </c>
    </row>
    <row r="146" spans="1:4" x14ac:dyDescent="0.3">
      <c r="A146" s="269" t="s">
        <v>1476</v>
      </c>
      <c r="B146" s="292">
        <v>11729.739999999998</v>
      </c>
      <c r="C146" s="292">
        <v>14276.62</v>
      </c>
      <c r="D146" s="292">
        <f t="shared" si="2"/>
        <v>26006.36</v>
      </c>
    </row>
    <row r="147" spans="1:4" x14ac:dyDescent="0.3">
      <c r="A147" s="269" t="s">
        <v>1477</v>
      </c>
      <c r="B147" s="292">
        <v>101788.89000000001</v>
      </c>
      <c r="C147" s="292">
        <v>602.69000000000005</v>
      </c>
      <c r="D147" s="292">
        <f t="shared" si="2"/>
        <v>102391.58000000002</v>
      </c>
    </row>
    <row r="148" spans="1:4" x14ac:dyDescent="0.3">
      <c r="A148" s="269" t="s">
        <v>1478</v>
      </c>
      <c r="B148" s="292">
        <v>12986.75</v>
      </c>
      <c r="C148" s="292">
        <v>690.73</v>
      </c>
      <c r="D148" s="292">
        <f t="shared" si="2"/>
        <v>13677.48</v>
      </c>
    </row>
    <row r="149" spans="1:4" x14ac:dyDescent="0.3">
      <c r="A149" s="269" t="s">
        <v>1479</v>
      </c>
      <c r="B149" s="292">
        <v>35523.289999999994</v>
      </c>
      <c r="C149" s="292"/>
      <c r="D149" s="292">
        <f t="shared" si="2"/>
        <v>35523.289999999994</v>
      </c>
    </row>
    <row r="150" spans="1:4" x14ac:dyDescent="0.3">
      <c r="A150" s="269" t="s">
        <v>1480</v>
      </c>
      <c r="B150" s="292">
        <v>97340.68</v>
      </c>
      <c r="C150" s="292"/>
      <c r="D150" s="292">
        <f t="shared" si="2"/>
        <v>97340.68</v>
      </c>
    </row>
    <row r="151" spans="1:4" x14ac:dyDescent="0.3">
      <c r="A151" s="269" t="s">
        <v>1481</v>
      </c>
      <c r="B151" s="292">
        <v>78055.75</v>
      </c>
      <c r="C151" s="292"/>
      <c r="D151" s="292">
        <f t="shared" si="2"/>
        <v>78055.75</v>
      </c>
    </row>
    <row r="152" spans="1:4" x14ac:dyDescent="0.3">
      <c r="A152" s="269" t="s">
        <v>1482</v>
      </c>
      <c r="B152" s="292">
        <v>53889.770000000004</v>
      </c>
      <c r="C152" s="292"/>
      <c r="D152" s="292">
        <f t="shared" si="2"/>
        <v>53889.770000000004</v>
      </c>
    </row>
    <row r="153" spans="1:4" x14ac:dyDescent="0.3">
      <c r="A153" s="269" t="s">
        <v>1782</v>
      </c>
      <c r="B153" s="292">
        <v>79408.19</v>
      </c>
      <c r="C153" s="292"/>
      <c r="D153" s="292">
        <f t="shared" si="2"/>
        <v>79408.19</v>
      </c>
    </row>
    <row r="154" spans="1:4" x14ac:dyDescent="0.3">
      <c r="A154" s="269" t="s">
        <v>1483</v>
      </c>
      <c r="B154" s="292">
        <v>23629.160000000003</v>
      </c>
      <c r="C154" s="292">
        <v>2142.19</v>
      </c>
      <c r="D154" s="292">
        <f t="shared" si="2"/>
        <v>25771.350000000002</v>
      </c>
    </row>
    <row r="155" spans="1:4" x14ac:dyDescent="0.3">
      <c r="A155" s="269" t="s">
        <v>1484</v>
      </c>
      <c r="B155" s="292">
        <v>88173.86</v>
      </c>
      <c r="C155" s="292"/>
      <c r="D155" s="292">
        <f t="shared" si="2"/>
        <v>88173.86</v>
      </c>
    </row>
    <row r="156" spans="1:4" x14ac:dyDescent="0.3">
      <c r="A156" s="269" t="s">
        <v>1485</v>
      </c>
      <c r="B156" s="292">
        <v>113189.27000000002</v>
      </c>
      <c r="C156" s="292"/>
      <c r="D156" s="292">
        <f t="shared" si="2"/>
        <v>113189.27000000002</v>
      </c>
    </row>
    <row r="157" spans="1:4" x14ac:dyDescent="0.3">
      <c r="A157" s="269" t="s">
        <v>1486</v>
      </c>
      <c r="B157" s="292">
        <v>109369.42</v>
      </c>
      <c r="C157" s="292"/>
      <c r="D157" s="292">
        <f t="shared" si="2"/>
        <v>109369.42</v>
      </c>
    </row>
    <row r="158" spans="1:4" x14ac:dyDescent="0.3">
      <c r="A158" s="269" t="s">
        <v>1487</v>
      </c>
      <c r="B158" s="292">
        <v>48587.099999999991</v>
      </c>
      <c r="C158" s="292"/>
      <c r="D158" s="292">
        <f t="shared" si="2"/>
        <v>48587.099999999991</v>
      </c>
    </row>
    <row r="159" spans="1:4" x14ac:dyDescent="0.3">
      <c r="A159" s="269" t="s">
        <v>1488</v>
      </c>
      <c r="B159" s="292">
        <v>82627.49000000002</v>
      </c>
      <c r="C159" s="292"/>
      <c r="D159" s="292">
        <f t="shared" si="2"/>
        <v>82627.49000000002</v>
      </c>
    </row>
    <row r="160" spans="1:4" x14ac:dyDescent="0.3">
      <c r="A160" s="269" t="s">
        <v>1489</v>
      </c>
      <c r="B160" s="292">
        <v>137548.15000000002</v>
      </c>
      <c r="C160" s="292"/>
      <c r="D160" s="292">
        <f t="shared" si="2"/>
        <v>137548.15000000002</v>
      </c>
    </row>
    <row r="161" spans="1:4" x14ac:dyDescent="0.3">
      <c r="A161" s="269" t="s">
        <v>1490</v>
      </c>
      <c r="B161" s="292">
        <v>0</v>
      </c>
      <c r="C161" s="292"/>
      <c r="D161" s="292">
        <f t="shared" si="2"/>
        <v>0</v>
      </c>
    </row>
    <row r="162" spans="1:4" x14ac:dyDescent="0.3">
      <c r="A162" s="269" t="s">
        <v>1491</v>
      </c>
      <c r="B162" s="292">
        <v>2472.2699999999995</v>
      </c>
      <c r="C162" s="292"/>
      <c r="D162" s="292">
        <f t="shared" si="2"/>
        <v>2472.2699999999995</v>
      </c>
    </row>
    <row r="163" spans="1:4" x14ac:dyDescent="0.3">
      <c r="A163" s="269" t="s">
        <v>1492</v>
      </c>
      <c r="B163" s="292">
        <v>7138.4</v>
      </c>
      <c r="C163" s="292"/>
      <c r="D163" s="292">
        <f t="shared" si="2"/>
        <v>7138.4</v>
      </c>
    </row>
    <row r="164" spans="1:4" x14ac:dyDescent="0.3">
      <c r="A164" s="269" t="s">
        <v>1493</v>
      </c>
      <c r="B164" s="292">
        <v>4159.5999999999995</v>
      </c>
      <c r="C164" s="292"/>
      <c r="D164" s="292">
        <f t="shared" si="2"/>
        <v>4159.5999999999995</v>
      </c>
    </row>
    <row r="165" spans="1:4" x14ac:dyDescent="0.3">
      <c r="A165" s="269" t="s">
        <v>1494</v>
      </c>
      <c r="B165" s="292">
        <v>0</v>
      </c>
      <c r="C165" s="292"/>
      <c r="D165" s="292">
        <f t="shared" si="2"/>
        <v>0</v>
      </c>
    </row>
    <row r="166" spans="1:4" x14ac:dyDescent="0.3">
      <c r="A166" s="269" t="s">
        <v>1495</v>
      </c>
      <c r="B166" s="292">
        <v>21272.86</v>
      </c>
      <c r="C166" s="292"/>
      <c r="D166" s="292">
        <f t="shared" si="2"/>
        <v>21272.86</v>
      </c>
    </row>
    <row r="167" spans="1:4" x14ac:dyDescent="0.3">
      <c r="A167" s="269" t="s">
        <v>1496</v>
      </c>
      <c r="B167" s="292">
        <v>-11.460000000000036</v>
      </c>
      <c r="C167" s="292"/>
      <c r="D167" s="292">
        <f t="shared" si="2"/>
        <v>-11.460000000000036</v>
      </c>
    </row>
    <row r="168" spans="1:4" x14ac:dyDescent="0.3">
      <c r="A168" s="269" t="s">
        <v>1497</v>
      </c>
      <c r="B168" s="292">
        <v>1835.3500000000001</v>
      </c>
      <c r="C168" s="292"/>
      <c r="D168" s="292">
        <f t="shared" si="2"/>
        <v>1835.3500000000001</v>
      </c>
    </row>
    <row r="169" spans="1:4" x14ac:dyDescent="0.3">
      <c r="A169" s="269" t="s">
        <v>1498</v>
      </c>
      <c r="B169" s="292">
        <v>0</v>
      </c>
      <c r="C169" s="292"/>
      <c r="D169" s="292">
        <f t="shared" si="2"/>
        <v>0</v>
      </c>
    </row>
    <row r="170" spans="1:4" x14ac:dyDescent="0.3">
      <c r="A170" s="269" t="s">
        <v>1499</v>
      </c>
      <c r="B170" s="292">
        <v>2643.9000000000015</v>
      </c>
      <c r="C170" s="292"/>
      <c r="D170" s="292">
        <f t="shared" si="2"/>
        <v>2643.9000000000015</v>
      </c>
    </row>
    <row r="171" spans="1:4" x14ac:dyDescent="0.3">
      <c r="A171" s="269" t="s">
        <v>1500</v>
      </c>
      <c r="B171" s="292">
        <v>29303.46</v>
      </c>
      <c r="C171" s="292"/>
      <c r="D171" s="292">
        <f t="shared" si="2"/>
        <v>29303.46</v>
      </c>
    </row>
    <row r="172" spans="1:4" x14ac:dyDescent="0.3">
      <c r="A172" s="269" t="s">
        <v>1501</v>
      </c>
      <c r="B172" s="292">
        <v>11083.32</v>
      </c>
      <c r="C172" s="292">
        <v>946.3</v>
      </c>
      <c r="D172" s="292">
        <f t="shared" si="2"/>
        <v>12029.619999999999</v>
      </c>
    </row>
    <row r="173" spans="1:4" x14ac:dyDescent="0.3">
      <c r="A173" s="269" t="s">
        <v>1502</v>
      </c>
      <c r="B173" s="292">
        <v>33173.199999999997</v>
      </c>
      <c r="C173" s="292">
        <v>490.64</v>
      </c>
      <c r="D173" s="292">
        <f t="shared" si="2"/>
        <v>33663.839999999997</v>
      </c>
    </row>
    <row r="174" spans="1:4" x14ac:dyDescent="0.3">
      <c r="A174" s="269" t="s">
        <v>1503</v>
      </c>
      <c r="B174" s="292">
        <v>15636.030000000002</v>
      </c>
      <c r="C174" s="292"/>
      <c r="D174" s="292">
        <f t="shared" si="2"/>
        <v>15636.030000000002</v>
      </c>
    </row>
    <row r="175" spans="1:4" x14ac:dyDescent="0.3">
      <c r="A175" s="269" t="s">
        <v>1504</v>
      </c>
      <c r="B175" s="292">
        <v>864.67000000000007</v>
      </c>
      <c r="C175" s="292"/>
      <c r="D175" s="292">
        <f t="shared" si="2"/>
        <v>864.67000000000007</v>
      </c>
    </row>
    <row r="176" spans="1:4" x14ac:dyDescent="0.3">
      <c r="A176" s="269" t="s">
        <v>1505</v>
      </c>
      <c r="B176" s="292">
        <v>313.99</v>
      </c>
      <c r="C176" s="292"/>
      <c r="D176" s="292">
        <f t="shared" si="2"/>
        <v>313.99</v>
      </c>
    </row>
    <row r="177" spans="1:4" x14ac:dyDescent="0.3">
      <c r="A177" s="269" t="s">
        <v>1506</v>
      </c>
      <c r="B177" s="292">
        <v>38383.519999999997</v>
      </c>
      <c r="C177" s="292">
        <v>31263.34</v>
      </c>
      <c r="D177" s="292">
        <f t="shared" si="2"/>
        <v>69646.86</v>
      </c>
    </row>
    <row r="178" spans="1:4" x14ac:dyDescent="0.3">
      <c r="A178" s="269" t="s">
        <v>1507</v>
      </c>
      <c r="B178" s="292">
        <v>5789.53</v>
      </c>
      <c r="C178" s="292">
        <v>47.78</v>
      </c>
      <c r="D178" s="292">
        <f t="shared" si="2"/>
        <v>5837.3099999999995</v>
      </c>
    </row>
    <row r="179" spans="1:4" x14ac:dyDescent="0.3">
      <c r="A179" s="269" t="s">
        <v>1508</v>
      </c>
      <c r="B179" s="292">
        <v>-173.5</v>
      </c>
      <c r="C179" s="292">
        <v>4042.99</v>
      </c>
      <c r="D179" s="292">
        <f t="shared" si="2"/>
        <v>3869.49</v>
      </c>
    </row>
    <row r="180" spans="1:4" x14ac:dyDescent="0.3">
      <c r="A180" s="269" t="s">
        <v>1509</v>
      </c>
      <c r="B180" s="292">
        <v>16358.07</v>
      </c>
      <c r="C180" s="292"/>
      <c r="D180" s="292">
        <f t="shared" si="2"/>
        <v>16358.07</v>
      </c>
    </row>
    <row r="181" spans="1:4" x14ac:dyDescent="0.3">
      <c r="A181" s="269" t="s">
        <v>1510</v>
      </c>
      <c r="B181" s="292">
        <v>38398.26</v>
      </c>
      <c r="C181" s="292"/>
      <c r="D181" s="292">
        <f t="shared" si="2"/>
        <v>38398.26</v>
      </c>
    </row>
    <row r="182" spans="1:4" x14ac:dyDescent="0.3">
      <c r="A182" s="269" t="s">
        <v>1511</v>
      </c>
      <c r="B182" s="292">
        <v>28087.879999999997</v>
      </c>
      <c r="C182" s="292"/>
      <c r="D182" s="292">
        <f t="shared" si="2"/>
        <v>28087.879999999997</v>
      </c>
    </row>
    <row r="183" spans="1:4" x14ac:dyDescent="0.3">
      <c r="A183" s="269" t="s">
        <v>1512</v>
      </c>
      <c r="B183" s="292">
        <v>20721.440000000002</v>
      </c>
      <c r="C183" s="292"/>
      <c r="D183" s="292">
        <f t="shared" si="2"/>
        <v>20721.440000000002</v>
      </c>
    </row>
    <row r="184" spans="1:4" x14ac:dyDescent="0.3">
      <c r="A184" s="269" t="s">
        <v>1513</v>
      </c>
      <c r="B184" s="292">
        <v>3996.8600000000006</v>
      </c>
      <c r="C184" s="292"/>
      <c r="D184" s="292">
        <f t="shared" si="2"/>
        <v>3996.8600000000006</v>
      </c>
    </row>
    <row r="185" spans="1:4" x14ac:dyDescent="0.3">
      <c r="A185" s="269" t="s">
        <v>1514</v>
      </c>
      <c r="B185" s="292">
        <v>42471.88</v>
      </c>
      <c r="C185" s="292"/>
      <c r="D185" s="292">
        <f t="shared" si="2"/>
        <v>42471.88</v>
      </c>
    </row>
    <row r="186" spans="1:4" x14ac:dyDescent="0.3">
      <c r="A186" s="269" t="s">
        <v>1515</v>
      </c>
      <c r="B186" s="292">
        <v>55012.460000000006</v>
      </c>
      <c r="C186" s="292"/>
      <c r="D186" s="292">
        <f t="shared" si="2"/>
        <v>55012.460000000006</v>
      </c>
    </row>
    <row r="187" spans="1:4" x14ac:dyDescent="0.3">
      <c r="A187" s="269" t="s">
        <v>1516</v>
      </c>
      <c r="B187" s="292">
        <v>61027.43</v>
      </c>
      <c r="C187" s="292"/>
      <c r="D187" s="292">
        <f t="shared" si="2"/>
        <v>61027.43</v>
      </c>
    </row>
    <row r="188" spans="1:4" x14ac:dyDescent="0.3">
      <c r="A188" s="269" t="s">
        <v>1517</v>
      </c>
      <c r="B188" s="292">
        <v>23587.67</v>
      </c>
      <c r="C188" s="292"/>
      <c r="D188" s="292">
        <f t="shared" si="2"/>
        <v>23587.67</v>
      </c>
    </row>
    <row r="189" spans="1:4" x14ac:dyDescent="0.3">
      <c r="A189" s="269" t="s">
        <v>1518</v>
      </c>
      <c r="B189" s="292">
        <v>26346.539999999997</v>
      </c>
      <c r="C189" s="292"/>
      <c r="D189" s="292">
        <f t="shared" si="2"/>
        <v>26346.539999999997</v>
      </c>
    </row>
    <row r="190" spans="1:4" x14ac:dyDescent="0.3">
      <c r="A190" s="269" t="s">
        <v>1519</v>
      </c>
      <c r="B190" s="292">
        <v>54771.12999999999</v>
      </c>
      <c r="C190" s="292"/>
      <c r="D190" s="292">
        <f t="shared" si="2"/>
        <v>54771.12999999999</v>
      </c>
    </row>
    <row r="191" spans="1:4" x14ac:dyDescent="0.3">
      <c r="A191" s="269" t="s">
        <v>1520</v>
      </c>
      <c r="B191" s="292">
        <v>9082.25</v>
      </c>
      <c r="C191" s="292"/>
      <c r="D191" s="292">
        <f t="shared" si="2"/>
        <v>9082.25</v>
      </c>
    </row>
    <row r="192" spans="1:4" x14ac:dyDescent="0.3">
      <c r="A192" s="269" t="s">
        <v>1521</v>
      </c>
      <c r="B192" s="292">
        <v>49887.729999999996</v>
      </c>
      <c r="C192" s="292">
        <v>1047.6300000000001</v>
      </c>
      <c r="D192" s="292">
        <f t="shared" si="2"/>
        <v>50935.359999999993</v>
      </c>
    </row>
    <row r="193" spans="1:4" x14ac:dyDescent="0.3">
      <c r="A193" s="269" t="s">
        <v>1522</v>
      </c>
      <c r="B193" s="292">
        <v>59870.09</v>
      </c>
      <c r="C193" s="292"/>
      <c r="D193" s="292">
        <f t="shared" si="2"/>
        <v>59870.09</v>
      </c>
    </row>
    <row r="194" spans="1:4" x14ac:dyDescent="0.3">
      <c r="A194" s="269" t="s">
        <v>1523</v>
      </c>
      <c r="B194" s="292">
        <v>130202.69</v>
      </c>
      <c r="C194" s="292"/>
      <c r="D194" s="292">
        <f t="shared" si="2"/>
        <v>130202.69</v>
      </c>
    </row>
    <row r="195" spans="1:4" x14ac:dyDescent="0.3">
      <c r="A195" s="269" t="s">
        <v>1524</v>
      </c>
      <c r="B195" s="292">
        <v>49713.919999999998</v>
      </c>
      <c r="C195" s="292"/>
      <c r="D195" s="292">
        <f t="shared" ref="D195:D258" si="3">B195+C195</f>
        <v>49713.919999999998</v>
      </c>
    </row>
    <row r="196" spans="1:4" x14ac:dyDescent="0.3">
      <c r="A196" s="269" t="s">
        <v>1525</v>
      </c>
      <c r="B196" s="292">
        <v>42442.26</v>
      </c>
      <c r="C196" s="292"/>
      <c r="D196" s="292">
        <f t="shared" si="3"/>
        <v>42442.26</v>
      </c>
    </row>
    <row r="197" spans="1:4" x14ac:dyDescent="0.3">
      <c r="A197" s="269" t="s">
        <v>1526</v>
      </c>
      <c r="B197" s="292">
        <v>17475.66</v>
      </c>
      <c r="C197" s="292"/>
      <c r="D197" s="292">
        <f t="shared" si="3"/>
        <v>17475.66</v>
      </c>
    </row>
    <row r="198" spans="1:4" x14ac:dyDescent="0.3">
      <c r="A198" s="269" t="s">
        <v>1527</v>
      </c>
      <c r="B198" s="292">
        <v>39492.43</v>
      </c>
      <c r="C198" s="292"/>
      <c r="D198" s="292">
        <f t="shared" si="3"/>
        <v>39492.43</v>
      </c>
    </row>
    <row r="199" spans="1:4" x14ac:dyDescent="0.3">
      <c r="A199" s="269" t="s">
        <v>1528</v>
      </c>
      <c r="B199" s="292">
        <v>4921.68</v>
      </c>
      <c r="C199" s="292"/>
      <c r="D199" s="292">
        <f t="shared" si="3"/>
        <v>4921.68</v>
      </c>
    </row>
    <row r="200" spans="1:4" x14ac:dyDescent="0.3">
      <c r="A200" s="269" t="s">
        <v>1529</v>
      </c>
      <c r="B200" s="292">
        <v>2171.54</v>
      </c>
      <c r="C200" s="292"/>
      <c r="D200" s="292">
        <f t="shared" si="3"/>
        <v>2171.54</v>
      </c>
    </row>
    <row r="201" spans="1:4" x14ac:dyDescent="0.3">
      <c r="A201" s="269" t="s">
        <v>1530</v>
      </c>
      <c r="B201" s="292">
        <v>0</v>
      </c>
      <c r="C201" s="292"/>
      <c r="D201" s="292">
        <f t="shared" si="3"/>
        <v>0</v>
      </c>
    </row>
    <row r="202" spans="1:4" x14ac:dyDescent="0.3">
      <c r="A202" s="269" t="s">
        <v>1531</v>
      </c>
      <c r="B202" s="292">
        <v>-137.99</v>
      </c>
      <c r="C202" s="292"/>
      <c r="D202" s="292">
        <f t="shared" si="3"/>
        <v>-137.99</v>
      </c>
    </row>
    <row r="203" spans="1:4" x14ac:dyDescent="0.3">
      <c r="A203" s="269" t="s">
        <v>1532</v>
      </c>
      <c r="B203" s="292">
        <v>-14.569999999999993</v>
      </c>
      <c r="C203" s="292"/>
      <c r="D203" s="292">
        <f t="shared" si="3"/>
        <v>-14.569999999999993</v>
      </c>
    </row>
    <row r="204" spans="1:4" x14ac:dyDescent="0.3">
      <c r="A204" s="269" t="s">
        <v>1533</v>
      </c>
      <c r="B204" s="292">
        <v>746.6</v>
      </c>
      <c r="C204" s="292"/>
      <c r="D204" s="292">
        <f t="shared" si="3"/>
        <v>746.6</v>
      </c>
    </row>
    <row r="205" spans="1:4" x14ac:dyDescent="0.3">
      <c r="A205" s="269" t="s">
        <v>1534</v>
      </c>
      <c r="B205" s="292">
        <v>3766.7</v>
      </c>
      <c r="C205" s="292"/>
      <c r="D205" s="292">
        <f t="shared" si="3"/>
        <v>3766.7</v>
      </c>
    </row>
    <row r="206" spans="1:4" x14ac:dyDescent="0.3">
      <c r="A206" s="269" t="s">
        <v>1535</v>
      </c>
      <c r="B206" s="292">
        <v>0</v>
      </c>
      <c r="C206" s="292"/>
      <c r="D206" s="292">
        <f t="shared" si="3"/>
        <v>0</v>
      </c>
    </row>
    <row r="207" spans="1:4" x14ac:dyDescent="0.3">
      <c r="A207" s="269" t="s">
        <v>1536</v>
      </c>
      <c r="B207" s="292">
        <v>24769.42</v>
      </c>
      <c r="C207" s="292"/>
      <c r="D207" s="292">
        <f t="shared" si="3"/>
        <v>24769.42</v>
      </c>
    </row>
    <row r="208" spans="1:4" x14ac:dyDescent="0.3">
      <c r="A208" s="269" t="s">
        <v>1537</v>
      </c>
      <c r="B208" s="292">
        <v>5692.1399999999994</v>
      </c>
      <c r="C208" s="292"/>
      <c r="D208" s="292">
        <f t="shared" si="3"/>
        <v>5692.1399999999994</v>
      </c>
    </row>
    <row r="209" spans="1:4" x14ac:dyDescent="0.3">
      <c r="A209" s="269" t="s">
        <v>1538</v>
      </c>
      <c r="B209" s="292">
        <v>2402.6899999999996</v>
      </c>
      <c r="C209" s="292"/>
      <c r="D209" s="292">
        <f t="shared" si="3"/>
        <v>2402.6899999999996</v>
      </c>
    </row>
    <row r="210" spans="1:4" x14ac:dyDescent="0.3">
      <c r="A210" s="269" t="s">
        <v>1539</v>
      </c>
      <c r="B210" s="292">
        <v>19684.61</v>
      </c>
      <c r="C210" s="292"/>
      <c r="D210" s="292">
        <f t="shared" si="3"/>
        <v>19684.61</v>
      </c>
    </row>
    <row r="211" spans="1:4" x14ac:dyDescent="0.3">
      <c r="A211" s="269" t="s">
        <v>1540</v>
      </c>
      <c r="B211" s="292">
        <v>94.859999999999957</v>
      </c>
      <c r="C211" s="292"/>
      <c r="D211" s="292">
        <f t="shared" si="3"/>
        <v>94.859999999999957</v>
      </c>
    </row>
    <row r="212" spans="1:4" x14ac:dyDescent="0.3">
      <c r="A212" s="269" t="s">
        <v>1541</v>
      </c>
      <c r="B212" s="292">
        <v>-3.9800000000000182</v>
      </c>
      <c r="C212" s="292"/>
      <c r="D212" s="292">
        <f t="shared" si="3"/>
        <v>-3.9800000000000182</v>
      </c>
    </row>
    <row r="213" spans="1:4" x14ac:dyDescent="0.3">
      <c r="A213" s="269" t="s">
        <v>1542</v>
      </c>
      <c r="B213" s="292">
        <v>172.07000000000016</v>
      </c>
      <c r="C213" s="292">
        <v>8841.26</v>
      </c>
      <c r="D213" s="292">
        <f t="shared" si="3"/>
        <v>9013.33</v>
      </c>
    </row>
    <row r="214" spans="1:4" x14ac:dyDescent="0.3">
      <c r="A214" s="269" t="s">
        <v>1543</v>
      </c>
      <c r="B214" s="292">
        <v>681.23</v>
      </c>
      <c r="C214" s="292"/>
      <c r="D214" s="292">
        <f t="shared" si="3"/>
        <v>681.23</v>
      </c>
    </row>
    <row r="215" spans="1:4" x14ac:dyDescent="0.3">
      <c r="A215" s="269" t="s">
        <v>1544</v>
      </c>
      <c r="B215" s="292">
        <v>663.34000000000015</v>
      </c>
      <c r="C215" s="292">
        <v>24735.03</v>
      </c>
      <c r="D215" s="292">
        <f t="shared" si="3"/>
        <v>25398.37</v>
      </c>
    </row>
    <row r="216" spans="1:4" x14ac:dyDescent="0.3">
      <c r="A216" s="269" t="s">
        <v>1545</v>
      </c>
      <c r="B216" s="292">
        <v>0</v>
      </c>
      <c r="C216" s="292"/>
      <c r="D216" s="292">
        <f t="shared" si="3"/>
        <v>0</v>
      </c>
    </row>
    <row r="217" spans="1:4" x14ac:dyDescent="0.3">
      <c r="A217" s="269" t="s">
        <v>1546</v>
      </c>
      <c r="B217" s="292">
        <v>1113.8200000000002</v>
      </c>
      <c r="C217" s="292">
        <v>1554.34</v>
      </c>
      <c r="D217" s="292">
        <f t="shared" si="3"/>
        <v>2668.16</v>
      </c>
    </row>
    <row r="218" spans="1:4" x14ac:dyDescent="0.3">
      <c r="A218" s="269" t="s">
        <v>1547</v>
      </c>
      <c r="B218" s="292">
        <v>4831.33</v>
      </c>
      <c r="C218" s="292"/>
      <c r="D218" s="292">
        <f t="shared" si="3"/>
        <v>4831.33</v>
      </c>
    </row>
    <row r="219" spans="1:4" x14ac:dyDescent="0.3">
      <c r="A219" s="269" t="s">
        <v>1548</v>
      </c>
      <c r="B219" s="292">
        <v>605.49</v>
      </c>
      <c r="C219" s="292"/>
      <c r="D219" s="292">
        <f t="shared" si="3"/>
        <v>605.49</v>
      </c>
    </row>
    <row r="220" spans="1:4" x14ac:dyDescent="0.3">
      <c r="A220" s="269" t="s">
        <v>1549</v>
      </c>
      <c r="B220" s="292">
        <v>158.22999999999996</v>
      </c>
      <c r="C220" s="292"/>
      <c r="D220" s="292">
        <f t="shared" si="3"/>
        <v>158.22999999999996</v>
      </c>
    </row>
    <row r="221" spans="1:4" x14ac:dyDescent="0.3">
      <c r="A221" s="269" t="s">
        <v>1550</v>
      </c>
      <c r="B221" s="292">
        <v>89357.02</v>
      </c>
      <c r="C221" s="292"/>
      <c r="D221" s="292">
        <f t="shared" si="3"/>
        <v>89357.02</v>
      </c>
    </row>
    <row r="222" spans="1:4" x14ac:dyDescent="0.3">
      <c r="A222" s="269" t="s">
        <v>1551</v>
      </c>
      <c r="B222" s="292">
        <v>70635.8</v>
      </c>
      <c r="C222" s="292"/>
      <c r="D222" s="292">
        <f t="shared" si="3"/>
        <v>70635.8</v>
      </c>
    </row>
    <row r="223" spans="1:4" x14ac:dyDescent="0.3">
      <c r="A223" s="269" t="s">
        <v>1552</v>
      </c>
      <c r="B223" s="292">
        <v>26290.65</v>
      </c>
      <c r="C223" s="292"/>
      <c r="D223" s="292">
        <f t="shared" si="3"/>
        <v>26290.65</v>
      </c>
    </row>
    <row r="224" spans="1:4" x14ac:dyDescent="0.3">
      <c r="A224" s="269" t="s">
        <v>1553</v>
      </c>
      <c r="B224" s="292">
        <v>247.23000000000002</v>
      </c>
      <c r="C224" s="292"/>
      <c r="D224" s="292">
        <f t="shared" si="3"/>
        <v>247.23000000000002</v>
      </c>
    </row>
    <row r="225" spans="1:4" x14ac:dyDescent="0.3">
      <c r="A225" s="269" t="s">
        <v>1554</v>
      </c>
      <c r="B225" s="292">
        <v>30288.67</v>
      </c>
      <c r="C225" s="292">
        <v>242.97</v>
      </c>
      <c r="D225" s="292">
        <f t="shared" si="3"/>
        <v>30531.64</v>
      </c>
    </row>
    <row r="226" spans="1:4" x14ac:dyDescent="0.3">
      <c r="A226" s="269" t="s">
        <v>1555</v>
      </c>
      <c r="B226" s="292">
        <v>0</v>
      </c>
      <c r="C226" s="292"/>
      <c r="D226" s="292">
        <f t="shared" si="3"/>
        <v>0</v>
      </c>
    </row>
    <row r="227" spans="1:4" x14ac:dyDescent="0.3">
      <c r="A227" s="269" t="s">
        <v>1556</v>
      </c>
      <c r="B227" s="292">
        <v>185.89999999999992</v>
      </c>
      <c r="C227" s="292"/>
      <c r="D227" s="292">
        <f t="shared" si="3"/>
        <v>185.89999999999992</v>
      </c>
    </row>
    <row r="228" spans="1:4" x14ac:dyDescent="0.3">
      <c r="A228" s="269" t="s">
        <v>1557</v>
      </c>
      <c r="B228" s="292">
        <v>0</v>
      </c>
      <c r="C228" s="292"/>
      <c r="D228" s="292">
        <f t="shared" si="3"/>
        <v>0</v>
      </c>
    </row>
    <row r="229" spans="1:4" x14ac:dyDescent="0.3">
      <c r="A229" s="269" t="s">
        <v>1558</v>
      </c>
      <c r="B229" s="292">
        <v>42066.180000000008</v>
      </c>
      <c r="C229" s="292"/>
      <c r="D229" s="292">
        <f t="shared" si="3"/>
        <v>42066.180000000008</v>
      </c>
    </row>
    <row r="230" spans="1:4" x14ac:dyDescent="0.3">
      <c r="A230" s="269" t="s">
        <v>1559</v>
      </c>
      <c r="B230" s="292">
        <v>180834.06</v>
      </c>
      <c r="C230" s="292">
        <v>1045.72</v>
      </c>
      <c r="D230" s="292">
        <f t="shared" si="3"/>
        <v>181879.78</v>
      </c>
    </row>
    <row r="231" spans="1:4" x14ac:dyDescent="0.3">
      <c r="A231" s="269" t="s">
        <v>1560</v>
      </c>
      <c r="B231" s="292">
        <v>26452.729999999996</v>
      </c>
      <c r="C231" s="292"/>
      <c r="D231" s="292">
        <f t="shared" si="3"/>
        <v>26452.729999999996</v>
      </c>
    </row>
    <row r="232" spans="1:4" x14ac:dyDescent="0.3">
      <c r="A232" s="269" t="s">
        <v>1783</v>
      </c>
      <c r="B232" s="292">
        <v>32729.489999999998</v>
      </c>
      <c r="C232" s="292"/>
      <c r="D232" s="292">
        <f t="shared" si="3"/>
        <v>32729.489999999998</v>
      </c>
    </row>
    <row r="233" spans="1:4" x14ac:dyDescent="0.3">
      <c r="A233" s="269" t="s">
        <v>1561</v>
      </c>
      <c r="B233" s="292">
        <v>21319.65</v>
      </c>
      <c r="C233" s="292"/>
      <c r="D233" s="292">
        <f t="shared" si="3"/>
        <v>21319.65</v>
      </c>
    </row>
    <row r="234" spans="1:4" x14ac:dyDescent="0.3">
      <c r="A234" s="269" t="s">
        <v>1562</v>
      </c>
      <c r="B234" s="292">
        <v>0</v>
      </c>
      <c r="C234" s="292"/>
      <c r="D234" s="292">
        <f t="shared" si="3"/>
        <v>0</v>
      </c>
    </row>
    <row r="235" spans="1:4" x14ac:dyDescent="0.3">
      <c r="A235" s="269" t="s">
        <v>1563</v>
      </c>
      <c r="B235" s="292">
        <v>1695.3399999999997</v>
      </c>
      <c r="C235" s="292"/>
      <c r="D235" s="292">
        <f t="shared" si="3"/>
        <v>1695.3399999999997</v>
      </c>
    </row>
    <row r="236" spans="1:4" x14ac:dyDescent="0.3">
      <c r="A236" s="269" t="s">
        <v>1564</v>
      </c>
      <c r="B236" s="292">
        <v>40664.559999999998</v>
      </c>
      <c r="C236" s="292"/>
      <c r="D236" s="292">
        <f t="shared" si="3"/>
        <v>40664.559999999998</v>
      </c>
    </row>
    <row r="237" spans="1:4" x14ac:dyDescent="0.3">
      <c r="A237" s="269" t="s">
        <v>1565</v>
      </c>
      <c r="B237" s="292">
        <v>85.950000000000045</v>
      </c>
      <c r="C237" s="292"/>
      <c r="D237" s="292">
        <f t="shared" si="3"/>
        <v>85.950000000000045</v>
      </c>
    </row>
    <row r="238" spans="1:4" x14ac:dyDescent="0.3">
      <c r="A238" s="269" t="s">
        <v>1566</v>
      </c>
      <c r="B238" s="292">
        <v>1418.1299999999974</v>
      </c>
      <c r="C238" s="292"/>
      <c r="D238" s="292">
        <f t="shared" si="3"/>
        <v>1418.1299999999974</v>
      </c>
    </row>
    <row r="239" spans="1:4" x14ac:dyDescent="0.3">
      <c r="A239" s="269" t="s">
        <v>1567</v>
      </c>
      <c r="B239" s="292">
        <v>15125.810000000001</v>
      </c>
      <c r="C239" s="292"/>
      <c r="D239" s="292">
        <f t="shared" si="3"/>
        <v>15125.810000000001</v>
      </c>
    </row>
    <row r="240" spans="1:4" x14ac:dyDescent="0.3">
      <c r="A240" s="269" t="s">
        <v>1568</v>
      </c>
      <c r="B240" s="292">
        <v>120217.34</v>
      </c>
      <c r="C240" s="292"/>
      <c r="D240" s="292">
        <f t="shared" si="3"/>
        <v>120217.34</v>
      </c>
    </row>
    <row r="241" spans="1:4" x14ac:dyDescent="0.3">
      <c r="A241" s="269" t="s">
        <v>1569</v>
      </c>
      <c r="B241" s="292">
        <v>40708.570000000007</v>
      </c>
      <c r="C241" s="292">
        <v>526.75</v>
      </c>
      <c r="D241" s="292">
        <f t="shared" si="3"/>
        <v>41235.320000000007</v>
      </c>
    </row>
    <row r="242" spans="1:4" x14ac:dyDescent="0.3">
      <c r="A242" s="269" t="s">
        <v>1570</v>
      </c>
      <c r="B242" s="292">
        <v>564.01</v>
      </c>
      <c r="C242" s="292"/>
      <c r="D242" s="292">
        <f t="shared" si="3"/>
        <v>564.01</v>
      </c>
    </row>
    <row r="243" spans="1:4" x14ac:dyDescent="0.3">
      <c r="A243" s="269" t="s">
        <v>1571</v>
      </c>
      <c r="B243" s="292">
        <v>1862.81</v>
      </c>
      <c r="C243" s="292">
        <v>941.82</v>
      </c>
      <c r="D243" s="292">
        <f t="shared" si="3"/>
        <v>2804.63</v>
      </c>
    </row>
    <row r="244" spans="1:4" x14ac:dyDescent="0.3">
      <c r="A244" s="269" t="s">
        <v>1572</v>
      </c>
      <c r="B244" s="292">
        <v>38014.460000000006</v>
      </c>
      <c r="C244" s="292"/>
      <c r="D244" s="292">
        <f t="shared" si="3"/>
        <v>38014.460000000006</v>
      </c>
    </row>
    <row r="245" spans="1:4" x14ac:dyDescent="0.3">
      <c r="A245" s="269" t="s">
        <v>1573</v>
      </c>
      <c r="B245" s="292">
        <v>10651.839999999997</v>
      </c>
      <c r="C245" s="292"/>
      <c r="D245" s="292">
        <f t="shared" si="3"/>
        <v>10651.839999999997</v>
      </c>
    </row>
    <row r="246" spans="1:4" x14ac:dyDescent="0.3">
      <c r="A246" s="269" t="s">
        <v>1574</v>
      </c>
      <c r="B246" s="292">
        <v>89601.15</v>
      </c>
      <c r="C246" s="292">
        <v>5470.56</v>
      </c>
      <c r="D246" s="292">
        <f t="shared" si="3"/>
        <v>95071.709999999992</v>
      </c>
    </row>
    <row r="247" spans="1:4" x14ac:dyDescent="0.3">
      <c r="A247" s="269" t="s">
        <v>1575</v>
      </c>
      <c r="B247" s="292">
        <v>4100.82</v>
      </c>
      <c r="C247" s="292"/>
      <c r="D247" s="292">
        <f t="shared" si="3"/>
        <v>4100.82</v>
      </c>
    </row>
    <row r="248" spans="1:4" x14ac:dyDescent="0.3">
      <c r="A248" s="269" t="s">
        <v>1576</v>
      </c>
      <c r="B248" s="292">
        <v>21330.590000000004</v>
      </c>
      <c r="C248" s="292"/>
      <c r="D248" s="292">
        <f t="shared" si="3"/>
        <v>21330.590000000004</v>
      </c>
    </row>
    <row r="249" spans="1:4" x14ac:dyDescent="0.3">
      <c r="A249" s="269" t="s">
        <v>1577</v>
      </c>
      <c r="B249" s="292">
        <v>2224.67</v>
      </c>
      <c r="C249" s="292"/>
      <c r="D249" s="292">
        <f t="shared" si="3"/>
        <v>2224.67</v>
      </c>
    </row>
    <row r="250" spans="1:4" x14ac:dyDescent="0.3">
      <c r="A250" s="269" t="s">
        <v>1578</v>
      </c>
      <c r="B250" s="292">
        <v>0</v>
      </c>
      <c r="C250" s="292"/>
      <c r="D250" s="292">
        <f t="shared" si="3"/>
        <v>0</v>
      </c>
    </row>
    <row r="251" spans="1:4" x14ac:dyDescent="0.3">
      <c r="A251" s="269" t="s">
        <v>1784</v>
      </c>
      <c r="B251" s="292">
        <v>78797.95</v>
      </c>
      <c r="C251" s="292"/>
      <c r="D251" s="292">
        <f t="shared" si="3"/>
        <v>78797.95</v>
      </c>
    </row>
    <row r="252" spans="1:4" x14ac:dyDescent="0.3">
      <c r="A252" s="269" t="s">
        <v>1785</v>
      </c>
      <c r="B252" s="292">
        <v>38146.769999999997</v>
      </c>
      <c r="C252" s="292"/>
      <c r="D252" s="292">
        <f t="shared" si="3"/>
        <v>38146.769999999997</v>
      </c>
    </row>
    <row r="253" spans="1:4" x14ac:dyDescent="0.3">
      <c r="A253" s="269" t="s">
        <v>1786</v>
      </c>
      <c r="B253" s="292">
        <v>44201.210000000006</v>
      </c>
      <c r="C253" s="292"/>
      <c r="D253" s="292">
        <f t="shared" si="3"/>
        <v>44201.210000000006</v>
      </c>
    </row>
    <row r="254" spans="1:4" x14ac:dyDescent="0.3">
      <c r="A254" s="269" t="s">
        <v>1787</v>
      </c>
      <c r="B254" s="292">
        <v>7409.42</v>
      </c>
      <c r="C254" s="292"/>
      <c r="D254" s="292">
        <f t="shared" si="3"/>
        <v>7409.42</v>
      </c>
    </row>
    <row r="255" spans="1:4" x14ac:dyDescent="0.3">
      <c r="A255" s="269" t="s">
        <v>1788</v>
      </c>
      <c r="B255" s="292">
        <v>0</v>
      </c>
      <c r="C255" s="292">
        <v>2233.3200000000002</v>
      </c>
      <c r="D255" s="292">
        <f t="shared" si="3"/>
        <v>2233.3200000000002</v>
      </c>
    </row>
    <row r="256" spans="1:4" x14ac:dyDescent="0.3">
      <c r="A256" s="269" t="s">
        <v>1789</v>
      </c>
      <c r="B256" s="292">
        <v>5803.7400000000016</v>
      </c>
      <c r="C256" s="292"/>
      <c r="D256" s="292">
        <f t="shared" si="3"/>
        <v>5803.7400000000016</v>
      </c>
    </row>
    <row r="257" spans="1:4" x14ac:dyDescent="0.3">
      <c r="A257" s="269" t="s">
        <v>1790</v>
      </c>
      <c r="B257" s="292">
        <v>39347.71</v>
      </c>
      <c r="C257" s="292"/>
      <c r="D257" s="292">
        <f t="shared" si="3"/>
        <v>39347.71</v>
      </c>
    </row>
    <row r="258" spans="1:4" x14ac:dyDescent="0.3">
      <c r="A258" s="269" t="s">
        <v>1791</v>
      </c>
      <c r="B258" s="292">
        <v>-541.13000000000011</v>
      </c>
      <c r="C258" s="292"/>
      <c r="D258" s="292">
        <f t="shared" si="3"/>
        <v>-541.13000000000011</v>
      </c>
    </row>
    <row r="259" spans="1:4" x14ac:dyDescent="0.3">
      <c r="A259" s="269" t="s">
        <v>1792</v>
      </c>
      <c r="B259" s="292">
        <v>315.33000000000004</v>
      </c>
      <c r="C259" s="292"/>
      <c r="D259" s="292">
        <f t="shared" ref="D259:D322" si="4">B259+C259</f>
        <v>315.33000000000004</v>
      </c>
    </row>
    <row r="260" spans="1:4" x14ac:dyDescent="0.3">
      <c r="A260" s="269" t="s">
        <v>1793</v>
      </c>
      <c r="B260" s="292">
        <v>691.56</v>
      </c>
      <c r="C260" s="292"/>
      <c r="D260" s="292">
        <f t="shared" si="4"/>
        <v>691.56</v>
      </c>
    </row>
    <row r="261" spans="1:4" x14ac:dyDescent="0.3">
      <c r="A261" s="269" t="s">
        <v>1794</v>
      </c>
      <c r="B261" s="292">
        <v>71042.740000000005</v>
      </c>
      <c r="C261" s="292"/>
      <c r="D261" s="292">
        <f t="shared" si="4"/>
        <v>71042.740000000005</v>
      </c>
    </row>
    <row r="262" spans="1:4" x14ac:dyDescent="0.3">
      <c r="A262" s="269" t="s">
        <v>1795</v>
      </c>
      <c r="B262" s="292">
        <v>5315.68</v>
      </c>
      <c r="C262" s="292"/>
      <c r="D262" s="292">
        <f t="shared" si="4"/>
        <v>5315.68</v>
      </c>
    </row>
    <row r="263" spans="1:4" x14ac:dyDescent="0.3">
      <c r="A263" s="269" t="s">
        <v>1796</v>
      </c>
      <c r="B263" s="292">
        <v>1486.3700000000001</v>
      </c>
      <c r="C263" s="292"/>
      <c r="D263" s="292">
        <f t="shared" si="4"/>
        <v>1486.3700000000001</v>
      </c>
    </row>
    <row r="264" spans="1:4" x14ac:dyDescent="0.3">
      <c r="A264" s="269" t="s">
        <v>1797</v>
      </c>
      <c r="B264" s="292">
        <v>899.91000000000076</v>
      </c>
      <c r="C264" s="292"/>
      <c r="D264" s="292">
        <f t="shared" si="4"/>
        <v>899.91000000000076</v>
      </c>
    </row>
    <row r="265" spans="1:4" x14ac:dyDescent="0.3">
      <c r="A265" s="269" t="s">
        <v>1798</v>
      </c>
      <c r="B265" s="292">
        <v>19820.98</v>
      </c>
      <c r="C265" s="292"/>
      <c r="D265" s="292">
        <f t="shared" si="4"/>
        <v>19820.98</v>
      </c>
    </row>
    <row r="266" spans="1:4" x14ac:dyDescent="0.3">
      <c r="A266" s="269" t="s">
        <v>1799</v>
      </c>
      <c r="B266" s="292">
        <v>599.98000000000047</v>
      </c>
      <c r="C266" s="292"/>
      <c r="D266" s="292">
        <f t="shared" si="4"/>
        <v>599.98000000000047</v>
      </c>
    </row>
    <row r="267" spans="1:4" x14ac:dyDescent="0.3">
      <c r="A267" s="269" t="s">
        <v>1800</v>
      </c>
      <c r="B267" s="292">
        <v>24562.42</v>
      </c>
      <c r="C267" s="292"/>
      <c r="D267" s="292">
        <f t="shared" si="4"/>
        <v>24562.42</v>
      </c>
    </row>
    <row r="268" spans="1:4" x14ac:dyDescent="0.3">
      <c r="A268" s="269" t="s">
        <v>1801</v>
      </c>
      <c r="B268" s="292">
        <v>37948.240000000005</v>
      </c>
      <c r="C268" s="292"/>
      <c r="D268" s="292">
        <f t="shared" si="4"/>
        <v>37948.240000000005</v>
      </c>
    </row>
    <row r="269" spans="1:4" x14ac:dyDescent="0.3">
      <c r="A269" s="269" t="s">
        <v>1579</v>
      </c>
      <c r="B269" s="292">
        <v>14308.130000000001</v>
      </c>
      <c r="C269" s="292"/>
      <c r="D269" s="292">
        <f t="shared" si="4"/>
        <v>14308.130000000001</v>
      </c>
    </row>
    <row r="270" spans="1:4" x14ac:dyDescent="0.3">
      <c r="A270" s="269" t="s">
        <v>1580</v>
      </c>
      <c r="B270" s="292">
        <v>12090.699999999999</v>
      </c>
      <c r="C270" s="292"/>
      <c r="D270" s="292">
        <f t="shared" si="4"/>
        <v>12090.699999999999</v>
      </c>
    </row>
    <row r="271" spans="1:4" x14ac:dyDescent="0.3">
      <c r="A271" s="269" t="s">
        <v>1581</v>
      </c>
      <c r="B271" s="292">
        <v>62984.560000000005</v>
      </c>
      <c r="C271" s="292"/>
      <c r="D271" s="292">
        <f t="shared" si="4"/>
        <v>62984.560000000005</v>
      </c>
    </row>
    <row r="272" spans="1:4" x14ac:dyDescent="0.3">
      <c r="A272" s="269" t="s">
        <v>1582</v>
      </c>
      <c r="B272" s="292">
        <v>35541.65</v>
      </c>
      <c r="C272" s="292">
        <v>16987.84</v>
      </c>
      <c r="D272" s="292">
        <f t="shared" si="4"/>
        <v>52529.490000000005</v>
      </c>
    </row>
    <row r="273" spans="1:4" x14ac:dyDescent="0.3">
      <c r="A273" s="269" t="s">
        <v>1583</v>
      </c>
      <c r="B273" s="292">
        <v>72374.990000000005</v>
      </c>
      <c r="C273" s="292">
        <v>25302.38</v>
      </c>
      <c r="D273" s="292">
        <f t="shared" si="4"/>
        <v>97677.37000000001</v>
      </c>
    </row>
    <row r="274" spans="1:4" x14ac:dyDescent="0.3">
      <c r="A274" s="269" t="s">
        <v>1584</v>
      </c>
      <c r="B274" s="292">
        <v>3685.0400000000009</v>
      </c>
      <c r="C274" s="292">
        <v>11429.01</v>
      </c>
      <c r="D274" s="292">
        <f t="shared" si="4"/>
        <v>15114.050000000001</v>
      </c>
    </row>
    <row r="275" spans="1:4" x14ac:dyDescent="0.3">
      <c r="A275" s="269" t="s">
        <v>1585</v>
      </c>
      <c r="B275" s="292">
        <v>27941.68</v>
      </c>
      <c r="C275" s="292">
        <v>30764.02</v>
      </c>
      <c r="D275" s="292">
        <f t="shared" si="4"/>
        <v>58705.7</v>
      </c>
    </row>
    <row r="276" spans="1:4" x14ac:dyDescent="0.3">
      <c r="A276" s="269" t="s">
        <v>1586</v>
      </c>
      <c r="B276" s="292">
        <v>30501.910000000003</v>
      </c>
      <c r="C276" s="292"/>
      <c r="D276" s="292">
        <f t="shared" si="4"/>
        <v>30501.910000000003</v>
      </c>
    </row>
    <row r="277" spans="1:4" x14ac:dyDescent="0.3">
      <c r="A277" s="269" t="s">
        <v>1587</v>
      </c>
      <c r="B277" s="292">
        <v>39852.1</v>
      </c>
      <c r="C277" s="292">
        <v>6906.83</v>
      </c>
      <c r="D277" s="292">
        <f t="shared" si="4"/>
        <v>46758.93</v>
      </c>
    </row>
    <row r="278" spans="1:4" x14ac:dyDescent="0.3">
      <c r="A278" s="269" t="s">
        <v>1588</v>
      </c>
      <c r="B278" s="292">
        <v>8302.5400000000009</v>
      </c>
      <c r="C278" s="292">
        <v>7087.61</v>
      </c>
      <c r="D278" s="292">
        <f t="shared" si="4"/>
        <v>15390.150000000001</v>
      </c>
    </row>
    <row r="279" spans="1:4" x14ac:dyDescent="0.3">
      <c r="A279" s="269" t="s">
        <v>1589</v>
      </c>
      <c r="B279" s="292">
        <v>114079.72999999998</v>
      </c>
      <c r="C279" s="292">
        <v>5054.79</v>
      </c>
      <c r="D279" s="292">
        <f t="shared" si="4"/>
        <v>119134.51999999997</v>
      </c>
    </row>
    <row r="280" spans="1:4" x14ac:dyDescent="0.3">
      <c r="A280" s="269" t="s">
        <v>1590</v>
      </c>
      <c r="B280" s="292">
        <v>59492.01</v>
      </c>
      <c r="C280" s="292"/>
      <c r="D280" s="292">
        <f t="shared" si="4"/>
        <v>59492.01</v>
      </c>
    </row>
    <row r="281" spans="1:4" x14ac:dyDescent="0.3">
      <c r="A281" s="269" t="s">
        <v>1591</v>
      </c>
      <c r="B281" s="292">
        <v>7122.84</v>
      </c>
      <c r="C281" s="292"/>
      <c r="D281" s="292">
        <f t="shared" si="4"/>
        <v>7122.84</v>
      </c>
    </row>
    <row r="282" spans="1:4" x14ac:dyDescent="0.3">
      <c r="A282" s="269" t="s">
        <v>1592</v>
      </c>
      <c r="B282" s="292">
        <v>107030.15</v>
      </c>
      <c r="C282" s="292"/>
      <c r="D282" s="292">
        <f t="shared" si="4"/>
        <v>107030.15</v>
      </c>
    </row>
    <row r="283" spans="1:4" x14ac:dyDescent="0.3">
      <c r="A283" s="269" t="s">
        <v>1593</v>
      </c>
      <c r="B283" s="292">
        <v>84248</v>
      </c>
      <c r="C283" s="292"/>
      <c r="D283" s="292">
        <f t="shared" si="4"/>
        <v>84248</v>
      </c>
    </row>
    <row r="284" spans="1:4" x14ac:dyDescent="0.3">
      <c r="A284" s="269" t="s">
        <v>1594</v>
      </c>
      <c r="B284" s="292">
        <v>9533.8499999999985</v>
      </c>
      <c r="C284" s="292"/>
      <c r="D284" s="292">
        <f t="shared" si="4"/>
        <v>9533.8499999999985</v>
      </c>
    </row>
    <row r="285" spans="1:4" x14ac:dyDescent="0.3">
      <c r="A285" s="269" t="s">
        <v>1595</v>
      </c>
      <c r="B285" s="292">
        <v>10896.879999999997</v>
      </c>
      <c r="C285" s="292"/>
      <c r="D285" s="292">
        <f t="shared" si="4"/>
        <v>10896.879999999997</v>
      </c>
    </row>
    <row r="286" spans="1:4" x14ac:dyDescent="0.3">
      <c r="A286" s="269" t="s">
        <v>1596</v>
      </c>
      <c r="B286" s="292">
        <v>37004.559999999998</v>
      </c>
      <c r="C286" s="292"/>
      <c r="D286" s="292">
        <f t="shared" si="4"/>
        <v>37004.559999999998</v>
      </c>
    </row>
    <row r="287" spans="1:4" x14ac:dyDescent="0.3">
      <c r="A287" s="269" t="s">
        <v>1597</v>
      </c>
      <c r="B287" s="292">
        <v>836.21</v>
      </c>
      <c r="C287" s="292"/>
      <c r="D287" s="292">
        <f t="shared" si="4"/>
        <v>836.21</v>
      </c>
    </row>
    <row r="288" spans="1:4" x14ac:dyDescent="0.3">
      <c r="A288" s="269" t="s">
        <v>1598</v>
      </c>
      <c r="B288" s="292">
        <v>26809.47</v>
      </c>
      <c r="C288" s="292">
        <v>7498.28</v>
      </c>
      <c r="D288" s="292">
        <f t="shared" si="4"/>
        <v>34307.75</v>
      </c>
    </row>
    <row r="289" spans="1:4" x14ac:dyDescent="0.3">
      <c r="A289" s="269" t="s">
        <v>1599</v>
      </c>
      <c r="B289" s="292">
        <v>778.04</v>
      </c>
      <c r="C289" s="292"/>
      <c r="D289" s="292">
        <f t="shared" si="4"/>
        <v>778.04</v>
      </c>
    </row>
    <row r="290" spans="1:4" x14ac:dyDescent="0.3">
      <c r="A290" s="269" t="s">
        <v>1600</v>
      </c>
      <c r="B290" s="292">
        <v>31627.260000000002</v>
      </c>
      <c r="C290" s="292"/>
      <c r="D290" s="292">
        <f t="shared" si="4"/>
        <v>31627.260000000002</v>
      </c>
    </row>
    <row r="291" spans="1:4" x14ac:dyDescent="0.3">
      <c r="A291" s="269" t="s">
        <v>1601</v>
      </c>
      <c r="B291" s="292">
        <v>56089.549999999996</v>
      </c>
      <c r="C291" s="292"/>
      <c r="D291" s="292">
        <f t="shared" si="4"/>
        <v>56089.549999999996</v>
      </c>
    </row>
    <row r="292" spans="1:4" x14ac:dyDescent="0.3">
      <c r="A292" s="269" t="s">
        <v>1602</v>
      </c>
      <c r="B292" s="292">
        <v>-1.9999999999527063E-2</v>
      </c>
      <c r="C292" s="292"/>
      <c r="D292" s="292">
        <f t="shared" si="4"/>
        <v>-1.9999999999527063E-2</v>
      </c>
    </row>
    <row r="293" spans="1:4" x14ac:dyDescent="0.3">
      <c r="A293" s="269" t="s">
        <v>1603</v>
      </c>
      <c r="B293" s="292">
        <v>14096.380000000001</v>
      </c>
      <c r="C293" s="292"/>
      <c r="D293" s="292">
        <f t="shared" si="4"/>
        <v>14096.380000000001</v>
      </c>
    </row>
    <row r="294" spans="1:4" x14ac:dyDescent="0.3">
      <c r="A294" s="269" t="s">
        <v>1604</v>
      </c>
      <c r="B294" s="292">
        <v>16085.120000000003</v>
      </c>
      <c r="C294" s="292"/>
      <c r="D294" s="292">
        <f t="shared" si="4"/>
        <v>16085.120000000003</v>
      </c>
    </row>
    <row r="295" spans="1:4" x14ac:dyDescent="0.3">
      <c r="A295" s="269" t="s">
        <v>1605</v>
      </c>
      <c r="B295" s="292">
        <v>21266.58</v>
      </c>
      <c r="C295" s="292"/>
      <c r="D295" s="292">
        <f t="shared" si="4"/>
        <v>21266.58</v>
      </c>
    </row>
    <row r="296" spans="1:4" x14ac:dyDescent="0.3">
      <c r="A296" s="269" t="s">
        <v>1606</v>
      </c>
      <c r="B296" s="292">
        <v>0</v>
      </c>
      <c r="C296" s="292"/>
      <c r="D296" s="292">
        <f t="shared" si="4"/>
        <v>0</v>
      </c>
    </row>
    <row r="297" spans="1:4" x14ac:dyDescent="0.3">
      <c r="A297" s="269" t="s">
        <v>1770</v>
      </c>
      <c r="B297" s="292">
        <v>99.12</v>
      </c>
      <c r="C297" s="292"/>
      <c r="D297" s="292">
        <f t="shared" si="4"/>
        <v>99.12</v>
      </c>
    </row>
    <row r="298" spans="1:4" x14ac:dyDescent="0.3">
      <c r="A298" s="269" t="s">
        <v>1771</v>
      </c>
      <c r="B298" s="292">
        <v>39610.620000000003</v>
      </c>
      <c r="C298" s="292"/>
      <c r="D298" s="292">
        <f t="shared" si="4"/>
        <v>39610.620000000003</v>
      </c>
    </row>
    <row r="299" spans="1:4" x14ac:dyDescent="0.3">
      <c r="A299" s="269" t="s">
        <v>1768</v>
      </c>
      <c r="B299" s="292">
        <v>66169.86</v>
      </c>
      <c r="C299" s="292"/>
      <c r="D299" s="292">
        <f t="shared" si="4"/>
        <v>66169.86</v>
      </c>
    </row>
    <row r="300" spans="1:4" x14ac:dyDescent="0.3">
      <c r="A300" s="269" t="s">
        <v>1769</v>
      </c>
      <c r="B300" s="292">
        <v>42448.37000000001</v>
      </c>
      <c r="C300" s="292"/>
      <c r="D300" s="292">
        <f t="shared" si="4"/>
        <v>42448.37000000001</v>
      </c>
    </row>
    <row r="301" spans="1:4" x14ac:dyDescent="0.3">
      <c r="A301" s="269" t="s">
        <v>1802</v>
      </c>
      <c r="B301" s="292">
        <v>254.88</v>
      </c>
      <c r="C301" s="292"/>
      <c r="D301" s="292">
        <f t="shared" si="4"/>
        <v>254.88</v>
      </c>
    </row>
    <row r="302" spans="1:4" x14ac:dyDescent="0.3">
      <c r="A302" s="269" t="s">
        <v>1803</v>
      </c>
      <c r="B302" s="292">
        <v>235894.52000000002</v>
      </c>
      <c r="C302" s="292"/>
      <c r="D302" s="292">
        <f t="shared" si="4"/>
        <v>235894.52000000002</v>
      </c>
    </row>
    <row r="303" spans="1:4" x14ac:dyDescent="0.3">
      <c r="A303" s="269" t="s">
        <v>1804</v>
      </c>
      <c r="B303" s="292">
        <v>47061.93</v>
      </c>
      <c r="C303" s="292">
        <v>363.53</v>
      </c>
      <c r="D303" s="292">
        <f t="shared" si="4"/>
        <v>47425.46</v>
      </c>
    </row>
    <row r="304" spans="1:4" x14ac:dyDescent="0.3">
      <c r="A304" s="269" t="s">
        <v>1805</v>
      </c>
      <c r="B304" s="292">
        <v>47405.53</v>
      </c>
      <c r="C304" s="292"/>
      <c r="D304" s="292">
        <f t="shared" si="4"/>
        <v>47405.53</v>
      </c>
    </row>
    <row r="305" spans="1:4" x14ac:dyDescent="0.3">
      <c r="A305" s="269" t="s">
        <v>1806</v>
      </c>
      <c r="B305" s="292">
        <v>48950.5</v>
      </c>
      <c r="C305" s="292"/>
      <c r="D305" s="292">
        <f t="shared" si="4"/>
        <v>48950.5</v>
      </c>
    </row>
    <row r="306" spans="1:4" x14ac:dyDescent="0.3">
      <c r="A306" s="269" t="s">
        <v>1807</v>
      </c>
      <c r="B306" s="292">
        <v>25312.29</v>
      </c>
      <c r="C306" s="292"/>
      <c r="D306" s="292">
        <f t="shared" si="4"/>
        <v>25312.29</v>
      </c>
    </row>
    <row r="307" spans="1:4" x14ac:dyDescent="0.3">
      <c r="A307" s="269" t="s">
        <v>1808</v>
      </c>
      <c r="B307" s="292">
        <v>34507.64</v>
      </c>
      <c r="C307" s="292"/>
      <c r="D307" s="292">
        <f t="shared" si="4"/>
        <v>34507.64</v>
      </c>
    </row>
    <row r="308" spans="1:4" x14ac:dyDescent="0.3">
      <c r="A308" s="269" t="s">
        <v>1809</v>
      </c>
      <c r="B308" s="292">
        <v>85149.43</v>
      </c>
      <c r="C308" s="292"/>
      <c r="D308" s="292">
        <f t="shared" si="4"/>
        <v>85149.43</v>
      </c>
    </row>
    <row r="309" spans="1:4" x14ac:dyDescent="0.3">
      <c r="A309" s="269" t="s">
        <v>1810</v>
      </c>
      <c r="B309" s="292">
        <v>-1</v>
      </c>
      <c r="C309" s="292"/>
      <c r="D309" s="292">
        <f t="shared" si="4"/>
        <v>-1</v>
      </c>
    </row>
    <row r="310" spans="1:4" x14ac:dyDescent="0.3">
      <c r="A310" s="269" t="s">
        <v>1811</v>
      </c>
      <c r="B310" s="292">
        <v>37651.979999999996</v>
      </c>
      <c r="C310" s="292"/>
      <c r="D310" s="292">
        <f t="shared" si="4"/>
        <v>37651.979999999996</v>
      </c>
    </row>
    <row r="311" spans="1:4" x14ac:dyDescent="0.3">
      <c r="A311" s="269" t="s">
        <v>1812</v>
      </c>
      <c r="B311" s="292">
        <v>28176.909999999996</v>
      </c>
      <c r="C311" s="292"/>
      <c r="D311" s="292">
        <f t="shared" si="4"/>
        <v>28176.909999999996</v>
      </c>
    </row>
    <row r="312" spans="1:4" x14ac:dyDescent="0.3">
      <c r="A312" s="269" t="s">
        <v>1813</v>
      </c>
      <c r="B312" s="292">
        <v>0</v>
      </c>
      <c r="C312" s="292"/>
      <c r="D312" s="292">
        <f t="shared" si="4"/>
        <v>0</v>
      </c>
    </row>
    <row r="313" spans="1:4" x14ac:dyDescent="0.3">
      <c r="A313" s="269" t="s">
        <v>1814</v>
      </c>
      <c r="B313" s="292">
        <v>35396.340000000004</v>
      </c>
      <c r="C313" s="292"/>
      <c r="D313" s="292">
        <f t="shared" si="4"/>
        <v>35396.340000000004</v>
      </c>
    </row>
    <row r="314" spans="1:4" x14ac:dyDescent="0.3">
      <c r="A314" s="269" t="s">
        <v>1815</v>
      </c>
      <c r="B314" s="292">
        <v>37784.910000000003</v>
      </c>
      <c r="C314" s="292"/>
      <c r="D314" s="292">
        <f t="shared" si="4"/>
        <v>37784.910000000003</v>
      </c>
    </row>
    <row r="315" spans="1:4" x14ac:dyDescent="0.3">
      <c r="A315" s="269" t="s">
        <v>1816</v>
      </c>
      <c r="B315" s="292">
        <v>0</v>
      </c>
      <c r="C315" s="292"/>
      <c r="D315" s="292">
        <f t="shared" si="4"/>
        <v>0</v>
      </c>
    </row>
    <row r="316" spans="1:4" x14ac:dyDescent="0.3">
      <c r="A316" s="269" t="s">
        <v>1817</v>
      </c>
      <c r="B316" s="292">
        <v>67139.88</v>
      </c>
      <c r="C316" s="292"/>
      <c r="D316" s="292">
        <f t="shared" si="4"/>
        <v>67139.88</v>
      </c>
    </row>
    <row r="317" spans="1:4" x14ac:dyDescent="0.3">
      <c r="A317" s="269" t="s">
        <v>1818</v>
      </c>
      <c r="B317" s="292">
        <v>9145.9299999999985</v>
      </c>
      <c r="C317" s="292"/>
      <c r="D317" s="292">
        <f t="shared" si="4"/>
        <v>9145.9299999999985</v>
      </c>
    </row>
    <row r="318" spans="1:4" x14ac:dyDescent="0.3">
      <c r="A318" s="269" t="s">
        <v>1819</v>
      </c>
      <c r="B318" s="292">
        <v>44067.479999999996</v>
      </c>
      <c r="C318" s="292"/>
      <c r="D318" s="292">
        <f t="shared" si="4"/>
        <v>44067.479999999996</v>
      </c>
    </row>
    <row r="319" spans="1:4" x14ac:dyDescent="0.3">
      <c r="A319" s="269" t="s">
        <v>1820</v>
      </c>
      <c r="B319" s="292">
        <v>54274.880000000005</v>
      </c>
      <c r="C319" s="292"/>
      <c r="D319" s="292">
        <f t="shared" si="4"/>
        <v>54274.880000000005</v>
      </c>
    </row>
    <row r="320" spans="1:4" x14ac:dyDescent="0.3">
      <c r="A320" s="269" t="s">
        <v>1821</v>
      </c>
      <c r="B320" s="292">
        <v>1728.2299999999998</v>
      </c>
      <c r="C320" s="292"/>
      <c r="D320" s="292">
        <f t="shared" si="4"/>
        <v>1728.2299999999998</v>
      </c>
    </row>
    <row r="321" spans="1:4" x14ac:dyDescent="0.3">
      <c r="A321" s="269" t="s">
        <v>1822</v>
      </c>
      <c r="B321" s="292">
        <v>45973.95</v>
      </c>
      <c r="C321" s="292"/>
      <c r="D321" s="292">
        <f t="shared" si="4"/>
        <v>45973.95</v>
      </c>
    </row>
    <row r="322" spans="1:4" x14ac:dyDescent="0.3">
      <c r="A322" s="269" t="s">
        <v>1823</v>
      </c>
      <c r="B322" s="292">
        <v>40060.909999999989</v>
      </c>
      <c r="C322" s="292"/>
      <c r="D322" s="292">
        <f t="shared" si="4"/>
        <v>40060.909999999989</v>
      </c>
    </row>
    <row r="323" spans="1:4" x14ac:dyDescent="0.3">
      <c r="A323" s="269" t="s">
        <v>1824</v>
      </c>
      <c r="B323" s="292">
        <v>42374.17</v>
      </c>
      <c r="C323" s="292"/>
      <c r="D323" s="292">
        <f t="shared" ref="D323:D386" si="5">B323+C323</f>
        <v>42374.17</v>
      </c>
    </row>
    <row r="324" spans="1:4" x14ac:dyDescent="0.3">
      <c r="A324" s="269" t="s">
        <v>1825</v>
      </c>
      <c r="B324" s="292">
        <v>69.590000000000032</v>
      </c>
      <c r="C324" s="292"/>
      <c r="D324" s="292">
        <f t="shared" si="5"/>
        <v>69.590000000000032</v>
      </c>
    </row>
    <row r="325" spans="1:4" x14ac:dyDescent="0.3">
      <c r="A325" s="269" t="s">
        <v>1826</v>
      </c>
      <c r="B325" s="292">
        <v>6455.73</v>
      </c>
      <c r="C325" s="292"/>
      <c r="D325" s="292">
        <f t="shared" si="5"/>
        <v>6455.73</v>
      </c>
    </row>
    <row r="326" spans="1:4" x14ac:dyDescent="0.3">
      <c r="A326" s="269" t="s">
        <v>1827</v>
      </c>
      <c r="B326" s="292">
        <v>0</v>
      </c>
      <c r="C326" s="292"/>
      <c r="D326" s="292">
        <f t="shared" si="5"/>
        <v>0</v>
      </c>
    </row>
    <row r="327" spans="1:4" x14ac:dyDescent="0.3">
      <c r="A327" s="269" t="s">
        <v>1828</v>
      </c>
      <c r="B327" s="292">
        <v>2170.87</v>
      </c>
      <c r="C327" s="292"/>
      <c r="D327" s="292">
        <f t="shared" si="5"/>
        <v>2170.87</v>
      </c>
    </row>
    <row r="328" spans="1:4" x14ac:dyDescent="0.3">
      <c r="A328" s="269" t="s">
        <v>1829</v>
      </c>
      <c r="B328" s="292">
        <v>7206.42</v>
      </c>
      <c r="C328" s="292"/>
      <c r="D328" s="292">
        <f t="shared" si="5"/>
        <v>7206.42</v>
      </c>
    </row>
    <row r="329" spans="1:4" x14ac:dyDescent="0.3">
      <c r="A329" s="269" t="s">
        <v>1830</v>
      </c>
      <c r="B329" s="292">
        <v>0</v>
      </c>
      <c r="C329" s="292"/>
      <c r="D329" s="292">
        <f t="shared" si="5"/>
        <v>0</v>
      </c>
    </row>
    <row r="330" spans="1:4" x14ac:dyDescent="0.3">
      <c r="A330" s="269" t="s">
        <v>1831</v>
      </c>
      <c r="B330" s="292">
        <v>0</v>
      </c>
      <c r="C330" s="292"/>
      <c r="D330" s="292">
        <f t="shared" si="5"/>
        <v>0</v>
      </c>
    </row>
    <row r="331" spans="1:4" x14ac:dyDescent="0.3">
      <c r="A331" s="269" t="s">
        <v>1832</v>
      </c>
      <c r="B331" s="292">
        <v>1461.51</v>
      </c>
      <c r="C331" s="292"/>
      <c r="D331" s="292">
        <f t="shared" si="5"/>
        <v>1461.51</v>
      </c>
    </row>
    <row r="332" spans="1:4" x14ac:dyDescent="0.3">
      <c r="A332" s="269" t="s">
        <v>1833</v>
      </c>
      <c r="B332" s="292">
        <v>4053.5600000000004</v>
      </c>
      <c r="C332" s="292"/>
      <c r="D332" s="292">
        <f t="shared" si="5"/>
        <v>4053.5600000000004</v>
      </c>
    </row>
    <row r="333" spans="1:4" x14ac:dyDescent="0.3">
      <c r="A333" s="269" t="s">
        <v>1834</v>
      </c>
      <c r="B333" s="292">
        <v>-38.04000000000002</v>
      </c>
      <c r="C333" s="292"/>
      <c r="D333" s="292">
        <f t="shared" si="5"/>
        <v>-38.04000000000002</v>
      </c>
    </row>
    <row r="334" spans="1:4" x14ac:dyDescent="0.3">
      <c r="A334" s="269" t="s">
        <v>1835</v>
      </c>
      <c r="B334" s="292">
        <v>1250.5099999999998</v>
      </c>
      <c r="C334" s="292"/>
      <c r="D334" s="292">
        <f t="shared" si="5"/>
        <v>1250.5099999999998</v>
      </c>
    </row>
    <row r="335" spans="1:4" x14ac:dyDescent="0.3">
      <c r="A335" s="269" t="s">
        <v>1836</v>
      </c>
      <c r="B335" s="292">
        <v>1876.1799999999998</v>
      </c>
      <c r="C335" s="292"/>
      <c r="D335" s="292">
        <f t="shared" si="5"/>
        <v>1876.1799999999998</v>
      </c>
    </row>
    <row r="336" spans="1:4" x14ac:dyDescent="0.3">
      <c r="A336" s="269" t="s">
        <v>1837</v>
      </c>
      <c r="B336" s="292">
        <v>64.519999999999982</v>
      </c>
      <c r="C336" s="292"/>
      <c r="D336" s="292">
        <f t="shared" si="5"/>
        <v>64.519999999999982</v>
      </c>
    </row>
    <row r="337" spans="1:4" x14ac:dyDescent="0.3">
      <c r="A337" s="269" t="s">
        <v>1838</v>
      </c>
      <c r="B337" s="292">
        <v>17002.73</v>
      </c>
      <c r="C337" s="292"/>
      <c r="D337" s="292">
        <f t="shared" si="5"/>
        <v>17002.73</v>
      </c>
    </row>
    <row r="338" spans="1:4" x14ac:dyDescent="0.3">
      <c r="A338" s="269" t="s">
        <v>1839</v>
      </c>
      <c r="B338" s="292">
        <v>24461.1</v>
      </c>
      <c r="C338" s="292"/>
      <c r="D338" s="292">
        <f t="shared" si="5"/>
        <v>24461.1</v>
      </c>
    </row>
    <row r="339" spans="1:4" x14ac:dyDescent="0.3">
      <c r="A339" s="269" t="s">
        <v>1607</v>
      </c>
      <c r="B339" s="292">
        <v>2487.79</v>
      </c>
      <c r="C339" s="292"/>
      <c r="D339" s="292">
        <f t="shared" si="5"/>
        <v>2487.79</v>
      </c>
    </row>
    <row r="340" spans="1:4" x14ac:dyDescent="0.3">
      <c r="A340" s="269" t="s">
        <v>1608</v>
      </c>
      <c r="B340" s="292">
        <v>32221.05</v>
      </c>
      <c r="C340" s="292"/>
      <c r="D340" s="292">
        <f t="shared" si="5"/>
        <v>32221.05</v>
      </c>
    </row>
    <row r="341" spans="1:4" x14ac:dyDescent="0.3">
      <c r="A341" s="269" t="s">
        <v>1609</v>
      </c>
      <c r="B341" s="292">
        <v>425.99</v>
      </c>
      <c r="C341" s="292"/>
      <c r="D341" s="292">
        <f t="shared" si="5"/>
        <v>425.99</v>
      </c>
    </row>
    <row r="342" spans="1:4" x14ac:dyDescent="0.3">
      <c r="A342" s="269" t="s">
        <v>1610</v>
      </c>
      <c r="B342" s="292">
        <v>19913.509999999998</v>
      </c>
      <c r="C342" s="292"/>
      <c r="D342" s="292">
        <f t="shared" si="5"/>
        <v>19913.509999999998</v>
      </c>
    </row>
    <row r="343" spans="1:4" x14ac:dyDescent="0.3">
      <c r="A343" s="269" t="s">
        <v>1611</v>
      </c>
      <c r="B343" s="292">
        <v>4127.83</v>
      </c>
      <c r="C343" s="292"/>
      <c r="D343" s="292">
        <f t="shared" si="5"/>
        <v>4127.83</v>
      </c>
    </row>
    <row r="344" spans="1:4" x14ac:dyDescent="0.3">
      <c r="A344" s="269" t="s">
        <v>1612</v>
      </c>
      <c r="B344" s="292">
        <v>48340.420000000006</v>
      </c>
      <c r="C344" s="292"/>
      <c r="D344" s="292">
        <f t="shared" si="5"/>
        <v>48340.420000000006</v>
      </c>
    </row>
    <row r="345" spans="1:4" x14ac:dyDescent="0.3">
      <c r="A345" s="269" t="s">
        <v>1613</v>
      </c>
      <c r="B345" s="292">
        <v>546.86999999999989</v>
      </c>
      <c r="C345" s="292"/>
      <c r="D345" s="292">
        <f t="shared" si="5"/>
        <v>546.86999999999989</v>
      </c>
    </row>
    <row r="346" spans="1:4" x14ac:dyDescent="0.3">
      <c r="A346" s="269" t="s">
        <v>1614</v>
      </c>
      <c r="B346" s="292">
        <v>802.30000000000018</v>
      </c>
      <c r="C346" s="292"/>
      <c r="D346" s="292">
        <f t="shared" si="5"/>
        <v>802.30000000000018</v>
      </c>
    </row>
    <row r="347" spans="1:4" x14ac:dyDescent="0.3">
      <c r="A347" s="269" t="s">
        <v>1615</v>
      </c>
      <c r="B347" s="292">
        <v>10320.800000000001</v>
      </c>
      <c r="C347" s="292">
        <v>8279.7199999999993</v>
      </c>
      <c r="D347" s="292">
        <f t="shared" si="5"/>
        <v>18600.52</v>
      </c>
    </row>
    <row r="348" spans="1:4" x14ac:dyDescent="0.3">
      <c r="A348" s="269" t="s">
        <v>1616</v>
      </c>
      <c r="B348" s="292">
        <v>4833.17</v>
      </c>
      <c r="C348" s="292">
        <v>566.87</v>
      </c>
      <c r="D348" s="292">
        <f t="shared" si="5"/>
        <v>5400.04</v>
      </c>
    </row>
    <row r="349" spans="1:4" x14ac:dyDescent="0.3">
      <c r="A349" s="269" t="s">
        <v>1617</v>
      </c>
      <c r="B349" s="292">
        <v>34882.290000000008</v>
      </c>
      <c r="C349" s="292"/>
      <c r="D349" s="292">
        <f t="shared" si="5"/>
        <v>34882.290000000008</v>
      </c>
    </row>
    <row r="350" spans="1:4" x14ac:dyDescent="0.3">
      <c r="A350" s="269" t="s">
        <v>1618</v>
      </c>
      <c r="B350" s="292">
        <v>11358.04</v>
      </c>
      <c r="C350" s="292">
        <v>12960.03</v>
      </c>
      <c r="D350" s="292">
        <f t="shared" si="5"/>
        <v>24318.07</v>
      </c>
    </row>
    <row r="351" spans="1:4" x14ac:dyDescent="0.3">
      <c r="A351" s="269" t="s">
        <v>1619</v>
      </c>
      <c r="B351" s="292">
        <v>32391.94</v>
      </c>
      <c r="C351" s="292"/>
      <c r="D351" s="292">
        <f t="shared" si="5"/>
        <v>32391.94</v>
      </c>
    </row>
    <row r="352" spans="1:4" x14ac:dyDescent="0.3">
      <c r="A352" s="269" t="s">
        <v>1620</v>
      </c>
      <c r="B352" s="292">
        <v>32557.45</v>
      </c>
      <c r="C352" s="292">
        <v>4560.58</v>
      </c>
      <c r="D352" s="292">
        <f t="shared" si="5"/>
        <v>37118.03</v>
      </c>
    </row>
    <row r="353" spans="1:4" x14ac:dyDescent="0.3">
      <c r="A353" s="269" t="s">
        <v>1621</v>
      </c>
      <c r="B353" s="292">
        <v>48804.85</v>
      </c>
      <c r="C353" s="292"/>
      <c r="D353" s="292">
        <f t="shared" si="5"/>
        <v>48804.85</v>
      </c>
    </row>
    <row r="354" spans="1:4" x14ac:dyDescent="0.3">
      <c r="A354" s="269" t="s">
        <v>1622</v>
      </c>
      <c r="B354" s="292">
        <v>5142.8</v>
      </c>
      <c r="C354" s="292"/>
      <c r="D354" s="292">
        <f t="shared" si="5"/>
        <v>5142.8</v>
      </c>
    </row>
    <row r="355" spans="1:4" x14ac:dyDescent="0.3">
      <c r="A355" s="269" t="s">
        <v>1623</v>
      </c>
      <c r="B355" s="292">
        <v>22298.49</v>
      </c>
      <c r="C355" s="292"/>
      <c r="D355" s="292">
        <f t="shared" si="5"/>
        <v>22298.49</v>
      </c>
    </row>
    <row r="356" spans="1:4" x14ac:dyDescent="0.3">
      <c r="A356" s="269" t="s">
        <v>1624</v>
      </c>
      <c r="B356" s="292">
        <v>65411.430000000008</v>
      </c>
      <c r="C356" s="292"/>
      <c r="D356" s="292">
        <f t="shared" si="5"/>
        <v>65411.430000000008</v>
      </c>
    </row>
    <row r="357" spans="1:4" x14ac:dyDescent="0.3">
      <c r="A357" s="269" t="s">
        <v>1625</v>
      </c>
      <c r="B357" s="292">
        <v>9666.3700000000008</v>
      </c>
      <c r="C357" s="292"/>
      <c r="D357" s="292">
        <f t="shared" si="5"/>
        <v>9666.3700000000008</v>
      </c>
    </row>
    <row r="358" spans="1:4" x14ac:dyDescent="0.3">
      <c r="A358" s="269" t="s">
        <v>1626</v>
      </c>
      <c r="B358" s="292">
        <v>51863.609999999993</v>
      </c>
      <c r="C358" s="292"/>
      <c r="D358" s="292">
        <f t="shared" si="5"/>
        <v>51863.609999999993</v>
      </c>
    </row>
    <row r="359" spans="1:4" x14ac:dyDescent="0.3">
      <c r="A359" s="269" t="s">
        <v>1627</v>
      </c>
      <c r="B359" s="292">
        <v>34812.82</v>
      </c>
      <c r="C359" s="292"/>
      <c r="D359" s="292">
        <f t="shared" si="5"/>
        <v>34812.82</v>
      </c>
    </row>
    <row r="360" spans="1:4" x14ac:dyDescent="0.3">
      <c r="A360" s="269" t="s">
        <v>1628</v>
      </c>
      <c r="B360" s="292">
        <v>390.22000000000025</v>
      </c>
      <c r="C360" s="292"/>
      <c r="D360" s="292">
        <f t="shared" si="5"/>
        <v>390.22000000000025</v>
      </c>
    </row>
    <row r="361" spans="1:4" x14ac:dyDescent="0.3">
      <c r="A361" s="269" t="s">
        <v>1629</v>
      </c>
      <c r="B361" s="292">
        <v>469.3700000000008</v>
      </c>
      <c r="C361" s="292"/>
      <c r="D361" s="292">
        <f t="shared" si="5"/>
        <v>469.3700000000008</v>
      </c>
    </row>
    <row r="362" spans="1:4" x14ac:dyDescent="0.3">
      <c r="A362" s="269" t="s">
        <v>1630</v>
      </c>
      <c r="B362" s="292">
        <v>15543.21</v>
      </c>
      <c r="C362" s="292"/>
      <c r="D362" s="292">
        <f t="shared" si="5"/>
        <v>15543.21</v>
      </c>
    </row>
    <row r="363" spans="1:4" x14ac:dyDescent="0.3">
      <c r="A363" s="269" t="s">
        <v>1631</v>
      </c>
      <c r="B363" s="292">
        <v>12178.449999999997</v>
      </c>
      <c r="C363" s="292"/>
      <c r="D363" s="292">
        <f t="shared" si="5"/>
        <v>12178.449999999997</v>
      </c>
    </row>
    <row r="364" spans="1:4" x14ac:dyDescent="0.3">
      <c r="A364" s="269" t="s">
        <v>1632</v>
      </c>
      <c r="B364" s="292">
        <v>1835.1500000000005</v>
      </c>
      <c r="C364" s="292"/>
      <c r="D364" s="292">
        <f t="shared" si="5"/>
        <v>1835.1500000000005</v>
      </c>
    </row>
    <row r="365" spans="1:4" x14ac:dyDescent="0.3">
      <c r="A365" s="269" t="s">
        <v>1633</v>
      </c>
      <c r="B365" s="292">
        <v>926.99000000000069</v>
      </c>
      <c r="C365" s="292"/>
      <c r="D365" s="292">
        <f t="shared" si="5"/>
        <v>926.99000000000069</v>
      </c>
    </row>
    <row r="366" spans="1:4" x14ac:dyDescent="0.3">
      <c r="A366" s="269" t="s">
        <v>1634</v>
      </c>
      <c r="B366" s="292">
        <v>20283.219999999998</v>
      </c>
      <c r="C366" s="292"/>
      <c r="D366" s="292">
        <f t="shared" si="5"/>
        <v>20283.219999999998</v>
      </c>
    </row>
    <row r="367" spans="1:4" x14ac:dyDescent="0.3">
      <c r="A367" s="269" t="s">
        <v>1635</v>
      </c>
      <c r="B367" s="292">
        <v>2346.3000000000002</v>
      </c>
      <c r="C367" s="292">
        <v>2522.2199999999998</v>
      </c>
      <c r="D367" s="292">
        <f t="shared" si="5"/>
        <v>4868.5200000000004</v>
      </c>
    </row>
    <row r="368" spans="1:4" x14ac:dyDescent="0.3">
      <c r="A368" s="269" t="s">
        <v>1636</v>
      </c>
      <c r="B368" s="292">
        <v>-364.95000000000073</v>
      </c>
      <c r="C368" s="292"/>
      <c r="D368" s="292">
        <f t="shared" si="5"/>
        <v>-364.95000000000073</v>
      </c>
    </row>
    <row r="369" spans="1:4" x14ac:dyDescent="0.3">
      <c r="A369" s="269" t="s">
        <v>1637</v>
      </c>
      <c r="B369" s="292">
        <v>17740</v>
      </c>
      <c r="C369" s="292"/>
      <c r="D369" s="292">
        <f t="shared" si="5"/>
        <v>17740</v>
      </c>
    </row>
    <row r="370" spans="1:4" x14ac:dyDescent="0.3">
      <c r="A370" s="269" t="s">
        <v>1638</v>
      </c>
      <c r="B370" s="292">
        <v>908.99000000000069</v>
      </c>
      <c r="C370" s="292"/>
      <c r="D370" s="292">
        <f t="shared" si="5"/>
        <v>908.99000000000069</v>
      </c>
    </row>
    <row r="371" spans="1:4" x14ac:dyDescent="0.3">
      <c r="A371" s="269" t="s">
        <v>1639</v>
      </c>
      <c r="B371" s="292">
        <v>99997.15</v>
      </c>
      <c r="C371" s="292"/>
      <c r="D371" s="292">
        <f t="shared" si="5"/>
        <v>99997.15</v>
      </c>
    </row>
    <row r="372" spans="1:4" x14ac:dyDescent="0.3">
      <c r="A372" s="269" t="s">
        <v>1640</v>
      </c>
      <c r="B372" s="292">
        <v>15253.34</v>
      </c>
      <c r="C372" s="292"/>
      <c r="D372" s="292">
        <f t="shared" si="5"/>
        <v>15253.34</v>
      </c>
    </row>
    <row r="373" spans="1:4" x14ac:dyDescent="0.3">
      <c r="A373" s="269" t="s">
        <v>1641</v>
      </c>
      <c r="B373" s="292">
        <v>0</v>
      </c>
      <c r="C373" s="292"/>
      <c r="D373" s="292">
        <f t="shared" si="5"/>
        <v>0</v>
      </c>
    </row>
    <row r="374" spans="1:4" x14ac:dyDescent="0.3">
      <c r="A374" s="269" t="s">
        <v>1642</v>
      </c>
      <c r="B374" s="292">
        <v>61354.460000000006</v>
      </c>
      <c r="C374" s="292"/>
      <c r="D374" s="292">
        <f t="shared" si="5"/>
        <v>61354.460000000006</v>
      </c>
    </row>
    <row r="375" spans="1:4" x14ac:dyDescent="0.3">
      <c r="A375" s="269" t="s">
        <v>1643</v>
      </c>
      <c r="B375" s="292">
        <v>103783.57999999999</v>
      </c>
      <c r="C375" s="292"/>
      <c r="D375" s="292">
        <f t="shared" si="5"/>
        <v>103783.57999999999</v>
      </c>
    </row>
    <row r="376" spans="1:4" x14ac:dyDescent="0.3">
      <c r="A376" s="269" t="s">
        <v>1644</v>
      </c>
      <c r="B376" s="292">
        <v>360.5</v>
      </c>
      <c r="C376" s="292"/>
      <c r="D376" s="292">
        <f t="shared" si="5"/>
        <v>360.5</v>
      </c>
    </row>
    <row r="377" spans="1:4" x14ac:dyDescent="0.3">
      <c r="A377" s="269" t="s">
        <v>1645</v>
      </c>
      <c r="B377" s="292">
        <v>4271.0499999999993</v>
      </c>
      <c r="C377" s="292"/>
      <c r="D377" s="292">
        <f t="shared" si="5"/>
        <v>4271.0499999999993</v>
      </c>
    </row>
    <row r="378" spans="1:4" x14ac:dyDescent="0.3">
      <c r="A378" s="269" t="s">
        <v>1646</v>
      </c>
      <c r="B378" s="292">
        <v>53684.780000000006</v>
      </c>
      <c r="C378" s="292"/>
      <c r="D378" s="292">
        <f t="shared" si="5"/>
        <v>53684.780000000006</v>
      </c>
    </row>
    <row r="379" spans="1:4" x14ac:dyDescent="0.3">
      <c r="A379" s="269" t="s">
        <v>1647</v>
      </c>
      <c r="B379" s="292">
        <v>35976.33</v>
      </c>
      <c r="C379" s="292"/>
      <c r="D379" s="292">
        <f t="shared" si="5"/>
        <v>35976.33</v>
      </c>
    </row>
    <row r="380" spans="1:4" x14ac:dyDescent="0.3">
      <c r="A380" s="269" t="s">
        <v>1648</v>
      </c>
      <c r="B380" s="292">
        <v>76527.040000000008</v>
      </c>
      <c r="C380" s="292">
        <v>6389.5</v>
      </c>
      <c r="D380" s="292">
        <f t="shared" si="5"/>
        <v>82916.540000000008</v>
      </c>
    </row>
    <row r="381" spans="1:4" x14ac:dyDescent="0.3">
      <c r="A381" s="269" t="s">
        <v>1649</v>
      </c>
      <c r="B381" s="292">
        <v>160136.18</v>
      </c>
      <c r="C381" s="292">
        <v>2076.48</v>
      </c>
      <c r="D381" s="292">
        <f t="shared" si="5"/>
        <v>162212.66</v>
      </c>
    </row>
    <row r="382" spans="1:4" x14ac:dyDescent="0.3">
      <c r="A382" s="269" t="s">
        <v>1650</v>
      </c>
      <c r="B382" s="292">
        <v>31831.930000000004</v>
      </c>
      <c r="C382" s="292">
        <v>6419.15</v>
      </c>
      <c r="D382" s="292">
        <f t="shared" si="5"/>
        <v>38251.08</v>
      </c>
    </row>
    <row r="383" spans="1:4" x14ac:dyDescent="0.3">
      <c r="A383" s="269" t="s">
        <v>1651</v>
      </c>
      <c r="B383" s="292">
        <v>37046.020000000004</v>
      </c>
      <c r="C383" s="292"/>
      <c r="D383" s="292">
        <f t="shared" si="5"/>
        <v>37046.020000000004</v>
      </c>
    </row>
    <row r="384" spans="1:4" x14ac:dyDescent="0.3">
      <c r="A384" s="269" t="s">
        <v>1652</v>
      </c>
      <c r="B384" s="292">
        <v>1879.579999999999</v>
      </c>
      <c r="C384" s="292">
        <v>5599.81</v>
      </c>
      <c r="D384" s="292">
        <f t="shared" si="5"/>
        <v>7479.3899999999994</v>
      </c>
    </row>
    <row r="385" spans="1:4" x14ac:dyDescent="0.3">
      <c r="A385" s="269" t="s">
        <v>1653</v>
      </c>
      <c r="B385" s="292">
        <v>279.01999999999953</v>
      </c>
      <c r="C385" s="292"/>
      <c r="D385" s="292">
        <f t="shared" si="5"/>
        <v>279.01999999999953</v>
      </c>
    </row>
    <row r="386" spans="1:4" x14ac:dyDescent="0.3">
      <c r="A386" s="269" t="s">
        <v>1654</v>
      </c>
      <c r="B386" s="292">
        <v>8502.14</v>
      </c>
      <c r="C386" s="292">
        <v>4974.7</v>
      </c>
      <c r="D386" s="292">
        <f t="shared" si="5"/>
        <v>13476.84</v>
      </c>
    </row>
    <row r="387" spans="1:4" x14ac:dyDescent="0.3">
      <c r="A387" s="269" t="s">
        <v>1655</v>
      </c>
      <c r="B387" s="292">
        <v>19323.41</v>
      </c>
      <c r="C387" s="292"/>
      <c r="D387" s="292">
        <f t="shared" ref="D387:D450" si="6">B387+C387</f>
        <v>19323.41</v>
      </c>
    </row>
    <row r="388" spans="1:4" x14ac:dyDescent="0.3">
      <c r="A388" s="269" t="s">
        <v>1656</v>
      </c>
      <c r="B388" s="292">
        <v>0</v>
      </c>
      <c r="C388" s="292"/>
      <c r="D388" s="292">
        <f t="shared" si="6"/>
        <v>0</v>
      </c>
    </row>
    <row r="389" spans="1:4" x14ac:dyDescent="0.3">
      <c r="A389" s="269" t="s">
        <v>1657</v>
      </c>
      <c r="B389" s="292">
        <v>45953.37</v>
      </c>
      <c r="C389" s="292"/>
      <c r="D389" s="292">
        <f t="shared" si="6"/>
        <v>45953.37</v>
      </c>
    </row>
    <row r="390" spans="1:4" x14ac:dyDescent="0.3">
      <c r="A390" s="269" t="s">
        <v>1658</v>
      </c>
      <c r="B390" s="292">
        <v>33231.009999999995</v>
      </c>
      <c r="C390" s="292"/>
      <c r="D390" s="292">
        <f t="shared" si="6"/>
        <v>33231.009999999995</v>
      </c>
    </row>
    <row r="391" spans="1:4" x14ac:dyDescent="0.3">
      <c r="A391" s="269" t="s">
        <v>1659</v>
      </c>
      <c r="B391" s="292">
        <v>17072.84</v>
      </c>
      <c r="C391" s="292">
        <v>762.23</v>
      </c>
      <c r="D391" s="292">
        <f t="shared" si="6"/>
        <v>17835.07</v>
      </c>
    </row>
    <row r="392" spans="1:4" x14ac:dyDescent="0.3">
      <c r="A392" s="269" t="s">
        <v>1660</v>
      </c>
      <c r="B392" s="292">
        <v>169.74</v>
      </c>
      <c r="C392" s="292"/>
      <c r="D392" s="292">
        <f t="shared" si="6"/>
        <v>169.74</v>
      </c>
    </row>
    <row r="393" spans="1:4" x14ac:dyDescent="0.3">
      <c r="A393" s="269" t="s">
        <v>1661</v>
      </c>
      <c r="B393" s="292">
        <v>5633.03</v>
      </c>
      <c r="C393" s="292"/>
      <c r="D393" s="292">
        <f t="shared" si="6"/>
        <v>5633.03</v>
      </c>
    </row>
    <row r="394" spans="1:4" x14ac:dyDescent="0.3">
      <c r="A394" s="269" t="s">
        <v>1662</v>
      </c>
      <c r="B394" s="292">
        <v>484.8599999999999</v>
      </c>
      <c r="C394" s="292"/>
      <c r="D394" s="292">
        <f t="shared" si="6"/>
        <v>484.8599999999999</v>
      </c>
    </row>
    <row r="395" spans="1:4" x14ac:dyDescent="0.3">
      <c r="A395" s="269" t="s">
        <v>1663</v>
      </c>
      <c r="B395" s="292">
        <v>101.88</v>
      </c>
      <c r="C395" s="292"/>
      <c r="D395" s="292">
        <f t="shared" si="6"/>
        <v>101.88</v>
      </c>
    </row>
    <row r="396" spans="1:4" x14ac:dyDescent="0.3">
      <c r="A396" s="269" t="s">
        <v>1664</v>
      </c>
      <c r="B396" s="292">
        <v>1148.44</v>
      </c>
      <c r="C396" s="292"/>
      <c r="D396" s="292">
        <f t="shared" si="6"/>
        <v>1148.44</v>
      </c>
    </row>
    <row r="397" spans="1:4" x14ac:dyDescent="0.3">
      <c r="A397" s="269" t="s">
        <v>1665</v>
      </c>
      <c r="B397" s="292">
        <v>329.1</v>
      </c>
      <c r="C397" s="292"/>
      <c r="D397" s="292">
        <f t="shared" si="6"/>
        <v>329.1</v>
      </c>
    </row>
    <row r="398" spans="1:4" x14ac:dyDescent="0.3">
      <c r="A398" s="269" t="s">
        <v>1666</v>
      </c>
      <c r="B398" s="292">
        <v>2288.04</v>
      </c>
      <c r="C398" s="292"/>
      <c r="D398" s="292">
        <f t="shared" si="6"/>
        <v>2288.04</v>
      </c>
    </row>
    <row r="399" spans="1:4" x14ac:dyDescent="0.3">
      <c r="A399" s="269" t="s">
        <v>1667</v>
      </c>
      <c r="B399" s="292">
        <v>0</v>
      </c>
      <c r="C399" s="292"/>
      <c r="D399" s="292">
        <f t="shared" si="6"/>
        <v>0</v>
      </c>
    </row>
    <row r="400" spans="1:4" x14ac:dyDescent="0.3">
      <c r="A400" s="269" t="s">
        <v>1668</v>
      </c>
      <c r="B400" s="292">
        <v>3761.06</v>
      </c>
      <c r="C400" s="292"/>
      <c r="D400" s="292">
        <f t="shared" si="6"/>
        <v>3761.06</v>
      </c>
    </row>
    <row r="401" spans="1:4" x14ac:dyDescent="0.3">
      <c r="A401" s="269" t="s">
        <v>1669</v>
      </c>
      <c r="B401" s="292">
        <v>22215.679999999997</v>
      </c>
      <c r="C401" s="292"/>
      <c r="D401" s="292">
        <f t="shared" si="6"/>
        <v>22215.679999999997</v>
      </c>
    </row>
    <row r="402" spans="1:4" x14ac:dyDescent="0.3">
      <c r="A402" s="269" t="s">
        <v>1670</v>
      </c>
      <c r="B402" s="292">
        <v>21338.14</v>
      </c>
      <c r="C402" s="292"/>
      <c r="D402" s="292">
        <f t="shared" si="6"/>
        <v>21338.14</v>
      </c>
    </row>
    <row r="403" spans="1:4" x14ac:dyDescent="0.3">
      <c r="A403" s="269" t="s">
        <v>1671</v>
      </c>
      <c r="B403" s="292">
        <v>4956.9800000000005</v>
      </c>
      <c r="C403" s="292"/>
      <c r="D403" s="292">
        <f t="shared" si="6"/>
        <v>4956.9800000000005</v>
      </c>
    </row>
    <row r="404" spans="1:4" x14ac:dyDescent="0.3">
      <c r="A404" s="269" t="s">
        <v>1672</v>
      </c>
      <c r="B404" s="292">
        <v>4478.04</v>
      </c>
      <c r="C404" s="292"/>
      <c r="D404" s="292">
        <f t="shared" si="6"/>
        <v>4478.04</v>
      </c>
    </row>
    <row r="405" spans="1:4" x14ac:dyDescent="0.3">
      <c r="A405" s="269" t="s">
        <v>1673</v>
      </c>
      <c r="B405" s="292">
        <v>13711.57</v>
      </c>
      <c r="C405" s="292"/>
      <c r="D405" s="292">
        <f t="shared" si="6"/>
        <v>13711.57</v>
      </c>
    </row>
    <row r="406" spans="1:4" x14ac:dyDescent="0.3">
      <c r="A406" s="269" t="s">
        <v>1674</v>
      </c>
      <c r="B406" s="292">
        <v>2557.2199999999993</v>
      </c>
      <c r="C406" s="292"/>
      <c r="D406" s="292">
        <f t="shared" si="6"/>
        <v>2557.2199999999993</v>
      </c>
    </row>
    <row r="407" spans="1:4" x14ac:dyDescent="0.3">
      <c r="A407" s="269" t="s">
        <v>1675</v>
      </c>
      <c r="B407" s="292">
        <v>10585.109999999997</v>
      </c>
      <c r="C407" s="292"/>
      <c r="D407" s="292">
        <f t="shared" si="6"/>
        <v>10585.109999999997</v>
      </c>
    </row>
    <row r="408" spans="1:4" x14ac:dyDescent="0.3">
      <c r="A408" s="269" t="s">
        <v>1676</v>
      </c>
      <c r="B408" s="292">
        <v>33229.51</v>
      </c>
      <c r="C408" s="292"/>
      <c r="D408" s="292">
        <f t="shared" si="6"/>
        <v>33229.51</v>
      </c>
    </row>
    <row r="409" spans="1:4" x14ac:dyDescent="0.3">
      <c r="A409" s="269" t="s">
        <v>1677</v>
      </c>
      <c r="B409" s="292">
        <v>17645.059999999998</v>
      </c>
      <c r="C409" s="292"/>
      <c r="D409" s="292">
        <f t="shared" si="6"/>
        <v>17645.059999999998</v>
      </c>
    </row>
    <row r="410" spans="1:4" x14ac:dyDescent="0.3">
      <c r="A410" s="269" t="s">
        <v>1678</v>
      </c>
      <c r="B410" s="292">
        <v>945.71</v>
      </c>
      <c r="C410" s="292"/>
      <c r="D410" s="292">
        <f t="shared" si="6"/>
        <v>945.71</v>
      </c>
    </row>
    <row r="411" spans="1:4" x14ac:dyDescent="0.3">
      <c r="A411" s="269" t="s">
        <v>1679</v>
      </c>
      <c r="B411" s="292">
        <v>5529.2800000000007</v>
      </c>
      <c r="C411" s="292"/>
      <c r="D411" s="292">
        <f t="shared" si="6"/>
        <v>5529.2800000000007</v>
      </c>
    </row>
    <row r="412" spans="1:4" x14ac:dyDescent="0.3">
      <c r="A412" s="269" t="s">
        <v>1680</v>
      </c>
      <c r="B412" s="292">
        <v>3880.1700000000005</v>
      </c>
      <c r="C412" s="292"/>
      <c r="D412" s="292">
        <f t="shared" si="6"/>
        <v>3880.1700000000005</v>
      </c>
    </row>
    <row r="413" spans="1:4" x14ac:dyDescent="0.3">
      <c r="A413" s="269" t="s">
        <v>1681</v>
      </c>
      <c r="B413" s="292">
        <v>25337.119999999999</v>
      </c>
      <c r="C413" s="292">
        <v>416.23</v>
      </c>
      <c r="D413" s="292">
        <f t="shared" si="6"/>
        <v>25753.35</v>
      </c>
    </row>
    <row r="414" spans="1:4" x14ac:dyDescent="0.3">
      <c r="A414" s="269" t="s">
        <v>1682</v>
      </c>
      <c r="B414" s="292">
        <v>10229.25</v>
      </c>
      <c r="C414" s="292">
        <v>32129.919999999998</v>
      </c>
      <c r="D414" s="292">
        <f t="shared" si="6"/>
        <v>42359.17</v>
      </c>
    </row>
    <row r="415" spans="1:4" x14ac:dyDescent="0.3">
      <c r="A415" s="269" t="s">
        <v>1683</v>
      </c>
      <c r="B415" s="292">
        <v>28978.48</v>
      </c>
      <c r="C415" s="292"/>
      <c r="D415" s="292">
        <f t="shared" si="6"/>
        <v>28978.48</v>
      </c>
    </row>
    <row r="416" spans="1:4" x14ac:dyDescent="0.3">
      <c r="A416" s="269" t="s">
        <v>1684</v>
      </c>
      <c r="B416" s="292">
        <v>17659.39</v>
      </c>
      <c r="C416" s="292">
        <v>2132.09</v>
      </c>
      <c r="D416" s="292">
        <f t="shared" si="6"/>
        <v>19791.48</v>
      </c>
    </row>
    <row r="417" spans="1:4" x14ac:dyDescent="0.3">
      <c r="A417" s="269" t="s">
        <v>1685</v>
      </c>
      <c r="B417" s="292">
        <v>109605.64000000001</v>
      </c>
      <c r="C417" s="292">
        <v>4213.7700000000004</v>
      </c>
      <c r="D417" s="292">
        <f t="shared" si="6"/>
        <v>113819.41000000002</v>
      </c>
    </row>
    <row r="418" spans="1:4" x14ac:dyDescent="0.3">
      <c r="A418" s="269" t="s">
        <v>1686</v>
      </c>
      <c r="B418" s="292">
        <v>5019.62</v>
      </c>
      <c r="C418" s="292"/>
      <c r="D418" s="292">
        <f t="shared" si="6"/>
        <v>5019.62</v>
      </c>
    </row>
    <row r="419" spans="1:4" x14ac:dyDescent="0.3">
      <c r="A419" s="269" t="s">
        <v>1687</v>
      </c>
      <c r="B419" s="292">
        <v>5971.3099999999995</v>
      </c>
      <c r="C419" s="292"/>
      <c r="D419" s="292">
        <f t="shared" si="6"/>
        <v>5971.3099999999995</v>
      </c>
    </row>
    <row r="420" spans="1:4" x14ac:dyDescent="0.3">
      <c r="A420" s="269" t="s">
        <v>1688</v>
      </c>
      <c r="B420" s="292">
        <v>0</v>
      </c>
      <c r="C420" s="292"/>
      <c r="D420" s="292">
        <f t="shared" si="6"/>
        <v>0</v>
      </c>
    </row>
    <row r="421" spans="1:4" x14ac:dyDescent="0.3">
      <c r="A421" s="269" t="s">
        <v>1689</v>
      </c>
      <c r="B421" s="292">
        <v>0</v>
      </c>
      <c r="C421" s="292"/>
      <c r="D421" s="292">
        <f t="shared" si="6"/>
        <v>0</v>
      </c>
    </row>
    <row r="422" spans="1:4" x14ac:dyDescent="0.3">
      <c r="A422" s="269" t="s">
        <v>1690</v>
      </c>
      <c r="B422" s="292">
        <v>1272.6399999999999</v>
      </c>
      <c r="C422" s="292"/>
      <c r="D422" s="292">
        <f t="shared" si="6"/>
        <v>1272.6399999999999</v>
      </c>
    </row>
    <row r="423" spans="1:4" x14ac:dyDescent="0.3">
      <c r="A423" s="269" t="s">
        <v>1691</v>
      </c>
      <c r="B423" s="292">
        <v>305.76</v>
      </c>
      <c r="C423" s="292"/>
      <c r="D423" s="292">
        <f t="shared" si="6"/>
        <v>305.76</v>
      </c>
    </row>
    <row r="424" spans="1:4" x14ac:dyDescent="0.3">
      <c r="A424" s="269" t="s">
        <v>1692</v>
      </c>
      <c r="B424" s="292">
        <v>3963.7299999999996</v>
      </c>
      <c r="C424" s="292"/>
      <c r="D424" s="292">
        <f t="shared" si="6"/>
        <v>3963.7299999999996</v>
      </c>
    </row>
    <row r="425" spans="1:4" x14ac:dyDescent="0.3">
      <c r="A425" s="269" t="s">
        <v>1693</v>
      </c>
      <c r="B425" s="292">
        <v>0</v>
      </c>
      <c r="C425" s="292"/>
      <c r="D425" s="292">
        <f t="shared" si="6"/>
        <v>0</v>
      </c>
    </row>
    <row r="426" spans="1:4" x14ac:dyDescent="0.3">
      <c r="A426" s="269" t="s">
        <v>1694</v>
      </c>
      <c r="B426" s="292">
        <v>123005.05</v>
      </c>
      <c r="C426" s="292"/>
      <c r="D426" s="292">
        <f t="shared" si="6"/>
        <v>123005.05</v>
      </c>
    </row>
    <row r="427" spans="1:4" x14ac:dyDescent="0.3">
      <c r="A427" s="269" t="s">
        <v>1695</v>
      </c>
      <c r="B427" s="292">
        <v>31162.500000000007</v>
      </c>
      <c r="C427" s="292"/>
      <c r="D427" s="292">
        <f t="shared" si="6"/>
        <v>31162.500000000007</v>
      </c>
    </row>
    <row r="428" spans="1:4" x14ac:dyDescent="0.3">
      <c r="A428" s="269" t="s">
        <v>1696</v>
      </c>
      <c r="B428" s="292">
        <v>1151.4100000000001</v>
      </c>
      <c r="C428" s="292"/>
      <c r="D428" s="292">
        <f t="shared" si="6"/>
        <v>1151.4100000000001</v>
      </c>
    </row>
    <row r="429" spans="1:4" x14ac:dyDescent="0.3">
      <c r="A429" s="269" t="s">
        <v>1697</v>
      </c>
      <c r="B429" s="292">
        <v>3197.61</v>
      </c>
      <c r="C429" s="292"/>
      <c r="D429" s="292">
        <f t="shared" si="6"/>
        <v>3197.61</v>
      </c>
    </row>
    <row r="430" spans="1:4" x14ac:dyDescent="0.3">
      <c r="A430" s="269" t="s">
        <v>1698</v>
      </c>
      <c r="B430" s="292">
        <v>6299.6500000000005</v>
      </c>
      <c r="C430" s="292"/>
      <c r="D430" s="292">
        <f t="shared" si="6"/>
        <v>6299.6500000000005</v>
      </c>
    </row>
    <row r="431" spans="1:4" x14ac:dyDescent="0.3">
      <c r="A431" s="269" t="s">
        <v>1840</v>
      </c>
      <c r="B431" s="292">
        <v>47.220000000000027</v>
      </c>
      <c r="C431" s="292"/>
      <c r="D431" s="292">
        <f t="shared" si="6"/>
        <v>47.220000000000027</v>
      </c>
    </row>
    <row r="432" spans="1:4" x14ac:dyDescent="0.3">
      <c r="A432" s="269" t="s">
        <v>1699</v>
      </c>
      <c r="B432" s="292">
        <v>0</v>
      </c>
      <c r="C432" s="292"/>
      <c r="D432" s="292">
        <f t="shared" si="6"/>
        <v>0</v>
      </c>
    </row>
    <row r="433" spans="1:4" x14ac:dyDescent="0.3">
      <c r="A433" s="269" t="s">
        <v>1700</v>
      </c>
      <c r="B433" s="292">
        <v>1351.8400000000001</v>
      </c>
      <c r="C433" s="292"/>
      <c r="D433" s="292">
        <f t="shared" si="6"/>
        <v>1351.8400000000001</v>
      </c>
    </row>
    <row r="434" spans="1:4" x14ac:dyDescent="0.3">
      <c r="A434" s="269" t="s">
        <v>1701</v>
      </c>
      <c r="B434" s="292">
        <v>0</v>
      </c>
      <c r="C434" s="292"/>
      <c r="D434" s="292">
        <f t="shared" si="6"/>
        <v>0</v>
      </c>
    </row>
    <row r="435" spans="1:4" x14ac:dyDescent="0.3">
      <c r="A435" s="269" t="s">
        <v>1702</v>
      </c>
      <c r="B435" s="292">
        <v>24856.46</v>
      </c>
      <c r="C435" s="292"/>
      <c r="D435" s="292">
        <f t="shared" si="6"/>
        <v>24856.46</v>
      </c>
    </row>
    <row r="436" spans="1:4" x14ac:dyDescent="0.3">
      <c r="A436" s="269" t="s">
        <v>1703</v>
      </c>
      <c r="B436" s="292">
        <v>13157.85</v>
      </c>
      <c r="C436" s="292"/>
      <c r="D436" s="292">
        <f t="shared" si="6"/>
        <v>13157.85</v>
      </c>
    </row>
    <row r="437" spans="1:4" x14ac:dyDescent="0.3">
      <c r="A437" s="269" t="s">
        <v>1704</v>
      </c>
      <c r="B437" s="292">
        <v>83088.11</v>
      </c>
      <c r="C437" s="292"/>
      <c r="D437" s="292">
        <f t="shared" si="6"/>
        <v>83088.11</v>
      </c>
    </row>
    <row r="438" spans="1:4" x14ac:dyDescent="0.3">
      <c r="A438" s="269" t="s">
        <v>1705</v>
      </c>
      <c r="B438" s="292">
        <v>962.24</v>
      </c>
      <c r="C438" s="292"/>
      <c r="D438" s="292">
        <f t="shared" si="6"/>
        <v>962.24</v>
      </c>
    </row>
    <row r="439" spans="1:4" x14ac:dyDescent="0.3">
      <c r="A439" s="269" t="s">
        <v>1706</v>
      </c>
      <c r="B439" s="292">
        <v>26311.02</v>
      </c>
      <c r="C439" s="292"/>
      <c r="D439" s="292">
        <f t="shared" si="6"/>
        <v>26311.02</v>
      </c>
    </row>
    <row r="440" spans="1:4" x14ac:dyDescent="0.3">
      <c r="A440" s="269" t="s">
        <v>1707</v>
      </c>
      <c r="B440" s="292">
        <v>7914.8099999999995</v>
      </c>
      <c r="C440" s="292"/>
      <c r="D440" s="292">
        <f t="shared" si="6"/>
        <v>7914.8099999999995</v>
      </c>
    </row>
    <row r="441" spans="1:4" x14ac:dyDescent="0.3">
      <c r="A441" s="269" t="s">
        <v>1708</v>
      </c>
      <c r="B441" s="292">
        <v>7856.6099999999969</v>
      </c>
      <c r="C441" s="292"/>
      <c r="D441" s="292">
        <f t="shared" si="6"/>
        <v>7856.6099999999969</v>
      </c>
    </row>
    <row r="442" spans="1:4" x14ac:dyDescent="0.3">
      <c r="A442" s="269" t="s">
        <v>1709</v>
      </c>
      <c r="B442" s="292">
        <v>93872.57</v>
      </c>
      <c r="C442" s="292"/>
      <c r="D442" s="292">
        <f t="shared" si="6"/>
        <v>93872.57</v>
      </c>
    </row>
    <row r="443" spans="1:4" x14ac:dyDescent="0.3">
      <c r="A443" s="269" t="s">
        <v>1710</v>
      </c>
      <c r="B443" s="292">
        <v>9492.86</v>
      </c>
      <c r="C443" s="292"/>
      <c r="D443" s="292">
        <f t="shared" si="6"/>
        <v>9492.86</v>
      </c>
    </row>
    <row r="444" spans="1:4" x14ac:dyDescent="0.3">
      <c r="A444" s="269" t="s">
        <v>1711</v>
      </c>
      <c r="B444" s="292">
        <v>1072.9499999999998</v>
      </c>
      <c r="C444" s="292"/>
      <c r="D444" s="292">
        <f t="shared" si="6"/>
        <v>1072.9499999999998</v>
      </c>
    </row>
    <row r="445" spans="1:4" x14ac:dyDescent="0.3">
      <c r="A445" s="269" t="s">
        <v>1712</v>
      </c>
      <c r="B445" s="292">
        <v>36176.80999999999</v>
      </c>
      <c r="C445" s="292">
        <v>18808.8</v>
      </c>
      <c r="D445" s="292">
        <f t="shared" si="6"/>
        <v>54985.609999999986</v>
      </c>
    </row>
    <row r="446" spans="1:4" x14ac:dyDescent="0.3">
      <c r="A446" s="269" t="s">
        <v>1713</v>
      </c>
      <c r="B446" s="292">
        <v>38853.910000000003</v>
      </c>
      <c r="C446" s="292"/>
      <c r="D446" s="292">
        <f t="shared" si="6"/>
        <v>38853.910000000003</v>
      </c>
    </row>
    <row r="447" spans="1:4" x14ac:dyDescent="0.3">
      <c r="A447" s="269" t="s">
        <v>1714</v>
      </c>
      <c r="B447" s="292">
        <v>0</v>
      </c>
      <c r="C447" s="292"/>
      <c r="D447" s="292">
        <f t="shared" si="6"/>
        <v>0</v>
      </c>
    </row>
    <row r="448" spans="1:4" x14ac:dyDescent="0.3">
      <c r="A448" s="269" t="s">
        <v>1715</v>
      </c>
      <c r="B448" s="292">
        <v>8869.1899999999987</v>
      </c>
      <c r="C448" s="292"/>
      <c r="D448" s="292">
        <f t="shared" si="6"/>
        <v>8869.1899999999987</v>
      </c>
    </row>
    <row r="449" spans="1:4" x14ac:dyDescent="0.3">
      <c r="A449" s="269" t="s">
        <v>1716</v>
      </c>
      <c r="B449" s="292">
        <v>9398.91</v>
      </c>
      <c r="C449" s="292"/>
      <c r="D449" s="292">
        <f t="shared" si="6"/>
        <v>9398.91</v>
      </c>
    </row>
    <row r="450" spans="1:4" x14ac:dyDescent="0.3">
      <c r="A450" s="269" t="s">
        <v>1717</v>
      </c>
      <c r="B450" s="292">
        <v>153.84999999999997</v>
      </c>
      <c r="C450" s="292"/>
      <c r="D450" s="292">
        <f t="shared" si="6"/>
        <v>153.84999999999997</v>
      </c>
    </row>
    <row r="451" spans="1:4" x14ac:dyDescent="0.3">
      <c r="A451" s="269" t="s">
        <v>1718</v>
      </c>
      <c r="B451" s="292">
        <v>867.68000000000006</v>
      </c>
      <c r="C451" s="292"/>
      <c r="D451" s="292">
        <f t="shared" ref="D451:D514" si="7">B451+C451</f>
        <v>867.68000000000006</v>
      </c>
    </row>
    <row r="452" spans="1:4" x14ac:dyDescent="0.3">
      <c r="A452" s="269" t="s">
        <v>1719</v>
      </c>
      <c r="B452" s="292">
        <v>94.610000000000014</v>
      </c>
      <c r="C452" s="292"/>
      <c r="D452" s="292">
        <f t="shared" si="7"/>
        <v>94.610000000000014</v>
      </c>
    </row>
    <row r="453" spans="1:4" x14ac:dyDescent="0.3">
      <c r="A453" s="269" t="s">
        <v>1720</v>
      </c>
      <c r="B453" s="292">
        <v>-3.999999999996362E-2</v>
      </c>
      <c r="C453" s="292"/>
      <c r="D453" s="292">
        <f t="shared" si="7"/>
        <v>-3.999999999996362E-2</v>
      </c>
    </row>
    <row r="454" spans="1:4" x14ac:dyDescent="0.3">
      <c r="A454" s="269" t="s">
        <v>1721</v>
      </c>
      <c r="B454" s="292">
        <v>61.149999999999977</v>
      </c>
      <c r="C454" s="292"/>
      <c r="D454" s="292">
        <f t="shared" si="7"/>
        <v>61.149999999999977</v>
      </c>
    </row>
    <row r="455" spans="1:4" x14ac:dyDescent="0.3">
      <c r="A455" s="269" t="s">
        <v>1722</v>
      </c>
      <c r="B455" s="292">
        <v>0</v>
      </c>
      <c r="C455" s="292"/>
      <c r="D455" s="292">
        <f t="shared" si="7"/>
        <v>0</v>
      </c>
    </row>
    <row r="456" spans="1:4" x14ac:dyDescent="0.3">
      <c r="A456" s="269" t="s">
        <v>1758</v>
      </c>
      <c r="B456" s="292">
        <v>0</v>
      </c>
      <c r="C456" s="292"/>
      <c r="D456" s="292">
        <f t="shared" si="7"/>
        <v>0</v>
      </c>
    </row>
    <row r="457" spans="1:4" x14ac:dyDescent="0.3">
      <c r="A457" s="269" t="s">
        <v>1759</v>
      </c>
      <c r="B457" s="292">
        <v>20831.990000000002</v>
      </c>
      <c r="C457" s="292"/>
      <c r="D457" s="292">
        <f t="shared" si="7"/>
        <v>20831.990000000002</v>
      </c>
    </row>
    <row r="458" spans="1:4" x14ac:dyDescent="0.3">
      <c r="A458" s="269" t="s">
        <v>1760</v>
      </c>
      <c r="B458" s="292">
        <v>50049.06</v>
      </c>
      <c r="C458" s="292"/>
      <c r="D458" s="292">
        <f t="shared" si="7"/>
        <v>50049.06</v>
      </c>
    </row>
    <row r="459" spans="1:4" x14ac:dyDescent="0.3">
      <c r="A459" s="269" t="s">
        <v>1761</v>
      </c>
      <c r="B459" s="292">
        <v>476.33000000000004</v>
      </c>
      <c r="C459" s="292"/>
      <c r="D459" s="292">
        <f t="shared" si="7"/>
        <v>476.33000000000004</v>
      </c>
    </row>
    <row r="460" spans="1:4" x14ac:dyDescent="0.3">
      <c r="A460" s="269" t="s">
        <v>1762</v>
      </c>
      <c r="B460" s="292">
        <v>480.40000000000003</v>
      </c>
      <c r="C460" s="292"/>
      <c r="D460" s="292">
        <f t="shared" si="7"/>
        <v>480.40000000000003</v>
      </c>
    </row>
    <row r="461" spans="1:4" x14ac:dyDescent="0.3">
      <c r="A461" s="269" t="s">
        <v>1763</v>
      </c>
      <c r="B461" s="292">
        <v>6840.82</v>
      </c>
      <c r="C461" s="292"/>
      <c r="D461" s="292">
        <f t="shared" si="7"/>
        <v>6840.82</v>
      </c>
    </row>
    <row r="462" spans="1:4" x14ac:dyDescent="0.3">
      <c r="A462" s="269" t="s">
        <v>1841</v>
      </c>
      <c r="B462" s="292">
        <v>1360.0899999999992</v>
      </c>
      <c r="C462" s="292"/>
      <c r="D462" s="292">
        <f t="shared" si="7"/>
        <v>1360.0899999999992</v>
      </c>
    </row>
    <row r="463" spans="1:4" x14ac:dyDescent="0.3">
      <c r="A463" s="269" t="s">
        <v>1765</v>
      </c>
      <c r="B463" s="292">
        <v>24825.619999999995</v>
      </c>
      <c r="C463" s="292"/>
      <c r="D463" s="292">
        <f t="shared" si="7"/>
        <v>24825.619999999995</v>
      </c>
    </row>
    <row r="464" spans="1:4" x14ac:dyDescent="0.3">
      <c r="A464" s="269" t="s">
        <v>1842</v>
      </c>
      <c r="B464" s="292">
        <v>19131.900000000001</v>
      </c>
      <c r="C464" s="292"/>
      <c r="D464" s="292">
        <f t="shared" si="7"/>
        <v>19131.900000000001</v>
      </c>
    </row>
    <row r="465" spans="1:4" x14ac:dyDescent="0.3">
      <c r="A465" s="269" t="s">
        <v>1843</v>
      </c>
      <c r="B465" s="292">
        <v>48368.42</v>
      </c>
      <c r="C465" s="292"/>
      <c r="D465" s="292">
        <f t="shared" si="7"/>
        <v>48368.42</v>
      </c>
    </row>
    <row r="466" spans="1:4" x14ac:dyDescent="0.3">
      <c r="A466" s="269" t="s">
        <v>1777</v>
      </c>
      <c r="B466" s="292">
        <v>6051.7300000000005</v>
      </c>
      <c r="C466" s="292"/>
      <c r="D466" s="292">
        <f t="shared" si="7"/>
        <v>6051.7300000000005</v>
      </c>
    </row>
    <row r="467" spans="1:4" x14ac:dyDescent="0.3">
      <c r="A467" s="269" t="s">
        <v>1723</v>
      </c>
      <c r="B467" s="292">
        <v>93701.84</v>
      </c>
      <c r="C467" s="292"/>
      <c r="D467" s="292">
        <f t="shared" si="7"/>
        <v>93701.84</v>
      </c>
    </row>
    <row r="468" spans="1:4" x14ac:dyDescent="0.3">
      <c r="A468" s="269" t="s">
        <v>1724</v>
      </c>
      <c r="B468" s="292">
        <v>76369.59</v>
      </c>
      <c r="C468" s="292"/>
      <c r="D468" s="292">
        <f t="shared" si="7"/>
        <v>76369.59</v>
      </c>
    </row>
    <row r="469" spans="1:4" x14ac:dyDescent="0.3">
      <c r="A469" s="269" t="s">
        <v>774</v>
      </c>
      <c r="B469" s="292">
        <v>64500.350000000006</v>
      </c>
      <c r="C469" s="292"/>
      <c r="D469" s="292">
        <f t="shared" si="7"/>
        <v>64500.350000000006</v>
      </c>
    </row>
    <row r="470" spans="1:4" x14ac:dyDescent="0.3">
      <c r="A470" s="269" t="s">
        <v>775</v>
      </c>
      <c r="B470" s="292">
        <v>39822.67</v>
      </c>
      <c r="C470" s="292"/>
      <c r="D470" s="292">
        <f t="shared" si="7"/>
        <v>39822.67</v>
      </c>
    </row>
    <row r="471" spans="1:4" x14ac:dyDescent="0.3">
      <c r="A471" s="269" t="s">
        <v>776</v>
      </c>
      <c r="B471" s="292">
        <v>5702.6900000000005</v>
      </c>
      <c r="C471" s="292"/>
      <c r="D471" s="292">
        <f t="shared" si="7"/>
        <v>5702.6900000000005</v>
      </c>
    </row>
    <row r="472" spans="1:4" x14ac:dyDescent="0.3">
      <c r="A472" s="269" t="s">
        <v>777</v>
      </c>
      <c r="B472" s="292">
        <v>39380.089999999997</v>
      </c>
      <c r="C472" s="292"/>
      <c r="D472" s="292">
        <f t="shared" si="7"/>
        <v>39380.089999999997</v>
      </c>
    </row>
    <row r="473" spans="1:4" x14ac:dyDescent="0.3">
      <c r="A473" s="269" t="s">
        <v>1725</v>
      </c>
      <c r="B473" s="292">
        <v>14836.190000000002</v>
      </c>
      <c r="C473" s="292"/>
      <c r="D473" s="292">
        <f t="shared" si="7"/>
        <v>14836.190000000002</v>
      </c>
    </row>
    <row r="474" spans="1:4" x14ac:dyDescent="0.3">
      <c r="A474" s="269" t="s">
        <v>779</v>
      </c>
      <c r="B474" s="292">
        <v>16509.78</v>
      </c>
      <c r="C474" s="292"/>
      <c r="D474" s="292">
        <f t="shared" si="7"/>
        <v>16509.78</v>
      </c>
    </row>
    <row r="475" spans="1:4" x14ac:dyDescent="0.3">
      <c r="A475" s="269" t="s">
        <v>780</v>
      </c>
      <c r="B475" s="292">
        <v>37883.570000000007</v>
      </c>
      <c r="C475" s="292"/>
      <c r="D475" s="292">
        <f t="shared" si="7"/>
        <v>37883.570000000007</v>
      </c>
    </row>
    <row r="476" spans="1:4" x14ac:dyDescent="0.3">
      <c r="A476" s="269" t="s">
        <v>781</v>
      </c>
      <c r="B476" s="292">
        <v>92825.74</v>
      </c>
      <c r="C476" s="292"/>
      <c r="D476" s="292">
        <f t="shared" si="7"/>
        <v>92825.74</v>
      </c>
    </row>
    <row r="477" spans="1:4" x14ac:dyDescent="0.3">
      <c r="A477" s="269" t="s">
        <v>782</v>
      </c>
      <c r="B477" s="292">
        <v>6009.369999999999</v>
      </c>
      <c r="C477" s="292"/>
      <c r="D477" s="292">
        <f t="shared" si="7"/>
        <v>6009.369999999999</v>
      </c>
    </row>
    <row r="478" spans="1:4" x14ac:dyDescent="0.3">
      <c r="A478" s="269" t="s">
        <v>783</v>
      </c>
      <c r="B478" s="292">
        <v>33237.589999999997</v>
      </c>
      <c r="C478" s="292"/>
      <c r="D478" s="292">
        <f t="shared" si="7"/>
        <v>33237.589999999997</v>
      </c>
    </row>
    <row r="479" spans="1:4" x14ac:dyDescent="0.3">
      <c r="A479" s="269" t="s">
        <v>784</v>
      </c>
      <c r="B479" s="292">
        <v>0</v>
      </c>
      <c r="C479" s="292"/>
      <c r="D479" s="292">
        <f t="shared" si="7"/>
        <v>0</v>
      </c>
    </row>
    <row r="480" spans="1:4" x14ac:dyDescent="0.3">
      <c r="A480" s="269" t="s">
        <v>785</v>
      </c>
      <c r="B480" s="292">
        <v>29006.26</v>
      </c>
      <c r="C480" s="292"/>
      <c r="D480" s="292">
        <f t="shared" si="7"/>
        <v>29006.26</v>
      </c>
    </row>
    <row r="481" spans="1:4" x14ac:dyDescent="0.3">
      <c r="A481" s="269" t="s">
        <v>786</v>
      </c>
      <c r="B481" s="292">
        <v>28896.78</v>
      </c>
      <c r="C481" s="292"/>
      <c r="D481" s="292">
        <f t="shared" si="7"/>
        <v>28896.78</v>
      </c>
    </row>
    <row r="482" spans="1:4" x14ac:dyDescent="0.3">
      <c r="A482" s="269" t="s">
        <v>787</v>
      </c>
      <c r="B482" s="292">
        <v>47280.7</v>
      </c>
      <c r="C482" s="292"/>
      <c r="D482" s="292">
        <f t="shared" si="7"/>
        <v>47280.7</v>
      </c>
    </row>
    <row r="483" spans="1:4" x14ac:dyDescent="0.3">
      <c r="A483" s="269" t="s">
        <v>1726</v>
      </c>
      <c r="B483" s="292">
        <v>108812.37</v>
      </c>
      <c r="C483" s="292"/>
      <c r="D483" s="292">
        <f t="shared" si="7"/>
        <v>108812.37</v>
      </c>
    </row>
    <row r="484" spans="1:4" x14ac:dyDescent="0.3">
      <c r="A484" s="269" t="s">
        <v>1727</v>
      </c>
      <c r="B484" s="292">
        <v>19306.810000000001</v>
      </c>
      <c r="C484" s="292"/>
      <c r="D484" s="292">
        <f t="shared" si="7"/>
        <v>19306.810000000001</v>
      </c>
    </row>
    <row r="485" spans="1:4" x14ac:dyDescent="0.3">
      <c r="A485" s="269" t="s">
        <v>766</v>
      </c>
      <c r="B485" s="292">
        <v>30598.99</v>
      </c>
      <c r="C485" s="292"/>
      <c r="D485" s="292">
        <f t="shared" si="7"/>
        <v>30598.99</v>
      </c>
    </row>
    <row r="486" spans="1:4" x14ac:dyDescent="0.3">
      <c r="A486" s="269" t="s">
        <v>790</v>
      </c>
      <c r="B486" s="292">
        <v>0</v>
      </c>
      <c r="C486" s="292"/>
      <c r="D486" s="292">
        <f t="shared" si="7"/>
        <v>0</v>
      </c>
    </row>
    <row r="487" spans="1:4" x14ac:dyDescent="0.3">
      <c r="A487" s="269" t="s">
        <v>791</v>
      </c>
      <c r="B487" s="292">
        <v>13871.349999999999</v>
      </c>
      <c r="C487" s="292"/>
      <c r="D487" s="292">
        <f t="shared" si="7"/>
        <v>13871.349999999999</v>
      </c>
    </row>
    <row r="488" spans="1:4" x14ac:dyDescent="0.3">
      <c r="A488" s="269" t="s">
        <v>792</v>
      </c>
      <c r="B488" s="292">
        <v>87466.22</v>
      </c>
      <c r="C488" s="292"/>
      <c r="D488" s="292">
        <f t="shared" si="7"/>
        <v>87466.22</v>
      </c>
    </row>
    <row r="489" spans="1:4" x14ac:dyDescent="0.3">
      <c r="A489" s="269" t="s">
        <v>1728</v>
      </c>
      <c r="B489" s="292">
        <v>1607.1399999999999</v>
      </c>
      <c r="C489" s="292"/>
      <c r="D489" s="292">
        <f t="shared" si="7"/>
        <v>1607.1399999999999</v>
      </c>
    </row>
    <row r="490" spans="1:4" x14ac:dyDescent="0.3">
      <c r="A490" s="269" t="s">
        <v>793</v>
      </c>
      <c r="B490" s="292">
        <v>20344.43</v>
      </c>
      <c r="C490" s="292"/>
      <c r="D490" s="292">
        <f t="shared" si="7"/>
        <v>20344.43</v>
      </c>
    </row>
    <row r="491" spans="1:4" x14ac:dyDescent="0.3">
      <c r="A491" s="269" t="s">
        <v>767</v>
      </c>
      <c r="B491" s="292">
        <v>24279.459999999995</v>
      </c>
      <c r="C491" s="292"/>
      <c r="D491" s="292">
        <f t="shared" si="7"/>
        <v>24279.459999999995</v>
      </c>
    </row>
    <row r="492" spans="1:4" x14ac:dyDescent="0.3">
      <c r="A492" s="269" t="s">
        <v>794</v>
      </c>
      <c r="B492" s="292">
        <v>8878.0300000000025</v>
      </c>
      <c r="C492" s="292"/>
      <c r="D492" s="292">
        <f t="shared" si="7"/>
        <v>8878.0300000000025</v>
      </c>
    </row>
    <row r="493" spans="1:4" x14ac:dyDescent="0.3">
      <c r="A493" s="269" t="s">
        <v>768</v>
      </c>
      <c r="B493" s="292">
        <v>41257.39</v>
      </c>
      <c r="C493" s="292"/>
      <c r="D493" s="292">
        <f t="shared" si="7"/>
        <v>41257.39</v>
      </c>
    </row>
    <row r="494" spans="1:4" x14ac:dyDescent="0.3">
      <c r="A494" s="269" t="s">
        <v>769</v>
      </c>
      <c r="B494" s="292">
        <v>96319.73</v>
      </c>
      <c r="C494" s="292"/>
      <c r="D494" s="292">
        <f t="shared" si="7"/>
        <v>96319.73</v>
      </c>
    </row>
    <row r="495" spans="1:4" x14ac:dyDescent="0.3">
      <c r="A495" s="269" t="s">
        <v>770</v>
      </c>
      <c r="B495" s="292">
        <v>49251.42</v>
      </c>
      <c r="C495" s="292"/>
      <c r="D495" s="292">
        <f t="shared" si="7"/>
        <v>49251.42</v>
      </c>
    </row>
    <row r="496" spans="1:4" x14ac:dyDescent="0.3">
      <c r="A496" s="269" t="s">
        <v>1729</v>
      </c>
      <c r="B496" s="292">
        <v>47460.030000000006</v>
      </c>
      <c r="C496" s="292"/>
      <c r="D496" s="292">
        <f t="shared" si="7"/>
        <v>47460.030000000006</v>
      </c>
    </row>
    <row r="497" spans="1:4" x14ac:dyDescent="0.3">
      <c r="A497" s="269" t="s">
        <v>1730</v>
      </c>
      <c r="B497" s="292">
        <v>104235.38</v>
      </c>
      <c r="C497" s="292"/>
      <c r="D497" s="292">
        <f t="shared" si="7"/>
        <v>104235.38</v>
      </c>
    </row>
    <row r="498" spans="1:4" x14ac:dyDescent="0.3">
      <c r="A498" s="269" t="s">
        <v>1731</v>
      </c>
      <c r="B498" s="292">
        <v>1347.22</v>
      </c>
      <c r="C498" s="292"/>
      <c r="D498" s="292">
        <f t="shared" si="7"/>
        <v>1347.22</v>
      </c>
    </row>
    <row r="499" spans="1:4" x14ac:dyDescent="0.3">
      <c r="A499" s="269" t="s">
        <v>1732</v>
      </c>
      <c r="B499" s="292">
        <v>79.870000000000061</v>
      </c>
      <c r="C499" s="292"/>
      <c r="D499" s="292">
        <f t="shared" si="7"/>
        <v>79.870000000000061</v>
      </c>
    </row>
    <row r="500" spans="1:4" x14ac:dyDescent="0.3">
      <c r="A500" s="269" t="s">
        <v>1733</v>
      </c>
      <c r="B500" s="292">
        <v>3765.2</v>
      </c>
      <c r="C500" s="292"/>
      <c r="D500" s="292">
        <f t="shared" si="7"/>
        <v>3765.2</v>
      </c>
    </row>
    <row r="501" spans="1:4" x14ac:dyDescent="0.3">
      <c r="A501" s="269" t="s">
        <v>1734</v>
      </c>
      <c r="B501" s="292">
        <v>3975.53</v>
      </c>
      <c r="C501" s="292"/>
      <c r="D501" s="292">
        <f t="shared" si="7"/>
        <v>3975.53</v>
      </c>
    </row>
    <row r="502" spans="1:4" x14ac:dyDescent="0.3">
      <c r="A502" s="269" t="s">
        <v>1735</v>
      </c>
      <c r="B502" s="292">
        <v>761.14999999999986</v>
      </c>
      <c r="C502" s="292"/>
      <c r="D502" s="292">
        <f t="shared" si="7"/>
        <v>761.14999999999986</v>
      </c>
    </row>
    <row r="503" spans="1:4" x14ac:dyDescent="0.3">
      <c r="A503" s="269" t="s">
        <v>1736</v>
      </c>
      <c r="B503" s="292">
        <v>295.68000000000006</v>
      </c>
      <c r="C503" s="292"/>
      <c r="D503" s="292">
        <f t="shared" si="7"/>
        <v>295.68000000000006</v>
      </c>
    </row>
    <row r="504" spans="1:4" x14ac:dyDescent="0.3">
      <c r="A504" s="269" t="s">
        <v>1737</v>
      </c>
      <c r="B504" s="292">
        <v>3690.0899999999997</v>
      </c>
      <c r="C504" s="292"/>
      <c r="D504" s="292">
        <f t="shared" si="7"/>
        <v>3690.0899999999997</v>
      </c>
    </row>
    <row r="505" spans="1:4" x14ac:dyDescent="0.3">
      <c r="A505" s="269" t="s">
        <v>1738</v>
      </c>
      <c r="B505" s="292">
        <v>0</v>
      </c>
      <c r="C505" s="292"/>
      <c r="D505" s="292">
        <f t="shared" si="7"/>
        <v>0</v>
      </c>
    </row>
    <row r="506" spans="1:4" x14ac:dyDescent="0.3">
      <c r="A506" s="269" t="s">
        <v>1739</v>
      </c>
      <c r="B506" s="292">
        <v>89218.640000000014</v>
      </c>
      <c r="C506" s="292"/>
      <c r="D506" s="292">
        <f t="shared" si="7"/>
        <v>89218.640000000014</v>
      </c>
    </row>
    <row r="507" spans="1:4" x14ac:dyDescent="0.3">
      <c r="A507" s="269" t="s">
        <v>1740</v>
      </c>
      <c r="B507" s="292">
        <v>113683.76</v>
      </c>
      <c r="C507" s="292"/>
      <c r="D507" s="292">
        <f t="shared" si="7"/>
        <v>113683.76</v>
      </c>
    </row>
    <row r="508" spans="1:4" x14ac:dyDescent="0.3">
      <c r="A508" s="269" t="s">
        <v>798</v>
      </c>
      <c r="B508" s="292">
        <v>48605.020000000004</v>
      </c>
      <c r="C508" s="292"/>
      <c r="D508" s="292">
        <f t="shared" si="7"/>
        <v>48605.020000000004</v>
      </c>
    </row>
    <row r="509" spans="1:4" x14ac:dyDescent="0.3">
      <c r="A509" s="269" t="s">
        <v>799</v>
      </c>
      <c r="B509" s="292">
        <v>23951.1</v>
      </c>
      <c r="C509" s="292"/>
      <c r="D509" s="292">
        <f t="shared" si="7"/>
        <v>23951.1</v>
      </c>
    </row>
    <row r="510" spans="1:4" x14ac:dyDescent="0.3">
      <c r="A510" s="269" t="s">
        <v>795</v>
      </c>
      <c r="B510" s="292">
        <v>7741.010000000002</v>
      </c>
      <c r="C510" s="292"/>
      <c r="D510" s="292">
        <f t="shared" si="7"/>
        <v>7741.010000000002</v>
      </c>
    </row>
    <row r="511" spans="1:4" x14ac:dyDescent="0.3">
      <c r="A511" s="269" t="s">
        <v>796</v>
      </c>
      <c r="B511" s="292">
        <v>24880.949999999997</v>
      </c>
      <c r="C511" s="292"/>
      <c r="D511" s="292">
        <f t="shared" si="7"/>
        <v>24880.949999999997</v>
      </c>
    </row>
    <row r="512" spans="1:4" x14ac:dyDescent="0.3">
      <c r="A512" s="269" t="s">
        <v>797</v>
      </c>
      <c r="B512" s="292">
        <v>7202.0899999999965</v>
      </c>
      <c r="C512" s="292"/>
      <c r="D512" s="292">
        <f t="shared" si="7"/>
        <v>7202.0899999999965</v>
      </c>
    </row>
    <row r="513" spans="1:4" x14ac:dyDescent="0.3">
      <c r="A513" s="269" t="s">
        <v>1741</v>
      </c>
      <c r="B513" s="292">
        <v>23239.630000000005</v>
      </c>
      <c r="C513" s="292"/>
      <c r="D513" s="292">
        <f t="shared" si="7"/>
        <v>23239.630000000005</v>
      </c>
    </row>
    <row r="514" spans="1:4" x14ac:dyDescent="0.3">
      <c r="A514" s="269" t="s">
        <v>1742</v>
      </c>
      <c r="B514" s="292">
        <v>4919.8</v>
      </c>
      <c r="C514" s="292"/>
      <c r="D514" s="292">
        <f t="shared" si="7"/>
        <v>4919.8</v>
      </c>
    </row>
    <row r="515" spans="1:4" x14ac:dyDescent="0.3">
      <c r="A515" s="269" t="s">
        <v>1743</v>
      </c>
      <c r="B515" s="292">
        <v>58668.959999999999</v>
      </c>
      <c r="C515" s="292">
        <v>186.82</v>
      </c>
      <c r="D515" s="292">
        <f t="shared" ref="D515:D527" si="8">B515+C515</f>
        <v>58855.78</v>
      </c>
    </row>
    <row r="516" spans="1:4" x14ac:dyDescent="0.3">
      <c r="A516" s="269" t="s">
        <v>1744</v>
      </c>
      <c r="B516" s="292">
        <v>116360.41</v>
      </c>
      <c r="C516" s="292"/>
      <c r="D516" s="292">
        <f t="shared" si="8"/>
        <v>116360.41</v>
      </c>
    </row>
    <row r="517" spans="1:4" x14ac:dyDescent="0.3">
      <c r="A517" s="269" t="s">
        <v>1745</v>
      </c>
      <c r="B517" s="292">
        <v>3012.91</v>
      </c>
      <c r="C517" s="292"/>
      <c r="D517" s="292">
        <f t="shared" si="8"/>
        <v>3012.91</v>
      </c>
    </row>
    <row r="518" spans="1:4" x14ac:dyDescent="0.3">
      <c r="A518" s="269" t="s">
        <v>1746</v>
      </c>
      <c r="B518" s="292">
        <v>-111.75999999999996</v>
      </c>
      <c r="C518" s="292"/>
      <c r="D518" s="292">
        <f t="shared" si="8"/>
        <v>-111.75999999999996</v>
      </c>
    </row>
    <row r="519" spans="1:4" x14ac:dyDescent="0.3">
      <c r="A519" s="269" t="s">
        <v>1747</v>
      </c>
      <c r="B519" s="292">
        <v>3156.7400000000002</v>
      </c>
      <c r="C519" s="292"/>
      <c r="D519" s="292">
        <f t="shared" si="8"/>
        <v>3156.7400000000002</v>
      </c>
    </row>
    <row r="520" spans="1:4" x14ac:dyDescent="0.3">
      <c r="A520" s="269" t="s">
        <v>1748</v>
      </c>
      <c r="B520" s="292">
        <v>-3.2999999999999829</v>
      </c>
      <c r="C520" s="292">
        <v>1198.53</v>
      </c>
      <c r="D520" s="292">
        <f t="shared" si="8"/>
        <v>1195.23</v>
      </c>
    </row>
    <row r="521" spans="1:4" x14ac:dyDescent="0.3">
      <c r="A521" s="269" t="s">
        <v>1749</v>
      </c>
      <c r="B521" s="292">
        <v>1626.48</v>
      </c>
      <c r="C521" s="292">
        <v>240.41</v>
      </c>
      <c r="D521" s="292">
        <f t="shared" si="8"/>
        <v>1866.89</v>
      </c>
    </row>
    <row r="522" spans="1:4" x14ac:dyDescent="0.3">
      <c r="A522" s="269" t="s">
        <v>1750</v>
      </c>
      <c r="B522" s="292">
        <v>27388.14</v>
      </c>
      <c r="C522" s="292"/>
      <c r="D522" s="292">
        <f t="shared" si="8"/>
        <v>27388.14</v>
      </c>
    </row>
    <row r="523" spans="1:4" x14ac:dyDescent="0.3">
      <c r="A523" s="269" t="s">
        <v>1772</v>
      </c>
      <c r="B523" s="292">
        <v>2068.2000000000003</v>
      </c>
      <c r="C523" s="292"/>
      <c r="D523" s="292">
        <f t="shared" si="8"/>
        <v>2068.2000000000003</v>
      </c>
    </row>
    <row r="524" spans="1:4" x14ac:dyDescent="0.3">
      <c r="A524" s="269" t="s">
        <v>1773</v>
      </c>
      <c r="B524" s="292">
        <v>17504.37</v>
      </c>
      <c r="C524" s="292"/>
      <c r="D524" s="292">
        <f t="shared" si="8"/>
        <v>17504.37</v>
      </c>
    </row>
    <row r="525" spans="1:4" x14ac:dyDescent="0.3">
      <c r="A525" s="269" t="s">
        <v>1774</v>
      </c>
      <c r="B525" s="292">
        <v>26579.43</v>
      </c>
      <c r="C525" s="292"/>
      <c r="D525" s="292">
        <f t="shared" si="8"/>
        <v>26579.43</v>
      </c>
    </row>
    <row r="526" spans="1:4" x14ac:dyDescent="0.3">
      <c r="A526" s="269" t="s">
        <v>1775</v>
      </c>
      <c r="B526" s="292">
        <v>9266.0400000000009</v>
      </c>
      <c r="C526" s="292"/>
      <c r="D526" s="292">
        <f t="shared" si="8"/>
        <v>9266.0400000000009</v>
      </c>
    </row>
    <row r="527" spans="1:4" x14ac:dyDescent="0.3">
      <c r="A527" s="269" t="s">
        <v>1776</v>
      </c>
      <c r="B527" s="292">
        <v>1005.0900000000001</v>
      </c>
      <c r="C527" s="292"/>
      <c r="D527" s="292">
        <f t="shared" si="8"/>
        <v>1005.0900000000001</v>
      </c>
    </row>
    <row r="528" spans="1:4" x14ac:dyDescent="0.3">
      <c r="A528" s="305" t="s">
        <v>2040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505"/>
  <sheetViews>
    <sheetView topLeftCell="A6" zoomScale="96" zoomScaleNormal="96" zoomScaleSheetLayoutView="100" workbookViewId="0">
      <pane xSplit="2" ySplit="7" topLeftCell="C279" activePane="bottomRight" state="frozen"/>
      <selection activeCell="A6" sqref="A6"/>
      <selection pane="topRight" activeCell="C6" sqref="C6"/>
      <selection pane="bottomLeft" activeCell="A13" sqref="A13"/>
      <selection pane="bottomRight" activeCell="C477" sqref="C477"/>
    </sheetView>
  </sheetViews>
  <sheetFormatPr defaultColWidth="29" defaultRowHeight="15" outlineLevelRow="2" x14ac:dyDescent="0.25"/>
  <cols>
    <col min="1" max="1" width="11.85546875" style="314" customWidth="1"/>
    <col min="2" max="2" width="31.85546875" style="314" customWidth="1"/>
    <col min="3" max="3" width="37.28515625" style="314" customWidth="1"/>
    <col min="4" max="4" width="6.28515625" style="315" customWidth="1"/>
    <col min="5" max="5" width="11.42578125" style="315" customWidth="1"/>
    <col min="6" max="6" width="14.42578125" style="315" customWidth="1"/>
    <col min="7" max="7" width="13.7109375" style="315" customWidth="1"/>
    <col min="8" max="8" width="3.5703125" style="314" customWidth="1"/>
    <col min="9" max="9" width="12.140625" style="314" customWidth="1"/>
    <col min="10" max="245" width="8.7109375" style="314" customWidth="1"/>
    <col min="246" max="246" width="5.28515625" style="314" customWidth="1"/>
    <col min="247" max="16384" width="29" style="314"/>
  </cols>
  <sheetData>
    <row r="1" spans="1:11" hidden="1" outlineLevel="2" x14ac:dyDescent="0.25"/>
    <row r="2" spans="1:11" ht="18.75" hidden="1" outlineLevel="2" x14ac:dyDescent="0.25">
      <c r="C2" s="316" t="s">
        <v>2042</v>
      </c>
      <c r="D2" s="317" t="s">
        <v>2043</v>
      </c>
      <c r="E2" s="317"/>
    </row>
    <row r="3" spans="1:11" ht="18.75" hidden="1" outlineLevel="2" x14ac:dyDescent="0.25">
      <c r="C3" s="316" t="s">
        <v>2044</v>
      </c>
      <c r="D3" s="317" t="s">
        <v>2045</v>
      </c>
      <c r="E3" s="317"/>
    </row>
    <row r="4" spans="1:11" ht="14.25" hidden="1" customHeight="1" outlineLevel="2" x14ac:dyDescent="0.25">
      <c r="C4" s="316" t="s">
        <v>2046</v>
      </c>
      <c r="D4" s="317" t="s">
        <v>2047</v>
      </c>
      <c r="E4" s="317"/>
    </row>
    <row r="5" spans="1:11" ht="22.5" hidden="1" customHeight="1" outlineLevel="2" x14ac:dyDescent="0.25">
      <c r="A5" s="318"/>
      <c r="B5" s="318"/>
      <c r="C5" s="319" t="s">
        <v>2048</v>
      </c>
      <c r="D5" s="320" t="s">
        <v>2049</v>
      </c>
      <c r="E5" s="320"/>
      <c r="F5" s="321"/>
      <c r="G5" s="321"/>
    </row>
    <row r="6" spans="1:11" ht="70.5" customHeight="1" outlineLevel="1" collapsed="1" x14ac:dyDescent="0.25">
      <c r="A6" s="416" t="s">
        <v>2050</v>
      </c>
      <c r="B6" s="416"/>
      <c r="C6" s="417"/>
      <c r="D6" s="417"/>
      <c r="E6" s="418"/>
      <c r="F6" s="418"/>
      <c r="G6" s="418"/>
      <c r="I6" s="322">
        <f>8.14+34%</f>
        <v>8.48</v>
      </c>
      <c r="K6" s="314" t="s">
        <v>2051</v>
      </c>
    </row>
    <row r="7" spans="1:11" ht="12" customHeight="1" x14ac:dyDescent="0.25">
      <c r="C7" s="323"/>
      <c r="D7" s="323"/>
      <c r="E7" s="323"/>
      <c r="F7" s="323"/>
      <c r="G7" s="323"/>
      <c r="K7" s="314" t="s">
        <v>2052</v>
      </c>
    </row>
    <row r="8" spans="1:11" ht="21" customHeight="1" x14ac:dyDescent="0.25">
      <c r="A8" s="419" t="s">
        <v>2053</v>
      </c>
      <c r="B8" s="421" t="s">
        <v>2054</v>
      </c>
      <c r="C8" s="423" t="s">
        <v>2</v>
      </c>
      <c r="D8" s="424" t="s">
        <v>2055</v>
      </c>
      <c r="E8" s="426" t="s">
        <v>2056</v>
      </c>
      <c r="F8" s="426"/>
      <c r="G8" s="426"/>
      <c r="K8" s="314" t="s">
        <v>2057</v>
      </c>
    </row>
    <row r="9" spans="1:11" ht="33" customHeight="1" x14ac:dyDescent="0.25">
      <c r="A9" s="419"/>
      <c r="B9" s="422"/>
      <c r="C9" s="420"/>
      <c r="D9" s="424"/>
      <c r="E9" s="426"/>
      <c r="F9" s="426"/>
      <c r="G9" s="426"/>
      <c r="K9" s="314" t="s">
        <v>2058</v>
      </c>
    </row>
    <row r="10" spans="1:11" ht="16.5" customHeight="1" x14ac:dyDescent="0.25">
      <c r="A10" s="419"/>
      <c r="B10" s="422"/>
      <c r="C10" s="420"/>
      <c r="D10" s="424"/>
      <c r="E10" s="426"/>
      <c r="F10" s="426"/>
      <c r="G10" s="426"/>
    </row>
    <row r="11" spans="1:11" ht="16.5" customHeight="1" x14ac:dyDescent="0.25">
      <c r="A11" s="420"/>
      <c r="B11" s="422"/>
      <c r="C11" s="420"/>
      <c r="D11" s="425"/>
      <c r="E11" s="426"/>
      <c r="F11" s="426"/>
      <c r="G11" s="426"/>
    </row>
    <row r="12" spans="1:11" ht="56.25" customHeight="1" x14ac:dyDescent="0.25">
      <c r="A12" s="420"/>
      <c r="B12" s="422"/>
      <c r="C12" s="420"/>
      <c r="D12" s="425"/>
      <c r="E12" s="326" t="s">
        <v>2059</v>
      </c>
      <c r="F12" s="326" t="s">
        <v>2060</v>
      </c>
      <c r="G12" s="326" t="s">
        <v>2061</v>
      </c>
    </row>
    <row r="13" spans="1:11" s="331" customFormat="1" ht="20.25" customHeight="1" x14ac:dyDescent="0.25">
      <c r="A13" s="327" t="s">
        <v>163</v>
      </c>
      <c r="B13" s="328" t="s">
        <v>832</v>
      </c>
      <c r="C13" s="328" t="s">
        <v>2062</v>
      </c>
      <c r="D13" s="329">
        <v>1</v>
      </c>
      <c r="E13" s="330">
        <v>2.5773999999999999</v>
      </c>
      <c r="F13" s="330"/>
      <c r="G13" s="330"/>
      <c r="I13" s="332" t="s">
        <v>2063</v>
      </c>
      <c r="J13" s="333"/>
      <c r="K13" s="333"/>
    </row>
    <row r="14" spans="1:11" s="331" customFormat="1" ht="20.25" customHeight="1" x14ac:dyDescent="0.25">
      <c r="A14" s="327" t="s">
        <v>112</v>
      </c>
      <c r="B14" s="328" t="s">
        <v>834</v>
      </c>
      <c r="C14" s="328" t="s">
        <v>2064</v>
      </c>
      <c r="D14" s="329">
        <v>9</v>
      </c>
      <c r="E14" s="330">
        <v>8.4794</v>
      </c>
      <c r="F14" s="330">
        <v>11.2872</v>
      </c>
      <c r="G14" s="330">
        <v>6.6458000000000004</v>
      </c>
      <c r="I14" s="332" t="s">
        <v>2063</v>
      </c>
      <c r="J14" s="333"/>
      <c r="K14" s="333"/>
    </row>
    <row r="15" spans="1:11" s="331" customFormat="1" ht="20.25" customHeight="1" x14ac:dyDescent="0.25">
      <c r="A15" s="327" t="s">
        <v>110</v>
      </c>
      <c r="B15" s="328" t="s">
        <v>836</v>
      </c>
      <c r="C15" s="328" t="s">
        <v>2065</v>
      </c>
      <c r="D15" s="329">
        <v>9</v>
      </c>
      <c r="E15" s="330">
        <v>8.4623000000000008</v>
      </c>
      <c r="F15" s="330">
        <v>10.503399999999999</v>
      </c>
      <c r="G15" s="330"/>
      <c r="I15" s="332" t="s">
        <v>2063</v>
      </c>
      <c r="J15" s="333"/>
      <c r="K15" s="333"/>
    </row>
    <row r="16" spans="1:11" s="331" customFormat="1" ht="20.25" customHeight="1" x14ac:dyDescent="0.25">
      <c r="A16" s="327" t="s">
        <v>109</v>
      </c>
      <c r="B16" s="328" t="s">
        <v>837</v>
      </c>
      <c r="C16" s="328" t="s">
        <v>2066</v>
      </c>
      <c r="D16" s="329">
        <v>1</v>
      </c>
      <c r="E16" s="330">
        <v>1.8212999999999999</v>
      </c>
      <c r="F16" s="330"/>
      <c r="G16" s="330"/>
      <c r="I16" s="332" t="s">
        <v>2063</v>
      </c>
      <c r="J16" s="333"/>
      <c r="K16" s="333"/>
    </row>
    <row r="17" spans="1:11" s="331" customFormat="1" ht="20.25" customHeight="1" x14ac:dyDescent="0.25">
      <c r="A17" s="327" t="s">
        <v>108</v>
      </c>
      <c r="B17" s="328" t="s">
        <v>838</v>
      </c>
      <c r="C17" s="328" t="s">
        <v>1367</v>
      </c>
      <c r="D17" s="329">
        <v>9</v>
      </c>
      <c r="E17" s="330">
        <v>8.9863999999999997</v>
      </c>
      <c r="F17" s="330">
        <v>11.255699999999999</v>
      </c>
      <c r="G17" s="330">
        <v>7.2484000000000002</v>
      </c>
      <c r="I17" s="332" t="s">
        <v>2063</v>
      </c>
      <c r="J17" s="333"/>
      <c r="K17" s="333"/>
    </row>
    <row r="18" spans="1:11" s="331" customFormat="1" ht="20.25" customHeight="1" x14ac:dyDescent="0.25">
      <c r="A18" s="327" t="s">
        <v>106</v>
      </c>
      <c r="B18" s="328" t="s">
        <v>839</v>
      </c>
      <c r="C18" s="328" t="s">
        <v>1368</v>
      </c>
      <c r="D18" s="329">
        <v>9</v>
      </c>
      <c r="E18" s="330">
        <v>7.7881999999999998</v>
      </c>
      <c r="F18" s="330">
        <v>10.0139</v>
      </c>
      <c r="G18" s="330">
        <v>6.2636000000000003</v>
      </c>
      <c r="I18" s="332" t="s">
        <v>2063</v>
      </c>
      <c r="J18" s="333"/>
      <c r="K18" s="333"/>
    </row>
    <row r="19" spans="1:11" s="331" customFormat="1" ht="20.25" customHeight="1" x14ac:dyDescent="0.25">
      <c r="A19" s="327" t="s">
        <v>105</v>
      </c>
      <c r="B19" s="328" t="s">
        <v>840</v>
      </c>
      <c r="C19" s="328" t="s">
        <v>1369</v>
      </c>
      <c r="D19" s="329">
        <v>9</v>
      </c>
      <c r="E19" s="330">
        <v>9.4324999999999992</v>
      </c>
      <c r="F19" s="330">
        <v>11.233000000000001</v>
      </c>
      <c r="G19" s="330"/>
      <c r="I19" s="332" t="s">
        <v>2063</v>
      </c>
      <c r="J19" s="333"/>
      <c r="K19" s="333"/>
    </row>
    <row r="20" spans="1:11" s="331" customFormat="1" ht="20.25" customHeight="1" x14ac:dyDescent="0.25">
      <c r="A20" s="327" t="s">
        <v>172</v>
      </c>
      <c r="B20" s="328" t="s">
        <v>841</v>
      </c>
      <c r="C20" s="328" t="s">
        <v>1371</v>
      </c>
      <c r="D20" s="329">
        <v>5</v>
      </c>
      <c r="E20" s="330">
        <v>8.7052999999999994</v>
      </c>
      <c r="F20" s="330"/>
      <c r="G20" s="330"/>
      <c r="I20" s="332" t="s">
        <v>2063</v>
      </c>
      <c r="J20" s="333"/>
      <c r="K20" s="333"/>
    </row>
    <row r="21" spans="1:11" s="331" customFormat="1" ht="20.25" customHeight="1" x14ac:dyDescent="0.25">
      <c r="A21" s="327" t="s">
        <v>212</v>
      </c>
      <c r="B21" s="328" t="s">
        <v>842</v>
      </c>
      <c r="C21" s="328" t="s">
        <v>1372</v>
      </c>
      <c r="D21" s="329">
        <v>3</v>
      </c>
      <c r="E21" s="330">
        <v>9.6315000000000008</v>
      </c>
      <c r="F21" s="330"/>
      <c r="G21" s="330"/>
      <c r="I21" s="332" t="s">
        <v>2063</v>
      </c>
      <c r="J21" s="333"/>
      <c r="K21" s="333"/>
    </row>
    <row r="22" spans="1:11" s="331" customFormat="1" ht="20.25" customHeight="1" x14ac:dyDescent="0.25">
      <c r="A22" s="327" t="s">
        <v>204</v>
      </c>
      <c r="B22" s="328" t="s">
        <v>843</v>
      </c>
      <c r="C22" s="328" t="s">
        <v>1373</v>
      </c>
      <c r="D22" s="329">
        <v>2</v>
      </c>
      <c r="E22" s="330">
        <v>10.161899999999999</v>
      </c>
      <c r="F22" s="330"/>
      <c r="G22" s="330"/>
      <c r="I22" s="332" t="s">
        <v>2063</v>
      </c>
      <c r="J22" s="333"/>
      <c r="K22" s="333"/>
    </row>
    <row r="23" spans="1:11" s="331" customFormat="1" ht="20.25" customHeight="1" x14ac:dyDescent="0.25">
      <c r="A23" s="327" t="s">
        <v>176</v>
      </c>
      <c r="B23" s="328" t="s">
        <v>844</v>
      </c>
      <c r="C23" s="328" t="s">
        <v>1374</v>
      </c>
      <c r="D23" s="329">
        <v>5</v>
      </c>
      <c r="E23" s="330">
        <v>8.8546999999999993</v>
      </c>
      <c r="F23" s="330"/>
      <c r="G23" s="330"/>
      <c r="I23" s="332" t="s">
        <v>2063</v>
      </c>
      <c r="J23" s="333"/>
      <c r="K23" s="333"/>
    </row>
    <row r="24" spans="1:11" s="331" customFormat="1" ht="20.25" customHeight="1" x14ac:dyDescent="0.25">
      <c r="A24" s="327" t="s">
        <v>215</v>
      </c>
      <c r="B24" s="328" t="s">
        <v>845</v>
      </c>
      <c r="C24" s="328" t="s">
        <v>1375</v>
      </c>
      <c r="D24" s="329">
        <v>2</v>
      </c>
      <c r="E24" s="330">
        <v>9.5824999999999996</v>
      </c>
      <c r="F24" s="330"/>
      <c r="G24" s="330"/>
      <c r="I24" s="332" t="s">
        <v>2063</v>
      </c>
      <c r="J24" s="333"/>
      <c r="K24" s="333"/>
    </row>
    <row r="25" spans="1:11" s="331" customFormat="1" ht="20.25" customHeight="1" x14ac:dyDescent="0.25">
      <c r="A25" s="327" t="s">
        <v>177</v>
      </c>
      <c r="B25" s="328" t="s">
        <v>846</v>
      </c>
      <c r="C25" s="328" t="s">
        <v>1376</v>
      </c>
      <c r="D25" s="329">
        <v>9</v>
      </c>
      <c r="E25" s="330">
        <v>8.3310999999999993</v>
      </c>
      <c r="F25" s="330">
        <v>10.904299999999999</v>
      </c>
      <c r="G25" s="330"/>
      <c r="I25" s="332" t="s">
        <v>2063</v>
      </c>
      <c r="J25" s="333"/>
      <c r="K25" s="333"/>
    </row>
    <row r="26" spans="1:11" s="331" customFormat="1" ht="20.25" customHeight="1" x14ac:dyDescent="0.25">
      <c r="A26" s="327" t="s">
        <v>196</v>
      </c>
      <c r="B26" s="328" t="s">
        <v>847</v>
      </c>
      <c r="C26" s="328" t="s">
        <v>1377</v>
      </c>
      <c r="D26" s="329">
        <v>2</v>
      </c>
      <c r="E26" s="330">
        <v>9.8153000000000006</v>
      </c>
      <c r="F26" s="330"/>
      <c r="G26" s="330"/>
      <c r="I26" s="332" t="s">
        <v>2063</v>
      </c>
      <c r="J26" s="333"/>
      <c r="K26" s="333"/>
    </row>
    <row r="27" spans="1:11" s="331" customFormat="1" ht="20.25" customHeight="1" x14ac:dyDescent="0.25">
      <c r="A27" s="327" t="s">
        <v>178</v>
      </c>
      <c r="B27" s="328" t="s">
        <v>848</v>
      </c>
      <c r="C27" s="328" t="s">
        <v>1378</v>
      </c>
      <c r="D27" s="329">
        <v>5</v>
      </c>
      <c r="E27" s="330">
        <v>7.8830999999999998</v>
      </c>
      <c r="F27" s="330"/>
      <c r="G27" s="330"/>
      <c r="I27" s="332" t="s">
        <v>2063</v>
      </c>
      <c r="J27" s="333"/>
      <c r="K27" s="333"/>
    </row>
    <row r="28" spans="1:11" s="331" customFormat="1" ht="20.25" customHeight="1" x14ac:dyDescent="0.25">
      <c r="A28" s="327" t="s">
        <v>198</v>
      </c>
      <c r="B28" s="328" t="s">
        <v>849</v>
      </c>
      <c r="C28" s="328" t="s">
        <v>1379</v>
      </c>
      <c r="D28" s="329">
        <v>1</v>
      </c>
      <c r="E28" s="330">
        <v>2.1736</v>
      </c>
      <c r="F28" s="330"/>
      <c r="G28" s="330"/>
      <c r="I28" s="332" t="s">
        <v>2063</v>
      </c>
      <c r="J28" s="333"/>
      <c r="K28" s="333"/>
    </row>
    <row r="29" spans="1:11" s="331" customFormat="1" ht="20.25" customHeight="1" x14ac:dyDescent="0.25">
      <c r="A29" s="327" t="s">
        <v>174</v>
      </c>
      <c r="B29" s="328" t="s">
        <v>850</v>
      </c>
      <c r="C29" s="328" t="s">
        <v>1381</v>
      </c>
      <c r="D29" s="329">
        <v>1</v>
      </c>
      <c r="E29" s="330">
        <v>1.8875</v>
      </c>
      <c r="F29" s="330"/>
      <c r="G29" s="330"/>
      <c r="I29" s="332" t="s">
        <v>2063</v>
      </c>
      <c r="J29" s="333"/>
      <c r="K29" s="333"/>
    </row>
    <row r="30" spans="1:11" s="331" customFormat="1" ht="20.25" customHeight="1" x14ac:dyDescent="0.25">
      <c r="A30" s="327" t="s">
        <v>199</v>
      </c>
      <c r="B30" s="328" t="s">
        <v>851</v>
      </c>
      <c r="C30" s="328" t="s">
        <v>1382</v>
      </c>
      <c r="D30" s="329">
        <v>1</v>
      </c>
      <c r="E30" s="330">
        <v>2.2605</v>
      </c>
      <c r="F30" s="330"/>
      <c r="G30" s="330"/>
      <c r="I30" s="332" t="s">
        <v>2063</v>
      </c>
      <c r="J30" s="333"/>
      <c r="K30" s="333"/>
    </row>
    <row r="31" spans="1:11" s="331" customFormat="1" ht="20.25" customHeight="1" x14ac:dyDescent="0.25">
      <c r="A31" s="327" t="s">
        <v>227</v>
      </c>
      <c r="B31" s="328" t="s">
        <v>852</v>
      </c>
      <c r="C31" s="328" t="s">
        <v>2067</v>
      </c>
      <c r="D31" s="329">
        <v>1</v>
      </c>
      <c r="E31" s="330">
        <v>2.4358</v>
      </c>
      <c r="F31" s="330"/>
      <c r="G31" s="330"/>
      <c r="I31" s="332" t="s">
        <v>2063</v>
      </c>
      <c r="J31" s="333"/>
      <c r="K31" s="333"/>
    </row>
    <row r="32" spans="1:11" s="331" customFormat="1" ht="20.25" customHeight="1" x14ac:dyDescent="0.25">
      <c r="A32" s="327" t="s">
        <v>200</v>
      </c>
      <c r="B32" s="328" t="s">
        <v>853</v>
      </c>
      <c r="C32" s="328" t="s">
        <v>2068</v>
      </c>
      <c r="D32" s="329">
        <v>1</v>
      </c>
      <c r="E32" s="330">
        <v>1.5470999999999999</v>
      </c>
      <c r="F32" s="330"/>
      <c r="G32" s="330"/>
      <c r="I32" s="332" t="s">
        <v>2063</v>
      </c>
      <c r="J32" s="333"/>
      <c r="K32" s="333"/>
    </row>
    <row r="33" spans="1:11" s="331" customFormat="1" ht="20.25" customHeight="1" x14ac:dyDescent="0.25">
      <c r="A33" s="327" t="s">
        <v>208</v>
      </c>
      <c r="B33" s="328" t="s">
        <v>854</v>
      </c>
      <c r="C33" s="328" t="s">
        <v>2069</v>
      </c>
      <c r="D33" s="329">
        <v>1</v>
      </c>
      <c r="E33" s="330">
        <v>1.677</v>
      </c>
      <c r="F33" s="330"/>
      <c r="G33" s="330"/>
      <c r="I33" s="332" t="s">
        <v>2063</v>
      </c>
      <c r="J33" s="333"/>
      <c r="K33" s="333"/>
    </row>
    <row r="34" spans="1:11" s="331" customFormat="1" ht="20.25" customHeight="1" x14ac:dyDescent="0.25">
      <c r="A34" s="327" t="s">
        <v>201</v>
      </c>
      <c r="B34" s="328" t="s">
        <v>855</v>
      </c>
      <c r="C34" s="328" t="s">
        <v>2070</v>
      </c>
      <c r="D34" s="329">
        <v>1</v>
      </c>
      <c r="E34" s="330">
        <v>2.7778999999999998</v>
      </c>
      <c r="F34" s="330"/>
      <c r="G34" s="330">
        <v>2.7778999999999998</v>
      </c>
      <c r="I34" s="332" t="s">
        <v>2063</v>
      </c>
      <c r="J34" s="333"/>
      <c r="K34" s="333"/>
    </row>
    <row r="35" spans="1:11" s="331" customFormat="1" ht="20.25" customHeight="1" x14ac:dyDescent="0.25">
      <c r="A35" s="327" t="s">
        <v>209</v>
      </c>
      <c r="B35" s="328" t="s">
        <v>858</v>
      </c>
      <c r="C35" s="328" t="s">
        <v>2071</v>
      </c>
      <c r="D35" s="329">
        <v>1</v>
      </c>
      <c r="E35" s="330">
        <v>1.8524</v>
      </c>
      <c r="F35" s="330"/>
      <c r="G35" s="330"/>
      <c r="I35" s="332" t="s">
        <v>2063</v>
      </c>
      <c r="J35" s="333"/>
      <c r="K35" s="333"/>
    </row>
    <row r="36" spans="1:11" s="331" customFormat="1" ht="20.25" customHeight="1" x14ac:dyDescent="0.25">
      <c r="A36" s="327" t="s">
        <v>202</v>
      </c>
      <c r="B36" s="328" t="s">
        <v>859</v>
      </c>
      <c r="C36" s="328" t="s">
        <v>2072</v>
      </c>
      <c r="D36" s="329">
        <v>1</v>
      </c>
      <c r="E36" s="330">
        <v>1.7084999999999999</v>
      </c>
      <c r="F36" s="330"/>
      <c r="G36" s="330"/>
      <c r="I36" s="332" t="s">
        <v>2063</v>
      </c>
      <c r="J36" s="333"/>
      <c r="K36" s="333"/>
    </row>
    <row r="37" spans="1:11" s="331" customFormat="1" ht="20.25" customHeight="1" outlineLevel="1" x14ac:dyDescent="0.25">
      <c r="A37" s="327" t="s">
        <v>243</v>
      </c>
      <c r="B37" s="328" t="s">
        <v>860</v>
      </c>
      <c r="C37" s="328" t="s">
        <v>2073</v>
      </c>
      <c r="D37" s="329">
        <v>1</v>
      </c>
      <c r="E37" s="330">
        <v>2.0131000000000001</v>
      </c>
      <c r="F37" s="330"/>
      <c r="G37" s="330"/>
      <c r="I37" s="332" t="s">
        <v>2063</v>
      </c>
      <c r="J37" s="333"/>
      <c r="K37" s="333"/>
    </row>
    <row r="38" spans="1:11" s="331" customFormat="1" ht="20.25" customHeight="1" outlineLevel="1" x14ac:dyDescent="0.25">
      <c r="A38" s="327" t="s">
        <v>180</v>
      </c>
      <c r="B38" s="328" t="s">
        <v>864</v>
      </c>
      <c r="C38" s="328" t="s">
        <v>2074</v>
      </c>
      <c r="D38" s="329">
        <v>1</v>
      </c>
      <c r="E38" s="330">
        <v>2.2776999999999998</v>
      </c>
      <c r="F38" s="330"/>
      <c r="G38" s="330"/>
      <c r="I38" s="332" t="s">
        <v>2063</v>
      </c>
      <c r="J38" s="333"/>
      <c r="K38" s="333"/>
    </row>
    <row r="39" spans="1:11" s="331" customFormat="1" ht="20.25" customHeight="1" outlineLevel="1" x14ac:dyDescent="0.25">
      <c r="A39" s="327" t="s">
        <v>244</v>
      </c>
      <c r="B39" s="328" t="s">
        <v>865</v>
      </c>
      <c r="C39" s="328" t="s">
        <v>2075</v>
      </c>
      <c r="D39" s="329">
        <v>1</v>
      </c>
      <c r="E39" s="330">
        <v>1.7698</v>
      </c>
      <c r="F39" s="330"/>
      <c r="G39" s="330"/>
      <c r="I39" s="332" t="s">
        <v>2063</v>
      </c>
      <c r="J39" s="333"/>
      <c r="K39" s="333"/>
    </row>
    <row r="40" spans="1:11" s="331" customFormat="1" ht="20.25" customHeight="1" outlineLevel="1" x14ac:dyDescent="0.25">
      <c r="A40" s="327" t="s">
        <v>229</v>
      </c>
      <c r="B40" s="328" t="s">
        <v>866</v>
      </c>
      <c r="C40" s="328" t="s">
        <v>2076</v>
      </c>
      <c r="D40" s="329">
        <v>1</v>
      </c>
      <c r="E40" s="330">
        <v>1.3452</v>
      </c>
      <c r="F40" s="330"/>
      <c r="G40" s="330"/>
      <c r="I40" s="332" t="s">
        <v>2063</v>
      </c>
      <c r="J40" s="333"/>
      <c r="K40" s="333"/>
    </row>
    <row r="41" spans="1:11" s="331" customFormat="1" ht="20.25" customHeight="1" outlineLevel="1" x14ac:dyDescent="0.25">
      <c r="A41" s="327" t="s">
        <v>171</v>
      </c>
      <c r="B41" s="328" t="s">
        <v>867</v>
      </c>
      <c r="C41" s="328" t="s">
        <v>2077</v>
      </c>
      <c r="D41" s="329">
        <v>1</v>
      </c>
      <c r="E41" s="330">
        <v>2.5312999999999999</v>
      </c>
      <c r="F41" s="330"/>
      <c r="G41" s="330"/>
      <c r="I41" s="332" t="s">
        <v>2063</v>
      </c>
      <c r="J41" s="333"/>
      <c r="K41" s="333"/>
    </row>
    <row r="42" spans="1:11" s="331" customFormat="1" ht="20.25" customHeight="1" outlineLevel="1" x14ac:dyDescent="0.25">
      <c r="A42" s="327" t="s">
        <v>181</v>
      </c>
      <c r="B42" s="328" t="s">
        <v>868</v>
      </c>
      <c r="C42" s="328" t="s">
        <v>2078</v>
      </c>
      <c r="D42" s="329">
        <v>1</v>
      </c>
      <c r="E42" s="330">
        <v>2.9192999999999998</v>
      </c>
      <c r="F42" s="330"/>
      <c r="G42" s="330"/>
      <c r="I42" s="332" t="s">
        <v>2063</v>
      </c>
      <c r="J42" s="333"/>
      <c r="K42" s="333"/>
    </row>
    <row r="43" spans="1:11" s="331" customFormat="1" ht="20.25" customHeight="1" outlineLevel="1" x14ac:dyDescent="0.25">
      <c r="A43" s="327" t="s">
        <v>191</v>
      </c>
      <c r="B43" s="328" t="s">
        <v>871</v>
      </c>
      <c r="C43" s="328" t="s">
        <v>2079</v>
      </c>
      <c r="D43" s="329">
        <v>1</v>
      </c>
      <c r="E43" s="330">
        <v>3.2705000000000002</v>
      </c>
      <c r="F43" s="330"/>
      <c r="G43" s="330"/>
      <c r="I43" s="332" t="s">
        <v>2063</v>
      </c>
      <c r="J43" s="333"/>
      <c r="K43" s="333"/>
    </row>
    <row r="44" spans="1:11" s="331" customFormat="1" ht="20.25" customHeight="1" outlineLevel="1" x14ac:dyDescent="0.25">
      <c r="A44" s="327" t="s">
        <v>182</v>
      </c>
      <c r="B44" s="328" t="s">
        <v>872</v>
      </c>
      <c r="C44" s="328" t="s">
        <v>2080</v>
      </c>
      <c r="D44" s="329">
        <v>1</v>
      </c>
      <c r="E44" s="330">
        <v>2.6111</v>
      </c>
      <c r="F44" s="330"/>
      <c r="G44" s="330"/>
      <c r="I44" s="332" t="s">
        <v>2063</v>
      </c>
      <c r="J44" s="333"/>
      <c r="K44" s="333"/>
    </row>
    <row r="45" spans="1:11" s="331" customFormat="1" ht="20.25" customHeight="1" outlineLevel="1" x14ac:dyDescent="0.25">
      <c r="A45" s="327" t="s">
        <v>245</v>
      </c>
      <c r="B45" s="328" t="s">
        <v>874</v>
      </c>
      <c r="C45" s="328" t="s">
        <v>2081</v>
      </c>
      <c r="D45" s="329">
        <v>1</v>
      </c>
      <c r="E45" s="330">
        <v>2.4653999999999998</v>
      </c>
      <c r="F45" s="330"/>
      <c r="G45" s="330"/>
      <c r="I45" s="332" t="s">
        <v>2063</v>
      </c>
      <c r="J45" s="333"/>
      <c r="K45" s="333"/>
    </row>
    <row r="46" spans="1:11" s="331" customFormat="1" ht="20.25" customHeight="1" outlineLevel="1" x14ac:dyDescent="0.25">
      <c r="A46" s="327" t="s">
        <v>246</v>
      </c>
      <c r="B46" s="328" t="s">
        <v>879</v>
      </c>
      <c r="C46" s="328" t="s">
        <v>2082</v>
      </c>
      <c r="D46" s="329">
        <v>5</v>
      </c>
      <c r="E46" s="330">
        <v>7.2148000000000003</v>
      </c>
      <c r="F46" s="330"/>
      <c r="G46" s="330"/>
      <c r="I46" s="332" t="s">
        <v>2063</v>
      </c>
      <c r="J46" s="333"/>
      <c r="K46" s="333"/>
    </row>
    <row r="47" spans="1:11" s="331" customFormat="1" ht="20.25" customHeight="1" outlineLevel="1" x14ac:dyDescent="0.25">
      <c r="A47" s="327" t="s">
        <v>221</v>
      </c>
      <c r="B47" s="328" t="s">
        <v>876</v>
      </c>
      <c r="C47" s="328" t="s">
        <v>2083</v>
      </c>
      <c r="D47" s="329">
        <v>1</v>
      </c>
      <c r="E47" s="330">
        <v>1.9555</v>
      </c>
      <c r="F47" s="330"/>
      <c r="G47" s="330"/>
      <c r="I47" s="332" t="s">
        <v>2063</v>
      </c>
      <c r="J47" s="333"/>
      <c r="K47" s="333"/>
    </row>
    <row r="48" spans="1:11" s="331" customFormat="1" ht="20.25" customHeight="1" outlineLevel="1" x14ac:dyDescent="0.25">
      <c r="A48" s="327" t="s">
        <v>247</v>
      </c>
      <c r="B48" s="328" t="s">
        <v>878</v>
      </c>
      <c r="C48" s="328" t="s">
        <v>2084</v>
      </c>
      <c r="D48" s="329">
        <v>1</v>
      </c>
      <c r="E48" s="330">
        <v>1.6022000000000001</v>
      </c>
      <c r="F48" s="330"/>
      <c r="G48" s="330"/>
      <c r="I48" s="332" t="s">
        <v>2063</v>
      </c>
      <c r="J48" s="333"/>
      <c r="K48" s="333"/>
    </row>
    <row r="49" spans="1:11" s="331" customFormat="1" ht="20.25" customHeight="1" outlineLevel="1" x14ac:dyDescent="0.25">
      <c r="A49" s="327" t="s">
        <v>211</v>
      </c>
      <c r="B49" s="328" t="s">
        <v>880</v>
      </c>
      <c r="C49" s="328" t="s">
        <v>2085</v>
      </c>
      <c r="D49" s="329">
        <v>1</v>
      </c>
      <c r="E49" s="330">
        <v>2.4430000000000001</v>
      </c>
      <c r="F49" s="330"/>
      <c r="G49" s="330"/>
      <c r="I49" s="332" t="s">
        <v>2063</v>
      </c>
      <c r="J49" s="333"/>
      <c r="K49" s="333"/>
    </row>
    <row r="50" spans="1:11" s="331" customFormat="1" ht="20.25" customHeight="1" outlineLevel="1" x14ac:dyDescent="0.25">
      <c r="A50" s="327" t="s">
        <v>183</v>
      </c>
      <c r="B50" s="328" t="s">
        <v>881</v>
      </c>
      <c r="C50" s="328" t="s">
        <v>2086</v>
      </c>
      <c r="D50" s="329">
        <v>2</v>
      </c>
      <c r="E50" s="330">
        <v>9.7089999999999996</v>
      </c>
      <c r="F50" s="330"/>
      <c r="G50" s="330"/>
      <c r="I50" s="332" t="s">
        <v>2063</v>
      </c>
      <c r="J50" s="333"/>
      <c r="K50" s="333"/>
    </row>
    <row r="51" spans="1:11" s="331" customFormat="1" ht="20.25" customHeight="1" outlineLevel="1" x14ac:dyDescent="0.25">
      <c r="A51" s="327" t="s">
        <v>292</v>
      </c>
      <c r="B51" s="328" t="s">
        <v>882</v>
      </c>
      <c r="C51" s="328" t="s">
        <v>2087</v>
      </c>
      <c r="D51" s="329">
        <v>1</v>
      </c>
      <c r="E51" s="330">
        <v>1.9412</v>
      </c>
      <c r="F51" s="330"/>
      <c r="G51" s="330"/>
      <c r="I51" s="332" t="s">
        <v>2063</v>
      </c>
      <c r="J51" s="333"/>
      <c r="K51" s="333"/>
    </row>
    <row r="52" spans="1:11" s="331" customFormat="1" ht="20.25" customHeight="1" outlineLevel="1" x14ac:dyDescent="0.25">
      <c r="A52" s="327" t="s">
        <v>184</v>
      </c>
      <c r="B52" s="328" t="s">
        <v>883</v>
      </c>
      <c r="C52" s="328" t="s">
        <v>2088</v>
      </c>
      <c r="D52" s="329">
        <v>2</v>
      </c>
      <c r="E52" s="330">
        <v>9.7156000000000002</v>
      </c>
      <c r="F52" s="330"/>
      <c r="G52" s="330"/>
      <c r="I52" s="332" t="s">
        <v>2063</v>
      </c>
      <c r="J52" s="333"/>
      <c r="K52" s="333"/>
    </row>
    <row r="53" spans="1:11" s="331" customFormat="1" ht="20.25" customHeight="1" outlineLevel="1" x14ac:dyDescent="0.25">
      <c r="A53" s="327" t="s">
        <v>234</v>
      </c>
      <c r="B53" s="328" t="s">
        <v>884</v>
      </c>
      <c r="C53" s="328" t="s">
        <v>2089</v>
      </c>
      <c r="D53" s="329">
        <v>5</v>
      </c>
      <c r="E53" s="330">
        <v>8.2134999999999998</v>
      </c>
      <c r="F53" s="330"/>
      <c r="G53" s="330"/>
      <c r="I53" s="332" t="s">
        <v>2063</v>
      </c>
      <c r="J53" s="333"/>
      <c r="K53" s="333"/>
    </row>
    <row r="54" spans="1:11" s="331" customFormat="1" ht="20.25" customHeight="1" outlineLevel="1" x14ac:dyDescent="0.25">
      <c r="A54" s="327" t="s">
        <v>235</v>
      </c>
      <c r="B54" s="328" t="s">
        <v>885</v>
      </c>
      <c r="C54" s="328" t="s">
        <v>2090</v>
      </c>
      <c r="D54" s="329">
        <v>5</v>
      </c>
      <c r="E54" s="330">
        <v>7.9687000000000001</v>
      </c>
      <c r="F54" s="330"/>
      <c r="G54" s="330"/>
      <c r="I54" s="332" t="s">
        <v>2063</v>
      </c>
      <c r="J54" s="333"/>
      <c r="K54" s="333"/>
    </row>
    <row r="55" spans="1:11" s="331" customFormat="1" ht="20.25" customHeight="1" outlineLevel="1" x14ac:dyDescent="0.25">
      <c r="A55" s="327" t="s">
        <v>236</v>
      </c>
      <c r="B55" s="328" t="s">
        <v>886</v>
      </c>
      <c r="C55" s="328" t="s">
        <v>2091</v>
      </c>
      <c r="D55" s="329">
        <v>5</v>
      </c>
      <c r="E55" s="330">
        <v>7.4080000000000004</v>
      </c>
      <c r="F55" s="330"/>
      <c r="G55" s="330"/>
      <c r="I55" s="332" t="s">
        <v>2063</v>
      </c>
      <c r="J55" s="333"/>
      <c r="K55" s="333"/>
    </row>
    <row r="56" spans="1:11" s="331" customFormat="1" ht="20.25" customHeight="1" outlineLevel="1" x14ac:dyDescent="0.25">
      <c r="A56" s="327" t="s">
        <v>237</v>
      </c>
      <c r="B56" s="328" t="s">
        <v>887</v>
      </c>
      <c r="C56" s="328" t="s">
        <v>2092</v>
      </c>
      <c r="D56" s="329">
        <v>5</v>
      </c>
      <c r="E56" s="330">
        <v>9.0731999999999999</v>
      </c>
      <c r="F56" s="330"/>
      <c r="G56" s="330"/>
      <c r="I56" s="332" t="s">
        <v>2063</v>
      </c>
      <c r="J56" s="333"/>
      <c r="K56" s="333"/>
    </row>
    <row r="57" spans="1:11" s="331" customFormat="1" ht="20.25" customHeight="1" outlineLevel="1" x14ac:dyDescent="0.25">
      <c r="A57" s="327" t="s">
        <v>238</v>
      </c>
      <c r="B57" s="328" t="s">
        <v>888</v>
      </c>
      <c r="C57" s="328" t="s">
        <v>2093</v>
      </c>
      <c r="D57" s="329">
        <v>5</v>
      </c>
      <c r="E57" s="330">
        <v>7.4027000000000003</v>
      </c>
      <c r="F57" s="330"/>
      <c r="G57" s="330"/>
      <c r="I57" s="332" t="s">
        <v>2063</v>
      </c>
      <c r="J57" s="333"/>
      <c r="K57" s="333"/>
    </row>
    <row r="58" spans="1:11" s="331" customFormat="1" ht="20.25" customHeight="1" outlineLevel="1" x14ac:dyDescent="0.25">
      <c r="A58" s="327" t="s">
        <v>251</v>
      </c>
      <c r="B58" s="328" t="s">
        <v>889</v>
      </c>
      <c r="C58" s="328" t="s">
        <v>2094</v>
      </c>
      <c r="D58" s="329">
        <v>1</v>
      </c>
      <c r="E58" s="330">
        <v>2.6173999999999999</v>
      </c>
      <c r="F58" s="330"/>
      <c r="G58" s="330"/>
      <c r="I58" s="332" t="s">
        <v>2063</v>
      </c>
      <c r="J58" s="333"/>
      <c r="K58" s="333"/>
    </row>
    <row r="59" spans="1:11" s="331" customFormat="1" ht="20.25" customHeight="1" outlineLevel="1" x14ac:dyDescent="0.25">
      <c r="A59" s="327" t="s">
        <v>252</v>
      </c>
      <c r="B59" s="328" t="s">
        <v>890</v>
      </c>
      <c r="C59" s="328" t="s">
        <v>2095</v>
      </c>
      <c r="D59" s="329">
        <v>1</v>
      </c>
      <c r="E59" s="330">
        <v>1.7788999999999999</v>
      </c>
      <c r="F59" s="330"/>
      <c r="G59" s="330"/>
      <c r="I59" s="332" t="s">
        <v>2063</v>
      </c>
      <c r="J59" s="333"/>
      <c r="K59" s="333"/>
    </row>
    <row r="60" spans="1:11" s="331" customFormat="1" ht="20.25" customHeight="1" outlineLevel="1" x14ac:dyDescent="0.25">
      <c r="A60" s="327" t="s">
        <v>186</v>
      </c>
      <c r="B60" s="328" t="s">
        <v>891</v>
      </c>
      <c r="C60" s="328" t="s">
        <v>2096</v>
      </c>
      <c r="D60" s="329">
        <v>1</v>
      </c>
      <c r="E60" s="330">
        <v>2.5038</v>
      </c>
      <c r="F60" s="330"/>
      <c r="G60" s="330"/>
      <c r="I60" s="332" t="s">
        <v>2063</v>
      </c>
      <c r="J60" s="333"/>
      <c r="K60" s="333"/>
    </row>
    <row r="61" spans="1:11" s="331" customFormat="1" ht="20.25" customHeight="1" outlineLevel="1" x14ac:dyDescent="0.25">
      <c r="A61" s="327" t="s">
        <v>253</v>
      </c>
      <c r="B61" s="328" t="s">
        <v>920</v>
      </c>
      <c r="C61" s="328" t="s">
        <v>1419</v>
      </c>
      <c r="D61" s="329">
        <v>1</v>
      </c>
      <c r="E61" s="330">
        <v>2.0733999999999999</v>
      </c>
      <c r="F61" s="330"/>
      <c r="G61" s="330"/>
      <c r="I61" s="332" t="s">
        <v>2063</v>
      </c>
      <c r="J61" s="333"/>
      <c r="K61" s="333"/>
    </row>
    <row r="62" spans="1:11" s="331" customFormat="1" ht="20.25" customHeight="1" outlineLevel="1" x14ac:dyDescent="0.25">
      <c r="A62" s="327" t="s">
        <v>188</v>
      </c>
      <c r="B62" s="328" t="s">
        <v>921</v>
      </c>
      <c r="C62" s="328" t="s">
        <v>1420</v>
      </c>
      <c r="D62" s="329">
        <v>2</v>
      </c>
      <c r="E62" s="330">
        <v>3.2105000000000001</v>
      </c>
      <c r="F62" s="330"/>
      <c r="G62" s="330"/>
      <c r="I62" s="332" t="s">
        <v>2063</v>
      </c>
      <c r="J62" s="333"/>
      <c r="K62" s="333"/>
    </row>
    <row r="63" spans="1:11" s="331" customFormat="1" ht="20.25" customHeight="1" outlineLevel="1" x14ac:dyDescent="0.25">
      <c r="A63" s="327" t="s">
        <v>239</v>
      </c>
      <c r="B63" s="328" t="s">
        <v>922</v>
      </c>
      <c r="C63" s="328" t="s">
        <v>1421</v>
      </c>
      <c r="D63" s="329">
        <v>1</v>
      </c>
      <c r="E63" s="330">
        <v>2.9811000000000001</v>
      </c>
      <c r="F63" s="330"/>
      <c r="G63" s="330"/>
      <c r="I63" s="332" t="s">
        <v>2063</v>
      </c>
      <c r="J63" s="333"/>
      <c r="K63" s="333"/>
    </row>
    <row r="64" spans="1:11" s="331" customFormat="1" ht="20.25" customHeight="1" outlineLevel="1" x14ac:dyDescent="0.25">
      <c r="A64" s="327" t="s">
        <v>240</v>
      </c>
      <c r="B64" s="328" t="s">
        <v>924</v>
      </c>
      <c r="C64" s="328" t="s">
        <v>1422</v>
      </c>
      <c r="D64" s="329">
        <v>1</v>
      </c>
      <c r="E64" s="330">
        <v>2.5274999999999999</v>
      </c>
      <c r="F64" s="330"/>
      <c r="G64" s="330"/>
      <c r="I64" s="332" t="s">
        <v>2063</v>
      </c>
      <c r="J64" s="333"/>
      <c r="K64" s="333"/>
    </row>
    <row r="65" spans="1:11" s="331" customFormat="1" ht="20.25" customHeight="1" outlineLevel="1" x14ac:dyDescent="0.25">
      <c r="A65" s="327" t="s">
        <v>321</v>
      </c>
      <c r="B65" s="328" t="s">
        <v>925</v>
      </c>
      <c r="C65" s="328" t="s">
        <v>1423</v>
      </c>
      <c r="D65" s="329">
        <v>2</v>
      </c>
      <c r="E65" s="330">
        <v>8.5503999999999998</v>
      </c>
      <c r="F65" s="330"/>
      <c r="G65" s="330"/>
      <c r="I65" s="332" t="s">
        <v>2063</v>
      </c>
      <c r="J65" s="333"/>
      <c r="K65" s="333"/>
    </row>
    <row r="66" spans="1:11" s="331" customFormat="1" ht="20.25" customHeight="1" outlineLevel="1" x14ac:dyDescent="0.25">
      <c r="A66" s="327" t="s">
        <v>255</v>
      </c>
      <c r="B66" s="328" t="s">
        <v>926</v>
      </c>
      <c r="C66" s="328" t="s">
        <v>1424</v>
      </c>
      <c r="D66" s="329">
        <v>2</v>
      </c>
      <c r="E66" s="330">
        <v>9.8684999999999992</v>
      </c>
      <c r="F66" s="330"/>
      <c r="G66" s="330"/>
      <c r="I66" s="332" t="s">
        <v>2063</v>
      </c>
      <c r="J66" s="333"/>
      <c r="K66" s="333"/>
    </row>
    <row r="67" spans="1:11" s="331" customFormat="1" ht="20.25" customHeight="1" outlineLevel="1" x14ac:dyDescent="0.25">
      <c r="A67" s="327" t="s">
        <v>303</v>
      </c>
      <c r="B67" s="328" t="s">
        <v>927</v>
      </c>
      <c r="C67" s="328" t="s">
        <v>1425</v>
      </c>
      <c r="D67" s="329">
        <v>1</v>
      </c>
      <c r="E67" s="330">
        <v>2.2831999999999999</v>
      </c>
      <c r="F67" s="330"/>
      <c r="G67" s="330"/>
      <c r="I67" s="332" t="s">
        <v>2063</v>
      </c>
      <c r="J67" s="333"/>
      <c r="K67" s="333"/>
    </row>
    <row r="68" spans="1:11" s="331" customFormat="1" ht="20.25" customHeight="1" outlineLevel="1" x14ac:dyDescent="0.25">
      <c r="A68" s="327" t="s">
        <v>256</v>
      </c>
      <c r="B68" s="328" t="s">
        <v>928</v>
      </c>
      <c r="C68" s="328" t="s">
        <v>1426</v>
      </c>
      <c r="D68" s="329">
        <v>1</v>
      </c>
      <c r="E68" s="330">
        <v>1.7896000000000001</v>
      </c>
      <c r="F68" s="330"/>
      <c r="G68" s="330"/>
      <c r="I68" s="332" t="s">
        <v>2063</v>
      </c>
      <c r="J68" s="333"/>
      <c r="K68" s="333"/>
    </row>
    <row r="69" spans="1:11" s="331" customFormat="1" ht="20.25" customHeight="1" outlineLevel="1" x14ac:dyDescent="0.25">
      <c r="A69" s="327" t="s">
        <v>323</v>
      </c>
      <c r="B69" s="328" t="s">
        <v>930</v>
      </c>
      <c r="C69" s="328" t="s">
        <v>1427</v>
      </c>
      <c r="D69" s="329">
        <v>2</v>
      </c>
      <c r="E69" s="330">
        <v>9.9928000000000008</v>
      </c>
      <c r="F69" s="330"/>
      <c r="G69" s="330"/>
      <c r="I69" s="332" t="s">
        <v>2063</v>
      </c>
      <c r="J69" s="333"/>
      <c r="K69" s="333"/>
    </row>
    <row r="70" spans="1:11" s="331" customFormat="1" ht="20.25" customHeight="1" outlineLevel="1" x14ac:dyDescent="0.25">
      <c r="A70" s="327" t="s">
        <v>324</v>
      </c>
      <c r="B70" s="328" t="s">
        <v>931</v>
      </c>
      <c r="C70" s="328" t="s">
        <v>2097</v>
      </c>
      <c r="D70" s="329">
        <v>5</v>
      </c>
      <c r="E70" s="330">
        <v>6.9843000000000002</v>
      </c>
      <c r="F70" s="330"/>
      <c r="G70" s="330">
        <v>5.9835000000000003</v>
      </c>
      <c r="I70" s="332" t="s">
        <v>2063</v>
      </c>
      <c r="J70" s="333"/>
      <c r="K70" s="333"/>
    </row>
    <row r="71" spans="1:11" s="331" customFormat="1" ht="20.25" customHeight="1" outlineLevel="1" x14ac:dyDescent="0.25">
      <c r="A71" s="327" t="s">
        <v>378</v>
      </c>
      <c r="B71" s="328" t="s">
        <v>932</v>
      </c>
      <c r="C71" s="328" t="s">
        <v>2098</v>
      </c>
      <c r="D71" s="329">
        <v>1</v>
      </c>
      <c r="E71" s="330">
        <v>2.0935000000000001</v>
      </c>
      <c r="F71" s="330"/>
      <c r="G71" s="330"/>
      <c r="I71" s="332" t="s">
        <v>2063</v>
      </c>
      <c r="J71" s="333"/>
      <c r="K71" s="333"/>
    </row>
    <row r="72" spans="1:11" s="331" customFormat="1" ht="20.25" customHeight="1" outlineLevel="1" x14ac:dyDescent="0.25">
      <c r="A72" s="327" t="s">
        <v>379</v>
      </c>
      <c r="B72" s="328" t="s">
        <v>933</v>
      </c>
      <c r="C72" s="328" t="s">
        <v>2099</v>
      </c>
      <c r="D72" s="329">
        <v>1</v>
      </c>
      <c r="E72" s="330">
        <v>2.0983000000000001</v>
      </c>
      <c r="F72" s="330"/>
      <c r="G72" s="330"/>
      <c r="I72" s="332" t="s">
        <v>2063</v>
      </c>
      <c r="J72" s="333"/>
      <c r="K72" s="333"/>
    </row>
    <row r="73" spans="1:11" s="331" customFormat="1" ht="20.25" customHeight="1" outlineLevel="1" x14ac:dyDescent="0.25">
      <c r="A73" s="327" t="s">
        <v>380</v>
      </c>
      <c r="B73" s="328" t="s">
        <v>934</v>
      </c>
      <c r="C73" s="328" t="s">
        <v>2100</v>
      </c>
      <c r="D73" s="329">
        <v>5</v>
      </c>
      <c r="E73" s="330">
        <v>8.1954999999999991</v>
      </c>
      <c r="F73" s="330"/>
      <c r="G73" s="330"/>
      <c r="I73" s="332" t="s">
        <v>2063</v>
      </c>
      <c r="J73" s="333"/>
      <c r="K73" s="333"/>
    </row>
    <row r="74" spans="1:11" s="331" customFormat="1" ht="20.25" customHeight="1" outlineLevel="1" x14ac:dyDescent="0.25">
      <c r="A74" s="327" t="s">
        <v>381</v>
      </c>
      <c r="B74" s="328" t="s">
        <v>937</v>
      </c>
      <c r="C74" s="328" t="s">
        <v>2101</v>
      </c>
      <c r="D74" s="329">
        <v>1</v>
      </c>
      <c r="E74" s="330">
        <v>1.9138999999999999</v>
      </c>
      <c r="F74" s="330"/>
      <c r="G74" s="330"/>
      <c r="I74" s="332" t="s">
        <v>2063</v>
      </c>
      <c r="J74" s="333"/>
      <c r="K74" s="333"/>
    </row>
    <row r="75" spans="1:11" s="331" customFormat="1" ht="20.25" customHeight="1" outlineLevel="1" x14ac:dyDescent="0.25">
      <c r="A75" s="327" t="s">
        <v>304</v>
      </c>
      <c r="B75" s="328" t="s">
        <v>938</v>
      </c>
      <c r="C75" s="328" t="s">
        <v>2102</v>
      </c>
      <c r="D75" s="329">
        <v>1</v>
      </c>
      <c r="E75" s="330">
        <v>1.8169</v>
      </c>
      <c r="F75" s="330"/>
      <c r="G75" s="330"/>
      <c r="I75" s="332" t="s">
        <v>2063</v>
      </c>
      <c r="J75" s="333"/>
      <c r="K75" s="333"/>
    </row>
    <row r="76" spans="1:11" s="331" customFormat="1" ht="20.25" customHeight="1" outlineLevel="1" x14ac:dyDescent="0.25">
      <c r="A76" s="327" t="s">
        <v>382</v>
      </c>
      <c r="B76" s="328" t="s">
        <v>939</v>
      </c>
      <c r="C76" s="328" t="s">
        <v>2103</v>
      </c>
      <c r="D76" s="329">
        <v>1</v>
      </c>
      <c r="E76" s="330">
        <v>1.9348000000000001</v>
      </c>
      <c r="F76" s="330"/>
      <c r="G76" s="330"/>
      <c r="I76" s="332" t="s">
        <v>2063</v>
      </c>
      <c r="J76" s="333"/>
      <c r="K76" s="333"/>
    </row>
    <row r="77" spans="1:11" s="331" customFormat="1" ht="20.25" customHeight="1" outlineLevel="1" x14ac:dyDescent="0.25">
      <c r="A77" s="327" t="s">
        <v>383</v>
      </c>
      <c r="B77" s="328" t="s">
        <v>940</v>
      </c>
      <c r="C77" s="328" t="s">
        <v>2104</v>
      </c>
      <c r="D77" s="329">
        <v>1</v>
      </c>
      <c r="E77" s="330">
        <v>2.2383999999999999</v>
      </c>
      <c r="F77" s="330"/>
      <c r="G77" s="330"/>
      <c r="I77" s="332" t="s">
        <v>2063</v>
      </c>
      <c r="J77" s="333"/>
      <c r="K77" s="333"/>
    </row>
    <row r="78" spans="1:11" s="331" customFormat="1" ht="20.25" customHeight="1" outlineLevel="1" x14ac:dyDescent="0.25">
      <c r="A78" s="327" t="s">
        <v>384</v>
      </c>
      <c r="B78" s="328" t="s">
        <v>941</v>
      </c>
      <c r="C78" s="328" t="s">
        <v>2105</v>
      </c>
      <c r="D78" s="329">
        <v>1</v>
      </c>
      <c r="E78" s="330">
        <v>1.7558</v>
      </c>
      <c r="F78" s="330"/>
      <c r="G78" s="330"/>
      <c r="I78" s="332" t="s">
        <v>2063</v>
      </c>
      <c r="J78" s="333"/>
      <c r="K78" s="333"/>
    </row>
    <row r="79" spans="1:11" s="331" customFormat="1" ht="24" customHeight="1" outlineLevel="1" x14ac:dyDescent="0.25">
      <c r="A79" s="327" t="s">
        <v>305</v>
      </c>
      <c r="B79" s="328" t="s">
        <v>942</v>
      </c>
      <c r="C79" s="328" t="s">
        <v>2106</v>
      </c>
      <c r="D79" s="329">
        <v>1</v>
      </c>
      <c r="E79" s="330">
        <v>1.6235999999999999</v>
      </c>
      <c r="F79" s="330"/>
      <c r="G79" s="330"/>
      <c r="I79" s="332" t="s">
        <v>2063</v>
      </c>
      <c r="J79" s="333"/>
      <c r="K79" s="333"/>
    </row>
    <row r="80" spans="1:11" s="331" customFormat="1" ht="26.25" customHeight="1" outlineLevel="1" x14ac:dyDescent="0.25">
      <c r="A80" s="327" t="s">
        <v>258</v>
      </c>
      <c r="B80" s="328" t="s">
        <v>945</v>
      </c>
      <c r="C80" s="328" t="s">
        <v>2107</v>
      </c>
      <c r="D80" s="329">
        <v>14</v>
      </c>
      <c r="E80" s="330">
        <v>8.5169999999999995</v>
      </c>
      <c r="F80" s="330">
        <v>10.1807</v>
      </c>
      <c r="G80" s="330"/>
      <c r="I80" s="332" t="s">
        <v>2063</v>
      </c>
      <c r="J80" s="333"/>
      <c r="K80" s="333"/>
    </row>
    <row r="81" spans="1:11" s="331" customFormat="1" ht="20.25" customHeight="1" outlineLevel="1" x14ac:dyDescent="0.25">
      <c r="A81" s="327" t="s">
        <v>385</v>
      </c>
      <c r="B81" s="328" t="s">
        <v>943</v>
      </c>
      <c r="C81" s="328" t="s">
        <v>2108</v>
      </c>
      <c r="D81" s="329">
        <v>1</v>
      </c>
      <c r="E81" s="330">
        <v>2.2774999999999999</v>
      </c>
      <c r="F81" s="330"/>
      <c r="G81" s="330"/>
      <c r="I81" s="332" t="s">
        <v>2063</v>
      </c>
      <c r="J81" s="333"/>
      <c r="K81" s="333"/>
    </row>
    <row r="82" spans="1:11" s="331" customFormat="1" ht="20.25" customHeight="1" outlineLevel="1" x14ac:dyDescent="0.25">
      <c r="A82" s="327" t="s">
        <v>386</v>
      </c>
      <c r="B82" s="328" t="s">
        <v>944</v>
      </c>
      <c r="C82" s="328" t="s">
        <v>2109</v>
      </c>
      <c r="D82" s="329">
        <v>5</v>
      </c>
      <c r="E82" s="330">
        <v>8.7834000000000003</v>
      </c>
      <c r="F82" s="330"/>
      <c r="G82" s="330">
        <v>7.6314000000000002</v>
      </c>
      <c r="I82" s="332" t="s">
        <v>2063</v>
      </c>
      <c r="J82" s="333"/>
      <c r="K82" s="333"/>
    </row>
    <row r="83" spans="1:11" s="331" customFormat="1" ht="20.25" customHeight="1" outlineLevel="1" x14ac:dyDescent="0.25">
      <c r="A83" s="327" t="s">
        <v>306</v>
      </c>
      <c r="B83" s="328" t="s">
        <v>952</v>
      </c>
      <c r="C83" s="328" t="s">
        <v>2110</v>
      </c>
      <c r="D83" s="329">
        <v>1</v>
      </c>
      <c r="E83" s="330">
        <v>3.0196999999999998</v>
      </c>
      <c r="F83" s="330"/>
      <c r="G83" s="330"/>
      <c r="I83" s="332" t="s">
        <v>2063</v>
      </c>
      <c r="J83" s="333"/>
      <c r="K83" s="333"/>
    </row>
    <row r="84" spans="1:11" s="331" customFormat="1" ht="20.25" customHeight="1" outlineLevel="1" x14ac:dyDescent="0.25">
      <c r="A84" s="327" t="s">
        <v>192</v>
      </c>
      <c r="B84" s="328" t="s">
        <v>953</v>
      </c>
      <c r="C84" s="328" t="s">
        <v>1443</v>
      </c>
      <c r="D84" s="329">
        <v>9</v>
      </c>
      <c r="E84" s="330">
        <v>8.5030999999999999</v>
      </c>
      <c r="F84" s="330">
        <v>11.0589</v>
      </c>
      <c r="G84" s="330"/>
      <c r="I84" s="332" t="s">
        <v>2063</v>
      </c>
      <c r="J84" s="333"/>
      <c r="K84" s="333"/>
    </row>
    <row r="85" spans="1:11" s="331" customFormat="1" ht="20.25" customHeight="1" outlineLevel="1" x14ac:dyDescent="0.25">
      <c r="A85" s="327" t="s">
        <v>387</v>
      </c>
      <c r="B85" s="328" t="s">
        <v>954</v>
      </c>
      <c r="C85" s="328" t="s">
        <v>1444</v>
      </c>
      <c r="D85" s="329">
        <v>1</v>
      </c>
      <c r="E85" s="330">
        <v>3.0209000000000001</v>
      </c>
      <c r="F85" s="330"/>
      <c r="G85" s="330"/>
      <c r="I85" s="332" t="s">
        <v>2063</v>
      </c>
      <c r="J85" s="333"/>
      <c r="K85" s="333"/>
    </row>
    <row r="86" spans="1:11" s="331" customFormat="1" ht="20.25" customHeight="1" outlineLevel="1" x14ac:dyDescent="0.25">
      <c r="A86" s="327" t="s">
        <v>193</v>
      </c>
      <c r="B86" s="328" t="s">
        <v>955</v>
      </c>
      <c r="C86" s="328" t="s">
        <v>1445</v>
      </c>
      <c r="D86" s="329">
        <v>9</v>
      </c>
      <c r="E86" s="330">
        <v>8.1739999999999995</v>
      </c>
      <c r="F86" s="330">
        <v>11.476699999999999</v>
      </c>
      <c r="G86" s="330"/>
      <c r="I86" s="332" t="s">
        <v>2063</v>
      </c>
      <c r="J86" s="333"/>
      <c r="K86" s="333"/>
    </row>
    <row r="87" spans="1:11" s="331" customFormat="1" ht="20.25" customHeight="1" outlineLevel="1" x14ac:dyDescent="0.25">
      <c r="A87" s="327" t="s">
        <v>307</v>
      </c>
      <c r="B87" s="328" t="s">
        <v>956</v>
      </c>
      <c r="C87" s="328" t="s">
        <v>1446</v>
      </c>
      <c r="D87" s="329">
        <v>9</v>
      </c>
      <c r="E87" s="330">
        <v>8.0531000000000006</v>
      </c>
      <c r="F87" s="330">
        <v>9.7645</v>
      </c>
      <c r="G87" s="330"/>
      <c r="I87" s="332" t="s">
        <v>2063</v>
      </c>
      <c r="J87" s="333"/>
      <c r="K87" s="333"/>
    </row>
    <row r="88" spans="1:11" s="331" customFormat="1" ht="20.25" customHeight="1" outlineLevel="1" x14ac:dyDescent="0.25">
      <c r="A88" s="327" t="s">
        <v>388</v>
      </c>
      <c r="B88" s="328" t="s">
        <v>957</v>
      </c>
      <c r="C88" s="328" t="s">
        <v>1447</v>
      </c>
      <c r="D88" s="329">
        <v>9</v>
      </c>
      <c r="E88" s="330">
        <v>8.2630999999999997</v>
      </c>
      <c r="F88" s="330">
        <v>10.478199999999999</v>
      </c>
      <c r="G88" s="330"/>
      <c r="I88" s="332" t="s">
        <v>2063</v>
      </c>
      <c r="J88" s="333"/>
      <c r="K88" s="333"/>
    </row>
    <row r="89" spans="1:11" s="331" customFormat="1" ht="20.25" customHeight="1" outlineLevel="1" x14ac:dyDescent="0.25">
      <c r="A89" s="327" t="s">
        <v>334</v>
      </c>
      <c r="B89" s="328" t="s">
        <v>958</v>
      </c>
      <c r="C89" s="328" t="s">
        <v>1448</v>
      </c>
      <c r="D89" s="329">
        <v>4</v>
      </c>
      <c r="E89" s="330">
        <v>9.3864000000000001</v>
      </c>
      <c r="F89" s="330"/>
      <c r="G89" s="330"/>
      <c r="I89" s="332" t="s">
        <v>2063</v>
      </c>
      <c r="J89" s="333"/>
      <c r="K89" s="333"/>
    </row>
    <row r="90" spans="1:11" s="331" customFormat="1" ht="20.25" customHeight="1" outlineLevel="1" x14ac:dyDescent="0.25">
      <c r="A90" s="327" t="s">
        <v>389</v>
      </c>
      <c r="B90" s="328" t="s">
        <v>959</v>
      </c>
      <c r="C90" s="328" t="s">
        <v>1449</v>
      </c>
      <c r="D90" s="329">
        <v>2</v>
      </c>
      <c r="E90" s="330">
        <v>9.7058999999999997</v>
      </c>
      <c r="F90" s="330"/>
      <c r="G90" s="330"/>
      <c r="I90" s="332" t="s">
        <v>2063</v>
      </c>
      <c r="J90" s="333"/>
      <c r="K90" s="333"/>
    </row>
    <row r="91" spans="1:11" s="331" customFormat="1" ht="20.25" customHeight="1" outlineLevel="1" x14ac:dyDescent="0.25">
      <c r="A91" s="327" t="s">
        <v>390</v>
      </c>
      <c r="B91" s="328" t="s">
        <v>960</v>
      </c>
      <c r="C91" s="328" t="s">
        <v>2111</v>
      </c>
      <c r="D91" s="329">
        <v>5</v>
      </c>
      <c r="E91" s="330">
        <v>7.5114999999999998</v>
      </c>
      <c r="F91" s="330"/>
      <c r="G91" s="330"/>
      <c r="I91" s="332" t="s">
        <v>2063</v>
      </c>
      <c r="J91" s="333"/>
      <c r="K91" s="333"/>
    </row>
    <row r="92" spans="1:11" s="331" customFormat="1" ht="20.25" customHeight="1" outlineLevel="1" x14ac:dyDescent="0.25">
      <c r="A92" s="327" t="s">
        <v>297</v>
      </c>
      <c r="B92" s="328" t="s">
        <v>961</v>
      </c>
      <c r="C92" s="328" t="s">
        <v>2112</v>
      </c>
      <c r="D92" s="329">
        <v>9</v>
      </c>
      <c r="E92" s="330">
        <v>8.2949999999999999</v>
      </c>
      <c r="F92" s="330">
        <v>10.5418</v>
      </c>
      <c r="G92" s="330">
        <v>6.3540999999999999</v>
      </c>
      <c r="I92" s="332" t="s">
        <v>2063</v>
      </c>
      <c r="J92" s="333"/>
      <c r="K92" s="333"/>
    </row>
    <row r="93" spans="1:11" s="331" customFormat="1" ht="24.75" customHeight="1" outlineLevel="1" x14ac:dyDescent="0.25">
      <c r="A93" s="327" t="s">
        <v>308</v>
      </c>
      <c r="B93" s="328" t="s">
        <v>962</v>
      </c>
      <c r="C93" s="328" t="s">
        <v>2113</v>
      </c>
      <c r="D93" s="329">
        <v>5</v>
      </c>
      <c r="E93" s="330">
        <v>8.5757999999999992</v>
      </c>
      <c r="F93" s="330"/>
      <c r="G93" s="330"/>
      <c r="I93" s="332" t="s">
        <v>2063</v>
      </c>
      <c r="J93" s="333"/>
      <c r="K93" s="333"/>
    </row>
    <row r="94" spans="1:11" s="331" customFormat="1" ht="20.25" customHeight="1" outlineLevel="1" x14ac:dyDescent="0.25">
      <c r="A94" s="327" t="s">
        <v>309</v>
      </c>
      <c r="B94" s="328" t="s">
        <v>963</v>
      </c>
      <c r="C94" s="328" t="s">
        <v>2114</v>
      </c>
      <c r="D94" s="329">
        <v>4</v>
      </c>
      <c r="E94" s="330">
        <v>6.9828999999999999</v>
      </c>
      <c r="F94" s="330"/>
      <c r="G94" s="330">
        <v>5.7102000000000004</v>
      </c>
      <c r="I94" s="332" t="s">
        <v>2063</v>
      </c>
      <c r="J94" s="333"/>
      <c r="K94" s="333"/>
    </row>
    <row r="95" spans="1:11" s="331" customFormat="1" ht="20.25" customHeight="1" outlineLevel="1" x14ac:dyDescent="0.25">
      <c r="A95" s="327" t="s">
        <v>310</v>
      </c>
      <c r="B95" s="328" t="s">
        <v>964</v>
      </c>
      <c r="C95" s="328" t="s">
        <v>2115</v>
      </c>
      <c r="D95" s="329">
        <v>9</v>
      </c>
      <c r="E95" s="330">
        <v>8.1838999999999995</v>
      </c>
      <c r="F95" s="330">
        <v>10.0794</v>
      </c>
      <c r="G95" s="330">
        <v>6.7893999999999997</v>
      </c>
      <c r="I95" s="332" t="s">
        <v>2063</v>
      </c>
      <c r="J95" s="333"/>
      <c r="K95" s="333"/>
    </row>
    <row r="96" spans="1:11" s="331" customFormat="1" ht="20.25" customHeight="1" outlineLevel="1" x14ac:dyDescent="0.25">
      <c r="A96" s="327" t="s">
        <v>311</v>
      </c>
      <c r="B96" s="328" t="s">
        <v>965</v>
      </c>
      <c r="C96" s="328" t="s">
        <v>2116</v>
      </c>
      <c r="D96" s="329">
        <v>5</v>
      </c>
      <c r="E96" s="330">
        <v>8.9234000000000009</v>
      </c>
      <c r="F96" s="330"/>
      <c r="G96" s="330"/>
      <c r="I96" s="332" t="s">
        <v>2063</v>
      </c>
      <c r="J96" s="333"/>
      <c r="K96" s="333"/>
    </row>
    <row r="97" spans="1:11" s="331" customFormat="1" ht="20.25" customHeight="1" outlineLevel="1" x14ac:dyDescent="0.25">
      <c r="A97" s="327" t="s">
        <v>312</v>
      </c>
      <c r="B97" s="328" t="s">
        <v>966</v>
      </c>
      <c r="C97" s="328" t="s">
        <v>2117</v>
      </c>
      <c r="D97" s="329">
        <v>5</v>
      </c>
      <c r="E97" s="330">
        <v>7.6363000000000003</v>
      </c>
      <c r="F97" s="330"/>
      <c r="G97" s="330">
        <v>6.4103000000000003</v>
      </c>
      <c r="I97" s="332" t="s">
        <v>2063</v>
      </c>
      <c r="J97" s="333"/>
      <c r="K97" s="333"/>
    </row>
    <row r="98" spans="1:11" s="331" customFormat="1" ht="20.25" customHeight="1" outlineLevel="1" x14ac:dyDescent="0.25">
      <c r="A98" s="327" t="s">
        <v>391</v>
      </c>
      <c r="B98" s="328" t="s">
        <v>967</v>
      </c>
      <c r="C98" s="328" t="s">
        <v>2118</v>
      </c>
      <c r="D98" s="329">
        <v>5</v>
      </c>
      <c r="E98" s="330">
        <v>7.3338999999999999</v>
      </c>
      <c r="F98" s="330"/>
      <c r="G98" s="330">
        <v>6.4756999999999998</v>
      </c>
      <c r="I98" s="332" t="s">
        <v>2063</v>
      </c>
      <c r="J98" s="333"/>
      <c r="K98" s="333"/>
    </row>
    <row r="99" spans="1:11" s="331" customFormat="1" ht="20.25" customHeight="1" outlineLevel="1" x14ac:dyDescent="0.25">
      <c r="A99" s="327" t="s">
        <v>2119</v>
      </c>
      <c r="B99" s="328" t="s">
        <v>968</v>
      </c>
      <c r="C99" s="328" t="s">
        <v>2120</v>
      </c>
      <c r="D99" s="329">
        <v>5</v>
      </c>
      <c r="E99" s="330">
        <v>7.5251000000000001</v>
      </c>
      <c r="F99" s="330"/>
      <c r="G99" s="330">
        <v>6.5556999999999999</v>
      </c>
      <c r="I99" s="332" t="s">
        <v>2063</v>
      </c>
      <c r="J99" s="333"/>
      <c r="K99" s="333"/>
    </row>
    <row r="100" spans="1:11" s="331" customFormat="1" ht="20.25" customHeight="1" outlineLevel="1" x14ac:dyDescent="0.25">
      <c r="A100" s="327" t="s">
        <v>392</v>
      </c>
      <c r="B100" s="328" t="s">
        <v>969</v>
      </c>
      <c r="C100" s="328" t="s">
        <v>2121</v>
      </c>
      <c r="D100" s="329">
        <v>4</v>
      </c>
      <c r="E100" s="330">
        <v>9.5183</v>
      </c>
      <c r="F100" s="330"/>
      <c r="G100" s="330"/>
      <c r="I100" s="332" t="s">
        <v>2063</v>
      </c>
      <c r="J100" s="333"/>
      <c r="K100" s="333"/>
    </row>
    <row r="101" spans="1:11" s="331" customFormat="1" ht="20.25" customHeight="1" outlineLevel="1" x14ac:dyDescent="0.25">
      <c r="A101" s="327" t="s">
        <v>393</v>
      </c>
      <c r="B101" s="328" t="s">
        <v>970</v>
      </c>
      <c r="C101" s="328" t="s">
        <v>2122</v>
      </c>
      <c r="D101" s="329">
        <v>5</v>
      </c>
      <c r="E101" s="330">
        <v>8.0023</v>
      </c>
      <c r="F101" s="330"/>
      <c r="G101" s="330"/>
      <c r="I101" s="332" t="s">
        <v>2063</v>
      </c>
      <c r="J101" s="333"/>
      <c r="K101" s="333"/>
    </row>
    <row r="102" spans="1:11" s="331" customFormat="1" ht="20.25" customHeight="1" outlineLevel="1" x14ac:dyDescent="0.25">
      <c r="A102" s="327" t="s">
        <v>366</v>
      </c>
      <c r="B102" s="328" t="s">
        <v>971</v>
      </c>
      <c r="C102" s="328" t="s">
        <v>2123</v>
      </c>
      <c r="D102" s="329">
        <v>5</v>
      </c>
      <c r="E102" s="330">
        <v>8.4786000000000001</v>
      </c>
      <c r="F102" s="330"/>
      <c r="G102" s="330"/>
      <c r="I102" s="332" t="s">
        <v>2063</v>
      </c>
      <c r="J102" s="333"/>
      <c r="K102" s="333"/>
    </row>
    <row r="103" spans="1:11" s="331" customFormat="1" ht="20.25" customHeight="1" outlineLevel="1" x14ac:dyDescent="0.25">
      <c r="A103" s="327" t="s">
        <v>394</v>
      </c>
      <c r="B103" s="328" t="s">
        <v>972</v>
      </c>
      <c r="C103" s="328" t="s">
        <v>2124</v>
      </c>
      <c r="D103" s="329">
        <v>5</v>
      </c>
      <c r="E103" s="330">
        <v>8.4250000000000007</v>
      </c>
      <c r="F103" s="330"/>
      <c r="G103" s="330">
        <v>7.2324000000000002</v>
      </c>
      <c r="I103" s="332" t="s">
        <v>2063</v>
      </c>
      <c r="J103" s="333"/>
      <c r="K103" s="333"/>
    </row>
    <row r="104" spans="1:11" s="331" customFormat="1" ht="20.25" customHeight="1" outlineLevel="1" x14ac:dyDescent="0.25">
      <c r="A104" s="327" t="s">
        <v>395</v>
      </c>
      <c r="B104" s="328" t="s">
        <v>973</v>
      </c>
      <c r="C104" s="328" t="s">
        <v>2125</v>
      </c>
      <c r="D104" s="329">
        <v>5</v>
      </c>
      <c r="E104" s="330">
        <v>8.2460000000000004</v>
      </c>
      <c r="F104" s="330"/>
      <c r="G104" s="330">
        <v>7.2737999999999996</v>
      </c>
      <c r="I104" s="332" t="s">
        <v>2063</v>
      </c>
      <c r="J104" s="333"/>
      <c r="K104" s="333"/>
    </row>
    <row r="105" spans="1:11" s="331" customFormat="1" ht="20.25" customHeight="1" outlineLevel="1" x14ac:dyDescent="0.25">
      <c r="A105" s="327" t="s">
        <v>396</v>
      </c>
      <c r="B105" s="328" t="s">
        <v>974</v>
      </c>
      <c r="C105" s="328" t="s">
        <v>2126</v>
      </c>
      <c r="D105" s="329">
        <v>4</v>
      </c>
      <c r="E105" s="330">
        <v>9.4990000000000006</v>
      </c>
      <c r="F105" s="330"/>
      <c r="G105" s="330">
        <v>8.4451999999999998</v>
      </c>
      <c r="I105" s="332" t="s">
        <v>2063</v>
      </c>
      <c r="J105" s="333"/>
      <c r="K105" s="333"/>
    </row>
    <row r="106" spans="1:11" s="331" customFormat="1" ht="20.25" customHeight="1" outlineLevel="1" x14ac:dyDescent="0.25">
      <c r="A106" s="327" t="s">
        <v>367</v>
      </c>
      <c r="B106" s="328" t="s">
        <v>975</v>
      </c>
      <c r="C106" s="328" t="s">
        <v>2127</v>
      </c>
      <c r="D106" s="329">
        <v>2</v>
      </c>
      <c r="E106" s="330">
        <v>7.9177999999999997</v>
      </c>
      <c r="F106" s="330"/>
      <c r="G106" s="330">
        <v>6.7286000000000001</v>
      </c>
      <c r="I106" s="332" t="s">
        <v>2063</v>
      </c>
      <c r="J106" s="333"/>
      <c r="K106" s="333"/>
    </row>
    <row r="107" spans="1:11" s="331" customFormat="1" ht="20.25" customHeight="1" outlineLevel="1" x14ac:dyDescent="0.25">
      <c r="A107" s="327" t="s">
        <v>397</v>
      </c>
      <c r="B107" s="328" t="s">
        <v>976</v>
      </c>
      <c r="C107" s="328" t="s">
        <v>2128</v>
      </c>
      <c r="D107" s="329">
        <v>2</v>
      </c>
      <c r="E107" s="330">
        <v>10.501300000000001</v>
      </c>
      <c r="F107" s="330"/>
      <c r="G107" s="330">
        <v>7.1519000000000004</v>
      </c>
      <c r="I107" s="332" t="s">
        <v>2063</v>
      </c>
      <c r="J107" s="333"/>
      <c r="K107" s="333"/>
    </row>
    <row r="108" spans="1:11" s="331" customFormat="1" ht="20.25" customHeight="1" outlineLevel="1" x14ac:dyDescent="0.25">
      <c r="A108" s="327" t="s">
        <v>368</v>
      </c>
      <c r="B108" s="328" t="s">
        <v>977</v>
      </c>
      <c r="C108" s="328" t="s">
        <v>2129</v>
      </c>
      <c r="D108" s="329">
        <v>5</v>
      </c>
      <c r="E108" s="330">
        <v>7.7729999999999997</v>
      </c>
      <c r="F108" s="330"/>
      <c r="G108" s="330"/>
      <c r="I108" s="332" t="s">
        <v>2063</v>
      </c>
      <c r="J108" s="333"/>
      <c r="K108" s="333"/>
    </row>
    <row r="109" spans="1:11" s="331" customFormat="1" ht="20.25" customHeight="1" outlineLevel="1" x14ac:dyDescent="0.25">
      <c r="A109" s="327" t="s">
        <v>398</v>
      </c>
      <c r="B109" s="328" t="s">
        <v>978</v>
      </c>
      <c r="C109" s="328" t="s">
        <v>2130</v>
      </c>
      <c r="D109" s="329">
        <v>5</v>
      </c>
      <c r="E109" s="330">
        <v>8.0219000000000005</v>
      </c>
      <c r="F109" s="330"/>
      <c r="G109" s="330">
        <v>6.9276999999999997</v>
      </c>
      <c r="I109" s="332" t="s">
        <v>2063</v>
      </c>
      <c r="J109" s="333"/>
      <c r="K109" s="333"/>
    </row>
    <row r="110" spans="1:11" s="331" customFormat="1" ht="20.25" customHeight="1" outlineLevel="1" x14ac:dyDescent="0.25">
      <c r="A110" s="327" t="s">
        <v>399</v>
      </c>
      <c r="B110" s="328" t="s">
        <v>991</v>
      </c>
      <c r="C110" s="328" t="s">
        <v>2131</v>
      </c>
      <c r="D110" s="329">
        <v>9</v>
      </c>
      <c r="E110" s="330">
        <v>8.2759</v>
      </c>
      <c r="F110" s="330">
        <v>10.7125</v>
      </c>
      <c r="G110" s="330"/>
      <c r="I110" s="332" t="s">
        <v>2063</v>
      </c>
      <c r="J110" s="333"/>
      <c r="K110" s="333"/>
    </row>
    <row r="111" spans="1:11" s="331" customFormat="1" ht="20.25" customHeight="1" outlineLevel="1" x14ac:dyDescent="0.25">
      <c r="A111" s="327" t="s">
        <v>400</v>
      </c>
      <c r="B111" s="328" t="s">
        <v>979</v>
      </c>
      <c r="C111" s="328" t="s">
        <v>2132</v>
      </c>
      <c r="D111" s="329">
        <v>5</v>
      </c>
      <c r="E111" s="330">
        <v>7.8712</v>
      </c>
      <c r="F111" s="330"/>
      <c r="G111" s="330">
        <v>6.9524999999999997</v>
      </c>
      <c r="I111" s="332" t="s">
        <v>2063</v>
      </c>
      <c r="J111" s="333"/>
      <c r="K111" s="333"/>
    </row>
    <row r="112" spans="1:11" s="331" customFormat="1" ht="20.25" customHeight="1" outlineLevel="1" x14ac:dyDescent="0.25">
      <c r="A112" s="327" t="s">
        <v>346</v>
      </c>
      <c r="B112" s="328" t="s">
        <v>980</v>
      </c>
      <c r="C112" s="328" t="s">
        <v>2133</v>
      </c>
      <c r="D112" s="329">
        <v>2</v>
      </c>
      <c r="E112" s="330">
        <v>9.6734000000000009</v>
      </c>
      <c r="F112" s="330"/>
      <c r="G112" s="330">
        <v>8.4533000000000005</v>
      </c>
      <c r="I112" s="332" t="s">
        <v>2063</v>
      </c>
      <c r="J112" s="333"/>
      <c r="K112" s="333"/>
    </row>
    <row r="113" spans="1:11" s="331" customFormat="1" ht="20.25" customHeight="1" outlineLevel="1" x14ac:dyDescent="0.25">
      <c r="A113" s="327" t="s">
        <v>401</v>
      </c>
      <c r="B113" s="328" t="s">
        <v>981</v>
      </c>
      <c r="C113" s="328" t="s">
        <v>2134</v>
      </c>
      <c r="D113" s="329">
        <v>5</v>
      </c>
      <c r="E113" s="330">
        <v>8.8169000000000004</v>
      </c>
      <c r="F113" s="330"/>
      <c r="G113" s="330">
        <v>7.8475000000000001</v>
      </c>
      <c r="I113" s="332" t="s">
        <v>2063</v>
      </c>
      <c r="J113" s="333"/>
      <c r="K113" s="333"/>
    </row>
    <row r="114" spans="1:11" s="331" customFormat="1" ht="20.25" customHeight="1" outlineLevel="1" x14ac:dyDescent="0.25">
      <c r="A114" s="327" t="s">
        <v>347</v>
      </c>
      <c r="B114" s="328" t="s">
        <v>982</v>
      </c>
      <c r="C114" s="328" t="s">
        <v>2135</v>
      </c>
      <c r="D114" s="329">
        <v>2</v>
      </c>
      <c r="E114" s="330">
        <v>9.5569000000000006</v>
      </c>
      <c r="F114" s="330"/>
      <c r="G114" s="330">
        <v>8.3646999999999991</v>
      </c>
      <c r="I114" s="332" t="s">
        <v>2063</v>
      </c>
      <c r="J114" s="333"/>
      <c r="K114" s="333"/>
    </row>
    <row r="115" spans="1:11" s="331" customFormat="1" ht="20.25" customHeight="1" outlineLevel="1" x14ac:dyDescent="0.25">
      <c r="A115" s="327" t="s">
        <v>402</v>
      </c>
      <c r="B115" s="328" t="s">
        <v>983</v>
      </c>
      <c r="C115" s="328" t="s">
        <v>2136</v>
      </c>
      <c r="D115" s="329">
        <v>5</v>
      </c>
      <c r="E115" s="330">
        <v>8.0803999999999991</v>
      </c>
      <c r="F115" s="330"/>
      <c r="G115" s="330"/>
      <c r="I115" s="332" t="s">
        <v>2063</v>
      </c>
      <c r="J115" s="333"/>
      <c r="K115" s="333"/>
    </row>
    <row r="116" spans="1:11" s="331" customFormat="1" ht="20.25" customHeight="1" outlineLevel="1" x14ac:dyDescent="0.25">
      <c r="A116" s="327" t="s">
        <v>348</v>
      </c>
      <c r="B116" s="328" t="s">
        <v>984</v>
      </c>
      <c r="C116" s="328" t="s">
        <v>2137</v>
      </c>
      <c r="D116" s="329">
        <v>4</v>
      </c>
      <c r="E116" s="330">
        <v>8.4069000000000003</v>
      </c>
      <c r="F116" s="330"/>
      <c r="G116" s="330"/>
      <c r="I116" s="332" t="s">
        <v>2063</v>
      </c>
      <c r="J116" s="333"/>
      <c r="K116" s="333"/>
    </row>
    <row r="117" spans="1:11" s="331" customFormat="1" ht="20.25" customHeight="1" outlineLevel="1" x14ac:dyDescent="0.25">
      <c r="A117" s="327" t="s">
        <v>403</v>
      </c>
      <c r="B117" s="328" t="s">
        <v>992</v>
      </c>
      <c r="C117" s="334" t="s">
        <v>2138</v>
      </c>
      <c r="D117" s="329">
        <v>5</v>
      </c>
      <c r="E117" s="330">
        <v>6.7691999999999997</v>
      </c>
      <c r="F117" s="330"/>
      <c r="G117" s="330">
        <v>5.8354999999999997</v>
      </c>
      <c r="I117" s="332" t="s">
        <v>2063</v>
      </c>
      <c r="J117" s="333"/>
      <c r="K117" s="333"/>
    </row>
    <row r="118" spans="1:11" s="331" customFormat="1" ht="20.25" customHeight="1" outlineLevel="1" x14ac:dyDescent="0.25">
      <c r="A118" s="327" t="s">
        <v>349</v>
      </c>
      <c r="B118" s="328" t="s">
        <v>985</v>
      </c>
      <c r="C118" s="328" t="s">
        <v>2139</v>
      </c>
      <c r="D118" s="329">
        <v>9</v>
      </c>
      <c r="E118" s="330">
        <v>8.2508999999999997</v>
      </c>
      <c r="F118" s="330">
        <v>9.6024999999999991</v>
      </c>
      <c r="G118" s="330"/>
      <c r="I118" s="332" t="s">
        <v>2063</v>
      </c>
      <c r="J118" s="333"/>
      <c r="K118" s="333"/>
    </row>
    <row r="119" spans="1:11" s="331" customFormat="1" ht="20.25" customHeight="1" outlineLevel="1" x14ac:dyDescent="0.25">
      <c r="A119" s="327" t="s">
        <v>404</v>
      </c>
      <c r="B119" s="328" t="s">
        <v>986</v>
      </c>
      <c r="C119" s="328" t="s">
        <v>2140</v>
      </c>
      <c r="D119" s="329">
        <v>4</v>
      </c>
      <c r="E119" s="330">
        <v>8.4042999999999992</v>
      </c>
      <c r="F119" s="330"/>
      <c r="G119" s="330">
        <v>5.8003</v>
      </c>
      <c r="I119" s="332" t="s">
        <v>2063</v>
      </c>
      <c r="J119" s="333"/>
      <c r="K119" s="333"/>
    </row>
    <row r="120" spans="1:11" s="331" customFormat="1" ht="20.25" customHeight="1" outlineLevel="1" x14ac:dyDescent="0.25">
      <c r="A120" s="327" t="s">
        <v>405</v>
      </c>
      <c r="B120" s="328" t="s">
        <v>994</v>
      </c>
      <c r="C120" s="328" t="s">
        <v>2141</v>
      </c>
      <c r="D120" s="329">
        <v>2</v>
      </c>
      <c r="E120" s="330">
        <v>8.9970999999999997</v>
      </c>
      <c r="F120" s="330"/>
      <c r="G120" s="330"/>
      <c r="I120" s="332" t="s">
        <v>2063</v>
      </c>
      <c r="J120" s="333"/>
      <c r="K120" s="333"/>
    </row>
    <row r="121" spans="1:11" s="331" customFormat="1" ht="20.25" customHeight="1" outlineLevel="1" x14ac:dyDescent="0.25">
      <c r="A121" s="327" t="s">
        <v>406</v>
      </c>
      <c r="B121" s="328" t="s">
        <v>995</v>
      </c>
      <c r="C121" s="328" t="s">
        <v>2142</v>
      </c>
      <c r="D121" s="329">
        <v>2</v>
      </c>
      <c r="E121" s="330">
        <v>9.2111000000000001</v>
      </c>
      <c r="F121" s="330"/>
      <c r="G121" s="330"/>
      <c r="I121" s="332" t="s">
        <v>2063</v>
      </c>
      <c r="J121" s="333"/>
      <c r="K121" s="333"/>
    </row>
    <row r="122" spans="1:11" s="331" customFormat="1" ht="20.25" customHeight="1" outlineLevel="1" x14ac:dyDescent="0.25">
      <c r="A122" s="327" t="s">
        <v>407</v>
      </c>
      <c r="B122" s="328" t="s">
        <v>996</v>
      </c>
      <c r="C122" s="328" t="s">
        <v>2143</v>
      </c>
      <c r="D122" s="329">
        <v>2</v>
      </c>
      <c r="E122" s="330">
        <v>9.5382999999999996</v>
      </c>
      <c r="F122" s="330"/>
      <c r="G122" s="330"/>
      <c r="I122" s="332" t="s">
        <v>2063</v>
      </c>
      <c r="J122" s="333"/>
      <c r="K122" s="333"/>
    </row>
    <row r="123" spans="1:11" s="331" customFormat="1" ht="20.25" customHeight="1" outlineLevel="1" x14ac:dyDescent="0.25">
      <c r="A123" s="327" t="s">
        <v>408</v>
      </c>
      <c r="B123" s="328" t="s">
        <v>997</v>
      </c>
      <c r="C123" s="328" t="s">
        <v>2144</v>
      </c>
      <c r="D123" s="329">
        <v>2</v>
      </c>
      <c r="E123" s="330">
        <v>7.9160000000000004</v>
      </c>
      <c r="F123" s="330"/>
      <c r="G123" s="330"/>
      <c r="I123" s="332" t="s">
        <v>2063</v>
      </c>
      <c r="J123" s="333"/>
      <c r="K123" s="333"/>
    </row>
    <row r="124" spans="1:11" s="331" customFormat="1" ht="20.25" customHeight="1" outlineLevel="1" x14ac:dyDescent="0.25">
      <c r="A124" s="327" t="s">
        <v>409</v>
      </c>
      <c r="B124" s="328" t="s">
        <v>1000</v>
      </c>
      <c r="C124" s="328" t="s">
        <v>2145</v>
      </c>
      <c r="D124" s="329">
        <v>2</v>
      </c>
      <c r="E124" s="330">
        <v>6.7961999999999998</v>
      </c>
      <c r="F124" s="330"/>
      <c r="G124" s="330"/>
      <c r="I124" s="332" t="s">
        <v>2063</v>
      </c>
      <c r="J124" s="333"/>
      <c r="K124" s="333"/>
    </row>
    <row r="125" spans="1:11" s="331" customFormat="1" ht="20.25" customHeight="1" outlineLevel="1" x14ac:dyDescent="0.25">
      <c r="A125" s="327" t="s">
        <v>410</v>
      </c>
      <c r="B125" s="328" t="s">
        <v>998</v>
      </c>
      <c r="C125" s="328" t="s">
        <v>2146</v>
      </c>
      <c r="D125" s="329">
        <v>2</v>
      </c>
      <c r="E125" s="330">
        <v>10.1774</v>
      </c>
      <c r="F125" s="330"/>
      <c r="G125" s="330"/>
      <c r="I125" s="332" t="s">
        <v>2063</v>
      </c>
      <c r="J125" s="333"/>
      <c r="K125" s="333"/>
    </row>
    <row r="126" spans="1:11" s="331" customFormat="1" ht="20.25" customHeight="1" outlineLevel="1" x14ac:dyDescent="0.25">
      <c r="A126" s="327" t="s">
        <v>350</v>
      </c>
      <c r="B126" s="328" t="s">
        <v>999</v>
      </c>
      <c r="C126" s="328" t="s">
        <v>2147</v>
      </c>
      <c r="D126" s="329">
        <v>2</v>
      </c>
      <c r="E126" s="330">
        <v>9.7809000000000008</v>
      </c>
      <c r="F126" s="330"/>
      <c r="G126" s="330"/>
      <c r="I126" s="332" t="s">
        <v>2063</v>
      </c>
      <c r="J126" s="333"/>
      <c r="K126" s="333"/>
    </row>
    <row r="127" spans="1:11" s="331" customFormat="1" ht="20.25" customHeight="1" outlineLevel="1" x14ac:dyDescent="0.25">
      <c r="A127" s="327" t="s">
        <v>411</v>
      </c>
      <c r="B127" s="328" t="s">
        <v>1001</v>
      </c>
      <c r="C127" s="328" t="s">
        <v>2148</v>
      </c>
      <c r="D127" s="329">
        <v>1</v>
      </c>
      <c r="E127" s="330">
        <v>2.6581999999999999</v>
      </c>
      <c r="F127" s="330"/>
      <c r="G127" s="330"/>
      <c r="I127" s="332" t="s">
        <v>2063</v>
      </c>
      <c r="J127" s="333"/>
      <c r="K127" s="333"/>
    </row>
    <row r="128" spans="1:11" s="331" customFormat="1" ht="20.25" customHeight="1" outlineLevel="1" x14ac:dyDescent="0.25">
      <c r="A128" s="327" t="s">
        <v>412</v>
      </c>
      <c r="B128" s="328" t="s">
        <v>1002</v>
      </c>
      <c r="C128" s="328" t="s">
        <v>2149</v>
      </c>
      <c r="D128" s="329">
        <v>1</v>
      </c>
      <c r="E128" s="330">
        <v>1.9531000000000001</v>
      </c>
      <c r="F128" s="330"/>
      <c r="G128" s="330"/>
      <c r="I128" s="332" t="s">
        <v>2063</v>
      </c>
      <c r="J128" s="333"/>
      <c r="K128" s="333"/>
    </row>
    <row r="129" spans="1:11" s="331" customFormat="1" ht="20.25" customHeight="1" outlineLevel="1" x14ac:dyDescent="0.25">
      <c r="A129" s="327" t="s">
        <v>413</v>
      </c>
      <c r="B129" s="328" t="s">
        <v>1003</v>
      </c>
      <c r="C129" s="328" t="s">
        <v>2150</v>
      </c>
      <c r="D129" s="329">
        <v>3</v>
      </c>
      <c r="E129" s="330">
        <v>7.3718000000000004</v>
      </c>
      <c r="F129" s="330"/>
      <c r="G129" s="330"/>
      <c r="I129" s="332" t="s">
        <v>2063</v>
      </c>
      <c r="J129" s="333"/>
      <c r="K129" s="333"/>
    </row>
    <row r="130" spans="1:11" s="331" customFormat="1" ht="20.25" customHeight="1" outlineLevel="1" x14ac:dyDescent="0.25">
      <c r="A130" s="327" t="s">
        <v>351</v>
      </c>
      <c r="B130" s="328" t="s">
        <v>1004</v>
      </c>
      <c r="C130" s="328" t="s">
        <v>2151</v>
      </c>
      <c r="D130" s="329">
        <v>2</v>
      </c>
      <c r="E130" s="330">
        <v>9.6057000000000006</v>
      </c>
      <c r="F130" s="330"/>
      <c r="G130" s="330"/>
      <c r="I130" s="332" t="s">
        <v>2063</v>
      </c>
      <c r="J130" s="333"/>
      <c r="K130" s="333"/>
    </row>
    <row r="131" spans="1:11" s="331" customFormat="1" ht="20.25" customHeight="1" outlineLevel="1" x14ac:dyDescent="0.25">
      <c r="A131" s="327" t="s">
        <v>414</v>
      </c>
      <c r="B131" s="328" t="s">
        <v>1013</v>
      </c>
      <c r="C131" s="328" t="s">
        <v>2152</v>
      </c>
      <c r="D131" s="329">
        <v>2</v>
      </c>
      <c r="E131" s="330">
        <v>9.7204999999999995</v>
      </c>
      <c r="F131" s="330"/>
      <c r="G131" s="330">
        <v>6.8849</v>
      </c>
      <c r="I131" s="332" t="s">
        <v>2063</v>
      </c>
      <c r="J131" s="333"/>
      <c r="K131" s="333"/>
    </row>
    <row r="132" spans="1:11" s="331" customFormat="1" ht="20.25" customHeight="1" outlineLevel="1" x14ac:dyDescent="0.25">
      <c r="A132" s="327" t="s">
        <v>353</v>
      </c>
      <c r="B132" s="328" t="s">
        <v>1005</v>
      </c>
      <c r="C132" s="328" t="s">
        <v>2153</v>
      </c>
      <c r="D132" s="329">
        <v>2</v>
      </c>
      <c r="E132" s="330">
        <v>7.9038000000000004</v>
      </c>
      <c r="F132" s="330"/>
      <c r="G132" s="330">
        <v>6.3437000000000001</v>
      </c>
      <c r="I132" s="332" t="s">
        <v>2063</v>
      </c>
      <c r="J132" s="333"/>
      <c r="K132" s="333"/>
    </row>
    <row r="133" spans="1:11" s="331" customFormat="1" ht="20.25" customHeight="1" outlineLevel="1" x14ac:dyDescent="0.25">
      <c r="A133" s="327" t="s">
        <v>415</v>
      </c>
      <c r="B133" s="328" t="s">
        <v>1006</v>
      </c>
      <c r="C133" s="328" t="s">
        <v>2154</v>
      </c>
      <c r="D133" s="329">
        <v>6</v>
      </c>
      <c r="E133" s="330">
        <v>6.6440000000000001</v>
      </c>
      <c r="F133" s="330">
        <v>9.2408999999999999</v>
      </c>
      <c r="G133" s="330">
        <v>5.5277000000000003</v>
      </c>
      <c r="I133" s="332" t="s">
        <v>2063</v>
      </c>
      <c r="J133" s="333"/>
      <c r="K133" s="333"/>
    </row>
    <row r="134" spans="1:11" s="331" customFormat="1" ht="20.25" customHeight="1" outlineLevel="1" x14ac:dyDescent="0.25">
      <c r="A134" s="327" t="s">
        <v>354</v>
      </c>
      <c r="B134" s="328" t="s">
        <v>1007</v>
      </c>
      <c r="C134" s="328" t="s">
        <v>2155</v>
      </c>
      <c r="D134" s="329">
        <v>1</v>
      </c>
      <c r="E134" s="330">
        <v>2.6648000000000001</v>
      </c>
      <c r="F134" s="330"/>
      <c r="G134" s="330"/>
      <c r="I134" s="332" t="s">
        <v>2063</v>
      </c>
      <c r="J134" s="333"/>
      <c r="K134" s="333"/>
    </row>
    <row r="135" spans="1:11" s="331" customFormat="1" ht="20.25" customHeight="1" outlineLevel="1" x14ac:dyDescent="0.25">
      <c r="A135" s="327" t="s">
        <v>416</v>
      </c>
      <c r="B135" s="328" t="s">
        <v>1008</v>
      </c>
      <c r="C135" s="328" t="s">
        <v>2156</v>
      </c>
      <c r="D135" s="329">
        <v>2</v>
      </c>
      <c r="E135" s="330">
        <v>2.2056</v>
      </c>
      <c r="F135" s="330"/>
      <c r="G135" s="330"/>
      <c r="I135" s="332" t="s">
        <v>2063</v>
      </c>
      <c r="J135" s="333"/>
      <c r="K135" s="333"/>
    </row>
    <row r="136" spans="1:11" s="331" customFormat="1" ht="20.25" customHeight="1" outlineLevel="1" x14ac:dyDescent="0.25">
      <c r="A136" s="327" t="s">
        <v>417</v>
      </c>
      <c r="B136" s="328" t="s">
        <v>1014</v>
      </c>
      <c r="C136" s="328" t="s">
        <v>2157</v>
      </c>
      <c r="D136" s="329">
        <v>5</v>
      </c>
      <c r="E136" s="330">
        <v>7.9309000000000003</v>
      </c>
      <c r="F136" s="330"/>
      <c r="G136" s="330">
        <v>6.6527000000000003</v>
      </c>
      <c r="I136" s="332" t="s">
        <v>2063</v>
      </c>
      <c r="J136" s="333"/>
      <c r="K136" s="333"/>
    </row>
    <row r="137" spans="1:11" s="331" customFormat="1" ht="20.25" customHeight="1" outlineLevel="1" x14ac:dyDescent="0.25">
      <c r="A137" s="327" t="s">
        <v>355</v>
      </c>
      <c r="B137" s="328" t="s">
        <v>1010</v>
      </c>
      <c r="C137" s="328" t="s">
        <v>2158</v>
      </c>
      <c r="D137" s="329">
        <v>1</v>
      </c>
      <c r="E137" s="330">
        <v>2.6023000000000001</v>
      </c>
      <c r="F137" s="330"/>
      <c r="G137" s="330"/>
      <c r="I137" s="332" t="s">
        <v>2063</v>
      </c>
      <c r="J137" s="333"/>
      <c r="K137" s="333"/>
    </row>
    <row r="138" spans="1:11" s="331" customFormat="1" ht="20.25" customHeight="1" outlineLevel="1" x14ac:dyDescent="0.25">
      <c r="A138" s="327" t="s">
        <v>418</v>
      </c>
      <c r="B138" s="328" t="s">
        <v>1011</v>
      </c>
      <c r="C138" s="328" t="s">
        <v>2159</v>
      </c>
      <c r="D138" s="329">
        <v>1</v>
      </c>
      <c r="E138" s="330">
        <v>2.2239</v>
      </c>
      <c r="F138" s="330"/>
      <c r="G138" s="330">
        <v>2.2239</v>
      </c>
      <c r="I138" s="332" t="s">
        <v>2063</v>
      </c>
      <c r="J138" s="333"/>
      <c r="K138" s="333"/>
    </row>
    <row r="139" spans="1:11" s="331" customFormat="1" ht="20.25" customHeight="1" outlineLevel="1" x14ac:dyDescent="0.25">
      <c r="A139" s="327" t="s">
        <v>424</v>
      </c>
      <c r="B139" s="328" t="s">
        <v>1012</v>
      </c>
      <c r="C139" s="328" t="s">
        <v>2160</v>
      </c>
      <c r="D139" s="329">
        <v>3</v>
      </c>
      <c r="E139" s="330">
        <v>7.4707999999999997</v>
      </c>
      <c r="F139" s="330"/>
      <c r="G139" s="330"/>
      <c r="I139" s="332" t="s">
        <v>2063</v>
      </c>
      <c r="J139" s="333"/>
      <c r="K139" s="333"/>
    </row>
    <row r="140" spans="1:11" s="331" customFormat="1" ht="20.25" customHeight="1" outlineLevel="1" x14ac:dyDescent="0.25">
      <c r="A140" s="327" t="s">
        <v>425</v>
      </c>
      <c r="B140" s="328" t="s">
        <v>1017</v>
      </c>
      <c r="C140" s="328" t="s">
        <v>2161</v>
      </c>
      <c r="D140" s="329">
        <v>5</v>
      </c>
      <c r="E140" s="330">
        <v>9.2434999999999992</v>
      </c>
      <c r="F140" s="330"/>
      <c r="G140" s="330"/>
      <c r="I140" s="332" t="s">
        <v>2063</v>
      </c>
      <c r="J140" s="333"/>
      <c r="K140" s="333"/>
    </row>
    <row r="141" spans="1:11" s="331" customFormat="1" ht="20.25" customHeight="1" outlineLevel="1" x14ac:dyDescent="0.25">
      <c r="A141" s="327" t="s">
        <v>426</v>
      </c>
      <c r="B141" s="328" t="s">
        <v>1018</v>
      </c>
      <c r="C141" s="328" t="s">
        <v>2162</v>
      </c>
      <c r="D141" s="329">
        <v>5</v>
      </c>
      <c r="E141" s="330">
        <v>9.6743000000000006</v>
      </c>
      <c r="F141" s="330"/>
      <c r="G141" s="330"/>
      <c r="I141" s="332" t="s">
        <v>2063</v>
      </c>
      <c r="J141" s="333"/>
      <c r="K141" s="333"/>
    </row>
    <row r="142" spans="1:11" s="331" customFormat="1" ht="20.25" customHeight="1" outlineLevel="1" x14ac:dyDescent="0.25">
      <c r="A142" s="327" t="s">
        <v>356</v>
      </c>
      <c r="B142" s="328" t="s">
        <v>1015</v>
      </c>
      <c r="C142" s="328" t="s">
        <v>2163</v>
      </c>
      <c r="D142" s="329">
        <v>3</v>
      </c>
      <c r="E142" s="330">
        <v>9.2447999999999997</v>
      </c>
      <c r="F142" s="330"/>
      <c r="G142" s="330">
        <v>7.6060999999999996</v>
      </c>
      <c r="I142" s="332" t="s">
        <v>2063</v>
      </c>
      <c r="J142" s="333"/>
      <c r="K142" s="333"/>
    </row>
    <row r="143" spans="1:11" s="331" customFormat="1" ht="20.25" customHeight="1" outlineLevel="1" x14ac:dyDescent="0.25">
      <c r="A143" s="327" t="s">
        <v>427</v>
      </c>
      <c r="B143" s="328" t="s">
        <v>1016</v>
      </c>
      <c r="C143" s="328" t="s">
        <v>2164</v>
      </c>
      <c r="D143" s="329">
        <v>3</v>
      </c>
      <c r="E143" s="330">
        <v>9.2605000000000004</v>
      </c>
      <c r="F143" s="330"/>
      <c r="G143" s="330">
        <v>7.0125999999999999</v>
      </c>
      <c r="I143" s="332" t="s">
        <v>2063</v>
      </c>
      <c r="J143" s="333"/>
      <c r="K143" s="333"/>
    </row>
    <row r="144" spans="1:11" s="331" customFormat="1" ht="20.25" customHeight="1" outlineLevel="1" x14ac:dyDescent="0.25">
      <c r="A144" s="327" t="s">
        <v>357</v>
      </c>
      <c r="B144" s="328" t="s">
        <v>1019</v>
      </c>
      <c r="C144" s="328" t="s">
        <v>2165</v>
      </c>
      <c r="D144" s="329">
        <v>5</v>
      </c>
      <c r="E144" s="330">
        <v>8.3719999999999999</v>
      </c>
      <c r="F144" s="330"/>
      <c r="G144" s="330"/>
      <c r="I144" s="332" t="s">
        <v>2063</v>
      </c>
      <c r="J144" s="333"/>
      <c r="K144" s="333"/>
    </row>
    <row r="145" spans="1:11" s="331" customFormat="1" ht="20.25" customHeight="1" outlineLevel="1" x14ac:dyDescent="0.25">
      <c r="A145" s="327" t="s">
        <v>428</v>
      </c>
      <c r="B145" s="328" t="s">
        <v>1020</v>
      </c>
      <c r="C145" s="328" t="s">
        <v>2166</v>
      </c>
      <c r="D145" s="329">
        <v>5</v>
      </c>
      <c r="E145" s="330">
        <v>7.9996999999999998</v>
      </c>
      <c r="F145" s="330"/>
      <c r="G145" s="330">
        <v>7.1262999999999996</v>
      </c>
      <c r="I145" s="332" t="s">
        <v>2063</v>
      </c>
      <c r="J145" s="333"/>
      <c r="K145" s="333"/>
    </row>
    <row r="146" spans="1:11" s="331" customFormat="1" ht="20.25" customHeight="1" outlineLevel="1" x14ac:dyDescent="0.25">
      <c r="A146" s="327" t="s">
        <v>358</v>
      </c>
      <c r="B146" s="328" t="s">
        <v>1021</v>
      </c>
      <c r="C146" s="328" t="s">
        <v>2167</v>
      </c>
      <c r="D146" s="329">
        <v>5</v>
      </c>
      <c r="E146" s="330">
        <v>6.9794</v>
      </c>
      <c r="F146" s="330"/>
      <c r="G146" s="330">
        <v>6.0921000000000003</v>
      </c>
      <c r="I146" s="332" t="s">
        <v>2063</v>
      </c>
      <c r="J146" s="333"/>
      <c r="K146" s="333"/>
    </row>
    <row r="147" spans="1:11" s="331" customFormat="1" ht="20.25" customHeight="1" outlineLevel="1" x14ac:dyDescent="0.25">
      <c r="A147" s="327" t="s">
        <v>429</v>
      </c>
      <c r="B147" s="328" t="s">
        <v>1022</v>
      </c>
      <c r="C147" s="328" t="s">
        <v>2168</v>
      </c>
      <c r="D147" s="329">
        <v>5</v>
      </c>
      <c r="E147" s="330">
        <v>7.6226000000000003</v>
      </c>
      <c r="F147" s="330"/>
      <c r="G147" s="330"/>
      <c r="I147" s="332" t="s">
        <v>2063</v>
      </c>
      <c r="J147" s="333"/>
      <c r="K147" s="333"/>
    </row>
    <row r="148" spans="1:11" s="331" customFormat="1" ht="20.25" customHeight="1" outlineLevel="1" x14ac:dyDescent="0.25">
      <c r="A148" s="327" t="s">
        <v>359</v>
      </c>
      <c r="B148" s="328" t="s">
        <v>1023</v>
      </c>
      <c r="C148" s="328" t="s">
        <v>2169</v>
      </c>
      <c r="D148" s="329">
        <v>5</v>
      </c>
      <c r="E148" s="330">
        <v>9.2629000000000001</v>
      </c>
      <c r="F148" s="330"/>
      <c r="G148" s="330"/>
      <c r="I148" s="332" t="s">
        <v>2063</v>
      </c>
      <c r="J148" s="333"/>
      <c r="K148" s="333"/>
    </row>
    <row r="149" spans="1:11" s="331" customFormat="1" ht="20.25" customHeight="1" outlineLevel="1" x14ac:dyDescent="0.25">
      <c r="A149" s="327" t="s">
        <v>430</v>
      </c>
      <c r="B149" s="328" t="s">
        <v>1024</v>
      </c>
      <c r="C149" s="328" t="s">
        <v>2170</v>
      </c>
      <c r="D149" s="329">
        <v>5</v>
      </c>
      <c r="E149" s="330">
        <v>9.2931000000000008</v>
      </c>
      <c r="F149" s="330"/>
      <c r="G149" s="330"/>
      <c r="I149" s="332" t="s">
        <v>2063</v>
      </c>
      <c r="J149" s="333"/>
      <c r="K149" s="333"/>
    </row>
    <row r="150" spans="1:11" s="331" customFormat="1" ht="20.25" customHeight="1" outlineLevel="1" x14ac:dyDescent="0.25">
      <c r="A150" s="327" t="s">
        <v>431</v>
      </c>
      <c r="B150" s="328" t="s">
        <v>1025</v>
      </c>
      <c r="C150" s="328" t="s">
        <v>2171</v>
      </c>
      <c r="D150" s="329">
        <v>5</v>
      </c>
      <c r="E150" s="330">
        <v>9.2057000000000002</v>
      </c>
      <c r="F150" s="330"/>
      <c r="G150" s="330"/>
      <c r="I150" s="332" t="s">
        <v>2063</v>
      </c>
      <c r="J150" s="333"/>
      <c r="K150" s="333"/>
    </row>
    <row r="151" spans="1:11" s="331" customFormat="1" ht="20.25" customHeight="1" outlineLevel="1" x14ac:dyDescent="0.25">
      <c r="A151" s="327" t="s">
        <v>360</v>
      </c>
      <c r="B151" s="328" t="s">
        <v>1032</v>
      </c>
      <c r="C151" s="328" t="s">
        <v>2172</v>
      </c>
      <c r="D151" s="329">
        <v>5</v>
      </c>
      <c r="E151" s="330">
        <v>8.1521000000000008</v>
      </c>
      <c r="F151" s="330"/>
      <c r="G151" s="330">
        <v>7.2954999999999997</v>
      </c>
      <c r="I151" s="332" t="s">
        <v>2063</v>
      </c>
      <c r="J151" s="333"/>
      <c r="K151" s="333"/>
    </row>
    <row r="152" spans="1:11" s="331" customFormat="1" ht="20.25" customHeight="1" outlineLevel="1" x14ac:dyDescent="0.25">
      <c r="A152" s="327" t="s">
        <v>361</v>
      </c>
      <c r="B152" s="328" t="s">
        <v>1026</v>
      </c>
      <c r="C152" s="328" t="s">
        <v>2173</v>
      </c>
      <c r="D152" s="329">
        <v>5</v>
      </c>
      <c r="E152" s="330">
        <v>8.7746999999999993</v>
      </c>
      <c r="F152" s="330"/>
      <c r="G152" s="330"/>
      <c r="I152" s="332" t="s">
        <v>2063</v>
      </c>
      <c r="J152" s="333"/>
      <c r="K152" s="333"/>
    </row>
    <row r="153" spans="1:11" s="331" customFormat="1" ht="20.25" customHeight="1" outlineLevel="1" x14ac:dyDescent="0.25">
      <c r="A153" s="327" t="s">
        <v>432</v>
      </c>
      <c r="B153" s="328" t="s">
        <v>1027</v>
      </c>
      <c r="C153" s="328" t="s">
        <v>2174</v>
      </c>
      <c r="D153" s="329">
        <v>5</v>
      </c>
      <c r="E153" s="330">
        <v>8.7528000000000006</v>
      </c>
      <c r="F153" s="330"/>
      <c r="G153" s="330"/>
      <c r="I153" s="332" t="s">
        <v>2063</v>
      </c>
      <c r="J153" s="333"/>
      <c r="K153" s="333"/>
    </row>
    <row r="154" spans="1:11" s="331" customFormat="1" ht="20.25" customHeight="1" outlineLevel="1" x14ac:dyDescent="0.25">
      <c r="A154" s="327" t="s">
        <v>362</v>
      </c>
      <c r="B154" s="328" t="s">
        <v>1028</v>
      </c>
      <c r="C154" s="328" t="s">
        <v>2175</v>
      </c>
      <c r="D154" s="329">
        <v>5</v>
      </c>
      <c r="E154" s="330">
        <v>8.4021000000000008</v>
      </c>
      <c r="F154" s="330"/>
      <c r="G154" s="330"/>
      <c r="I154" s="332" t="s">
        <v>2063</v>
      </c>
      <c r="J154" s="333"/>
      <c r="K154" s="333"/>
    </row>
    <row r="155" spans="1:11" s="331" customFormat="1" ht="20.25" customHeight="1" outlineLevel="1" x14ac:dyDescent="0.25">
      <c r="A155" s="327" t="s">
        <v>433</v>
      </c>
      <c r="B155" s="328" t="s">
        <v>1029</v>
      </c>
      <c r="C155" s="328" t="s">
        <v>2176</v>
      </c>
      <c r="D155" s="329">
        <v>5</v>
      </c>
      <c r="E155" s="330">
        <v>8.5845000000000002</v>
      </c>
      <c r="F155" s="330"/>
      <c r="G155" s="330">
        <v>7.8128000000000002</v>
      </c>
      <c r="I155" s="332" t="s">
        <v>2063</v>
      </c>
      <c r="J155" s="333"/>
      <c r="K155" s="333"/>
    </row>
    <row r="156" spans="1:11" s="331" customFormat="1" ht="20.25" customHeight="1" outlineLevel="1" x14ac:dyDescent="0.25">
      <c r="A156" s="327" t="s">
        <v>434</v>
      </c>
      <c r="B156" s="328" t="s">
        <v>1030</v>
      </c>
      <c r="C156" s="328" t="s">
        <v>2177</v>
      </c>
      <c r="D156" s="329">
        <v>5</v>
      </c>
      <c r="E156" s="330">
        <v>8.1358999999999995</v>
      </c>
      <c r="F156" s="330"/>
      <c r="G156" s="330"/>
      <c r="I156" s="332" t="s">
        <v>2063</v>
      </c>
      <c r="J156" s="333"/>
      <c r="K156" s="333"/>
    </row>
    <row r="157" spans="1:11" s="331" customFormat="1" ht="20.25" customHeight="1" outlineLevel="1" x14ac:dyDescent="0.25">
      <c r="A157" s="327" t="s">
        <v>363</v>
      </c>
      <c r="B157" s="328" t="s">
        <v>1031</v>
      </c>
      <c r="C157" s="328" t="s">
        <v>2178</v>
      </c>
      <c r="D157" s="329">
        <v>5</v>
      </c>
      <c r="E157" s="330">
        <v>7.7732000000000001</v>
      </c>
      <c r="F157" s="330"/>
      <c r="G157" s="330"/>
      <c r="I157" s="332" t="s">
        <v>2063</v>
      </c>
      <c r="J157" s="333"/>
      <c r="K157" s="333"/>
    </row>
    <row r="158" spans="1:11" s="331" customFormat="1" ht="20.25" customHeight="1" outlineLevel="1" x14ac:dyDescent="0.25">
      <c r="A158" s="327" t="s">
        <v>435</v>
      </c>
      <c r="B158" s="328" t="s">
        <v>1033</v>
      </c>
      <c r="C158" s="328" t="s">
        <v>2179</v>
      </c>
      <c r="D158" s="329">
        <v>1</v>
      </c>
      <c r="E158" s="330">
        <v>2.8576999999999999</v>
      </c>
      <c r="F158" s="330"/>
      <c r="G158" s="330"/>
      <c r="I158" s="332" t="s">
        <v>2063</v>
      </c>
      <c r="J158" s="333"/>
      <c r="K158" s="333"/>
    </row>
    <row r="159" spans="1:11" s="331" customFormat="1" ht="20.25" customHeight="1" outlineLevel="1" x14ac:dyDescent="0.25">
      <c r="A159" s="327" t="s">
        <v>436</v>
      </c>
      <c r="B159" s="328" t="s">
        <v>1037</v>
      </c>
      <c r="C159" s="328" t="s">
        <v>2180</v>
      </c>
      <c r="D159" s="329">
        <v>1</v>
      </c>
      <c r="E159" s="330">
        <v>3.2059000000000002</v>
      </c>
      <c r="F159" s="330"/>
      <c r="G159" s="330"/>
      <c r="I159" s="332" t="s">
        <v>2063</v>
      </c>
      <c r="J159" s="333"/>
      <c r="K159" s="333"/>
    </row>
    <row r="160" spans="1:11" s="331" customFormat="1" ht="20.25" customHeight="1" outlineLevel="1" x14ac:dyDescent="0.25">
      <c r="A160" s="327" t="s">
        <v>437</v>
      </c>
      <c r="B160" s="328" t="s">
        <v>1038</v>
      </c>
      <c r="C160" s="328" t="s">
        <v>2181</v>
      </c>
      <c r="D160" s="329">
        <v>1</v>
      </c>
      <c r="E160" s="330">
        <v>3.6886999999999999</v>
      </c>
      <c r="F160" s="330"/>
      <c r="G160" s="330"/>
      <c r="I160" s="332" t="s">
        <v>2063</v>
      </c>
      <c r="J160" s="333"/>
      <c r="K160" s="333"/>
    </row>
    <row r="161" spans="1:11" s="331" customFormat="1" ht="20.25" customHeight="1" outlineLevel="1" x14ac:dyDescent="0.25">
      <c r="A161" s="327" t="s">
        <v>438</v>
      </c>
      <c r="B161" s="328" t="s">
        <v>1039</v>
      </c>
      <c r="C161" s="328" t="s">
        <v>2182</v>
      </c>
      <c r="D161" s="329">
        <v>1</v>
      </c>
      <c r="E161" s="330">
        <v>2.899</v>
      </c>
      <c r="F161" s="330"/>
      <c r="G161" s="330"/>
      <c r="I161" s="332" t="s">
        <v>2063</v>
      </c>
      <c r="J161" s="333"/>
      <c r="K161" s="333"/>
    </row>
    <row r="162" spans="1:11" s="331" customFormat="1" ht="20.25" customHeight="1" outlineLevel="1" x14ac:dyDescent="0.25">
      <c r="A162" s="327" t="s">
        <v>439</v>
      </c>
      <c r="B162" s="328" t="s">
        <v>1040</v>
      </c>
      <c r="C162" s="328" t="s">
        <v>2183</v>
      </c>
      <c r="D162" s="329">
        <v>1</v>
      </c>
      <c r="E162" s="330">
        <v>2.7090999999999998</v>
      </c>
      <c r="F162" s="330"/>
      <c r="G162" s="330"/>
      <c r="I162" s="332" t="s">
        <v>2063</v>
      </c>
      <c r="J162" s="333"/>
      <c r="K162" s="333"/>
    </row>
    <row r="163" spans="1:11" s="331" customFormat="1" ht="20.25" customHeight="1" outlineLevel="1" x14ac:dyDescent="0.25">
      <c r="A163" s="327" t="s">
        <v>440</v>
      </c>
      <c r="B163" s="328" t="s">
        <v>1041</v>
      </c>
      <c r="C163" s="328" t="s">
        <v>2184</v>
      </c>
      <c r="D163" s="329">
        <v>1</v>
      </c>
      <c r="E163" s="330">
        <v>1.6897</v>
      </c>
      <c r="F163" s="330"/>
      <c r="G163" s="330"/>
      <c r="I163" s="332" t="s">
        <v>2063</v>
      </c>
      <c r="J163" s="333"/>
      <c r="K163" s="333"/>
    </row>
    <row r="164" spans="1:11" s="331" customFormat="1" ht="20.25" customHeight="1" outlineLevel="1" x14ac:dyDescent="0.25">
      <c r="A164" s="327" t="s">
        <v>364</v>
      </c>
      <c r="B164" s="328" t="s">
        <v>1043</v>
      </c>
      <c r="C164" s="328" t="s">
        <v>2185</v>
      </c>
      <c r="D164" s="329">
        <v>1</v>
      </c>
      <c r="E164" s="330">
        <v>2.4788999999999999</v>
      </c>
      <c r="F164" s="330"/>
      <c r="G164" s="330"/>
      <c r="I164" s="332" t="s">
        <v>2063</v>
      </c>
      <c r="J164" s="333"/>
      <c r="K164" s="333"/>
    </row>
    <row r="165" spans="1:11" s="331" customFormat="1" ht="20.25" customHeight="1" outlineLevel="1" x14ac:dyDescent="0.25">
      <c r="A165" s="327" t="s">
        <v>441</v>
      </c>
      <c r="B165" s="328" t="s">
        <v>1044</v>
      </c>
      <c r="C165" s="328" t="s">
        <v>2186</v>
      </c>
      <c r="D165" s="329">
        <v>1</v>
      </c>
      <c r="E165" s="330">
        <v>1.9455</v>
      </c>
      <c r="F165" s="330"/>
      <c r="G165" s="330"/>
      <c r="I165" s="332" t="s">
        <v>2063</v>
      </c>
      <c r="J165" s="333"/>
      <c r="K165" s="333"/>
    </row>
    <row r="166" spans="1:11" s="331" customFormat="1" ht="20.25" customHeight="1" outlineLevel="1" x14ac:dyDescent="0.25">
      <c r="A166" s="327" t="s">
        <v>442</v>
      </c>
      <c r="B166" s="328" t="s">
        <v>1045</v>
      </c>
      <c r="C166" s="328" t="s">
        <v>2187</v>
      </c>
      <c r="D166" s="329">
        <v>5</v>
      </c>
      <c r="E166" s="330">
        <v>7.0321999999999996</v>
      </c>
      <c r="F166" s="330"/>
      <c r="G166" s="330"/>
      <c r="I166" s="332" t="s">
        <v>2063</v>
      </c>
      <c r="J166" s="333"/>
      <c r="K166" s="333"/>
    </row>
    <row r="167" spans="1:11" s="331" customFormat="1" ht="20.25" customHeight="1" outlineLevel="1" x14ac:dyDescent="0.25">
      <c r="A167" s="327" t="s">
        <v>443</v>
      </c>
      <c r="B167" s="328" t="s">
        <v>1057</v>
      </c>
      <c r="C167" s="328" t="s">
        <v>2188</v>
      </c>
      <c r="D167" s="329">
        <v>5</v>
      </c>
      <c r="E167" s="330">
        <v>8.4792000000000005</v>
      </c>
      <c r="F167" s="330"/>
      <c r="G167" s="330">
        <v>7.4126000000000003</v>
      </c>
      <c r="I167" s="332" t="s">
        <v>2063</v>
      </c>
      <c r="J167" s="333"/>
      <c r="K167" s="333"/>
    </row>
    <row r="168" spans="1:11" s="331" customFormat="1" ht="20.25" customHeight="1" outlineLevel="1" x14ac:dyDescent="0.25">
      <c r="A168" s="327" t="s">
        <v>444</v>
      </c>
      <c r="B168" s="328" t="s">
        <v>1046</v>
      </c>
      <c r="C168" s="328" t="s">
        <v>2189</v>
      </c>
      <c r="D168" s="329">
        <v>3</v>
      </c>
      <c r="E168" s="330">
        <v>9.4779</v>
      </c>
      <c r="F168" s="330"/>
      <c r="G168" s="330"/>
      <c r="I168" s="332" t="s">
        <v>2063</v>
      </c>
      <c r="J168" s="333"/>
      <c r="K168" s="333"/>
    </row>
    <row r="169" spans="1:11" s="331" customFormat="1" ht="20.25" customHeight="1" outlineLevel="1" x14ac:dyDescent="0.25">
      <c r="A169" s="327" t="s">
        <v>283</v>
      </c>
      <c r="B169" s="328" t="s">
        <v>1047</v>
      </c>
      <c r="C169" s="328" t="s">
        <v>2190</v>
      </c>
      <c r="D169" s="329">
        <v>3</v>
      </c>
      <c r="E169" s="330">
        <v>9.4847000000000001</v>
      </c>
      <c r="F169" s="330"/>
      <c r="G169" s="330"/>
      <c r="I169" s="332" t="s">
        <v>2063</v>
      </c>
      <c r="J169" s="333"/>
      <c r="K169" s="333"/>
    </row>
    <row r="170" spans="1:11" s="331" customFormat="1" ht="20.25" customHeight="1" outlineLevel="1" x14ac:dyDescent="0.25">
      <c r="A170" s="327" t="s">
        <v>445</v>
      </c>
      <c r="B170" s="328" t="s">
        <v>1048</v>
      </c>
      <c r="C170" s="328" t="s">
        <v>2191</v>
      </c>
      <c r="D170" s="329">
        <v>1</v>
      </c>
      <c r="E170" s="330">
        <v>2.2911999999999999</v>
      </c>
      <c r="F170" s="330"/>
      <c r="G170" s="330"/>
      <c r="I170" s="332" t="s">
        <v>2063</v>
      </c>
      <c r="J170" s="333"/>
      <c r="K170" s="333"/>
    </row>
    <row r="171" spans="1:11" s="331" customFormat="1" ht="20.25" customHeight="1" outlineLevel="1" x14ac:dyDescent="0.25">
      <c r="A171" s="327" t="s">
        <v>446</v>
      </c>
      <c r="B171" s="328" t="s">
        <v>1049</v>
      </c>
      <c r="C171" s="328" t="s">
        <v>2192</v>
      </c>
      <c r="D171" s="329">
        <v>2</v>
      </c>
      <c r="E171" s="330">
        <v>10.3604</v>
      </c>
      <c r="F171" s="330"/>
      <c r="G171" s="330">
        <v>6.6439000000000004</v>
      </c>
      <c r="I171" s="332" t="s">
        <v>2063</v>
      </c>
      <c r="J171" s="333"/>
      <c r="K171" s="333"/>
    </row>
    <row r="172" spans="1:11" s="331" customFormat="1" ht="20.25" customHeight="1" outlineLevel="1" x14ac:dyDescent="0.25">
      <c r="A172" s="327" t="s">
        <v>447</v>
      </c>
      <c r="B172" s="328" t="s">
        <v>1051</v>
      </c>
      <c r="C172" s="328" t="s">
        <v>2193</v>
      </c>
      <c r="D172" s="329">
        <v>2</v>
      </c>
      <c r="E172" s="330">
        <v>9.4487000000000005</v>
      </c>
      <c r="F172" s="330"/>
      <c r="G172" s="330">
        <v>8.1176999999999992</v>
      </c>
      <c r="I172" s="332" t="s">
        <v>2063</v>
      </c>
      <c r="J172" s="333"/>
      <c r="K172" s="333"/>
    </row>
    <row r="173" spans="1:11" s="331" customFormat="1" ht="20.25" customHeight="1" outlineLevel="1" x14ac:dyDescent="0.25">
      <c r="A173" s="327" t="s">
        <v>448</v>
      </c>
      <c r="B173" s="328" t="s">
        <v>1052</v>
      </c>
      <c r="C173" s="328" t="s">
        <v>2194</v>
      </c>
      <c r="D173" s="329">
        <v>2</v>
      </c>
      <c r="E173" s="330">
        <v>8.9541000000000004</v>
      </c>
      <c r="F173" s="330"/>
      <c r="G173" s="330">
        <v>7.5838000000000001</v>
      </c>
      <c r="I173" s="332" t="s">
        <v>2063</v>
      </c>
      <c r="J173" s="333"/>
      <c r="K173" s="333"/>
    </row>
    <row r="174" spans="1:11" s="331" customFormat="1" ht="20.25" customHeight="1" outlineLevel="1" x14ac:dyDescent="0.25">
      <c r="A174" s="327" t="s">
        <v>449</v>
      </c>
      <c r="B174" s="328" t="s">
        <v>1053</v>
      </c>
      <c r="C174" s="328" t="s">
        <v>2195</v>
      </c>
      <c r="D174" s="329">
        <v>2</v>
      </c>
      <c r="E174" s="330">
        <v>9.0496999999999996</v>
      </c>
      <c r="F174" s="330"/>
      <c r="G174" s="330">
        <v>7.3371000000000004</v>
      </c>
      <c r="I174" s="332" t="s">
        <v>2063</v>
      </c>
      <c r="J174" s="333"/>
      <c r="K174" s="333"/>
    </row>
    <row r="175" spans="1:11" s="331" customFormat="1" ht="20.25" customHeight="1" outlineLevel="1" x14ac:dyDescent="0.25">
      <c r="A175" s="327" t="s">
        <v>450</v>
      </c>
      <c r="B175" s="328" t="s">
        <v>1054</v>
      </c>
      <c r="C175" s="328" t="s">
        <v>2196</v>
      </c>
      <c r="D175" s="329">
        <v>2</v>
      </c>
      <c r="E175" s="330">
        <v>9.7708999999999993</v>
      </c>
      <c r="F175" s="330"/>
      <c r="G175" s="330">
        <v>8.3809000000000005</v>
      </c>
      <c r="I175" s="332" t="s">
        <v>2063</v>
      </c>
      <c r="J175" s="333"/>
      <c r="K175" s="333"/>
    </row>
    <row r="176" spans="1:11" s="331" customFormat="1" ht="20.25" customHeight="1" outlineLevel="1" x14ac:dyDescent="0.25">
      <c r="A176" s="327" t="s">
        <v>451</v>
      </c>
      <c r="B176" s="328" t="s">
        <v>1055</v>
      </c>
      <c r="C176" s="328" t="s">
        <v>2197</v>
      </c>
      <c r="D176" s="329">
        <v>2</v>
      </c>
      <c r="E176" s="330">
        <v>9.6170000000000009</v>
      </c>
      <c r="F176" s="330"/>
      <c r="G176" s="330">
        <v>8.0300999999999991</v>
      </c>
      <c r="I176" s="332" t="s">
        <v>2063</v>
      </c>
      <c r="J176" s="333"/>
      <c r="K176" s="333"/>
    </row>
    <row r="177" spans="1:11" s="331" customFormat="1" ht="20.25" customHeight="1" outlineLevel="1" x14ac:dyDescent="0.25">
      <c r="A177" s="327" t="s">
        <v>452</v>
      </c>
      <c r="B177" s="328" t="s">
        <v>1056</v>
      </c>
      <c r="C177" s="328" t="s">
        <v>2198</v>
      </c>
      <c r="D177" s="329">
        <v>2</v>
      </c>
      <c r="E177" s="330">
        <v>8.8034999999999997</v>
      </c>
      <c r="F177" s="330"/>
      <c r="G177" s="330">
        <v>8.0159000000000002</v>
      </c>
      <c r="I177" s="332" t="s">
        <v>2063</v>
      </c>
      <c r="J177" s="333"/>
      <c r="K177" s="333"/>
    </row>
    <row r="178" spans="1:11" s="331" customFormat="1" ht="20.25" customHeight="1" outlineLevel="1" x14ac:dyDescent="0.25">
      <c r="A178" s="327" t="s">
        <v>453</v>
      </c>
      <c r="B178" s="328" t="s">
        <v>1058</v>
      </c>
      <c r="C178" s="328" t="s">
        <v>2199</v>
      </c>
      <c r="D178" s="329">
        <v>1</v>
      </c>
      <c r="E178" s="330">
        <v>3.6825999999999999</v>
      </c>
      <c r="F178" s="330"/>
      <c r="G178" s="330"/>
      <c r="I178" s="332" t="s">
        <v>2063</v>
      </c>
      <c r="J178" s="333"/>
      <c r="K178" s="333"/>
    </row>
    <row r="179" spans="1:11" s="331" customFormat="1" ht="20.25" customHeight="1" outlineLevel="1" x14ac:dyDescent="0.25">
      <c r="A179" s="327" t="s">
        <v>454</v>
      </c>
      <c r="B179" s="328" t="s">
        <v>1059</v>
      </c>
      <c r="C179" s="328" t="s">
        <v>2200</v>
      </c>
      <c r="D179" s="329">
        <v>1</v>
      </c>
      <c r="E179" s="330">
        <v>2.9586999999999999</v>
      </c>
      <c r="F179" s="330"/>
      <c r="G179" s="330"/>
      <c r="I179" s="332" t="s">
        <v>2063</v>
      </c>
      <c r="J179" s="333"/>
      <c r="K179" s="333"/>
    </row>
    <row r="180" spans="1:11" s="331" customFormat="1" ht="20.25" customHeight="1" outlineLevel="1" x14ac:dyDescent="0.25">
      <c r="A180" s="327" t="s">
        <v>455</v>
      </c>
      <c r="B180" s="328" t="s">
        <v>1060</v>
      </c>
      <c r="C180" s="328" t="s">
        <v>2201</v>
      </c>
      <c r="D180" s="329">
        <v>5</v>
      </c>
      <c r="E180" s="330">
        <v>8.4739000000000004</v>
      </c>
      <c r="F180" s="330"/>
      <c r="G180" s="330"/>
      <c r="I180" s="332" t="s">
        <v>2063</v>
      </c>
      <c r="J180" s="333"/>
      <c r="K180" s="333"/>
    </row>
    <row r="181" spans="1:11" s="331" customFormat="1" ht="20.25" customHeight="1" outlineLevel="1" x14ac:dyDescent="0.25">
      <c r="A181" s="327" t="s">
        <v>456</v>
      </c>
      <c r="B181" s="328" t="s">
        <v>1061</v>
      </c>
      <c r="C181" s="328" t="s">
        <v>2202</v>
      </c>
      <c r="D181" s="329">
        <v>5</v>
      </c>
      <c r="E181" s="330">
        <v>8.6800999999999995</v>
      </c>
      <c r="F181" s="330"/>
      <c r="G181" s="330"/>
      <c r="I181" s="332" t="s">
        <v>2063</v>
      </c>
      <c r="J181" s="333"/>
      <c r="K181" s="333"/>
    </row>
    <row r="182" spans="1:11" s="331" customFormat="1" ht="20.25" customHeight="1" outlineLevel="1" x14ac:dyDescent="0.25">
      <c r="A182" s="327" t="s">
        <v>457</v>
      </c>
      <c r="B182" s="328" t="s">
        <v>1062</v>
      </c>
      <c r="C182" s="328" t="s">
        <v>2203</v>
      </c>
      <c r="D182" s="329">
        <v>5</v>
      </c>
      <c r="E182" s="330">
        <v>9.0873000000000008</v>
      </c>
      <c r="F182" s="330"/>
      <c r="G182" s="330">
        <v>8.1806999999999999</v>
      </c>
      <c r="I182" s="332" t="s">
        <v>2063</v>
      </c>
      <c r="J182" s="333"/>
      <c r="K182" s="333"/>
    </row>
    <row r="183" spans="1:11" s="331" customFormat="1" ht="20.25" customHeight="1" outlineLevel="1" x14ac:dyDescent="0.25">
      <c r="A183" s="327" t="s">
        <v>458</v>
      </c>
      <c r="B183" s="328" t="s">
        <v>1065</v>
      </c>
      <c r="C183" s="328" t="s">
        <v>2204</v>
      </c>
      <c r="D183" s="329">
        <v>1</v>
      </c>
      <c r="E183" s="330">
        <v>1.8212999999999999</v>
      </c>
      <c r="F183" s="330"/>
      <c r="G183" s="330"/>
      <c r="I183" s="332" t="s">
        <v>2063</v>
      </c>
      <c r="J183" s="333"/>
      <c r="K183" s="333"/>
    </row>
    <row r="184" spans="1:11" s="331" customFormat="1" ht="20.25" customHeight="1" outlineLevel="1" x14ac:dyDescent="0.25">
      <c r="A184" s="327" t="s">
        <v>2205</v>
      </c>
      <c r="B184" s="328" t="s">
        <v>1080</v>
      </c>
      <c r="C184" s="328" t="s">
        <v>2206</v>
      </c>
      <c r="D184" s="329">
        <v>9</v>
      </c>
      <c r="E184" s="330">
        <v>8.1773000000000007</v>
      </c>
      <c r="F184" s="330">
        <v>10.552</v>
      </c>
      <c r="G184" s="330">
        <v>6.3108000000000004</v>
      </c>
      <c r="I184" s="332" t="s">
        <v>2063</v>
      </c>
      <c r="J184" s="333"/>
      <c r="K184" s="333"/>
    </row>
    <row r="185" spans="1:11" s="331" customFormat="1" ht="20.25" customHeight="1" outlineLevel="1" x14ac:dyDescent="0.25">
      <c r="A185" s="327" t="s">
        <v>459</v>
      </c>
      <c r="B185" s="328" t="s">
        <v>1066</v>
      </c>
      <c r="C185" s="328" t="s">
        <v>2207</v>
      </c>
      <c r="D185" s="329">
        <v>1</v>
      </c>
      <c r="E185" s="330">
        <v>2.6139000000000001</v>
      </c>
      <c r="F185" s="330"/>
      <c r="G185" s="330"/>
      <c r="I185" s="332" t="s">
        <v>2063</v>
      </c>
      <c r="J185" s="333"/>
      <c r="K185" s="333"/>
    </row>
    <row r="186" spans="1:11" s="331" customFormat="1" ht="20.25" customHeight="1" outlineLevel="1" x14ac:dyDescent="0.25">
      <c r="A186" s="327" t="s">
        <v>460</v>
      </c>
      <c r="B186" s="328" t="s">
        <v>1067</v>
      </c>
      <c r="C186" s="328" t="s">
        <v>2208</v>
      </c>
      <c r="D186" s="329">
        <v>1</v>
      </c>
      <c r="E186" s="330">
        <v>2.7747000000000002</v>
      </c>
      <c r="F186" s="330"/>
      <c r="G186" s="330"/>
      <c r="I186" s="332" t="s">
        <v>2063</v>
      </c>
      <c r="J186" s="333"/>
      <c r="K186" s="333"/>
    </row>
    <row r="187" spans="1:11" s="331" customFormat="1" ht="20.25" customHeight="1" outlineLevel="1" x14ac:dyDescent="0.25">
      <c r="A187" s="327" t="s">
        <v>461</v>
      </c>
      <c r="B187" s="328" t="s">
        <v>1068</v>
      </c>
      <c r="C187" s="328" t="s">
        <v>2209</v>
      </c>
      <c r="D187" s="329">
        <v>1</v>
      </c>
      <c r="E187" s="330">
        <v>3.0964999999999998</v>
      </c>
      <c r="F187" s="330"/>
      <c r="G187" s="330"/>
      <c r="I187" s="332" t="s">
        <v>2063</v>
      </c>
      <c r="J187" s="333"/>
      <c r="K187" s="333"/>
    </row>
    <row r="188" spans="1:11" s="331" customFormat="1" ht="20.25" customHeight="1" outlineLevel="1" x14ac:dyDescent="0.25">
      <c r="A188" s="327" t="s">
        <v>462</v>
      </c>
      <c r="B188" s="328" t="s">
        <v>1069</v>
      </c>
      <c r="C188" s="328" t="s">
        <v>2210</v>
      </c>
      <c r="D188" s="329">
        <v>5</v>
      </c>
      <c r="E188" s="330">
        <v>9.0014000000000003</v>
      </c>
      <c r="F188" s="330"/>
      <c r="G188" s="330"/>
      <c r="I188" s="332" t="s">
        <v>2063</v>
      </c>
      <c r="J188" s="333"/>
      <c r="K188" s="333"/>
    </row>
    <row r="189" spans="1:11" s="331" customFormat="1" ht="20.25" customHeight="1" outlineLevel="1" x14ac:dyDescent="0.25">
      <c r="A189" s="327" t="s">
        <v>463</v>
      </c>
      <c r="B189" s="328" t="s">
        <v>1070</v>
      </c>
      <c r="C189" s="328" t="s">
        <v>2211</v>
      </c>
      <c r="D189" s="329">
        <v>5</v>
      </c>
      <c r="E189" s="330">
        <v>6.9987000000000004</v>
      </c>
      <c r="F189" s="330"/>
      <c r="G189" s="330">
        <v>5.9748999999999999</v>
      </c>
      <c r="I189" s="332" t="s">
        <v>2063</v>
      </c>
      <c r="J189" s="333"/>
      <c r="K189" s="333"/>
    </row>
    <row r="190" spans="1:11" s="331" customFormat="1" ht="20.25" customHeight="1" outlineLevel="1" x14ac:dyDescent="0.25">
      <c r="A190" s="327" t="s">
        <v>464</v>
      </c>
      <c r="B190" s="328" t="s">
        <v>1071</v>
      </c>
      <c r="C190" s="328" t="s">
        <v>2212</v>
      </c>
      <c r="D190" s="329">
        <v>5</v>
      </c>
      <c r="E190" s="330">
        <v>9.3720999999999997</v>
      </c>
      <c r="F190" s="330"/>
      <c r="G190" s="330"/>
      <c r="I190" s="332" t="s">
        <v>2063</v>
      </c>
      <c r="J190" s="333"/>
      <c r="K190" s="333"/>
    </row>
    <row r="191" spans="1:11" s="331" customFormat="1" ht="20.25" customHeight="1" outlineLevel="1" x14ac:dyDescent="0.25">
      <c r="A191" s="327" t="s">
        <v>465</v>
      </c>
      <c r="B191" s="328" t="s">
        <v>1078</v>
      </c>
      <c r="C191" s="328" t="s">
        <v>2213</v>
      </c>
      <c r="D191" s="329">
        <v>2</v>
      </c>
      <c r="E191" s="330">
        <v>7.4598000000000004</v>
      </c>
      <c r="F191" s="330"/>
      <c r="G191" s="330"/>
      <c r="I191" s="332" t="s">
        <v>2063</v>
      </c>
      <c r="J191" s="333"/>
      <c r="K191" s="333"/>
    </row>
    <row r="192" spans="1:11" s="331" customFormat="1" ht="20.25" customHeight="1" outlineLevel="1" x14ac:dyDescent="0.25">
      <c r="A192" s="327" t="s">
        <v>466</v>
      </c>
      <c r="B192" s="328" t="s">
        <v>1079</v>
      </c>
      <c r="C192" s="328" t="s">
        <v>2214</v>
      </c>
      <c r="D192" s="329">
        <v>3</v>
      </c>
      <c r="E192" s="330">
        <v>8.3854000000000006</v>
      </c>
      <c r="F192" s="330"/>
      <c r="G192" s="330"/>
      <c r="I192" s="332" t="s">
        <v>2063</v>
      </c>
      <c r="J192" s="333"/>
      <c r="K192" s="333"/>
    </row>
    <row r="193" spans="1:11" s="331" customFormat="1" ht="20.25" customHeight="1" outlineLevel="1" x14ac:dyDescent="0.25">
      <c r="A193" s="327" t="s">
        <v>467</v>
      </c>
      <c r="B193" s="328" t="s">
        <v>1072</v>
      </c>
      <c r="C193" s="328" t="s">
        <v>2215</v>
      </c>
      <c r="D193" s="329">
        <v>1</v>
      </c>
      <c r="E193" s="330">
        <v>2.0388000000000002</v>
      </c>
      <c r="F193" s="330"/>
      <c r="G193" s="330"/>
      <c r="I193" s="332" t="s">
        <v>2063</v>
      </c>
      <c r="J193" s="333"/>
      <c r="K193" s="333"/>
    </row>
    <row r="194" spans="1:11" s="331" customFormat="1" ht="20.25" customHeight="1" outlineLevel="1" x14ac:dyDescent="0.25">
      <c r="A194" s="327" t="s">
        <v>468</v>
      </c>
      <c r="B194" s="328" t="s">
        <v>1076</v>
      </c>
      <c r="C194" s="328" t="s">
        <v>2216</v>
      </c>
      <c r="D194" s="329">
        <v>2</v>
      </c>
      <c r="E194" s="330">
        <v>9.9855</v>
      </c>
      <c r="F194" s="330"/>
      <c r="G194" s="330"/>
      <c r="I194" s="332" t="s">
        <v>2063</v>
      </c>
      <c r="J194" s="333"/>
      <c r="K194" s="333"/>
    </row>
    <row r="195" spans="1:11" s="331" customFormat="1" ht="20.25" customHeight="1" outlineLevel="1" x14ac:dyDescent="0.25">
      <c r="A195" s="327" t="s">
        <v>469</v>
      </c>
      <c r="B195" s="328" t="s">
        <v>1077</v>
      </c>
      <c r="C195" s="328" t="s">
        <v>2217</v>
      </c>
      <c r="D195" s="329">
        <v>5</v>
      </c>
      <c r="E195" s="330">
        <v>7.4417999999999997</v>
      </c>
      <c r="F195" s="330"/>
      <c r="G195" s="330"/>
      <c r="I195" s="332" t="s">
        <v>2063</v>
      </c>
      <c r="J195" s="333"/>
      <c r="K195" s="333"/>
    </row>
    <row r="196" spans="1:11" s="331" customFormat="1" ht="20.25" customHeight="1" outlineLevel="1" x14ac:dyDescent="0.25">
      <c r="A196" s="327" t="s">
        <v>470</v>
      </c>
      <c r="B196" s="328" t="s">
        <v>1073</v>
      </c>
      <c r="C196" s="328" t="s">
        <v>2218</v>
      </c>
      <c r="D196" s="329">
        <v>1</v>
      </c>
      <c r="E196" s="330">
        <v>2.4142999999999999</v>
      </c>
      <c r="F196" s="330"/>
      <c r="G196" s="330"/>
      <c r="I196" s="332" t="s">
        <v>2063</v>
      </c>
      <c r="J196" s="333"/>
      <c r="K196" s="333"/>
    </row>
    <row r="197" spans="1:11" s="331" customFormat="1" ht="20.25" customHeight="1" outlineLevel="1" x14ac:dyDescent="0.25">
      <c r="A197" s="327" t="s">
        <v>471</v>
      </c>
      <c r="B197" s="328" t="s">
        <v>1081</v>
      </c>
      <c r="C197" s="328" t="s">
        <v>2219</v>
      </c>
      <c r="D197" s="329">
        <v>3</v>
      </c>
      <c r="E197" s="330">
        <v>8.6652000000000005</v>
      </c>
      <c r="F197" s="330"/>
      <c r="G197" s="330">
        <v>6.4901999999999997</v>
      </c>
      <c r="I197" s="332" t="s">
        <v>2063</v>
      </c>
      <c r="J197" s="333"/>
      <c r="K197" s="333"/>
    </row>
    <row r="198" spans="1:11" s="331" customFormat="1" ht="20.25" customHeight="1" outlineLevel="1" x14ac:dyDescent="0.25">
      <c r="A198" s="327" t="s">
        <v>472</v>
      </c>
      <c r="B198" s="328" t="s">
        <v>1074</v>
      </c>
      <c r="C198" s="328" t="s">
        <v>2220</v>
      </c>
      <c r="D198" s="329">
        <v>9</v>
      </c>
      <c r="E198" s="330">
        <v>9.7316000000000003</v>
      </c>
      <c r="F198" s="330">
        <v>12.333600000000001</v>
      </c>
      <c r="G198" s="330"/>
      <c r="I198" s="332" t="s">
        <v>2063</v>
      </c>
      <c r="J198" s="333"/>
      <c r="K198" s="333"/>
    </row>
    <row r="199" spans="1:11" s="331" customFormat="1" ht="20.25" customHeight="1" outlineLevel="1" x14ac:dyDescent="0.25">
      <c r="A199" s="327" t="s">
        <v>473</v>
      </c>
      <c r="B199" s="328" t="s">
        <v>1075</v>
      </c>
      <c r="C199" s="328" t="s">
        <v>2221</v>
      </c>
      <c r="D199" s="329">
        <v>5</v>
      </c>
      <c r="E199" s="330">
        <v>8.0128000000000004</v>
      </c>
      <c r="F199" s="330"/>
      <c r="G199" s="330">
        <v>6.53</v>
      </c>
      <c r="I199" s="332" t="s">
        <v>2063</v>
      </c>
      <c r="J199" s="333"/>
      <c r="K199" s="333"/>
    </row>
    <row r="200" spans="1:11" s="331" customFormat="1" ht="20.25" customHeight="1" outlineLevel="1" x14ac:dyDescent="0.25">
      <c r="A200" s="327" t="s">
        <v>474</v>
      </c>
      <c r="B200" s="328" t="s">
        <v>1082</v>
      </c>
      <c r="C200" s="328" t="s">
        <v>2222</v>
      </c>
      <c r="D200" s="329">
        <v>1</v>
      </c>
      <c r="E200" s="330">
        <v>2.7292999999999998</v>
      </c>
      <c r="F200" s="330"/>
      <c r="G200" s="330"/>
      <c r="I200" s="332" t="s">
        <v>2063</v>
      </c>
      <c r="J200" s="333"/>
      <c r="K200" s="333"/>
    </row>
    <row r="201" spans="1:11" s="331" customFormat="1" ht="20.25" customHeight="1" outlineLevel="1" x14ac:dyDescent="0.25">
      <c r="A201" s="327" t="s">
        <v>475</v>
      </c>
      <c r="B201" s="328" t="s">
        <v>1083</v>
      </c>
      <c r="C201" s="328" t="s">
        <v>2223</v>
      </c>
      <c r="D201" s="329">
        <v>2</v>
      </c>
      <c r="E201" s="330">
        <v>9.7051999999999996</v>
      </c>
      <c r="F201" s="330"/>
      <c r="G201" s="330">
        <v>8.2147000000000006</v>
      </c>
      <c r="I201" s="332" t="s">
        <v>2063</v>
      </c>
      <c r="J201" s="333"/>
      <c r="K201" s="333"/>
    </row>
    <row r="202" spans="1:11" s="331" customFormat="1" ht="20.25" customHeight="1" outlineLevel="1" x14ac:dyDescent="0.25">
      <c r="A202" s="327" t="s">
        <v>476</v>
      </c>
      <c r="B202" s="328" t="s">
        <v>1084</v>
      </c>
      <c r="C202" s="328" t="s">
        <v>2224</v>
      </c>
      <c r="D202" s="329">
        <v>5</v>
      </c>
      <c r="E202" s="330">
        <v>6.7603999999999997</v>
      </c>
      <c r="F202" s="330"/>
      <c r="G202" s="330">
        <v>5.0072000000000001</v>
      </c>
      <c r="I202" s="332" t="s">
        <v>2063</v>
      </c>
      <c r="J202" s="333"/>
      <c r="K202" s="333"/>
    </row>
    <row r="203" spans="1:11" s="331" customFormat="1" ht="20.25" customHeight="1" outlineLevel="1" x14ac:dyDescent="0.25">
      <c r="A203" s="327" t="s">
        <v>477</v>
      </c>
      <c r="B203" s="328" t="s">
        <v>1085</v>
      </c>
      <c r="C203" s="328" t="s">
        <v>2225</v>
      </c>
      <c r="D203" s="329">
        <v>5</v>
      </c>
      <c r="E203" s="330">
        <v>9.8020999999999994</v>
      </c>
      <c r="F203" s="330"/>
      <c r="G203" s="330"/>
      <c r="I203" s="332" t="s">
        <v>2063</v>
      </c>
      <c r="J203" s="333"/>
      <c r="K203" s="333"/>
    </row>
    <row r="204" spans="1:11" s="331" customFormat="1" ht="20.25" customHeight="1" outlineLevel="1" x14ac:dyDescent="0.25">
      <c r="A204" s="327" t="s">
        <v>478</v>
      </c>
      <c r="B204" s="328" t="s">
        <v>1086</v>
      </c>
      <c r="C204" s="328" t="s">
        <v>2226</v>
      </c>
      <c r="D204" s="329">
        <v>3</v>
      </c>
      <c r="E204" s="330">
        <v>8.4425000000000008</v>
      </c>
      <c r="F204" s="330"/>
      <c r="G204" s="330">
        <v>6.9123999999999999</v>
      </c>
      <c r="I204" s="332" t="s">
        <v>2063</v>
      </c>
      <c r="J204" s="333"/>
      <c r="K204" s="333"/>
    </row>
    <row r="205" spans="1:11" s="331" customFormat="1" ht="20.25" customHeight="1" outlineLevel="1" x14ac:dyDescent="0.25">
      <c r="A205" s="327" t="s">
        <v>479</v>
      </c>
      <c r="B205" s="328" t="s">
        <v>1089</v>
      </c>
      <c r="C205" s="328" t="s">
        <v>2227</v>
      </c>
      <c r="D205" s="329">
        <v>4</v>
      </c>
      <c r="E205" s="330">
        <v>10.2232</v>
      </c>
      <c r="F205" s="330"/>
      <c r="G205" s="330"/>
      <c r="I205" s="332" t="s">
        <v>2063</v>
      </c>
      <c r="J205" s="333"/>
      <c r="K205" s="333"/>
    </row>
    <row r="206" spans="1:11" s="331" customFormat="1" ht="20.25" customHeight="1" outlineLevel="1" x14ac:dyDescent="0.25">
      <c r="A206" s="327" t="s">
        <v>480</v>
      </c>
      <c r="B206" s="328" t="s">
        <v>1088</v>
      </c>
      <c r="C206" s="328" t="s">
        <v>2228</v>
      </c>
      <c r="D206" s="329">
        <v>9</v>
      </c>
      <c r="E206" s="330">
        <v>9.0356000000000005</v>
      </c>
      <c r="F206" s="330">
        <v>10.1585</v>
      </c>
      <c r="G206" s="330"/>
      <c r="I206" s="332" t="s">
        <v>2063</v>
      </c>
      <c r="J206" s="333"/>
      <c r="K206" s="333"/>
    </row>
    <row r="207" spans="1:11" s="331" customFormat="1" ht="20.25" customHeight="1" outlineLevel="1" x14ac:dyDescent="0.25">
      <c r="A207" s="327" t="s">
        <v>481</v>
      </c>
      <c r="B207" s="328" t="s">
        <v>1090</v>
      </c>
      <c r="C207" s="328" t="s">
        <v>2229</v>
      </c>
      <c r="D207" s="329">
        <v>1</v>
      </c>
      <c r="E207" s="330">
        <v>2.2181000000000002</v>
      </c>
      <c r="F207" s="330"/>
      <c r="G207" s="330"/>
      <c r="I207" s="332" t="s">
        <v>2063</v>
      </c>
      <c r="J207" s="333"/>
      <c r="K207" s="333"/>
    </row>
    <row r="208" spans="1:11" s="331" customFormat="1" ht="20.25" customHeight="1" outlineLevel="1" x14ac:dyDescent="0.25">
      <c r="A208" s="327" t="s">
        <v>482</v>
      </c>
      <c r="B208" s="328" t="s">
        <v>1091</v>
      </c>
      <c r="C208" s="328" t="s">
        <v>2230</v>
      </c>
      <c r="D208" s="329">
        <v>2</v>
      </c>
      <c r="E208" s="330">
        <v>9.6849000000000007</v>
      </c>
      <c r="F208" s="330"/>
      <c r="G208" s="330"/>
      <c r="I208" s="332" t="s">
        <v>2063</v>
      </c>
      <c r="J208" s="333"/>
      <c r="K208" s="333"/>
    </row>
    <row r="209" spans="1:11" s="331" customFormat="1" ht="20.25" customHeight="1" outlineLevel="1" x14ac:dyDescent="0.25">
      <c r="A209" s="327" t="s">
        <v>483</v>
      </c>
      <c r="B209" s="328" t="s">
        <v>1092</v>
      </c>
      <c r="C209" s="328" t="s">
        <v>2231</v>
      </c>
      <c r="D209" s="329">
        <v>5</v>
      </c>
      <c r="E209" s="330">
        <v>7.8707000000000003</v>
      </c>
      <c r="F209" s="330"/>
      <c r="G209" s="330"/>
      <c r="I209" s="332" t="s">
        <v>2063</v>
      </c>
      <c r="J209" s="333"/>
      <c r="K209" s="333"/>
    </row>
    <row r="210" spans="1:11" s="331" customFormat="1" ht="20.25" customHeight="1" outlineLevel="1" x14ac:dyDescent="0.25">
      <c r="A210" s="327" t="s">
        <v>484</v>
      </c>
      <c r="B210" s="328" t="s">
        <v>1093</v>
      </c>
      <c r="C210" s="328" t="s">
        <v>2232</v>
      </c>
      <c r="D210" s="329">
        <v>2</v>
      </c>
      <c r="E210" s="330">
        <v>9.7481000000000009</v>
      </c>
      <c r="F210" s="330"/>
      <c r="G210" s="330"/>
      <c r="I210" s="332" t="s">
        <v>2063</v>
      </c>
      <c r="J210" s="333"/>
      <c r="K210" s="333"/>
    </row>
    <row r="211" spans="1:11" s="331" customFormat="1" ht="20.25" customHeight="1" outlineLevel="1" x14ac:dyDescent="0.25">
      <c r="A211" s="327" t="s">
        <v>485</v>
      </c>
      <c r="B211" s="328" t="s">
        <v>1094</v>
      </c>
      <c r="C211" s="328" t="s">
        <v>2233</v>
      </c>
      <c r="D211" s="329">
        <v>2</v>
      </c>
      <c r="E211" s="330">
        <v>9.7484000000000002</v>
      </c>
      <c r="F211" s="330"/>
      <c r="G211" s="330"/>
      <c r="I211" s="332" t="s">
        <v>2063</v>
      </c>
      <c r="J211" s="333"/>
      <c r="K211" s="333"/>
    </row>
    <row r="212" spans="1:11" s="331" customFormat="1" ht="20.25" customHeight="1" outlineLevel="1" x14ac:dyDescent="0.25">
      <c r="A212" s="327" t="s">
        <v>486</v>
      </c>
      <c r="B212" s="328" t="s">
        <v>1095</v>
      </c>
      <c r="C212" s="328" t="s">
        <v>2234</v>
      </c>
      <c r="D212" s="329">
        <v>1</v>
      </c>
      <c r="E212" s="330">
        <v>2.3689</v>
      </c>
      <c r="F212" s="330"/>
      <c r="G212" s="330"/>
      <c r="I212" s="332" t="s">
        <v>2063</v>
      </c>
      <c r="J212" s="333"/>
      <c r="K212" s="333"/>
    </row>
    <row r="213" spans="1:11" s="331" customFormat="1" ht="20.25" customHeight="1" outlineLevel="1" x14ac:dyDescent="0.25">
      <c r="A213" s="327" t="s">
        <v>487</v>
      </c>
      <c r="B213" s="328" t="s">
        <v>1096</v>
      </c>
      <c r="C213" s="328" t="s">
        <v>2235</v>
      </c>
      <c r="D213" s="329">
        <v>1</v>
      </c>
      <c r="E213" s="330">
        <v>2.6543999999999999</v>
      </c>
      <c r="F213" s="330"/>
      <c r="G213" s="330"/>
      <c r="I213" s="332" t="s">
        <v>2063</v>
      </c>
      <c r="J213" s="333"/>
      <c r="K213" s="333"/>
    </row>
    <row r="214" spans="1:11" s="331" customFormat="1" ht="20.25" customHeight="1" outlineLevel="1" x14ac:dyDescent="0.25">
      <c r="A214" s="327" t="s">
        <v>488</v>
      </c>
      <c r="B214" s="328" t="s">
        <v>1097</v>
      </c>
      <c r="C214" s="328" t="s">
        <v>2236</v>
      </c>
      <c r="D214" s="329">
        <v>5</v>
      </c>
      <c r="E214" s="330">
        <v>8.1639999999999997</v>
      </c>
      <c r="F214" s="330"/>
      <c r="G214" s="330"/>
      <c r="I214" s="332" t="s">
        <v>2063</v>
      </c>
      <c r="J214" s="333"/>
      <c r="K214" s="333"/>
    </row>
    <row r="215" spans="1:11" s="331" customFormat="1" ht="20.25" customHeight="1" outlineLevel="1" x14ac:dyDescent="0.25">
      <c r="A215" s="327" t="s">
        <v>489</v>
      </c>
      <c r="B215" s="328" t="s">
        <v>1098</v>
      </c>
      <c r="C215" s="328" t="s">
        <v>2237</v>
      </c>
      <c r="D215" s="329">
        <v>5</v>
      </c>
      <c r="E215" s="330">
        <v>8.7349999999999994</v>
      </c>
      <c r="F215" s="330"/>
      <c r="G215" s="330">
        <v>7.4044999999999996</v>
      </c>
      <c r="I215" s="332" t="s">
        <v>2063</v>
      </c>
      <c r="J215" s="333"/>
      <c r="K215" s="333"/>
    </row>
    <row r="216" spans="1:11" s="331" customFormat="1" ht="20.25" customHeight="1" outlineLevel="1" x14ac:dyDescent="0.25">
      <c r="A216" s="327" t="s">
        <v>490</v>
      </c>
      <c r="B216" s="328" t="s">
        <v>1099</v>
      </c>
      <c r="C216" s="328" t="s">
        <v>2238</v>
      </c>
      <c r="D216" s="329">
        <v>5</v>
      </c>
      <c r="E216" s="330">
        <v>9.1250999999999998</v>
      </c>
      <c r="F216" s="330"/>
      <c r="G216" s="330">
        <v>8.4444999999999997</v>
      </c>
      <c r="I216" s="332" t="s">
        <v>2063</v>
      </c>
      <c r="J216" s="333"/>
      <c r="K216" s="333"/>
    </row>
    <row r="217" spans="1:11" s="331" customFormat="1" ht="20.25" customHeight="1" outlineLevel="1" x14ac:dyDescent="0.25">
      <c r="A217" s="327" t="s">
        <v>491</v>
      </c>
      <c r="B217" s="328" t="s">
        <v>1100</v>
      </c>
      <c r="C217" s="328" t="s">
        <v>2239</v>
      </c>
      <c r="D217" s="329">
        <v>3</v>
      </c>
      <c r="E217" s="330">
        <v>6.8033999999999999</v>
      </c>
      <c r="F217" s="330"/>
      <c r="G217" s="330">
        <v>5.7754000000000003</v>
      </c>
      <c r="I217" s="332" t="s">
        <v>2063</v>
      </c>
      <c r="J217" s="333"/>
      <c r="K217" s="333"/>
    </row>
    <row r="218" spans="1:11" s="331" customFormat="1" ht="20.25" customHeight="1" outlineLevel="1" x14ac:dyDescent="0.25">
      <c r="A218" s="327" t="s">
        <v>492</v>
      </c>
      <c r="B218" s="328" t="s">
        <v>1101</v>
      </c>
      <c r="C218" s="328" t="s">
        <v>2240</v>
      </c>
      <c r="D218" s="329">
        <v>3</v>
      </c>
      <c r="E218" s="330">
        <v>7.8189000000000002</v>
      </c>
      <c r="F218" s="330"/>
      <c r="G218" s="330">
        <v>6.3624000000000001</v>
      </c>
      <c r="I218" s="332" t="s">
        <v>2063</v>
      </c>
      <c r="J218" s="333"/>
      <c r="K218" s="333"/>
    </row>
    <row r="219" spans="1:11" s="331" customFormat="1" ht="20.25" customHeight="1" outlineLevel="1" x14ac:dyDescent="0.25">
      <c r="A219" s="327" t="s">
        <v>493</v>
      </c>
      <c r="B219" s="328" t="s">
        <v>1102</v>
      </c>
      <c r="C219" s="328" t="s">
        <v>2241</v>
      </c>
      <c r="D219" s="329">
        <v>3</v>
      </c>
      <c r="E219" s="330">
        <v>9.7849000000000004</v>
      </c>
      <c r="F219" s="330"/>
      <c r="G219" s="330">
        <v>7.6898</v>
      </c>
      <c r="I219" s="332" t="s">
        <v>2063</v>
      </c>
      <c r="J219" s="333"/>
      <c r="K219" s="333"/>
    </row>
    <row r="220" spans="1:11" s="331" customFormat="1" ht="20.25" customHeight="1" outlineLevel="1" x14ac:dyDescent="0.25">
      <c r="A220" s="327" t="s">
        <v>494</v>
      </c>
      <c r="B220" s="328" t="s">
        <v>1103</v>
      </c>
      <c r="C220" s="328" t="s">
        <v>2242</v>
      </c>
      <c r="D220" s="329">
        <v>4</v>
      </c>
      <c r="E220" s="330">
        <v>6.1965000000000003</v>
      </c>
      <c r="F220" s="330"/>
      <c r="G220" s="330">
        <v>4.9798999999999998</v>
      </c>
      <c r="I220" s="332" t="s">
        <v>2063</v>
      </c>
      <c r="J220" s="333"/>
      <c r="K220" s="333"/>
    </row>
    <row r="221" spans="1:11" s="331" customFormat="1" ht="20.25" customHeight="1" outlineLevel="1" x14ac:dyDescent="0.25">
      <c r="A221" s="327" t="s">
        <v>495</v>
      </c>
      <c r="B221" s="328" t="s">
        <v>1105</v>
      </c>
      <c r="C221" s="328" t="s">
        <v>2243</v>
      </c>
      <c r="D221" s="329">
        <v>5</v>
      </c>
      <c r="E221" s="330">
        <v>7.3086000000000002</v>
      </c>
      <c r="F221" s="330"/>
      <c r="G221" s="330">
        <v>6.3529</v>
      </c>
      <c r="I221" s="332" t="s">
        <v>2063</v>
      </c>
      <c r="J221" s="333"/>
      <c r="K221" s="333"/>
    </row>
    <row r="222" spans="1:11" s="331" customFormat="1" ht="20.25" customHeight="1" outlineLevel="1" x14ac:dyDescent="0.25">
      <c r="A222" s="327" t="s">
        <v>496</v>
      </c>
      <c r="B222" s="328" t="s">
        <v>1106</v>
      </c>
      <c r="C222" s="328" t="s">
        <v>2244</v>
      </c>
      <c r="D222" s="329">
        <v>14</v>
      </c>
      <c r="E222" s="330">
        <v>7.8964999999999996</v>
      </c>
      <c r="F222" s="330">
        <v>10.2052</v>
      </c>
      <c r="G222" s="330">
        <v>6.3276000000000003</v>
      </c>
      <c r="I222" s="332" t="s">
        <v>2063</v>
      </c>
      <c r="J222" s="333"/>
      <c r="K222" s="333"/>
    </row>
    <row r="223" spans="1:11" s="331" customFormat="1" ht="20.25" customHeight="1" outlineLevel="1" x14ac:dyDescent="0.25">
      <c r="A223" s="327" t="s">
        <v>497</v>
      </c>
      <c r="B223" s="328" t="s">
        <v>1107</v>
      </c>
      <c r="C223" s="334" t="s">
        <v>2245</v>
      </c>
      <c r="D223" s="329">
        <v>14</v>
      </c>
      <c r="E223" s="330">
        <v>0</v>
      </c>
      <c r="F223" s="330">
        <v>10.9521</v>
      </c>
      <c r="G223" s="330">
        <v>6.2733999999999996</v>
      </c>
      <c r="I223" s="332" t="s">
        <v>2063</v>
      </c>
      <c r="J223" s="333"/>
      <c r="K223" s="333"/>
    </row>
    <row r="224" spans="1:11" s="331" customFormat="1" ht="20.25" customHeight="1" outlineLevel="1" x14ac:dyDescent="0.25">
      <c r="A224" s="327" t="s">
        <v>498</v>
      </c>
      <c r="B224" s="328" t="s">
        <v>1108</v>
      </c>
      <c r="C224" s="334" t="s">
        <v>2246</v>
      </c>
      <c r="D224" s="329">
        <v>14</v>
      </c>
      <c r="E224" s="330">
        <v>0</v>
      </c>
      <c r="F224" s="330">
        <v>11.2796</v>
      </c>
      <c r="G224" s="330"/>
      <c r="I224" s="332" t="s">
        <v>2063</v>
      </c>
      <c r="J224" s="333"/>
      <c r="K224" s="333"/>
    </row>
    <row r="225" spans="1:11" s="331" customFormat="1" ht="20.25" customHeight="1" outlineLevel="1" x14ac:dyDescent="0.25">
      <c r="A225" s="327" t="s">
        <v>499</v>
      </c>
      <c r="B225" s="328" t="s">
        <v>1109</v>
      </c>
      <c r="C225" s="328" t="s">
        <v>2247</v>
      </c>
      <c r="D225" s="329">
        <v>1</v>
      </c>
      <c r="E225" s="330">
        <v>2.7936000000000001</v>
      </c>
      <c r="F225" s="330"/>
      <c r="G225" s="330"/>
      <c r="I225" s="332" t="s">
        <v>2063</v>
      </c>
      <c r="J225" s="333"/>
      <c r="K225" s="333"/>
    </row>
    <row r="226" spans="1:11" s="331" customFormat="1" ht="20.25" customHeight="1" outlineLevel="1" x14ac:dyDescent="0.25">
      <c r="A226" s="327" t="s">
        <v>500</v>
      </c>
      <c r="B226" s="328" t="s">
        <v>1111</v>
      </c>
      <c r="C226" s="328" t="s">
        <v>2248</v>
      </c>
      <c r="D226" s="329">
        <v>10</v>
      </c>
      <c r="E226" s="330">
        <v>8.1750000000000007</v>
      </c>
      <c r="F226" s="330">
        <v>10.4612</v>
      </c>
      <c r="G226" s="330">
        <v>6.4189999999999996</v>
      </c>
      <c r="I226" s="332" t="s">
        <v>2063</v>
      </c>
      <c r="J226" s="333"/>
      <c r="K226" s="333"/>
    </row>
    <row r="227" spans="1:11" s="331" customFormat="1" ht="20.25" customHeight="1" outlineLevel="1" x14ac:dyDescent="0.25">
      <c r="A227" s="327" t="s">
        <v>501</v>
      </c>
      <c r="B227" s="328" t="s">
        <v>1124</v>
      </c>
      <c r="C227" s="328" t="s">
        <v>2249</v>
      </c>
      <c r="D227" s="329">
        <v>2</v>
      </c>
      <c r="E227" s="330">
        <v>9.1431000000000004</v>
      </c>
      <c r="F227" s="330"/>
      <c r="G227" s="330"/>
      <c r="I227" s="332" t="s">
        <v>2063</v>
      </c>
      <c r="J227" s="333"/>
      <c r="K227" s="333"/>
    </row>
    <row r="228" spans="1:11" s="331" customFormat="1" ht="20.25" customHeight="1" outlineLevel="1" x14ac:dyDescent="0.25">
      <c r="A228" s="327" t="s">
        <v>502</v>
      </c>
      <c r="B228" s="328" t="s">
        <v>1123</v>
      </c>
      <c r="C228" s="328" t="s">
        <v>2250</v>
      </c>
      <c r="D228" s="329">
        <v>2</v>
      </c>
      <c r="E228" s="330">
        <v>9.3551000000000002</v>
      </c>
      <c r="F228" s="330"/>
      <c r="G228" s="330"/>
      <c r="I228" s="332" t="s">
        <v>2063</v>
      </c>
      <c r="J228" s="333"/>
      <c r="K228" s="333"/>
    </row>
    <row r="229" spans="1:11" s="331" customFormat="1" ht="20.25" customHeight="1" outlineLevel="1" x14ac:dyDescent="0.25">
      <c r="A229" s="327" t="s">
        <v>503</v>
      </c>
      <c r="B229" s="328" t="s">
        <v>1122</v>
      </c>
      <c r="C229" s="328" t="s">
        <v>2251</v>
      </c>
      <c r="D229" s="329">
        <v>2</v>
      </c>
      <c r="E229" s="330">
        <v>9.6876999999999995</v>
      </c>
      <c r="F229" s="330"/>
      <c r="G229" s="330"/>
      <c r="I229" s="332" t="s">
        <v>2063</v>
      </c>
      <c r="J229" s="333"/>
      <c r="K229" s="333"/>
    </row>
    <row r="230" spans="1:11" s="331" customFormat="1" ht="20.25" customHeight="1" outlineLevel="1" x14ac:dyDescent="0.25">
      <c r="A230" s="327" t="s">
        <v>504</v>
      </c>
      <c r="B230" s="328" t="s">
        <v>1112</v>
      </c>
      <c r="C230" s="328" t="s">
        <v>2252</v>
      </c>
      <c r="D230" s="329">
        <v>2</v>
      </c>
      <c r="E230" s="330">
        <v>9.9982000000000006</v>
      </c>
      <c r="F230" s="330"/>
      <c r="G230" s="330"/>
      <c r="I230" s="332" t="s">
        <v>2063</v>
      </c>
      <c r="J230" s="333"/>
      <c r="K230" s="333"/>
    </row>
    <row r="231" spans="1:11" s="331" customFormat="1" ht="20.25" customHeight="1" outlineLevel="1" x14ac:dyDescent="0.25">
      <c r="A231" s="327" t="s">
        <v>505</v>
      </c>
      <c r="B231" s="328" t="s">
        <v>1113</v>
      </c>
      <c r="C231" s="328" t="s">
        <v>2253</v>
      </c>
      <c r="D231" s="329">
        <v>2</v>
      </c>
      <c r="E231" s="330">
        <v>9.9313000000000002</v>
      </c>
      <c r="F231" s="330"/>
      <c r="G231" s="330"/>
      <c r="I231" s="332" t="s">
        <v>2063</v>
      </c>
      <c r="J231" s="333"/>
      <c r="K231" s="333"/>
    </row>
    <row r="232" spans="1:11" s="331" customFormat="1" ht="20.25" customHeight="1" outlineLevel="1" x14ac:dyDescent="0.25">
      <c r="A232" s="327" t="s">
        <v>2254</v>
      </c>
      <c r="B232" s="328" t="s">
        <v>1114</v>
      </c>
      <c r="C232" s="328" t="s">
        <v>2255</v>
      </c>
      <c r="D232" s="329">
        <v>2</v>
      </c>
      <c r="E232" s="330">
        <v>9.5231999999999992</v>
      </c>
      <c r="F232" s="330"/>
      <c r="G232" s="330"/>
      <c r="I232" s="332" t="s">
        <v>2063</v>
      </c>
      <c r="J232" s="333"/>
      <c r="K232" s="333"/>
    </row>
    <row r="233" spans="1:11" s="331" customFormat="1" ht="20.25" customHeight="1" outlineLevel="1" x14ac:dyDescent="0.25">
      <c r="A233" s="327" t="s">
        <v>2256</v>
      </c>
      <c r="B233" s="328" t="s">
        <v>1121</v>
      </c>
      <c r="C233" s="328" t="s">
        <v>2257</v>
      </c>
      <c r="D233" s="329">
        <v>3</v>
      </c>
      <c r="E233" s="330">
        <v>9.9184999999999999</v>
      </c>
      <c r="F233" s="330"/>
      <c r="G233" s="330"/>
      <c r="I233" s="332" t="s">
        <v>2063</v>
      </c>
      <c r="J233" s="333"/>
      <c r="K233" s="333"/>
    </row>
    <row r="234" spans="1:11" s="331" customFormat="1" ht="20.25" customHeight="1" outlineLevel="1" x14ac:dyDescent="0.25">
      <c r="A234" s="327" t="s">
        <v>506</v>
      </c>
      <c r="B234" s="328" t="s">
        <v>1115</v>
      </c>
      <c r="C234" s="328" t="s">
        <v>2258</v>
      </c>
      <c r="D234" s="329">
        <v>3</v>
      </c>
      <c r="E234" s="330">
        <v>9.32</v>
      </c>
      <c r="F234" s="330"/>
      <c r="G234" s="330"/>
      <c r="I234" s="332" t="s">
        <v>2063</v>
      </c>
      <c r="J234" s="333"/>
      <c r="K234" s="333"/>
    </row>
    <row r="235" spans="1:11" s="331" customFormat="1" ht="20.25" customHeight="1" outlineLevel="1" x14ac:dyDescent="0.25">
      <c r="A235" s="327" t="s">
        <v>507</v>
      </c>
      <c r="B235" s="328" t="s">
        <v>1116</v>
      </c>
      <c r="C235" s="328" t="s">
        <v>2259</v>
      </c>
      <c r="D235" s="329">
        <v>2</v>
      </c>
      <c r="E235" s="330">
        <v>9.9281000000000006</v>
      </c>
      <c r="F235" s="330"/>
      <c r="G235" s="330"/>
      <c r="I235" s="332" t="s">
        <v>2063</v>
      </c>
      <c r="J235" s="333"/>
      <c r="K235" s="333"/>
    </row>
    <row r="236" spans="1:11" s="331" customFormat="1" ht="20.25" customHeight="1" outlineLevel="1" x14ac:dyDescent="0.25">
      <c r="A236" s="327" t="s">
        <v>508</v>
      </c>
      <c r="B236" s="328" t="s">
        <v>1117</v>
      </c>
      <c r="C236" s="328" t="s">
        <v>2260</v>
      </c>
      <c r="D236" s="329">
        <v>2</v>
      </c>
      <c r="E236" s="330">
        <v>9.3686000000000007</v>
      </c>
      <c r="F236" s="330"/>
      <c r="G236" s="330"/>
      <c r="I236" s="332" t="s">
        <v>2063</v>
      </c>
      <c r="J236" s="333"/>
      <c r="K236" s="333"/>
    </row>
    <row r="237" spans="1:11" s="331" customFormat="1" ht="20.25" customHeight="1" outlineLevel="1" x14ac:dyDescent="0.25">
      <c r="A237" s="327" t="s">
        <v>509</v>
      </c>
      <c r="B237" s="328" t="s">
        <v>1119</v>
      </c>
      <c r="C237" s="328" t="s">
        <v>2261</v>
      </c>
      <c r="D237" s="329">
        <v>3</v>
      </c>
      <c r="E237" s="330">
        <v>8.6580999999999992</v>
      </c>
      <c r="F237" s="330"/>
      <c r="G237" s="330"/>
      <c r="I237" s="332" t="s">
        <v>2063</v>
      </c>
      <c r="J237" s="333"/>
      <c r="K237" s="333"/>
    </row>
    <row r="238" spans="1:11" s="331" customFormat="1" ht="20.25" customHeight="1" outlineLevel="1" x14ac:dyDescent="0.25">
      <c r="A238" s="327" t="s">
        <v>510</v>
      </c>
      <c r="B238" s="328" t="s">
        <v>1120</v>
      </c>
      <c r="C238" s="328" t="s">
        <v>2262</v>
      </c>
      <c r="D238" s="329">
        <v>2</v>
      </c>
      <c r="E238" s="330">
        <v>10.0207</v>
      </c>
      <c r="F238" s="330"/>
      <c r="G238" s="330"/>
      <c r="I238" s="332" t="s">
        <v>2063</v>
      </c>
      <c r="J238" s="333"/>
      <c r="K238" s="333"/>
    </row>
    <row r="239" spans="1:11" s="331" customFormat="1" ht="20.25" customHeight="1" outlineLevel="1" x14ac:dyDescent="0.25">
      <c r="A239" s="327" t="s">
        <v>511</v>
      </c>
      <c r="B239" s="328" t="s">
        <v>1125</v>
      </c>
      <c r="C239" s="328" t="s">
        <v>2263</v>
      </c>
      <c r="D239" s="329">
        <v>1</v>
      </c>
      <c r="E239" s="330">
        <v>2.5385</v>
      </c>
      <c r="F239" s="330"/>
      <c r="G239" s="330"/>
      <c r="I239" s="332" t="s">
        <v>2063</v>
      </c>
      <c r="J239" s="333"/>
      <c r="K239" s="333"/>
    </row>
    <row r="240" spans="1:11" s="331" customFormat="1" ht="20.25" customHeight="1" outlineLevel="1" x14ac:dyDescent="0.25">
      <c r="A240" s="327" t="s">
        <v>512</v>
      </c>
      <c r="B240" s="328" t="s">
        <v>1129</v>
      </c>
      <c r="C240" s="328" t="s">
        <v>2264</v>
      </c>
      <c r="D240" s="329">
        <v>1</v>
      </c>
      <c r="E240" s="330">
        <v>2.8256000000000001</v>
      </c>
      <c r="F240" s="330"/>
      <c r="G240" s="330"/>
      <c r="I240" s="332" t="s">
        <v>2063</v>
      </c>
      <c r="J240" s="333"/>
      <c r="K240" s="333"/>
    </row>
    <row r="241" spans="1:11" s="331" customFormat="1" ht="20.25" customHeight="1" outlineLevel="1" x14ac:dyDescent="0.25">
      <c r="A241" s="327" t="s">
        <v>513</v>
      </c>
      <c r="B241" s="328" t="s">
        <v>1130</v>
      </c>
      <c r="C241" s="328" t="s">
        <v>2265</v>
      </c>
      <c r="D241" s="329">
        <v>5</v>
      </c>
      <c r="E241" s="330">
        <v>7.5622999999999996</v>
      </c>
      <c r="F241" s="330"/>
      <c r="G241" s="330">
        <v>6.5218999999999996</v>
      </c>
      <c r="I241" s="332" t="s">
        <v>2063</v>
      </c>
      <c r="J241" s="333"/>
      <c r="K241" s="333"/>
    </row>
    <row r="242" spans="1:11" s="331" customFormat="1" ht="20.25" customHeight="1" outlineLevel="1" x14ac:dyDescent="0.25">
      <c r="A242" s="327" t="s">
        <v>514</v>
      </c>
      <c r="B242" s="328" t="s">
        <v>1131</v>
      </c>
      <c r="C242" s="328" t="s">
        <v>2266</v>
      </c>
      <c r="D242" s="329">
        <v>5</v>
      </c>
      <c r="E242" s="330">
        <v>6.8879000000000001</v>
      </c>
      <c r="F242" s="330"/>
      <c r="G242" s="330">
        <v>5.7854000000000001</v>
      </c>
      <c r="I242" s="332" t="s">
        <v>2063</v>
      </c>
      <c r="J242" s="333"/>
      <c r="K242" s="333"/>
    </row>
    <row r="243" spans="1:11" s="331" customFormat="1" ht="20.25" customHeight="1" outlineLevel="1" x14ac:dyDescent="0.25">
      <c r="A243" s="327" t="s">
        <v>515</v>
      </c>
      <c r="B243" s="328" t="s">
        <v>1132</v>
      </c>
      <c r="C243" s="328" t="s">
        <v>2267</v>
      </c>
      <c r="D243" s="329">
        <v>2</v>
      </c>
      <c r="E243" s="330">
        <v>9.3001000000000005</v>
      </c>
      <c r="F243" s="330"/>
      <c r="G243" s="330"/>
      <c r="I243" s="332" t="s">
        <v>2063</v>
      </c>
      <c r="J243" s="333"/>
      <c r="K243" s="333"/>
    </row>
    <row r="244" spans="1:11" s="331" customFormat="1" ht="20.25" customHeight="1" outlineLevel="1" x14ac:dyDescent="0.25">
      <c r="A244" s="327" t="s">
        <v>516</v>
      </c>
      <c r="B244" s="328" t="s">
        <v>1133</v>
      </c>
      <c r="C244" s="328" t="s">
        <v>2268</v>
      </c>
      <c r="D244" s="329">
        <v>2</v>
      </c>
      <c r="E244" s="330">
        <v>8.8979999999999997</v>
      </c>
      <c r="F244" s="330"/>
      <c r="G244" s="330"/>
      <c r="I244" s="332" t="s">
        <v>2063</v>
      </c>
      <c r="J244" s="333"/>
      <c r="K244" s="333"/>
    </row>
    <row r="245" spans="1:11" s="331" customFormat="1" ht="20.25" customHeight="1" outlineLevel="1" x14ac:dyDescent="0.25">
      <c r="A245" s="327" t="s">
        <v>517</v>
      </c>
      <c r="B245" s="328" t="s">
        <v>1134</v>
      </c>
      <c r="C245" s="328" t="s">
        <v>2269</v>
      </c>
      <c r="D245" s="329">
        <v>5</v>
      </c>
      <c r="E245" s="330">
        <v>6.8857999999999997</v>
      </c>
      <c r="F245" s="330"/>
      <c r="G245" s="330"/>
      <c r="I245" s="332" t="s">
        <v>2063</v>
      </c>
      <c r="J245" s="333"/>
      <c r="K245" s="333"/>
    </row>
    <row r="246" spans="1:11" s="331" customFormat="1" ht="20.25" customHeight="1" outlineLevel="1" x14ac:dyDescent="0.25">
      <c r="A246" s="327" t="s">
        <v>518</v>
      </c>
      <c r="B246" s="328" t="s">
        <v>1135</v>
      </c>
      <c r="C246" s="328" t="s">
        <v>2270</v>
      </c>
      <c r="D246" s="329">
        <v>2</v>
      </c>
      <c r="E246" s="330">
        <v>9.3673999999999999</v>
      </c>
      <c r="F246" s="330"/>
      <c r="G246" s="330">
        <v>8.4412000000000003</v>
      </c>
      <c r="I246" s="332" t="s">
        <v>2063</v>
      </c>
      <c r="J246" s="333"/>
      <c r="K246" s="333"/>
    </row>
    <row r="247" spans="1:11" s="331" customFormat="1" ht="20.25" customHeight="1" outlineLevel="1" x14ac:dyDescent="0.25">
      <c r="A247" s="327" t="s">
        <v>519</v>
      </c>
      <c r="B247" s="328" t="s">
        <v>1136</v>
      </c>
      <c r="C247" s="328" t="s">
        <v>2271</v>
      </c>
      <c r="D247" s="329">
        <v>2</v>
      </c>
      <c r="E247" s="330">
        <v>8.7272999999999996</v>
      </c>
      <c r="F247" s="330"/>
      <c r="G247" s="330"/>
      <c r="I247" s="332" t="s">
        <v>2063</v>
      </c>
      <c r="J247" s="333"/>
      <c r="K247" s="333"/>
    </row>
    <row r="248" spans="1:11" s="331" customFormat="1" ht="20.25" customHeight="1" outlineLevel="1" x14ac:dyDescent="0.25">
      <c r="A248" s="327" t="s">
        <v>520</v>
      </c>
      <c r="B248" s="328" t="s">
        <v>1137</v>
      </c>
      <c r="C248" s="328" t="s">
        <v>2272</v>
      </c>
      <c r="D248" s="329">
        <v>2</v>
      </c>
      <c r="E248" s="330">
        <v>8.4642999999999997</v>
      </c>
      <c r="F248" s="330"/>
      <c r="G248" s="330">
        <v>7.9238999999999997</v>
      </c>
      <c r="I248" s="332" t="s">
        <v>2063</v>
      </c>
      <c r="J248" s="333"/>
      <c r="K248" s="333"/>
    </row>
    <row r="249" spans="1:11" s="331" customFormat="1" ht="20.25" customHeight="1" outlineLevel="1" x14ac:dyDescent="0.25">
      <c r="A249" s="327" t="s">
        <v>521</v>
      </c>
      <c r="B249" s="328" t="s">
        <v>1138</v>
      </c>
      <c r="C249" s="328" t="s">
        <v>2273</v>
      </c>
      <c r="D249" s="329">
        <v>2</v>
      </c>
      <c r="E249" s="330">
        <v>9.3336000000000006</v>
      </c>
      <c r="F249" s="330"/>
      <c r="G249" s="330"/>
      <c r="I249" s="332" t="s">
        <v>2063</v>
      </c>
      <c r="J249" s="333"/>
      <c r="K249" s="333"/>
    </row>
    <row r="250" spans="1:11" s="331" customFormat="1" ht="20.25" customHeight="1" outlineLevel="1" x14ac:dyDescent="0.25">
      <c r="A250" s="327" t="s">
        <v>522</v>
      </c>
      <c r="B250" s="328" t="s">
        <v>1139</v>
      </c>
      <c r="C250" s="328" t="s">
        <v>2274</v>
      </c>
      <c r="D250" s="329">
        <v>4</v>
      </c>
      <c r="E250" s="330">
        <v>7.9481000000000002</v>
      </c>
      <c r="F250" s="330"/>
      <c r="G250" s="330"/>
      <c r="I250" s="332" t="s">
        <v>2063</v>
      </c>
      <c r="J250" s="333"/>
      <c r="K250" s="333"/>
    </row>
    <row r="251" spans="1:11" s="331" customFormat="1" ht="20.25" customHeight="1" outlineLevel="1" x14ac:dyDescent="0.25">
      <c r="A251" s="327" t="s">
        <v>523</v>
      </c>
      <c r="B251" s="328" t="s">
        <v>1140</v>
      </c>
      <c r="C251" s="328" t="s">
        <v>2275</v>
      </c>
      <c r="D251" s="329">
        <v>2</v>
      </c>
      <c r="E251" s="330">
        <v>8.5983000000000001</v>
      </c>
      <c r="F251" s="330"/>
      <c r="G251" s="330">
        <v>7.6436999999999999</v>
      </c>
      <c r="I251" s="332" t="s">
        <v>2063</v>
      </c>
      <c r="J251" s="333"/>
      <c r="K251" s="333"/>
    </row>
    <row r="252" spans="1:11" s="331" customFormat="1" ht="20.25" customHeight="1" outlineLevel="1" x14ac:dyDescent="0.25">
      <c r="A252" s="327" t="s">
        <v>524</v>
      </c>
      <c r="B252" s="328" t="s">
        <v>1141</v>
      </c>
      <c r="C252" s="328" t="s">
        <v>2276</v>
      </c>
      <c r="D252" s="329">
        <v>2</v>
      </c>
      <c r="E252" s="330">
        <v>9.3091000000000008</v>
      </c>
      <c r="F252" s="330"/>
      <c r="G252" s="330"/>
      <c r="I252" s="332" t="s">
        <v>2063</v>
      </c>
      <c r="J252" s="333"/>
      <c r="K252" s="333"/>
    </row>
    <row r="253" spans="1:11" s="331" customFormat="1" ht="20.25" customHeight="1" outlineLevel="1" x14ac:dyDescent="0.25">
      <c r="A253" s="327" t="s">
        <v>2277</v>
      </c>
      <c r="B253" s="328" t="s">
        <v>1142</v>
      </c>
      <c r="C253" s="328" t="s">
        <v>2278</v>
      </c>
      <c r="D253" s="329">
        <v>2</v>
      </c>
      <c r="E253" s="330">
        <v>8.8138000000000005</v>
      </c>
      <c r="F253" s="330"/>
      <c r="G253" s="330"/>
      <c r="I253" s="332" t="s">
        <v>2063</v>
      </c>
      <c r="J253" s="333"/>
      <c r="K253" s="333"/>
    </row>
    <row r="254" spans="1:11" s="331" customFormat="1" ht="20.25" customHeight="1" outlineLevel="1" x14ac:dyDescent="0.25">
      <c r="A254" s="327" t="s">
        <v>525</v>
      </c>
      <c r="B254" s="328" t="s">
        <v>1143</v>
      </c>
      <c r="C254" s="328" t="s">
        <v>2279</v>
      </c>
      <c r="D254" s="329">
        <v>5</v>
      </c>
      <c r="E254" s="330">
        <v>7.6719999999999997</v>
      </c>
      <c r="F254" s="330"/>
      <c r="G254" s="330"/>
      <c r="I254" s="332" t="s">
        <v>2063</v>
      </c>
      <c r="J254" s="333"/>
      <c r="K254" s="333"/>
    </row>
    <row r="255" spans="1:11" s="331" customFormat="1" ht="20.25" customHeight="1" outlineLevel="1" x14ac:dyDescent="0.25">
      <c r="A255" s="327" t="s">
        <v>526</v>
      </c>
      <c r="B255" s="328" t="s">
        <v>1144</v>
      </c>
      <c r="C255" s="328" t="s">
        <v>2280</v>
      </c>
      <c r="D255" s="329">
        <v>2</v>
      </c>
      <c r="E255" s="330">
        <v>8.8481000000000005</v>
      </c>
      <c r="F255" s="330"/>
      <c r="G255" s="330">
        <v>7.2393000000000001</v>
      </c>
      <c r="I255" s="332" t="s">
        <v>2063</v>
      </c>
      <c r="J255" s="333"/>
      <c r="K255" s="333"/>
    </row>
    <row r="256" spans="1:11" s="331" customFormat="1" ht="20.25" customHeight="1" outlineLevel="1" x14ac:dyDescent="0.25">
      <c r="A256" s="327" t="s">
        <v>527</v>
      </c>
      <c r="B256" s="328" t="s">
        <v>1145</v>
      </c>
      <c r="C256" s="328" t="s">
        <v>2281</v>
      </c>
      <c r="D256" s="329">
        <v>2</v>
      </c>
      <c r="E256" s="330">
        <v>9.8634000000000004</v>
      </c>
      <c r="F256" s="330"/>
      <c r="G256" s="330">
        <v>8.0669000000000004</v>
      </c>
      <c r="I256" s="332" t="s">
        <v>2063</v>
      </c>
      <c r="J256" s="333"/>
      <c r="K256" s="333"/>
    </row>
    <row r="257" spans="1:11" s="331" customFormat="1" ht="20.25" customHeight="1" outlineLevel="1" x14ac:dyDescent="0.25">
      <c r="A257" s="327" t="s">
        <v>528</v>
      </c>
      <c r="B257" s="328" t="s">
        <v>1146</v>
      </c>
      <c r="C257" s="328" t="s">
        <v>2282</v>
      </c>
      <c r="D257" s="329">
        <v>5</v>
      </c>
      <c r="E257" s="330">
        <v>6.0934999999999997</v>
      </c>
      <c r="F257" s="330"/>
      <c r="G257" s="330">
        <v>4.9640000000000004</v>
      </c>
      <c r="I257" s="332" t="s">
        <v>2063</v>
      </c>
      <c r="J257" s="333"/>
      <c r="K257" s="333"/>
    </row>
    <row r="258" spans="1:11" s="331" customFormat="1" ht="20.25" customHeight="1" outlineLevel="1" x14ac:dyDescent="0.25">
      <c r="A258" s="327" t="s">
        <v>529</v>
      </c>
      <c r="B258" s="328" t="s">
        <v>1147</v>
      </c>
      <c r="C258" s="328" t="s">
        <v>2283</v>
      </c>
      <c r="D258" s="329">
        <v>3</v>
      </c>
      <c r="E258" s="330">
        <v>7.6924000000000001</v>
      </c>
      <c r="F258" s="330"/>
      <c r="G258" s="330">
        <v>5.0445000000000002</v>
      </c>
      <c r="I258" s="332" t="s">
        <v>2063</v>
      </c>
      <c r="J258" s="333"/>
      <c r="K258" s="333"/>
    </row>
    <row r="259" spans="1:11" s="331" customFormat="1" ht="20.25" customHeight="1" outlineLevel="1" x14ac:dyDescent="0.25">
      <c r="A259" s="327" t="s">
        <v>530</v>
      </c>
      <c r="B259" s="328" t="s">
        <v>1148</v>
      </c>
      <c r="C259" s="328" t="s">
        <v>2284</v>
      </c>
      <c r="D259" s="329">
        <v>5</v>
      </c>
      <c r="E259" s="330">
        <v>6.8925999999999998</v>
      </c>
      <c r="F259" s="330"/>
      <c r="G259" s="330">
        <v>5.7336</v>
      </c>
      <c r="I259" s="332" t="s">
        <v>2063</v>
      </c>
      <c r="J259" s="333"/>
      <c r="K259" s="333"/>
    </row>
    <row r="260" spans="1:11" s="331" customFormat="1" ht="20.25" customHeight="1" outlineLevel="1" x14ac:dyDescent="0.25">
      <c r="A260" s="327" t="s">
        <v>531</v>
      </c>
      <c r="B260" s="328" t="s">
        <v>1149</v>
      </c>
      <c r="C260" s="328" t="s">
        <v>2285</v>
      </c>
      <c r="D260" s="329">
        <v>2</v>
      </c>
      <c r="E260" s="330">
        <v>10.2201</v>
      </c>
      <c r="F260" s="330"/>
      <c r="G260" s="330"/>
      <c r="I260" s="332" t="s">
        <v>2063</v>
      </c>
      <c r="J260" s="333"/>
      <c r="K260" s="333"/>
    </row>
    <row r="261" spans="1:11" s="331" customFormat="1" ht="20.25" customHeight="1" outlineLevel="1" x14ac:dyDescent="0.25">
      <c r="A261" s="327" t="s">
        <v>532</v>
      </c>
      <c r="B261" s="328" t="s">
        <v>1150</v>
      </c>
      <c r="C261" s="328" t="s">
        <v>2286</v>
      </c>
      <c r="D261" s="329">
        <v>1</v>
      </c>
      <c r="E261" s="330">
        <v>2.5352999999999999</v>
      </c>
      <c r="F261" s="330"/>
      <c r="G261" s="330"/>
      <c r="I261" s="332" t="s">
        <v>2063</v>
      </c>
      <c r="J261" s="333"/>
      <c r="K261" s="333"/>
    </row>
    <row r="262" spans="1:11" s="331" customFormat="1" ht="20.25" customHeight="1" outlineLevel="1" x14ac:dyDescent="0.25">
      <c r="A262" s="327" t="s">
        <v>533</v>
      </c>
      <c r="B262" s="328" t="s">
        <v>1151</v>
      </c>
      <c r="C262" s="328" t="s">
        <v>2287</v>
      </c>
      <c r="D262" s="329">
        <v>5</v>
      </c>
      <c r="E262" s="330">
        <v>8.0968999999999998</v>
      </c>
      <c r="F262" s="330"/>
      <c r="G262" s="330"/>
      <c r="I262" s="332" t="s">
        <v>2063</v>
      </c>
      <c r="J262" s="333"/>
      <c r="K262" s="333"/>
    </row>
    <row r="263" spans="1:11" s="331" customFormat="1" ht="20.25" customHeight="1" outlineLevel="1" x14ac:dyDescent="0.25">
      <c r="A263" s="327" t="s">
        <v>534</v>
      </c>
      <c r="B263" s="328" t="s">
        <v>1152</v>
      </c>
      <c r="C263" s="328" t="s">
        <v>2288</v>
      </c>
      <c r="D263" s="329">
        <v>14</v>
      </c>
      <c r="E263" s="330">
        <v>8.0760000000000005</v>
      </c>
      <c r="F263" s="330">
        <v>10.884600000000001</v>
      </c>
      <c r="G263" s="330">
        <v>5.9458000000000002</v>
      </c>
      <c r="I263" s="332" t="s">
        <v>2063</v>
      </c>
      <c r="J263" s="333"/>
      <c r="K263" s="333"/>
    </row>
    <row r="264" spans="1:11" s="331" customFormat="1" ht="20.25" customHeight="1" outlineLevel="1" x14ac:dyDescent="0.25">
      <c r="A264" s="327" t="s">
        <v>535</v>
      </c>
      <c r="B264" s="328" t="s">
        <v>1153</v>
      </c>
      <c r="C264" s="328" t="s">
        <v>2289</v>
      </c>
      <c r="D264" s="329">
        <v>14</v>
      </c>
      <c r="E264" s="330">
        <v>0</v>
      </c>
      <c r="F264" s="330">
        <v>11.704000000000001</v>
      </c>
      <c r="G264" s="330">
        <v>6.7553999999999998</v>
      </c>
      <c r="I264" s="332" t="s">
        <v>2063</v>
      </c>
      <c r="J264" s="333"/>
      <c r="K264" s="333"/>
    </row>
    <row r="265" spans="1:11" s="331" customFormat="1" ht="20.25" customHeight="1" outlineLevel="1" x14ac:dyDescent="0.25">
      <c r="A265" s="327" t="s">
        <v>536</v>
      </c>
      <c r="B265" s="328" t="s">
        <v>1154</v>
      </c>
      <c r="C265" s="328" t="s">
        <v>2290</v>
      </c>
      <c r="D265" s="329">
        <v>14</v>
      </c>
      <c r="E265" s="330">
        <v>8.3620000000000001</v>
      </c>
      <c r="F265" s="330">
        <v>11.5023</v>
      </c>
      <c r="G265" s="330">
        <v>6.0083000000000002</v>
      </c>
      <c r="I265" s="332" t="s">
        <v>2063</v>
      </c>
      <c r="J265" s="333"/>
      <c r="K265" s="333"/>
    </row>
    <row r="266" spans="1:11" s="331" customFormat="1" ht="20.25" customHeight="1" outlineLevel="1" x14ac:dyDescent="0.25">
      <c r="A266" s="327" t="s">
        <v>537</v>
      </c>
      <c r="B266" s="328" t="s">
        <v>1156</v>
      </c>
      <c r="C266" s="328" t="s">
        <v>2291</v>
      </c>
      <c r="D266" s="329">
        <v>3</v>
      </c>
      <c r="E266" s="330">
        <v>9.1468000000000007</v>
      </c>
      <c r="F266" s="330"/>
      <c r="G266" s="330">
        <v>8.3309999999999995</v>
      </c>
      <c r="I266" s="332" t="s">
        <v>2063</v>
      </c>
      <c r="J266" s="333"/>
      <c r="K266" s="333"/>
    </row>
    <row r="267" spans="1:11" s="331" customFormat="1" ht="20.25" customHeight="1" outlineLevel="1" x14ac:dyDescent="0.25">
      <c r="A267" s="327" t="s">
        <v>538</v>
      </c>
      <c r="B267" s="328" t="s">
        <v>1157</v>
      </c>
      <c r="C267" s="328" t="s">
        <v>2292</v>
      </c>
      <c r="D267" s="329">
        <v>4</v>
      </c>
      <c r="E267" s="330">
        <v>7.1191000000000004</v>
      </c>
      <c r="F267" s="330"/>
      <c r="G267" s="330">
        <v>6.0514000000000001</v>
      </c>
      <c r="I267" s="332" t="s">
        <v>2063</v>
      </c>
      <c r="J267" s="333"/>
      <c r="K267" s="333"/>
    </row>
    <row r="268" spans="1:11" s="331" customFormat="1" ht="20.25" customHeight="1" outlineLevel="1" x14ac:dyDescent="0.25">
      <c r="A268" s="327" t="s">
        <v>539</v>
      </c>
      <c r="B268" s="328" t="s">
        <v>1158</v>
      </c>
      <c r="C268" s="328" t="s">
        <v>2293</v>
      </c>
      <c r="D268" s="329">
        <v>3</v>
      </c>
      <c r="E268" s="330">
        <v>9.5474999999999994</v>
      </c>
      <c r="F268" s="330"/>
      <c r="G268" s="330">
        <v>7.1056999999999997</v>
      </c>
      <c r="I268" s="332" t="s">
        <v>2063</v>
      </c>
      <c r="J268" s="333"/>
      <c r="K268" s="333"/>
    </row>
    <row r="269" spans="1:11" s="331" customFormat="1" ht="20.25" customHeight="1" outlineLevel="1" x14ac:dyDescent="0.25">
      <c r="A269" s="327" t="s">
        <v>540</v>
      </c>
      <c r="B269" s="328" t="s">
        <v>1159</v>
      </c>
      <c r="C269" s="328" t="s">
        <v>2294</v>
      </c>
      <c r="D269" s="329">
        <v>4</v>
      </c>
      <c r="E269" s="330">
        <v>7.5492999999999997</v>
      </c>
      <c r="F269" s="330"/>
      <c r="G269" s="330">
        <v>6.4046000000000003</v>
      </c>
      <c r="I269" s="332" t="s">
        <v>2063</v>
      </c>
      <c r="J269" s="333"/>
      <c r="K269" s="333"/>
    </row>
    <row r="270" spans="1:11" s="331" customFormat="1" ht="20.25" customHeight="1" outlineLevel="1" x14ac:dyDescent="0.25">
      <c r="A270" s="327" t="s">
        <v>541</v>
      </c>
      <c r="B270" s="328" t="s">
        <v>1160</v>
      </c>
      <c r="C270" s="328" t="s">
        <v>2295</v>
      </c>
      <c r="D270" s="329">
        <v>3</v>
      </c>
      <c r="E270" s="330">
        <v>8.0630000000000006</v>
      </c>
      <c r="F270" s="330"/>
      <c r="G270" s="330">
        <v>6.8856999999999999</v>
      </c>
      <c r="I270" s="332" t="s">
        <v>2063</v>
      </c>
      <c r="J270" s="333"/>
      <c r="K270" s="333"/>
    </row>
    <row r="271" spans="1:11" s="331" customFormat="1" ht="20.25" customHeight="1" outlineLevel="1" x14ac:dyDescent="0.25">
      <c r="A271" s="327" t="s">
        <v>542</v>
      </c>
      <c r="B271" s="328" t="s">
        <v>1161</v>
      </c>
      <c r="C271" s="328" t="s">
        <v>2296</v>
      </c>
      <c r="D271" s="329">
        <v>5</v>
      </c>
      <c r="E271" s="330">
        <v>6.3414999999999999</v>
      </c>
      <c r="F271" s="330"/>
      <c r="G271" s="330">
        <v>5.2808999999999999</v>
      </c>
      <c r="I271" s="332" t="s">
        <v>2063</v>
      </c>
      <c r="J271" s="333"/>
      <c r="K271" s="333"/>
    </row>
    <row r="272" spans="1:11" s="331" customFormat="1" ht="20.25" customHeight="1" outlineLevel="1" x14ac:dyDescent="0.25">
      <c r="A272" s="327" t="s">
        <v>543</v>
      </c>
      <c r="B272" s="328" t="s">
        <v>1162</v>
      </c>
      <c r="C272" s="328" t="s">
        <v>2297</v>
      </c>
      <c r="D272" s="329">
        <v>1</v>
      </c>
      <c r="E272" s="330">
        <v>2.1440999999999999</v>
      </c>
      <c r="F272" s="330"/>
      <c r="G272" s="330"/>
      <c r="I272" s="332" t="s">
        <v>2063</v>
      </c>
      <c r="J272" s="333"/>
      <c r="K272" s="333"/>
    </row>
    <row r="273" spans="1:11" s="331" customFormat="1" ht="20.25" customHeight="1" outlineLevel="1" x14ac:dyDescent="0.25">
      <c r="A273" s="327" t="s">
        <v>544</v>
      </c>
      <c r="B273" s="328" t="s">
        <v>1163</v>
      </c>
      <c r="C273" s="328" t="s">
        <v>2298</v>
      </c>
      <c r="D273" s="329">
        <v>5</v>
      </c>
      <c r="E273" s="330">
        <v>7.4447999999999999</v>
      </c>
      <c r="F273" s="330"/>
      <c r="G273" s="330"/>
      <c r="I273" s="332" t="s">
        <v>2063</v>
      </c>
      <c r="J273" s="333"/>
      <c r="K273" s="333"/>
    </row>
    <row r="274" spans="1:11" s="331" customFormat="1" ht="20.25" customHeight="1" outlineLevel="1" x14ac:dyDescent="0.25">
      <c r="A274" s="327" t="s">
        <v>545</v>
      </c>
      <c r="B274" s="328" t="s">
        <v>1164</v>
      </c>
      <c r="C274" s="328" t="s">
        <v>2299</v>
      </c>
      <c r="D274" s="329">
        <v>5</v>
      </c>
      <c r="E274" s="330">
        <v>7.1228999999999996</v>
      </c>
      <c r="F274" s="330"/>
      <c r="G274" s="330"/>
      <c r="I274" s="332" t="s">
        <v>2063</v>
      </c>
      <c r="J274" s="333"/>
      <c r="K274" s="333"/>
    </row>
    <row r="275" spans="1:11" s="331" customFormat="1" ht="20.25" customHeight="1" outlineLevel="1" x14ac:dyDescent="0.25">
      <c r="A275" s="327" t="s">
        <v>2300</v>
      </c>
      <c r="B275" s="328" t="s">
        <v>1165</v>
      </c>
      <c r="C275" s="328" t="s">
        <v>2301</v>
      </c>
      <c r="D275" s="329">
        <v>5</v>
      </c>
      <c r="E275" s="330">
        <v>6.98</v>
      </c>
      <c r="F275" s="330"/>
      <c r="G275" s="330">
        <v>6.1075999999999997</v>
      </c>
      <c r="I275" s="332" t="s">
        <v>2063</v>
      </c>
      <c r="J275" s="333"/>
      <c r="K275" s="333"/>
    </row>
    <row r="276" spans="1:11" s="331" customFormat="1" ht="20.25" customHeight="1" outlineLevel="1" x14ac:dyDescent="0.25">
      <c r="A276" s="327" t="s">
        <v>546</v>
      </c>
      <c r="B276" s="328" t="s">
        <v>1166</v>
      </c>
      <c r="C276" s="328" t="s">
        <v>2302</v>
      </c>
      <c r="D276" s="329">
        <v>1</v>
      </c>
      <c r="E276" s="330">
        <v>2.1987000000000001</v>
      </c>
      <c r="F276" s="330"/>
      <c r="G276" s="330"/>
      <c r="I276" s="332" t="s">
        <v>2063</v>
      </c>
      <c r="J276" s="333"/>
      <c r="K276" s="333"/>
    </row>
    <row r="277" spans="1:11" s="331" customFormat="1" ht="20.25" customHeight="1" outlineLevel="1" x14ac:dyDescent="0.25">
      <c r="A277" s="327" t="s">
        <v>547</v>
      </c>
      <c r="B277" s="328" t="s">
        <v>1167</v>
      </c>
      <c r="C277" s="328" t="s">
        <v>2303</v>
      </c>
      <c r="D277" s="329">
        <v>1</v>
      </c>
      <c r="E277" s="330">
        <v>2.8134000000000001</v>
      </c>
      <c r="F277" s="330"/>
      <c r="G277" s="330"/>
      <c r="I277" s="332" t="s">
        <v>2063</v>
      </c>
      <c r="J277" s="333"/>
      <c r="K277" s="333"/>
    </row>
    <row r="278" spans="1:11" s="331" customFormat="1" ht="20.25" customHeight="1" outlineLevel="1" x14ac:dyDescent="0.25">
      <c r="A278" s="327" t="s">
        <v>548</v>
      </c>
      <c r="B278" s="328" t="s">
        <v>1179</v>
      </c>
      <c r="C278" s="328" t="s">
        <v>2304</v>
      </c>
      <c r="D278" s="329">
        <v>2</v>
      </c>
      <c r="E278" s="330">
        <v>9.6495999999999995</v>
      </c>
      <c r="F278" s="330"/>
      <c r="G278" s="330"/>
      <c r="I278" s="332" t="s">
        <v>2063</v>
      </c>
      <c r="J278" s="333"/>
      <c r="K278" s="333"/>
    </row>
    <row r="279" spans="1:11" s="331" customFormat="1" ht="20.25" customHeight="1" outlineLevel="1" x14ac:dyDescent="0.25">
      <c r="A279" s="327" t="s">
        <v>549</v>
      </c>
      <c r="B279" s="328" t="s">
        <v>1180</v>
      </c>
      <c r="C279" s="328" t="s">
        <v>2305</v>
      </c>
      <c r="D279" s="329">
        <v>5</v>
      </c>
      <c r="E279" s="330">
        <v>6.7465999999999999</v>
      </c>
      <c r="F279" s="330"/>
      <c r="G279" s="330"/>
      <c r="I279" s="332" t="s">
        <v>2063</v>
      </c>
      <c r="J279" s="333"/>
      <c r="K279" s="333"/>
    </row>
    <row r="280" spans="1:11" s="331" customFormat="1" ht="20.25" customHeight="1" outlineLevel="1" x14ac:dyDescent="0.25">
      <c r="A280" s="327" t="s">
        <v>550</v>
      </c>
      <c r="B280" s="328" t="s">
        <v>1181</v>
      </c>
      <c r="C280" s="328" t="s">
        <v>2306</v>
      </c>
      <c r="D280" s="329">
        <v>5</v>
      </c>
      <c r="E280" s="330">
        <v>8.0846999999999998</v>
      </c>
      <c r="F280" s="330"/>
      <c r="G280" s="330"/>
      <c r="I280" s="332" t="s">
        <v>2063</v>
      </c>
      <c r="J280" s="333"/>
      <c r="K280" s="333"/>
    </row>
    <row r="281" spans="1:11" s="331" customFormat="1" ht="20.25" customHeight="1" outlineLevel="1" x14ac:dyDescent="0.25">
      <c r="A281" s="327" t="s">
        <v>551</v>
      </c>
      <c r="B281" s="328" t="s">
        <v>1182</v>
      </c>
      <c r="C281" s="328" t="s">
        <v>2307</v>
      </c>
      <c r="D281" s="329">
        <v>5</v>
      </c>
      <c r="E281" s="330">
        <v>6.9398999999999997</v>
      </c>
      <c r="F281" s="330"/>
      <c r="G281" s="330"/>
      <c r="I281" s="332" t="s">
        <v>2063</v>
      </c>
      <c r="J281" s="333"/>
      <c r="K281" s="333"/>
    </row>
    <row r="282" spans="1:11" s="331" customFormat="1" ht="20.25" customHeight="1" outlineLevel="1" x14ac:dyDescent="0.25">
      <c r="A282" s="327" t="s">
        <v>552</v>
      </c>
      <c r="B282" s="328" t="s">
        <v>1183</v>
      </c>
      <c r="C282" s="328" t="s">
        <v>2308</v>
      </c>
      <c r="D282" s="329">
        <v>2</v>
      </c>
      <c r="E282" s="330">
        <v>7.7163000000000004</v>
      </c>
      <c r="F282" s="330"/>
      <c r="G282" s="330">
        <v>6.3403999999999998</v>
      </c>
      <c r="I282" s="332" t="s">
        <v>2063</v>
      </c>
      <c r="J282" s="333"/>
      <c r="K282" s="333"/>
    </row>
    <row r="283" spans="1:11" s="331" customFormat="1" ht="20.25" customHeight="1" outlineLevel="1" x14ac:dyDescent="0.25">
      <c r="A283" s="327" t="s">
        <v>553</v>
      </c>
      <c r="B283" s="328" t="s">
        <v>1184</v>
      </c>
      <c r="C283" s="328" t="s">
        <v>2309</v>
      </c>
      <c r="D283" s="329">
        <v>3</v>
      </c>
      <c r="E283" s="330">
        <v>7.2728000000000002</v>
      </c>
      <c r="F283" s="330"/>
      <c r="G283" s="330"/>
      <c r="I283" s="332" t="s">
        <v>2063</v>
      </c>
      <c r="J283" s="333"/>
      <c r="K283" s="333"/>
    </row>
    <row r="284" spans="1:11" s="331" customFormat="1" ht="20.25" customHeight="1" outlineLevel="1" x14ac:dyDescent="0.25">
      <c r="A284" s="327" t="s">
        <v>554</v>
      </c>
      <c r="B284" s="328" t="s">
        <v>1185</v>
      </c>
      <c r="C284" s="328" t="s">
        <v>2310</v>
      </c>
      <c r="D284" s="329">
        <v>1</v>
      </c>
      <c r="E284" s="330">
        <v>2.1545000000000001</v>
      </c>
      <c r="F284" s="330"/>
      <c r="G284" s="330"/>
      <c r="I284" s="332" t="s">
        <v>2063</v>
      </c>
      <c r="J284" s="333"/>
      <c r="K284" s="333"/>
    </row>
    <row r="285" spans="1:11" s="331" customFormat="1" ht="20.25" customHeight="1" outlineLevel="1" x14ac:dyDescent="0.25">
      <c r="A285" s="327" t="s">
        <v>555</v>
      </c>
      <c r="B285" s="328" t="s">
        <v>1187</v>
      </c>
      <c r="C285" s="328" t="s">
        <v>2311</v>
      </c>
      <c r="D285" s="329">
        <v>1</v>
      </c>
      <c r="E285" s="330">
        <v>2.1478999999999999</v>
      </c>
      <c r="F285" s="330"/>
      <c r="G285" s="330"/>
      <c r="I285" s="332" t="s">
        <v>2063</v>
      </c>
      <c r="J285" s="333"/>
      <c r="K285" s="333"/>
    </row>
    <row r="286" spans="1:11" s="331" customFormat="1" ht="20.25" customHeight="1" outlineLevel="1" x14ac:dyDescent="0.25">
      <c r="A286" s="327" t="s">
        <v>556</v>
      </c>
      <c r="B286" s="328" t="s">
        <v>1188</v>
      </c>
      <c r="C286" s="328" t="s">
        <v>2312</v>
      </c>
      <c r="D286" s="329">
        <v>5</v>
      </c>
      <c r="E286" s="330">
        <v>8.1166999999999998</v>
      </c>
      <c r="F286" s="330"/>
      <c r="G286" s="330"/>
      <c r="I286" s="332" t="s">
        <v>2063</v>
      </c>
      <c r="J286" s="333"/>
      <c r="K286" s="333"/>
    </row>
    <row r="287" spans="1:11" s="331" customFormat="1" ht="20.25" customHeight="1" outlineLevel="1" x14ac:dyDescent="0.25">
      <c r="A287" s="327" t="s">
        <v>557</v>
      </c>
      <c r="B287" s="328" t="s">
        <v>1189</v>
      </c>
      <c r="C287" s="328" t="s">
        <v>2313</v>
      </c>
      <c r="D287" s="329">
        <v>2</v>
      </c>
      <c r="E287" s="330">
        <v>9.7001000000000008</v>
      </c>
      <c r="F287" s="330"/>
      <c r="G287" s="330"/>
      <c r="I287" s="332" t="s">
        <v>2063</v>
      </c>
      <c r="J287" s="333"/>
      <c r="K287" s="333"/>
    </row>
    <row r="288" spans="1:11" s="331" customFormat="1" ht="20.25" customHeight="1" outlineLevel="1" x14ac:dyDescent="0.25">
      <c r="A288" s="327" t="s">
        <v>558</v>
      </c>
      <c r="B288" s="328" t="s">
        <v>1190</v>
      </c>
      <c r="C288" s="328" t="s">
        <v>2314</v>
      </c>
      <c r="D288" s="329">
        <v>1</v>
      </c>
      <c r="E288" s="330">
        <v>3.1661999999999999</v>
      </c>
      <c r="F288" s="330"/>
      <c r="G288" s="330"/>
      <c r="I288" s="332" t="s">
        <v>2063</v>
      </c>
      <c r="J288" s="333"/>
      <c r="K288" s="333"/>
    </row>
    <row r="289" spans="1:11" s="331" customFormat="1" ht="20.25" customHeight="1" outlineLevel="1" x14ac:dyDescent="0.25">
      <c r="A289" s="327" t="s">
        <v>559</v>
      </c>
      <c r="B289" s="328" t="s">
        <v>1191</v>
      </c>
      <c r="C289" s="328" t="s">
        <v>2315</v>
      </c>
      <c r="D289" s="329">
        <v>2</v>
      </c>
      <c r="E289" s="330">
        <v>8.7523999999999997</v>
      </c>
      <c r="F289" s="330"/>
      <c r="G289" s="330"/>
      <c r="I289" s="332" t="s">
        <v>2063</v>
      </c>
      <c r="J289" s="333"/>
      <c r="K289" s="333"/>
    </row>
    <row r="290" spans="1:11" s="331" customFormat="1" ht="20.25" customHeight="1" outlineLevel="1" x14ac:dyDescent="0.25">
      <c r="A290" s="327" t="s">
        <v>560</v>
      </c>
      <c r="B290" s="328" t="s">
        <v>1192</v>
      </c>
      <c r="C290" s="328" t="s">
        <v>2316</v>
      </c>
      <c r="D290" s="329">
        <v>2</v>
      </c>
      <c r="E290" s="330">
        <v>9.5992999999999995</v>
      </c>
      <c r="F290" s="330"/>
      <c r="G290" s="330"/>
      <c r="I290" s="332" t="s">
        <v>2063</v>
      </c>
      <c r="J290" s="333"/>
      <c r="K290" s="333"/>
    </row>
    <row r="291" spans="1:11" s="331" customFormat="1" ht="20.25" customHeight="1" outlineLevel="1" x14ac:dyDescent="0.25">
      <c r="A291" s="327" t="s">
        <v>561</v>
      </c>
      <c r="B291" s="328" t="s">
        <v>1193</v>
      </c>
      <c r="C291" s="328" t="s">
        <v>2317</v>
      </c>
      <c r="D291" s="329">
        <v>2</v>
      </c>
      <c r="E291" s="330">
        <v>9.2623999999999995</v>
      </c>
      <c r="F291" s="330"/>
      <c r="G291" s="330"/>
      <c r="I291" s="332" t="s">
        <v>2063</v>
      </c>
      <c r="J291" s="333"/>
      <c r="K291" s="333"/>
    </row>
    <row r="292" spans="1:11" s="331" customFormat="1" ht="20.25" customHeight="1" outlineLevel="1" x14ac:dyDescent="0.25">
      <c r="A292" s="327" t="s">
        <v>562</v>
      </c>
      <c r="B292" s="328" t="s">
        <v>1194</v>
      </c>
      <c r="C292" s="328" t="s">
        <v>2318</v>
      </c>
      <c r="D292" s="329">
        <v>2</v>
      </c>
      <c r="E292" s="330">
        <v>9.7799999999999994</v>
      </c>
      <c r="F292" s="330"/>
      <c r="G292" s="330"/>
      <c r="I292" s="332" t="s">
        <v>2063</v>
      </c>
      <c r="J292" s="333"/>
      <c r="K292" s="333"/>
    </row>
    <row r="293" spans="1:11" s="331" customFormat="1" ht="20.25" customHeight="1" outlineLevel="1" x14ac:dyDescent="0.25">
      <c r="A293" s="327" t="s">
        <v>563</v>
      </c>
      <c r="B293" s="328" t="s">
        <v>1195</v>
      </c>
      <c r="C293" s="328" t="s">
        <v>2319</v>
      </c>
      <c r="D293" s="329">
        <v>2</v>
      </c>
      <c r="E293" s="330">
        <v>9.0671999999999997</v>
      </c>
      <c r="F293" s="330"/>
      <c r="G293" s="330"/>
      <c r="I293" s="332" t="s">
        <v>2063</v>
      </c>
      <c r="J293" s="333"/>
      <c r="K293" s="333"/>
    </row>
    <row r="294" spans="1:11" s="331" customFormat="1" ht="20.25" customHeight="1" outlineLevel="1" x14ac:dyDescent="0.25">
      <c r="A294" s="327" t="s">
        <v>564</v>
      </c>
      <c r="B294" s="328" t="s">
        <v>1196</v>
      </c>
      <c r="C294" s="328" t="s">
        <v>2320</v>
      </c>
      <c r="D294" s="329">
        <v>2</v>
      </c>
      <c r="E294" s="330">
        <v>3.9742999999999999</v>
      </c>
      <c r="F294" s="330"/>
      <c r="G294" s="330"/>
      <c r="I294" s="332" t="s">
        <v>2063</v>
      </c>
      <c r="J294" s="333"/>
      <c r="K294" s="333"/>
    </row>
    <row r="295" spans="1:11" s="331" customFormat="1" ht="20.25" customHeight="1" outlineLevel="1" x14ac:dyDescent="0.25">
      <c r="A295" s="327" t="s">
        <v>565</v>
      </c>
      <c r="B295" s="328" t="s">
        <v>1197</v>
      </c>
      <c r="C295" s="328" t="s">
        <v>2321</v>
      </c>
      <c r="D295" s="329">
        <v>1</v>
      </c>
      <c r="E295" s="330">
        <v>1.8063</v>
      </c>
      <c r="F295" s="330"/>
      <c r="G295" s="330"/>
      <c r="I295" s="332" t="s">
        <v>2063</v>
      </c>
      <c r="J295" s="333"/>
      <c r="K295" s="333"/>
    </row>
    <row r="296" spans="1:11" s="331" customFormat="1" ht="20.25" customHeight="1" outlineLevel="1" x14ac:dyDescent="0.25">
      <c r="A296" s="327" t="s">
        <v>566</v>
      </c>
      <c r="B296" s="328" t="s">
        <v>1198</v>
      </c>
      <c r="C296" s="328" t="s">
        <v>2322</v>
      </c>
      <c r="D296" s="329">
        <v>1</v>
      </c>
      <c r="E296" s="330">
        <v>1.919</v>
      </c>
      <c r="F296" s="330"/>
      <c r="G296" s="330"/>
      <c r="I296" s="332" t="s">
        <v>2063</v>
      </c>
      <c r="J296" s="333"/>
      <c r="K296" s="333"/>
    </row>
    <row r="297" spans="1:11" s="331" customFormat="1" ht="20.25" customHeight="1" outlineLevel="1" x14ac:dyDescent="0.25">
      <c r="A297" s="327" t="s">
        <v>567</v>
      </c>
      <c r="B297" s="328" t="s">
        <v>1199</v>
      </c>
      <c r="C297" s="328" t="s">
        <v>2323</v>
      </c>
      <c r="D297" s="329">
        <v>1</v>
      </c>
      <c r="E297" s="330">
        <v>2.0249000000000001</v>
      </c>
      <c r="F297" s="330"/>
      <c r="G297" s="330"/>
      <c r="I297" s="332" t="s">
        <v>2063</v>
      </c>
      <c r="J297" s="333"/>
      <c r="K297" s="333"/>
    </row>
    <row r="298" spans="1:11" s="331" customFormat="1" ht="20.25" customHeight="1" outlineLevel="1" x14ac:dyDescent="0.25">
      <c r="A298" s="327" t="s">
        <v>568</v>
      </c>
      <c r="B298" s="328" t="s">
        <v>1200</v>
      </c>
      <c r="C298" s="328" t="s">
        <v>2324</v>
      </c>
      <c r="D298" s="329">
        <v>1</v>
      </c>
      <c r="E298" s="330">
        <v>1.9298999999999999</v>
      </c>
      <c r="F298" s="330"/>
      <c r="G298" s="330"/>
      <c r="I298" s="332" t="s">
        <v>2063</v>
      </c>
      <c r="J298" s="333"/>
      <c r="K298" s="333"/>
    </row>
    <row r="299" spans="1:11" s="331" customFormat="1" ht="20.25" customHeight="1" outlineLevel="1" x14ac:dyDescent="0.25">
      <c r="A299" s="327" t="s">
        <v>569</v>
      </c>
      <c r="B299" s="328" t="s">
        <v>1201</v>
      </c>
      <c r="C299" s="328" t="s">
        <v>2325</v>
      </c>
      <c r="D299" s="329">
        <v>1</v>
      </c>
      <c r="E299" s="330">
        <v>1.8340000000000001</v>
      </c>
      <c r="F299" s="330"/>
      <c r="G299" s="330"/>
      <c r="I299" s="332" t="s">
        <v>2063</v>
      </c>
      <c r="J299" s="333"/>
      <c r="K299" s="333"/>
    </row>
    <row r="300" spans="1:11" s="331" customFormat="1" ht="20.25" customHeight="1" outlineLevel="1" x14ac:dyDescent="0.25">
      <c r="A300" s="327" t="s">
        <v>570</v>
      </c>
      <c r="B300" s="328" t="s">
        <v>1203</v>
      </c>
      <c r="C300" s="328" t="s">
        <v>2326</v>
      </c>
      <c r="D300" s="329">
        <v>1</v>
      </c>
      <c r="E300" s="330">
        <v>2.2557999999999998</v>
      </c>
      <c r="F300" s="330"/>
      <c r="G300" s="330"/>
      <c r="I300" s="332" t="s">
        <v>2063</v>
      </c>
      <c r="J300" s="333"/>
      <c r="K300" s="333"/>
    </row>
    <row r="301" spans="1:11" s="331" customFormat="1" ht="20.25" customHeight="1" outlineLevel="1" x14ac:dyDescent="0.25">
      <c r="A301" s="327" t="s">
        <v>571</v>
      </c>
      <c r="B301" s="328" t="s">
        <v>1204</v>
      </c>
      <c r="C301" s="328" t="s">
        <v>2327</v>
      </c>
      <c r="D301" s="329">
        <v>3</v>
      </c>
      <c r="E301" s="330">
        <v>6.6170999999999998</v>
      </c>
      <c r="F301" s="330"/>
      <c r="G301" s="330"/>
      <c r="I301" s="332" t="s">
        <v>2063</v>
      </c>
      <c r="J301" s="333"/>
      <c r="K301" s="333"/>
    </row>
    <row r="302" spans="1:11" s="331" customFormat="1" ht="20.25" customHeight="1" outlineLevel="1" x14ac:dyDescent="0.25">
      <c r="A302" s="327" t="s">
        <v>572</v>
      </c>
      <c r="B302" s="328" t="s">
        <v>1205</v>
      </c>
      <c r="C302" s="328" t="s">
        <v>2328</v>
      </c>
      <c r="D302" s="329">
        <v>3</v>
      </c>
      <c r="E302" s="330">
        <v>8.5573999999999995</v>
      </c>
      <c r="F302" s="330"/>
      <c r="G302" s="330"/>
      <c r="I302" s="332" t="s">
        <v>2063</v>
      </c>
      <c r="J302" s="333"/>
      <c r="K302" s="333"/>
    </row>
    <row r="303" spans="1:11" s="331" customFormat="1" ht="20.25" customHeight="1" outlineLevel="1" x14ac:dyDescent="0.25">
      <c r="A303" s="327" t="s">
        <v>573</v>
      </c>
      <c r="B303" s="328" t="s">
        <v>1206</v>
      </c>
      <c r="C303" s="328" t="s">
        <v>2329</v>
      </c>
      <c r="D303" s="329">
        <v>2</v>
      </c>
      <c r="E303" s="330">
        <v>9.7248000000000001</v>
      </c>
      <c r="F303" s="330"/>
      <c r="G303" s="330"/>
      <c r="I303" s="332" t="s">
        <v>2063</v>
      </c>
      <c r="J303" s="333"/>
      <c r="K303" s="333"/>
    </row>
    <row r="304" spans="1:11" s="331" customFormat="1" ht="20.25" customHeight="1" outlineLevel="1" x14ac:dyDescent="0.25">
      <c r="A304" s="327" t="s">
        <v>574</v>
      </c>
      <c r="B304" s="328" t="s">
        <v>1209</v>
      </c>
      <c r="C304" s="328" t="s">
        <v>2330</v>
      </c>
      <c r="D304" s="329">
        <v>4</v>
      </c>
      <c r="E304" s="330">
        <v>8.4280000000000008</v>
      </c>
      <c r="F304" s="330"/>
      <c r="G304" s="330">
        <v>7.4973999999999998</v>
      </c>
      <c r="I304" s="332" t="s">
        <v>2063</v>
      </c>
      <c r="J304" s="333"/>
      <c r="K304" s="333"/>
    </row>
    <row r="305" spans="1:11" s="331" customFormat="1" ht="20.25" customHeight="1" outlineLevel="1" x14ac:dyDescent="0.25">
      <c r="A305" s="327" t="s">
        <v>575</v>
      </c>
      <c r="B305" s="328" t="s">
        <v>1210</v>
      </c>
      <c r="C305" s="328" t="s">
        <v>2331</v>
      </c>
      <c r="D305" s="329">
        <v>5</v>
      </c>
      <c r="E305" s="330">
        <v>7.2054</v>
      </c>
      <c r="F305" s="330"/>
      <c r="G305" s="330"/>
      <c r="I305" s="332" t="s">
        <v>2063</v>
      </c>
      <c r="J305" s="333"/>
      <c r="K305" s="333"/>
    </row>
    <row r="306" spans="1:11" s="331" customFormat="1" ht="20.25" customHeight="1" outlineLevel="1" x14ac:dyDescent="0.25">
      <c r="A306" s="327" t="s">
        <v>576</v>
      </c>
      <c r="B306" s="328" t="s">
        <v>1211</v>
      </c>
      <c r="C306" s="328" t="s">
        <v>2332</v>
      </c>
      <c r="D306" s="329">
        <v>3</v>
      </c>
      <c r="E306" s="330">
        <v>7.0647000000000002</v>
      </c>
      <c r="F306" s="330"/>
      <c r="G306" s="330"/>
      <c r="I306" s="332" t="s">
        <v>2063</v>
      </c>
      <c r="J306" s="333"/>
      <c r="K306" s="333"/>
    </row>
    <row r="307" spans="1:11" s="331" customFormat="1" ht="20.25" customHeight="1" outlineLevel="1" x14ac:dyDescent="0.25">
      <c r="A307" s="327" t="s">
        <v>577</v>
      </c>
      <c r="B307" s="328" t="s">
        <v>1228</v>
      </c>
      <c r="C307" s="328" t="s">
        <v>2333</v>
      </c>
      <c r="D307" s="329">
        <v>3</v>
      </c>
      <c r="E307" s="330">
        <v>9.5663999999999998</v>
      </c>
      <c r="F307" s="330"/>
      <c r="G307" s="330"/>
      <c r="I307" s="332" t="s">
        <v>2063</v>
      </c>
      <c r="J307" s="333"/>
      <c r="K307" s="333"/>
    </row>
    <row r="308" spans="1:11" s="331" customFormat="1" ht="20.25" customHeight="1" outlineLevel="1" x14ac:dyDescent="0.25">
      <c r="A308" s="327" t="s">
        <v>578</v>
      </c>
      <c r="B308" s="328" t="s">
        <v>1212</v>
      </c>
      <c r="C308" s="328" t="s">
        <v>2334</v>
      </c>
      <c r="D308" s="329">
        <v>1</v>
      </c>
      <c r="E308" s="330">
        <v>3.3835000000000002</v>
      </c>
      <c r="F308" s="330"/>
      <c r="G308" s="330"/>
      <c r="I308" s="332" t="s">
        <v>2063</v>
      </c>
      <c r="J308" s="333"/>
      <c r="K308" s="333"/>
    </row>
    <row r="309" spans="1:11" s="331" customFormat="1" ht="20.25" customHeight="1" outlineLevel="1" x14ac:dyDescent="0.25">
      <c r="A309" s="327" t="s">
        <v>579</v>
      </c>
      <c r="B309" s="328" t="s">
        <v>1213</v>
      </c>
      <c r="C309" s="328" t="s">
        <v>2335</v>
      </c>
      <c r="D309" s="329">
        <v>1</v>
      </c>
      <c r="E309" s="330">
        <v>2.7582</v>
      </c>
      <c r="F309" s="330"/>
      <c r="G309" s="330"/>
      <c r="I309" s="332" t="s">
        <v>2063</v>
      </c>
      <c r="J309" s="333"/>
      <c r="K309" s="333"/>
    </row>
    <row r="310" spans="1:11" s="331" customFormat="1" ht="20.25" customHeight="1" outlineLevel="1" x14ac:dyDescent="0.25">
      <c r="A310" s="327" t="s">
        <v>580</v>
      </c>
      <c r="B310" s="328" t="s">
        <v>1215</v>
      </c>
      <c r="C310" s="328" t="s">
        <v>2336</v>
      </c>
      <c r="D310" s="329">
        <v>1</v>
      </c>
      <c r="E310" s="330">
        <v>3.2963</v>
      </c>
      <c r="F310" s="330"/>
      <c r="G310" s="330"/>
      <c r="I310" s="332" t="s">
        <v>2063</v>
      </c>
      <c r="J310" s="333"/>
      <c r="K310" s="333"/>
    </row>
    <row r="311" spans="1:11" s="331" customFormat="1" ht="20.25" customHeight="1" outlineLevel="1" x14ac:dyDescent="0.25">
      <c r="A311" s="327" t="s">
        <v>581</v>
      </c>
      <c r="B311" s="328" t="s">
        <v>1216</v>
      </c>
      <c r="C311" s="328" t="s">
        <v>2337</v>
      </c>
      <c r="D311" s="329">
        <v>4</v>
      </c>
      <c r="E311" s="330">
        <v>8.2011000000000003</v>
      </c>
      <c r="F311" s="330"/>
      <c r="G311" s="330">
        <v>6.5911999999999997</v>
      </c>
      <c r="I311" s="332" t="s">
        <v>2063</v>
      </c>
      <c r="J311" s="333"/>
      <c r="K311" s="333"/>
    </row>
    <row r="312" spans="1:11" s="331" customFormat="1" ht="20.25" customHeight="1" outlineLevel="1" x14ac:dyDescent="0.25">
      <c r="A312" s="327" t="s">
        <v>582</v>
      </c>
      <c r="B312" s="328" t="s">
        <v>1217</v>
      </c>
      <c r="C312" s="328" t="s">
        <v>2338</v>
      </c>
      <c r="D312" s="329">
        <v>4</v>
      </c>
      <c r="E312" s="330">
        <v>8.5930999999999997</v>
      </c>
      <c r="F312" s="330"/>
      <c r="G312" s="330">
        <v>6.49</v>
      </c>
      <c r="I312" s="332" t="s">
        <v>2063</v>
      </c>
      <c r="J312" s="333"/>
      <c r="K312" s="333"/>
    </row>
    <row r="313" spans="1:11" s="331" customFormat="1" ht="20.25" customHeight="1" outlineLevel="1" x14ac:dyDescent="0.25">
      <c r="A313" s="327" t="s">
        <v>583</v>
      </c>
      <c r="B313" s="328" t="s">
        <v>1218</v>
      </c>
      <c r="C313" s="328" t="s">
        <v>2339</v>
      </c>
      <c r="D313" s="329">
        <v>4</v>
      </c>
      <c r="E313" s="330">
        <v>8.9839000000000002</v>
      </c>
      <c r="F313" s="330"/>
      <c r="G313" s="330">
        <v>8.0493000000000006</v>
      </c>
      <c r="I313" s="332" t="s">
        <v>2063</v>
      </c>
      <c r="J313" s="333"/>
      <c r="K313" s="333"/>
    </row>
    <row r="314" spans="1:11" s="331" customFormat="1" ht="20.25" customHeight="1" outlineLevel="1" x14ac:dyDescent="0.25">
      <c r="A314" s="327" t="s">
        <v>584</v>
      </c>
      <c r="B314" s="328" t="s">
        <v>1219</v>
      </c>
      <c r="C314" s="328" t="s">
        <v>2340</v>
      </c>
      <c r="D314" s="329">
        <v>4</v>
      </c>
      <c r="E314" s="330">
        <v>8.4318000000000008</v>
      </c>
      <c r="F314" s="330"/>
      <c r="G314" s="330">
        <v>6.8540000000000001</v>
      </c>
      <c r="I314" s="332" t="s">
        <v>2063</v>
      </c>
      <c r="J314" s="333"/>
      <c r="K314" s="333"/>
    </row>
    <row r="315" spans="1:11" s="331" customFormat="1" ht="20.25" customHeight="1" outlineLevel="1" x14ac:dyDescent="0.25">
      <c r="A315" s="327" t="s">
        <v>585</v>
      </c>
      <c r="B315" s="328" t="s">
        <v>1220</v>
      </c>
      <c r="C315" s="328" t="s">
        <v>2341</v>
      </c>
      <c r="D315" s="329">
        <v>5</v>
      </c>
      <c r="E315" s="330">
        <v>8.1496999999999993</v>
      </c>
      <c r="F315" s="330"/>
      <c r="G315" s="330">
        <v>6.3185000000000002</v>
      </c>
      <c r="I315" s="332" t="s">
        <v>2063</v>
      </c>
      <c r="J315" s="333"/>
      <c r="K315" s="333"/>
    </row>
    <row r="316" spans="1:11" s="331" customFormat="1" ht="20.25" customHeight="1" outlineLevel="1" x14ac:dyDescent="0.25">
      <c r="A316" s="327" t="s">
        <v>586</v>
      </c>
      <c r="B316" s="328" t="s">
        <v>1221</v>
      </c>
      <c r="C316" s="328" t="s">
        <v>2342</v>
      </c>
      <c r="D316" s="329">
        <v>1</v>
      </c>
      <c r="E316" s="330">
        <v>2.3995000000000002</v>
      </c>
      <c r="F316" s="330"/>
      <c r="G316" s="330"/>
      <c r="I316" s="332" t="s">
        <v>2063</v>
      </c>
      <c r="J316" s="333"/>
      <c r="K316" s="333"/>
    </row>
    <row r="317" spans="1:11" s="331" customFormat="1" ht="20.25" customHeight="1" outlineLevel="1" x14ac:dyDescent="0.25">
      <c r="A317" s="327" t="s">
        <v>587</v>
      </c>
      <c r="B317" s="328" t="s">
        <v>1222</v>
      </c>
      <c r="C317" s="328" t="s">
        <v>2343</v>
      </c>
      <c r="D317" s="329">
        <v>1</v>
      </c>
      <c r="E317" s="330">
        <v>3.1901000000000002</v>
      </c>
      <c r="F317" s="330"/>
      <c r="G317" s="330"/>
      <c r="I317" s="332" t="s">
        <v>2063</v>
      </c>
      <c r="J317" s="333"/>
      <c r="K317" s="333"/>
    </row>
    <row r="318" spans="1:11" s="331" customFormat="1" ht="20.25" customHeight="1" outlineLevel="1" x14ac:dyDescent="0.25">
      <c r="A318" s="327" t="s">
        <v>588</v>
      </c>
      <c r="B318" s="328" t="s">
        <v>1223</v>
      </c>
      <c r="C318" s="328" t="s">
        <v>2344</v>
      </c>
      <c r="D318" s="329">
        <v>1</v>
      </c>
      <c r="E318" s="330">
        <v>2.6537000000000002</v>
      </c>
      <c r="F318" s="330"/>
      <c r="G318" s="330"/>
      <c r="I318" s="332" t="s">
        <v>2063</v>
      </c>
      <c r="J318" s="333"/>
      <c r="K318" s="333"/>
    </row>
    <row r="319" spans="1:11" s="331" customFormat="1" ht="20.25" customHeight="1" outlineLevel="1" x14ac:dyDescent="0.25">
      <c r="A319" s="327" t="s">
        <v>589</v>
      </c>
      <c r="B319" s="328" t="s">
        <v>1224</v>
      </c>
      <c r="C319" s="328" t="s">
        <v>2345</v>
      </c>
      <c r="D319" s="329">
        <v>1</v>
      </c>
      <c r="E319" s="330">
        <v>2.1387</v>
      </c>
      <c r="F319" s="330"/>
      <c r="G319" s="330"/>
      <c r="I319" s="332" t="s">
        <v>2063</v>
      </c>
      <c r="J319" s="333"/>
      <c r="K319" s="333"/>
    </row>
    <row r="320" spans="1:11" s="331" customFormat="1" ht="20.25" customHeight="1" outlineLevel="1" x14ac:dyDescent="0.25">
      <c r="A320" s="327" t="s">
        <v>590</v>
      </c>
      <c r="B320" s="328" t="s">
        <v>1226</v>
      </c>
      <c r="C320" s="328" t="s">
        <v>2346</v>
      </c>
      <c r="D320" s="329">
        <v>1</v>
      </c>
      <c r="E320" s="330">
        <v>2.9815999999999998</v>
      </c>
      <c r="F320" s="330"/>
      <c r="G320" s="330"/>
      <c r="I320" s="332" t="s">
        <v>2063</v>
      </c>
      <c r="J320" s="333"/>
      <c r="K320" s="333"/>
    </row>
    <row r="321" spans="1:11" s="331" customFormat="1" ht="20.25" customHeight="1" outlineLevel="1" x14ac:dyDescent="0.25">
      <c r="A321" s="327" t="s">
        <v>591</v>
      </c>
      <c r="B321" s="328" t="s">
        <v>1227</v>
      </c>
      <c r="C321" s="328" t="s">
        <v>2347</v>
      </c>
      <c r="D321" s="329">
        <v>1</v>
      </c>
      <c r="E321" s="330">
        <v>2.7105000000000001</v>
      </c>
      <c r="F321" s="330"/>
      <c r="G321" s="330"/>
      <c r="I321" s="332" t="s">
        <v>2063</v>
      </c>
      <c r="J321" s="333"/>
      <c r="K321" s="333"/>
    </row>
    <row r="322" spans="1:11" s="331" customFormat="1" ht="20.25" customHeight="1" outlineLevel="1" x14ac:dyDescent="0.25">
      <c r="A322" s="327" t="s">
        <v>592</v>
      </c>
      <c r="B322" s="328" t="s">
        <v>1229</v>
      </c>
      <c r="C322" s="328" t="s">
        <v>2348</v>
      </c>
      <c r="D322" s="329">
        <v>1</v>
      </c>
      <c r="E322" s="330">
        <v>2.0804</v>
      </c>
      <c r="F322" s="330"/>
      <c r="G322" s="330"/>
      <c r="I322" s="332" t="s">
        <v>2063</v>
      </c>
      <c r="J322" s="333"/>
      <c r="K322" s="333"/>
    </row>
    <row r="323" spans="1:11" s="331" customFormat="1" ht="20.25" customHeight="1" outlineLevel="1" x14ac:dyDescent="0.25">
      <c r="A323" s="327" t="s">
        <v>593</v>
      </c>
      <c r="B323" s="328" t="s">
        <v>1231</v>
      </c>
      <c r="C323" s="328" t="s">
        <v>2349</v>
      </c>
      <c r="D323" s="329">
        <v>1</v>
      </c>
      <c r="E323" s="330">
        <v>2.6396999999999999</v>
      </c>
      <c r="F323" s="330"/>
      <c r="G323" s="330"/>
      <c r="I323" s="332" t="s">
        <v>2063</v>
      </c>
      <c r="J323" s="333"/>
      <c r="K323" s="333"/>
    </row>
    <row r="324" spans="1:11" s="331" customFormat="1" ht="20.25" customHeight="1" outlineLevel="1" x14ac:dyDescent="0.25">
      <c r="A324" s="327" t="s">
        <v>594</v>
      </c>
      <c r="B324" s="328" t="s">
        <v>1233</v>
      </c>
      <c r="C324" s="328" t="s">
        <v>2350</v>
      </c>
      <c r="D324" s="329">
        <v>9</v>
      </c>
      <c r="E324" s="330">
        <v>8.8728999999999996</v>
      </c>
      <c r="F324" s="330">
        <v>11.432399999999999</v>
      </c>
      <c r="G324" s="330">
        <v>7.0822000000000003</v>
      </c>
      <c r="I324" s="332" t="s">
        <v>2063</v>
      </c>
      <c r="J324" s="333"/>
      <c r="K324" s="333"/>
    </row>
    <row r="325" spans="1:11" s="331" customFormat="1" ht="20.25" customHeight="1" outlineLevel="1" x14ac:dyDescent="0.25">
      <c r="A325" s="327" t="s">
        <v>595</v>
      </c>
      <c r="B325" s="328" t="s">
        <v>1234</v>
      </c>
      <c r="C325" s="328" t="s">
        <v>2351</v>
      </c>
      <c r="D325" s="329">
        <v>9</v>
      </c>
      <c r="E325" s="330">
        <v>9.1821000000000002</v>
      </c>
      <c r="F325" s="330">
        <v>11.4604</v>
      </c>
      <c r="G325" s="330"/>
      <c r="I325" s="332" t="s">
        <v>2063</v>
      </c>
      <c r="J325" s="333"/>
      <c r="K325" s="333"/>
    </row>
    <row r="326" spans="1:11" s="331" customFormat="1" ht="20.25" customHeight="1" outlineLevel="1" x14ac:dyDescent="0.25">
      <c r="A326" s="327" t="s">
        <v>596</v>
      </c>
      <c r="B326" s="328" t="s">
        <v>1235</v>
      </c>
      <c r="C326" s="328" t="s">
        <v>2352</v>
      </c>
      <c r="D326" s="329">
        <v>1</v>
      </c>
      <c r="E326" s="330">
        <v>3.4380999999999999</v>
      </c>
      <c r="F326" s="330"/>
      <c r="G326" s="330"/>
      <c r="I326" s="332" t="s">
        <v>2063</v>
      </c>
      <c r="J326" s="333"/>
      <c r="K326" s="333"/>
    </row>
    <row r="327" spans="1:11" s="331" customFormat="1" ht="20.25" customHeight="1" outlineLevel="1" x14ac:dyDescent="0.25">
      <c r="A327" s="327" t="s">
        <v>597</v>
      </c>
      <c r="B327" s="328" t="s">
        <v>1237</v>
      </c>
      <c r="C327" s="328" t="s">
        <v>2353</v>
      </c>
      <c r="D327" s="329">
        <v>1</v>
      </c>
      <c r="E327" s="330">
        <v>2.4197000000000002</v>
      </c>
      <c r="F327" s="330"/>
      <c r="G327" s="330"/>
      <c r="I327" s="332" t="s">
        <v>2063</v>
      </c>
      <c r="J327" s="333"/>
      <c r="K327" s="333"/>
    </row>
    <row r="328" spans="1:11" s="331" customFormat="1" ht="20.25" customHeight="1" outlineLevel="1" x14ac:dyDescent="0.25">
      <c r="A328" s="327" t="s">
        <v>598</v>
      </c>
      <c r="B328" s="328" t="s">
        <v>1238</v>
      </c>
      <c r="C328" s="328" t="s">
        <v>2354</v>
      </c>
      <c r="D328" s="329">
        <v>1</v>
      </c>
      <c r="E328" s="330">
        <v>2.7111000000000001</v>
      </c>
      <c r="F328" s="330"/>
      <c r="G328" s="330"/>
      <c r="I328" s="332" t="s">
        <v>2063</v>
      </c>
      <c r="J328" s="333"/>
      <c r="K328" s="333"/>
    </row>
    <row r="329" spans="1:11" s="331" customFormat="1" ht="20.25" customHeight="1" outlineLevel="1" x14ac:dyDescent="0.25">
      <c r="A329" s="327" t="s">
        <v>599</v>
      </c>
      <c r="B329" s="328" t="s">
        <v>1239</v>
      </c>
      <c r="C329" s="328" t="s">
        <v>2355</v>
      </c>
      <c r="D329" s="329">
        <v>1</v>
      </c>
      <c r="E329" s="330">
        <v>2.1375999999999999</v>
      </c>
      <c r="F329" s="330"/>
      <c r="G329" s="330"/>
      <c r="I329" s="332" t="s">
        <v>2063</v>
      </c>
      <c r="J329" s="333"/>
      <c r="K329" s="333"/>
    </row>
    <row r="330" spans="1:11" s="331" customFormat="1" ht="20.25" customHeight="1" outlineLevel="1" x14ac:dyDescent="0.25">
      <c r="A330" s="327" t="s">
        <v>600</v>
      </c>
      <c r="B330" s="328" t="s">
        <v>1240</v>
      </c>
      <c r="C330" s="328" t="s">
        <v>2356</v>
      </c>
      <c r="D330" s="329">
        <v>2</v>
      </c>
      <c r="E330" s="330">
        <v>9.6725999999999992</v>
      </c>
      <c r="F330" s="330"/>
      <c r="G330" s="330"/>
      <c r="I330" s="332" t="s">
        <v>2063</v>
      </c>
      <c r="J330" s="333"/>
      <c r="K330" s="333"/>
    </row>
    <row r="331" spans="1:11" s="331" customFormat="1" ht="20.25" customHeight="1" outlineLevel="1" x14ac:dyDescent="0.25">
      <c r="A331" s="327" t="s">
        <v>601</v>
      </c>
      <c r="B331" s="328" t="s">
        <v>1241</v>
      </c>
      <c r="C331" s="328" t="s">
        <v>2357</v>
      </c>
      <c r="D331" s="329">
        <v>2</v>
      </c>
      <c r="E331" s="330">
        <v>9.6407000000000007</v>
      </c>
      <c r="F331" s="330"/>
      <c r="G331" s="330"/>
      <c r="I331" s="332" t="s">
        <v>2063</v>
      </c>
      <c r="J331" s="333"/>
      <c r="K331" s="333"/>
    </row>
    <row r="332" spans="1:11" s="331" customFormat="1" ht="20.25" customHeight="1" outlineLevel="1" x14ac:dyDescent="0.25">
      <c r="A332" s="327" t="s">
        <v>602</v>
      </c>
      <c r="B332" s="328" t="s">
        <v>1242</v>
      </c>
      <c r="C332" s="328" t="s">
        <v>2358</v>
      </c>
      <c r="D332" s="329">
        <v>4</v>
      </c>
      <c r="E332" s="330">
        <v>8.3377999999999997</v>
      </c>
      <c r="F332" s="330"/>
      <c r="G332" s="330"/>
      <c r="I332" s="332" t="s">
        <v>2063</v>
      </c>
      <c r="J332" s="333"/>
      <c r="K332" s="333"/>
    </row>
    <row r="333" spans="1:11" s="331" customFormat="1" ht="20.25" customHeight="1" outlineLevel="1" x14ac:dyDescent="0.25">
      <c r="A333" s="327" t="s">
        <v>603</v>
      </c>
      <c r="B333" s="328" t="s">
        <v>1243</v>
      </c>
      <c r="C333" s="328" t="s">
        <v>2359</v>
      </c>
      <c r="D333" s="329">
        <v>2</v>
      </c>
      <c r="E333" s="330">
        <v>9.5802999999999994</v>
      </c>
      <c r="F333" s="330"/>
      <c r="G333" s="330"/>
      <c r="I333" s="332" t="s">
        <v>2063</v>
      </c>
      <c r="J333" s="333"/>
      <c r="K333" s="333"/>
    </row>
    <row r="334" spans="1:11" s="331" customFormat="1" ht="20.25" customHeight="1" outlineLevel="1" x14ac:dyDescent="0.25">
      <c r="A334" s="327" t="s">
        <v>604</v>
      </c>
      <c r="B334" s="328" t="s">
        <v>1244</v>
      </c>
      <c r="C334" s="328" t="s">
        <v>2360</v>
      </c>
      <c r="D334" s="329">
        <v>5</v>
      </c>
      <c r="E334" s="330">
        <v>8.1743000000000006</v>
      </c>
      <c r="F334" s="330"/>
      <c r="G334" s="330">
        <v>7.1593999999999998</v>
      </c>
      <c r="I334" s="332" t="s">
        <v>2063</v>
      </c>
      <c r="J334" s="333"/>
      <c r="K334" s="333"/>
    </row>
    <row r="335" spans="1:11" s="331" customFormat="1" ht="20.25" customHeight="1" outlineLevel="1" x14ac:dyDescent="0.25">
      <c r="A335" s="327" t="s">
        <v>605</v>
      </c>
      <c r="B335" s="328" t="s">
        <v>1245</v>
      </c>
      <c r="C335" s="328" t="s">
        <v>2361</v>
      </c>
      <c r="D335" s="329">
        <v>2</v>
      </c>
      <c r="E335" s="330">
        <v>4.9607999999999999</v>
      </c>
      <c r="F335" s="330"/>
      <c r="G335" s="330"/>
      <c r="I335" s="332" t="s">
        <v>2063</v>
      </c>
      <c r="J335" s="333"/>
      <c r="K335" s="333"/>
    </row>
    <row r="336" spans="1:11" s="331" customFormat="1" ht="20.25" customHeight="1" outlineLevel="1" x14ac:dyDescent="0.25">
      <c r="A336" s="327" t="s">
        <v>606</v>
      </c>
      <c r="B336" s="328" t="s">
        <v>1253</v>
      </c>
      <c r="C336" s="328" t="s">
        <v>2362</v>
      </c>
      <c r="D336" s="329">
        <v>2</v>
      </c>
      <c r="E336" s="330">
        <v>7.3207000000000004</v>
      </c>
      <c r="F336" s="330"/>
      <c r="G336" s="330"/>
      <c r="I336" s="332" t="s">
        <v>2063</v>
      </c>
      <c r="J336" s="333"/>
      <c r="K336" s="333"/>
    </row>
    <row r="337" spans="1:11" s="331" customFormat="1" ht="20.25" customHeight="1" outlineLevel="1" x14ac:dyDescent="0.25">
      <c r="A337" s="327" t="s">
        <v>607</v>
      </c>
      <c r="B337" s="328" t="s">
        <v>1246</v>
      </c>
      <c r="C337" s="328" t="s">
        <v>2363</v>
      </c>
      <c r="D337" s="329">
        <v>2</v>
      </c>
      <c r="E337" s="330">
        <v>9.8620000000000001</v>
      </c>
      <c r="F337" s="330"/>
      <c r="G337" s="330"/>
      <c r="I337" s="332" t="s">
        <v>2063</v>
      </c>
      <c r="J337" s="333"/>
      <c r="K337" s="333"/>
    </row>
    <row r="338" spans="1:11" s="331" customFormat="1" ht="20.25" customHeight="1" outlineLevel="1" x14ac:dyDescent="0.25">
      <c r="A338" s="327" t="s">
        <v>608</v>
      </c>
      <c r="B338" s="328" t="s">
        <v>1247</v>
      </c>
      <c r="C338" s="328" t="s">
        <v>2364</v>
      </c>
      <c r="D338" s="329">
        <v>10</v>
      </c>
      <c r="E338" s="330">
        <v>8.4565000000000001</v>
      </c>
      <c r="F338" s="330">
        <v>10.1889</v>
      </c>
      <c r="G338" s="330"/>
      <c r="I338" s="332" t="s">
        <v>2063</v>
      </c>
      <c r="J338" s="333"/>
      <c r="K338" s="333"/>
    </row>
    <row r="339" spans="1:11" s="331" customFormat="1" ht="20.25" customHeight="1" outlineLevel="1" x14ac:dyDescent="0.25">
      <c r="A339" s="327" t="s">
        <v>609</v>
      </c>
      <c r="B339" s="328" t="s">
        <v>1248</v>
      </c>
      <c r="C339" s="328" t="s">
        <v>2365</v>
      </c>
      <c r="D339" s="329">
        <v>3</v>
      </c>
      <c r="E339" s="330">
        <v>9.2258999999999993</v>
      </c>
      <c r="F339" s="330"/>
      <c r="G339" s="330"/>
      <c r="I339" s="332" t="s">
        <v>2063</v>
      </c>
      <c r="J339" s="333"/>
      <c r="K339" s="333"/>
    </row>
    <row r="340" spans="1:11" s="331" customFormat="1" ht="20.25" customHeight="1" outlineLevel="1" x14ac:dyDescent="0.25">
      <c r="A340" s="327" t="s">
        <v>610</v>
      </c>
      <c r="B340" s="328" t="s">
        <v>1249</v>
      </c>
      <c r="C340" s="328" t="s">
        <v>2366</v>
      </c>
      <c r="D340" s="329">
        <v>5</v>
      </c>
      <c r="E340" s="330">
        <v>4.5038999999999998</v>
      </c>
      <c r="F340" s="330"/>
      <c r="G340" s="330">
        <v>3.2319</v>
      </c>
      <c r="I340" s="332" t="s">
        <v>2063</v>
      </c>
      <c r="J340" s="333"/>
      <c r="K340" s="333"/>
    </row>
    <row r="341" spans="1:11" s="331" customFormat="1" ht="20.25" customHeight="1" outlineLevel="1" x14ac:dyDescent="0.25">
      <c r="A341" s="327" t="s">
        <v>611</v>
      </c>
      <c r="B341" s="328" t="s">
        <v>1250</v>
      </c>
      <c r="C341" s="328" t="s">
        <v>2367</v>
      </c>
      <c r="D341" s="329">
        <v>5</v>
      </c>
      <c r="E341" s="330">
        <v>8.4510000000000005</v>
      </c>
      <c r="F341" s="330"/>
      <c r="G341" s="330">
        <v>7.3384999999999998</v>
      </c>
      <c r="I341" s="332" t="s">
        <v>2063</v>
      </c>
      <c r="J341" s="333"/>
      <c r="K341" s="333"/>
    </row>
    <row r="342" spans="1:11" s="331" customFormat="1" ht="20.25" customHeight="1" outlineLevel="1" x14ac:dyDescent="0.25">
      <c r="A342" s="327" t="s">
        <v>612</v>
      </c>
      <c r="B342" s="328" t="s">
        <v>1251</v>
      </c>
      <c r="C342" s="328" t="s">
        <v>2368</v>
      </c>
      <c r="D342" s="329">
        <v>5</v>
      </c>
      <c r="E342" s="330">
        <v>6.6368999999999998</v>
      </c>
      <c r="F342" s="330"/>
      <c r="G342" s="330"/>
      <c r="I342" s="332" t="s">
        <v>2063</v>
      </c>
      <c r="J342" s="333"/>
      <c r="K342" s="333"/>
    </row>
    <row r="343" spans="1:11" s="331" customFormat="1" ht="20.25" customHeight="1" outlineLevel="1" x14ac:dyDescent="0.25">
      <c r="A343" s="327" t="s">
        <v>613</v>
      </c>
      <c r="B343" s="328" t="s">
        <v>1252</v>
      </c>
      <c r="C343" s="328" t="s">
        <v>2369</v>
      </c>
      <c r="D343" s="329">
        <v>1</v>
      </c>
      <c r="E343" s="330">
        <v>1.6903999999999999</v>
      </c>
      <c r="F343" s="330"/>
      <c r="G343" s="330"/>
      <c r="I343" s="332" t="s">
        <v>2063</v>
      </c>
      <c r="J343" s="333"/>
      <c r="K343" s="333"/>
    </row>
    <row r="344" spans="1:11" s="331" customFormat="1" ht="20.25" customHeight="1" outlineLevel="1" x14ac:dyDescent="0.25">
      <c r="A344" s="327" t="s">
        <v>614</v>
      </c>
      <c r="B344" s="328" t="s">
        <v>1254</v>
      </c>
      <c r="C344" s="328" t="s">
        <v>2370</v>
      </c>
      <c r="D344" s="329">
        <v>1</v>
      </c>
      <c r="E344" s="330">
        <v>2.0032999999999999</v>
      </c>
      <c r="F344" s="330"/>
      <c r="G344" s="330"/>
      <c r="I344" s="332" t="s">
        <v>2063</v>
      </c>
      <c r="J344" s="333"/>
      <c r="K344" s="333"/>
    </row>
    <row r="345" spans="1:11" s="331" customFormat="1" ht="20.25" customHeight="1" outlineLevel="1" x14ac:dyDescent="0.25">
      <c r="A345" s="327" t="s">
        <v>615</v>
      </c>
      <c r="B345" s="328" t="s">
        <v>1255</v>
      </c>
      <c r="C345" s="328" t="s">
        <v>2371</v>
      </c>
      <c r="D345" s="329">
        <v>1</v>
      </c>
      <c r="E345" s="330">
        <v>2.1718000000000002</v>
      </c>
      <c r="F345" s="330"/>
      <c r="G345" s="330"/>
      <c r="I345" s="332" t="s">
        <v>2063</v>
      </c>
      <c r="J345" s="333"/>
      <c r="K345" s="333"/>
    </row>
    <row r="346" spans="1:11" s="331" customFormat="1" ht="20.25" customHeight="1" outlineLevel="1" x14ac:dyDescent="0.25">
      <c r="A346" s="327" t="s">
        <v>616</v>
      </c>
      <c r="B346" s="328" t="s">
        <v>1256</v>
      </c>
      <c r="C346" s="328" t="s">
        <v>2372</v>
      </c>
      <c r="D346" s="329">
        <v>1</v>
      </c>
      <c r="E346" s="330">
        <v>2.3302</v>
      </c>
      <c r="F346" s="330"/>
      <c r="G346" s="330"/>
      <c r="I346" s="332" t="s">
        <v>2063</v>
      </c>
      <c r="J346" s="333"/>
      <c r="K346" s="333"/>
    </row>
    <row r="347" spans="1:11" s="331" customFormat="1" ht="20.25" customHeight="1" outlineLevel="1" x14ac:dyDescent="0.25">
      <c r="A347" s="327" t="s">
        <v>617</v>
      </c>
      <c r="B347" s="328" t="s">
        <v>1257</v>
      </c>
      <c r="C347" s="328" t="s">
        <v>2373</v>
      </c>
      <c r="D347" s="329">
        <v>1</v>
      </c>
      <c r="E347" s="330">
        <v>2.6029</v>
      </c>
      <c r="F347" s="330"/>
      <c r="G347" s="330"/>
      <c r="I347" s="332" t="s">
        <v>2063</v>
      </c>
      <c r="J347" s="333"/>
      <c r="K347" s="333"/>
    </row>
    <row r="348" spans="1:11" s="331" customFormat="1" ht="20.25" customHeight="1" outlineLevel="1" x14ac:dyDescent="0.25">
      <c r="A348" s="327" t="s">
        <v>618</v>
      </c>
      <c r="B348" s="328" t="s">
        <v>1258</v>
      </c>
      <c r="C348" s="328" t="s">
        <v>2374</v>
      </c>
      <c r="D348" s="329">
        <v>1</v>
      </c>
      <c r="E348" s="330">
        <v>2.5853999999999999</v>
      </c>
      <c r="F348" s="330"/>
      <c r="G348" s="330"/>
      <c r="I348" s="332" t="s">
        <v>2063</v>
      </c>
      <c r="J348" s="333"/>
      <c r="K348" s="333"/>
    </row>
    <row r="349" spans="1:11" s="331" customFormat="1" ht="20.25" customHeight="1" outlineLevel="1" x14ac:dyDescent="0.25">
      <c r="A349" s="327" t="s">
        <v>619</v>
      </c>
      <c r="B349" s="328" t="s">
        <v>1259</v>
      </c>
      <c r="C349" s="328" t="s">
        <v>2375</v>
      </c>
      <c r="D349" s="329">
        <v>1</v>
      </c>
      <c r="E349" s="330">
        <v>1.3943000000000001</v>
      </c>
      <c r="F349" s="330"/>
      <c r="G349" s="330">
        <v>1.3943000000000001</v>
      </c>
      <c r="I349" s="332" t="s">
        <v>2063</v>
      </c>
      <c r="J349" s="333"/>
      <c r="K349" s="333"/>
    </row>
    <row r="350" spans="1:11" s="331" customFormat="1" ht="20.25" customHeight="1" outlineLevel="1" x14ac:dyDescent="0.25">
      <c r="A350" s="327" t="s">
        <v>620</v>
      </c>
      <c r="B350" s="328" t="s">
        <v>1260</v>
      </c>
      <c r="C350" s="328" t="s">
        <v>2376</v>
      </c>
      <c r="D350" s="329">
        <v>1</v>
      </c>
      <c r="E350" s="330">
        <v>1.7968999999999999</v>
      </c>
      <c r="F350" s="330"/>
      <c r="G350" s="330"/>
      <c r="I350" s="332" t="s">
        <v>2063</v>
      </c>
      <c r="J350" s="333"/>
      <c r="K350" s="333"/>
    </row>
    <row r="351" spans="1:11" s="331" customFormat="1" ht="20.25" customHeight="1" outlineLevel="1" x14ac:dyDescent="0.25">
      <c r="A351" s="327" t="s">
        <v>621</v>
      </c>
      <c r="B351" s="328" t="s">
        <v>1290</v>
      </c>
      <c r="C351" s="328" t="s">
        <v>2377</v>
      </c>
      <c r="D351" s="329">
        <v>4</v>
      </c>
      <c r="E351" s="330">
        <v>8.5239999999999991</v>
      </c>
      <c r="F351" s="330"/>
      <c r="G351" s="330"/>
      <c r="I351" s="332" t="s">
        <v>2063</v>
      </c>
      <c r="J351" s="333"/>
      <c r="K351" s="333"/>
    </row>
    <row r="352" spans="1:11" s="331" customFormat="1" ht="20.25" customHeight="1" outlineLevel="1" x14ac:dyDescent="0.25">
      <c r="A352" s="327" t="s">
        <v>622</v>
      </c>
      <c r="B352" s="328" t="s">
        <v>1291</v>
      </c>
      <c r="C352" s="328" t="s">
        <v>2378</v>
      </c>
      <c r="D352" s="329">
        <v>1</v>
      </c>
      <c r="E352" s="330">
        <v>1.7383999999999999</v>
      </c>
      <c r="F352" s="330"/>
      <c r="G352" s="330"/>
      <c r="I352" s="332" t="s">
        <v>2063</v>
      </c>
      <c r="J352" s="333"/>
      <c r="K352" s="333"/>
    </row>
    <row r="353" spans="1:11" s="331" customFormat="1" ht="20.25" customHeight="1" outlineLevel="1" x14ac:dyDescent="0.25">
      <c r="A353" s="327" t="s">
        <v>623</v>
      </c>
      <c r="B353" s="328" t="s">
        <v>1292</v>
      </c>
      <c r="C353" s="328" t="s">
        <v>2379</v>
      </c>
      <c r="D353" s="329">
        <v>5</v>
      </c>
      <c r="E353" s="330">
        <v>7.2645999999999997</v>
      </c>
      <c r="F353" s="330"/>
      <c r="G353" s="330"/>
      <c r="I353" s="332" t="s">
        <v>2063</v>
      </c>
      <c r="J353" s="333"/>
      <c r="K353" s="333"/>
    </row>
    <row r="354" spans="1:11" s="331" customFormat="1" ht="20.25" customHeight="1" outlineLevel="1" x14ac:dyDescent="0.25">
      <c r="A354" s="327" t="s">
        <v>624</v>
      </c>
      <c r="B354" s="328" t="s">
        <v>1293</v>
      </c>
      <c r="C354" s="328" t="s">
        <v>2380</v>
      </c>
      <c r="D354" s="329">
        <v>5</v>
      </c>
      <c r="E354" s="330">
        <v>6.9476000000000004</v>
      </c>
      <c r="F354" s="330"/>
      <c r="G354" s="330">
        <v>6.0560999999999998</v>
      </c>
      <c r="I354" s="332" t="s">
        <v>2063</v>
      </c>
      <c r="J354" s="333"/>
      <c r="K354" s="333"/>
    </row>
    <row r="355" spans="1:11" s="331" customFormat="1" ht="20.25" customHeight="1" outlineLevel="1" x14ac:dyDescent="0.25">
      <c r="A355" s="327" t="s">
        <v>625</v>
      </c>
      <c r="B355" s="328" t="s">
        <v>1294</v>
      </c>
      <c r="C355" s="328" t="s">
        <v>2381</v>
      </c>
      <c r="D355" s="329">
        <v>5</v>
      </c>
      <c r="E355" s="330">
        <v>7.4798999999999998</v>
      </c>
      <c r="F355" s="330"/>
      <c r="G355" s="330"/>
      <c r="I355" s="332" t="s">
        <v>2063</v>
      </c>
      <c r="J355" s="333"/>
      <c r="K355" s="333"/>
    </row>
    <row r="356" spans="1:11" s="331" customFormat="1" ht="20.25" customHeight="1" outlineLevel="1" x14ac:dyDescent="0.25">
      <c r="A356" s="327" t="s">
        <v>626</v>
      </c>
      <c r="B356" s="328" t="s">
        <v>1295</v>
      </c>
      <c r="C356" s="328" t="s">
        <v>2382</v>
      </c>
      <c r="D356" s="329">
        <v>5</v>
      </c>
      <c r="E356" s="330">
        <v>6.9074</v>
      </c>
      <c r="F356" s="330"/>
      <c r="G356" s="330"/>
      <c r="I356" s="332" t="s">
        <v>2063</v>
      </c>
      <c r="J356" s="333"/>
      <c r="K356" s="333"/>
    </row>
    <row r="357" spans="1:11" s="331" customFormat="1" ht="20.25" customHeight="1" outlineLevel="1" x14ac:dyDescent="0.25">
      <c r="A357" s="327" t="s">
        <v>627</v>
      </c>
      <c r="B357" s="328" t="s">
        <v>1296</v>
      </c>
      <c r="C357" s="328" t="s">
        <v>2383</v>
      </c>
      <c r="D357" s="329">
        <v>3</v>
      </c>
      <c r="E357" s="330">
        <v>8.4715000000000007</v>
      </c>
      <c r="F357" s="330"/>
      <c r="G357" s="330"/>
      <c r="I357" s="332" t="s">
        <v>2063</v>
      </c>
      <c r="J357" s="333"/>
      <c r="K357" s="333"/>
    </row>
    <row r="358" spans="1:11" s="331" customFormat="1" ht="20.25" customHeight="1" outlineLevel="1" x14ac:dyDescent="0.25">
      <c r="A358" s="327" t="s">
        <v>628</v>
      </c>
      <c r="B358" s="328" t="s">
        <v>1297</v>
      </c>
      <c r="C358" s="328" t="s">
        <v>2384</v>
      </c>
      <c r="D358" s="329">
        <v>4</v>
      </c>
      <c r="E358" s="330">
        <v>8.8097999999999992</v>
      </c>
      <c r="F358" s="330"/>
      <c r="G358" s="330"/>
      <c r="I358" s="332" t="s">
        <v>2063</v>
      </c>
      <c r="J358" s="333"/>
      <c r="K358" s="333"/>
    </row>
    <row r="359" spans="1:11" s="331" customFormat="1" ht="20.25" customHeight="1" outlineLevel="1" x14ac:dyDescent="0.25">
      <c r="A359" s="327" t="s">
        <v>629</v>
      </c>
      <c r="B359" s="328" t="s">
        <v>1298</v>
      </c>
      <c r="C359" s="328" t="s">
        <v>2385</v>
      </c>
      <c r="D359" s="329">
        <v>5</v>
      </c>
      <c r="E359" s="330">
        <v>9.7196999999999996</v>
      </c>
      <c r="F359" s="330"/>
      <c r="G359" s="330"/>
      <c r="I359" s="332" t="s">
        <v>2063</v>
      </c>
      <c r="J359" s="333"/>
      <c r="K359" s="333"/>
    </row>
    <row r="360" spans="1:11" s="331" customFormat="1" ht="20.25" customHeight="1" outlineLevel="1" x14ac:dyDescent="0.25">
      <c r="A360" s="327" t="s">
        <v>630</v>
      </c>
      <c r="B360" s="328" t="s">
        <v>1299</v>
      </c>
      <c r="C360" s="328" t="s">
        <v>2386</v>
      </c>
      <c r="D360" s="329">
        <v>1</v>
      </c>
      <c r="E360" s="330">
        <v>1.4712000000000001</v>
      </c>
      <c r="F360" s="330"/>
      <c r="G360" s="330"/>
      <c r="I360" s="332" t="s">
        <v>2063</v>
      </c>
      <c r="J360" s="333"/>
      <c r="K360" s="333"/>
    </row>
    <row r="361" spans="1:11" s="331" customFormat="1" ht="20.25" customHeight="1" outlineLevel="1" x14ac:dyDescent="0.25">
      <c r="A361" s="327" t="s">
        <v>631</v>
      </c>
      <c r="B361" s="328" t="s">
        <v>1300</v>
      </c>
      <c r="C361" s="328" t="s">
        <v>2387</v>
      </c>
      <c r="D361" s="329">
        <v>4</v>
      </c>
      <c r="E361" s="330">
        <v>7.8414999999999999</v>
      </c>
      <c r="F361" s="330"/>
      <c r="G361" s="330">
        <v>7.0164999999999997</v>
      </c>
      <c r="I361" s="332" t="s">
        <v>2063</v>
      </c>
      <c r="J361" s="333"/>
      <c r="K361" s="333"/>
    </row>
    <row r="362" spans="1:11" s="331" customFormat="1" ht="20.25" customHeight="1" outlineLevel="1" x14ac:dyDescent="0.25">
      <c r="A362" s="327" t="s">
        <v>632</v>
      </c>
      <c r="B362" s="328" t="s">
        <v>1301</v>
      </c>
      <c r="C362" s="328" t="s">
        <v>2388</v>
      </c>
      <c r="D362" s="329">
        <v>1</v>
      </c>
      <c r="E362" s="330">
        <v>2.5066999999999999</v>
      </c>
      <c r="F362" s="330"/>
      <c r="G362" s="330"/>
      <c r="I362" s="332" t="s">
        <v>2063</v>
      </c>
      <c r="J362" s="333"/>
      <c r="K362" s="333"/>
    </row>
    <row r="363" spans="1:11" s="331" customFormat="1" ht="20.25" customHeight="1" outlineLevel="1" x14ac:dyDescent="0.25">
      <c r="A363" s="327" t="s">
        <v>633</v>
      </c>
      <c r="B363" s="328" t="s">
        <v>1302</v>
      </c>
      <c r="C363" s="328" t="s">
        <v>2389</v>
      </c>
      <c r="D363" s="329">
        <v>4</v>
      </c>
      <c r="E363" s="330">
        <v>9.1143999999999998</v>
      </c>
      <c r="F363" s="330"/>
      <c r="G363" s="330"/>
      <c r="I363" s="332" t="s">
        <v>2063</v>
      </c>
      <c r="J363" s="333"/>
      <c r="K363" s="333"/>
    </row>
    <row r="364" spans="1:11" s="331" customFormat="1" ht="20.25" customHeight="1" outlineLevel="1" x14ac:dyDescent="0.25">
      <c r="A364" s="327" t="s">
        <v>634</v>
      </c>
      <c r="B364" s="328" t="s">
        <v>1303</v>
      </c>
      <c r="C364" s="328" t="s">
        <v>2390</v>
      </c>
      <c r="D364" s="329">
        <v>4</v>
      </c>
      <c r="E364" s="330">
        <v>7.2881</v>
      </c>
      <c r="F364" s="330"/>
      <c r="G364" s="330"/>
      <c r="I364" s="332" t="s">
        <v>2063</v>
      </c>
      <c r="J364" s="333"/>
      <c r="K364" s="333"/>
    </row>
    <row r="365" spans="1:11" s="331" customFormat="1" ht="20.25" customHeight="1" outlineLevel="1" x14ac:dyDescent="0.25">
      <c r="A365" s="327" t="s">
        <v>635</v>
      </c>
      <c r="B365" s="328" t="s">
        <v>1304</v>
      </c>
      <c r="C365" s="328" t="s">
        <v>2391</v>
      </c>
      <c r="D365" s="329">
        <v>4</v>
      </c>
      <c r="E365" s="330">
        <v>8.7165999999999997</v>
      </c>
      <c r="F365" s="330"/>
      <c r="G365" s="330"/>
      <c r="I365" s="332" t="s">
        <v>2063</v>
      </c>
      <c r="J365" s="333"/>
      <c r="K365" s="333"/>
    </row>
    <row r="366" spans="1:11" s="331" customFormat="1" ht="20.25" customHeight="1" outlineLevel="1" x14ac:dyDescent="0.25">
      <c r="A366" s="327" t="s">
        <v>636</v>
      </c>
      <c r="B366" s="328" t="s">
        <v>1305</v>
      </c>
      <c r="C366" s="328" t="s">
        <v>2392</v>
      </c>
      <c r="D366" s="329">
        <v>1</v>
      </c>
      <c r="E366" s="330">
        <v>3.1783999999999999</v>
      </c>
      <c r="F366" s="330"/>
      <c r="G366" s="330"/>
      <c r="I366" s="332" t="s">
        <v>2063</v>
      </c>
      <c r="J366" s="333"/>
      <c r="K366" s="333"/>
    </row>
    <row r="367" spans="1:11" s="331" customFormat="1" ht="20.25" customHeight="1" outlineLevel="1" x14ac:dyDescent="0.25">
      <c r="A367" s="327" t="s">
        <v>637</v>
      </c>
      <c r="B367" s="328" t="s">
        <v>1306</v>
      </c>
      <c r="C367" s="328" t="s">
        <v>2393</v>
      </c>
      <c r="D367" s="329">
        <v>5</v>
      </c>
      <c r="E367" s="330">
        <v>8.2127999999999997</v>
      </c>
      <c r="F367" s="330"/>
      <c r="G367" s="330"/>
      <c r="I367" s="332" t="s">
        <v>2063</v>
      </c>
      <c r="J367" s="333"/>
      <c r="K367" s="333"/>
    </row>
    <row r="368" spans="1:11" s="331" customFormat="1" ht="20.25" customHeight="1" outlineLevel="1" x14ac:dyDescent="0.25">
      <c r="A368" s="327" t="s">
        <v>638</v>
      </c>
      <c r="B368" s="328" t="s">
        <v>1307</v>
      </c>
      <c r="C368" s="328" t="s">
        <v>2394</v>
      </c>
      <c r="D368" s="329">
        <v>5</v>
      </c>
      <c r="E368" s="330">
        <v>9.3411000000000008</v>
      </c>
      <c r="F368" s="330"/>
      <c r="G368" s="330"/>
      <c r="I368" s="332" t="s">
        <v>2063</v>
      </c>
      <c r="J368" s="333"/>
      <c r="K368" s="333"/>
    </row>
    <row r="369" spans="1:11" s="331" customFormat="1" ht="20.25" customHeight="1" outlineLevel="1" x14ac:dyDescent="0.25">
      <c r="A369" s="327" t="s">
        <v>639</v>
      </c>
      <c r="B369" s="328" t="s">
        <v>1309</v>
      </c>
      <c r="C369" s="328" t="s">
        <v>2395</v>
      </c>
      <c r="D369" s="329">
        <v>1</v>
      </c>
      <c r="E369" s="330">
        <v>1.9259999999999999</v>
      </c>
      <c r="F369" s="330"/>
      <c r="G369" s="330"/>
      <c r="I369" s="332" t="s">
        <v>2063</v>
      </c>
      <c r="J369" s="333"/>
      <c r="K369" s="333"/>
    </row>
    <row r="370" spans="1:11" s="331" customFormat="1" ht="20.25" customHeight="1" outlineLevel="1" x14ac:dyDescent="0.25">
      <c r="A370" s="327" t="s">
        <v>640</v>
      </c>
      <c r="B370" s="328" t="s">
        <v>1310</v>
      </c>
      <c r="C370" s="328" t="s">
        <v>2396</v>
      </c>
      <c r="D370" s="329">
        <v>1</v>
      </c>
      <c r="E370" s="330">
        <v>2.4131</v>
      </c>
      <c r="F370" s="330"/>
      <c r="G370" s="330"/>
      <c r="I370" s="332" t="s">
        <v>2063</v>
      </c>
      <c r="J370" s="333"/>
      <c r="K370" s="333"/>
    </row>
    <row r="371" spans="1:11" s="331" customFormat="1" ht="23.25" customHeight="1" outlineLevel="1" x14ac:dyDescent="0.25">
      <c r="A371" s="327" t="s">
        <v>641</v>
      </c>
      <c r="B371" s="328" t="s">
        <v>1311</v>
      </c>
      <c r="C371" s="328" t="s">
        <v>2397</v>
      </c>
      <c r="D371" s="329">
        <v>1</v>
      </c>
      <c r="E371" s="330">
        <v>2.7330000000000001</v>
      </c>
      <c r="F371" s="330"/>
      <c r="G371" s="330"/>
      <c r="I371" s="332" t="s">
        <v>2063</v>
      </c>
      <c r="J371" s="333"/>
      <c r="K371" s="333"/>
    </row>
    <row r="372" spans="1:11" s="331" customFormat="1" ht="23.25" customHeight="1" outlineLevel="1" x14ac:dyDescent="0.25">
      <c r="A372" s="327" t="s">
        <v>642</v>
      </c>
      <c r="B372" s="328" t="s">
        <v>1312</v>
      </c>
      <c r="C372" s="328" t="s">
        <v>2398</v>
      </c>
      <c r="D372" s="329">
        <v>1</v>
      </c>
      <c r="E372" s="330">
        <v>2.3645</v>
      </c>
      <c r="F372" s="330"/>
      <c r="G372" s="330"/>
      <c r="I372" s="332" t="s">
        <v>2063</v>
      </c>
      <c r="J372" s="333"/>
      <c r="K372" s="333"/>
    </row>
    <row r="373" spans="1:11" s="331" customFormat="1" ht="20.25" customHeight="1" outlineLevel="1" x14ac:dyDescent="0.25">
      <c r="A373" s="327" t="s">
        <v>643</v>
      </c>
      <c r="B373" s="328" t="s">
        <v>1313</v>
      </c>
      <c r="C373" s="328" t="s">
        <v>2399</v>
      </c>
      <c r="D373" s="329">
        <v>1</v>
      </c>
      <c r="E373" s="330">
        <v>2.6564999999999999</v>
      </c>
      <c r="F373" s="330"/>
      <c r="G373" s="330"/>
      <c r="I373" s="332" t="s">
        <v>2063</v>
      </c>
      <c r="J373" s="333"/>
      <c r="K373" s="333"/>
    </row>
    <row r="374" spans="1:11" s="331" customFormat="1" ht="20.25" customHeight="1" outlineLevel="1" x14ac:dyDescent="0.25">
      <c r="A374" s="327" t="s">
        <v>644</v>
      </c>
      <c r="B374" s="328" t="s">
        <v>1314</v>
      </c>
      <c r="C374" s="328" t="s">
        <v>2400</v>
      </c>
      <c r="D374" s="329">
        <v>1</v>
      </c>
      <c r="E374" s="330">
        <v>3.3102</v>
      </c>
      <c r="F374" s="330"/>
      <c r="G374" s="330"/>
      <c r="I374" s="332" t="s">
        <v>2063</v>
      </c>
      <c r="J374" s="333"/>
      <c r="K374" s="333"/>
    </row>
    <row r="375" spans="1:11" s="331" customFormat="1" ht="20.25" customHeight="1" outlineLevel="1" x14ac:dyDescent="0.25">
      <c r="A375" s="327" t="s">
        <v>645</v>
      </c>
      <c r="B375" s="328" t="s">
        <v>1315</v>
      </c>
      <c r="C375" s="328" t="s">
        <v>2401</v>
      </c>
      <c r="D375" s="329">
        <v>1</v>
      </c>
      <c r="E375" s="330">
        <v>2.3555000000000001</v>
      </c>
      <c r="F375" s="330"/>
      <c r="G375" s="330"/>
      <c r="I375" s="332" t="s">
        <v>2063</v>
      </c>
      <c r="J375" s="333"/>
      <c r="K375" s="333"/>
    </row>
    <row r="376" spans="1:11" s="331" customFormat="1" ht="20.25" customHeight="1" outlineLevel="1" x14ac:dyDescent="0.25">
      <c r="A376" s="327" t="s">
        <v>646</v>
      </c>
      <c r="B376" s="328" t="s">
        <v>1316</v>
      </c>
      <c r="C376" s="328" t="s">
        <v>2402</v>
      </c>
      <c r="D376" s="329">
        <v>1</v>
      </c>
      <c r="E376" s="330">
        <v>2.8332000000000002</v>
      </c>
      <c r="F376" s="330"/>
      <c r="G376" s="330"/>
      <c r="I376" s="332" t="s">
        <v>2063</v>
      </c>
      <c r="J376" s="333"/>
      <c r="K376" s="333"/>
    </row>
    <row r="377" spans="1:11" s="331" customFormat="1" ht="20.25" customHeight="1" outlineLevel="1" x14ac:dyDescent="0.25">
      <c r="A377" s="327" t="s">
        <v>647</v>
      </c>
      <c r="B377" s="328" t="s">
        <v>1317</v>
      </c>
      <c r="C377" s="328" t="s">
        <v>2403</v>
      </c>
      <c r="D377" s="329">
        <v>1</v>
      </c>
      <c r="E377" s="330">
        <v>2.6732</v>
      </c>
      <c r="F377" s="330"/>
      <c r="G377" s="330"/>
      <c r="I377" s="332" t="s">
        <v>2063</v>
      </c>
      <c r="J377" s="333"/>
      <c r="K377" s="333"/>
    </row>
    <row r="378" spans="1:11" s="331" customFormat="1" ht="20.25" customHeight="1" outlineLevel="1" x14ac:dyDescent="0.25">
      <c r="A378" s="327" t="s">
        <v>648</v>
      </c>
      <c r="B378" s="328" t="s">
        <v>1318</v>
      </c>
      <c r="C378" s="328" t="s">
        <v>2404</v>
      </c>
      <c r="D378" s="329">
        <v>1</v>
      </c>
      <c r="E378" s="330">
        <v>1.6735</v>
      </c>
      <c r="F378" s="330"/>
      <c r="G378" s="330"/>
      <c r="I378" s="332" t="s">
        <v>2063</v>
      </c>
      <c r="J378" s="333"/>
      <c r="K378" s="333"/>
    </row>
    <row r="379" spans="1:11" s="331" customFormat="1" ht="20.25" customHeight="1" outlineLevel="1" x14ac:dyDescent="0.25">
      <c r="A379" s="327" t="s">
        <v>649</v>
      </c>
      <c r="B379" s="328" t="s">
        <v>1319</v>
      </c>
      <c r="C379" s="328" t="s">
        <v>2405</v>
      </c>
      <c r="D379" s="329">
        <v>1</v>
      </c>
      <c r="E379" s="330">
        <v>2.4691000000000001</v>
      </c>
      <c r="F379" s="330"/>
      <c r="G379" s="330"/>
      <c r="I379" s="332" t="s">
        <v>2063</v>
      </c>
      <c r="J379" s="333"/>
      <c r="K379" s="333"/>
    </row>
    <row r="380" spans="1:11" s="331" customFormat="1" ht="20.25" customHeight="1" outlineLevel="1" x14ac:dyDescent="0.25">
      <c r="A380" s="327" t="s">
        <v>650</v>
      </c>
      <c r="B380" s="328" t="s">
        <v>1321</v>
      </c>
      <c r="C380" s="328" t="s">
        <v>2406</v>
      </c>
      <c r="D380" s="329">
        <v>1</v>
      </c>
      <c r="E380" s="330">
        <v>2.8391999999999999</v>
      </c>
      <c r="F380" s="330"/>
      <c r="G380" s="330"/>
      <c r="I380" s="332" t="s">
        <v>2063</v>
      </c>
      <c r="J380" s="333"/>
      <c r="K380" s="333"/>
    </row>
    <row r="381" spans="1:11" s="331" customFormat="1" ht="20.25" customHeight="1" outlineLevel="1" x14ac:dyDescent="0.25">
      <c r="A381" s="327" t="s">
        <v>651</v>
      </c>
      <c r="B381" s="328" t="s">
        <v>1322</v>
      </c>
      <c r="C381" s="328" t="s">
        <v>2407</v>
      </c>
      <c r="D381" s="329">
        <v>1</v>
      </c>
      <c r="E381" s="330">
        <v>1.9145000000000001</v>
      </c>
      <c r="F381" s="330"/>
      <c r="G381" s="330"/>
      <c r="I381" s="332" t="s">
        <v>2063</v>
      </c>
      <c r="J381" s="333"/>
      <c r="K381" s="333"/>
    </row>
    <row r="382" spans="1:11" s="331" customFormat="1" ht="20.25" customHeight="1" outlineLevel="1" x14ac:dyDescent="0.25">
      <c r="A382" s="327" t="s">
        <v>652</v>
      </c>
      <c r="B382" s="328" t="s">
        <v>1323</v>
      </c>
      <c r="C382" s="328" t="s">
        <v>2408</v>
      </c>
      <c r="D382" s="329">
        <v>5</v>
      </c>
      <c r="E382" s="330">
        <v>7.6036000000000001</v>
      </c>
      <c r="F382" s="330"/>
      <c r="G382" s="330"/>
      <c r="I382" s="332" t="s">
        <v>2063</v>
      </c>
      <c r="J382" s="333"/>
      <c r="K382" s="333"/>
    </row>
    <row r="383" spans="1:11" s="331" customFormat="1" ht="20.25" customHeight="1" outlineLevel="1" x14ac:dyDescent="0.25">
      <c r="A383" s="327" t="s">
        <v>653</v>
      </c>
      <c r="B383" s="328" t="s">
        <v>1324</v>
      </c>
      <c r="C383" s="328" t="s">
        <v>2409</v>
      </c>
      <c r="D383" s="329">
        <v>5</v>
      </c>
      <c r="E383" s="330">
        <v>7.3017000000000003</v>
      </c>
      <c r="F383" s="330"/>
      <c r="G383" s="330">
        <v>6.6195000000000004</v>
      </c>
      <c r="I383" s="332" t="s">
        <v>2063</v>
      </c>
      <c r="J383" s="333"/>
      <c r="K383" s="333"/>
    </row>
    <row r="384" spans="1:11" s="331" customFormat="1" ht="20.25" customHeight="1" outlineLevel="1" x14ac:dyDescent="0.25">
      <c r="A384" s="327" t="s">
        <v>654</v>
      </c>
      <c r="B384" s="328" t="s">
        <v>1326</v>
      </c>
      <c r="C384" s="328" t="s">
        <v>2410</v>
      </c>
      <c r="D384" s="329">
        <v>1</v>
      </c>
      <c r="E384" s="330">
        <v>2.7141000000000002</v>
      </c>
      <c r="F384" s="330"/>
      <c r="G384" s="330"/>
      <c r="I384" s="332" t="s">
        <v>2063</v>
      </c>
      <c r="J384" s="333"/>
      <c r="K384" s="333"/>
    </row>
    <row r="385" spans="1:11" s="331" customFormat="1" ht="20.25" customHeight="1" outlineLevel="1" x14ac:dyDescent="0.25">
      <c r="A385" s="327" t="s">
        <v>655</v>
      </c>
      <c r="B385" s="328" t="s">
        <v>1328</v>
      </c>
      <c r="C385" s="328" t="s">
        <v>2411</v>
      </c>
      <c r="D385" s="329">
        <v>1</v>
      </c>
      <c r="E385" s="330">
        <v>2.0489000000000002</v>
      </c>
      <c r="F385" s="330"/>
      <c r="G385" s="330"/>
      <c r="I385" s="332" t="s">
        <v>2063</v>
      </c>
      <c r="J385" s="333"/>
      <c r="K385" s="333"/>
    </row>
    <row r="386" spans="1:11" s="331" customFormat="1" ht="20.25" customHeight="1" x14ac:dyDescent="0.25">
      <c r="A386" s="327" t="s">
        <v>656</v>
      </c>
      <c r="B386" s="328" t="s">
        <v>1329</v>
      </c>
      <c r="C386" s="328" t="s">
        <v>2412</v>
      </c>
      <c r="D386" s="329">
        <v>1</v>
      </c>
      <c r="E386" s="330">
        <v>2.5533999999999999</v>
      </c>
      <c r="F386" s="330"/>
      <c r="G386" s="330"/>
      <c r="I386" s="332" t="s">
        <v>2063</v>
      </c>
      <c r="J386" s="333"/>
      <c r="K386" s="333"/>
    </row>
    <row r="387" spans="1:11" s="331" customFormat="1" ht="20.25" customHeight="1" x14ac:dyDescent="0.25">
      <c r="A387" s="327" t="s">
        <v>657</v>
      </c>
      <c r="B387" s="328" t="s">
        <v>1331</v>
      </c>
      <c r="C387" s="328" t="s">
        <v>2413</v>
      </c>
      <c r="D387" s="329">
        <v>1</v>
      </c>
      <c r="E387" s="330">
        <v>1.6500999999999999</v>
      </c>
      <c r="F387" s="330"/>
      <c r="G387" s="330"/>
      <c r="I387" s="332" t="s">
        <v>2063</v>
      </c>
      <c r="J387" s="333"/>
      <c r="K387" s="333"/>
    </row>
    <row r="388" spans="1:11" s="331" customFormat="1" ht="20.25" customHeight="1" x14ac:dyDescent="0.25">
      <c r="A388" s="327" t="s">
        <v>658</v>
      </c>
      <c r="B388" s="328" t="s">
        <v>1333</v>
      </c>
      <c r="C388" s="328" t="s">
        <v>2414</v>
      </c>
      <c r="D388" s="329">
        <v>1</v>
      </c>
      <c r="E388" s="330">
        <v>2.4725000000000001</v>
      </c>
      <c r="F388" s="330"/>
      <c r="G388" s="330"/>
      <c r="I388" s="332" t="s">
        <v>2063</v>
      </c>
      <c r="J388" s="333"/>
      <c r="K388" s="333"/>
    </row>
    <row r="389" spans="1:11" s="331" customFormat="1" ht="20.25" customHeight="1" x14ac:dyDescent="0.25">
      <c r="A389" s="327" t="s">
        <v>659</v>
      </c>
      <c r="B389" s="328" t="s">
        <v>1334</v>
      </c>
      <c r="C389" s="328" t="s">
        <v>2415</v>
      </c>
      <c r="D389" s="329">
        <v>9</v>
      </c>
      <c r="E389" s="330">
        <v>9.0249000000000006</v>
      </c>
      <c r="F389" s="330">
        <v>10.5519</v>
      </c>
      <c r="G389" s="330"/>
      <c r="I389" s="332" t="s">
        <v>2063</v>
      </c>
      <c r="J389" s="333"/>
      <c r="K389" s="333"/>
    </row>
    <row r="390" spans="1:11" s="331" customFormat="1" ht="20.25" customHeight="1" x14ac:dyDescent="0.25">
      <c r="A390" s="327" t="s">
        <v>660</v>
      </c>
      <c r="B390" s="328" t="s">
        <v>1341</v>
      </c>
      <c r="C390" s="328" t="s">
        <v>2416</v>
      </c>
      <c r="D390" s="329">
        <v>9</v>
      </c>
      <c r="E390" s="330">
        <v>7.9656000000000002</v>
      </c>
      <c r="F390" s="330">
        <v>9.9633000000000003</v>
      </c>
      <c r="G390" s="330"/>
      <c r="I390" s="332" t="s">
        <v>2063</v>
      </c>
      <c r="J390" s="333"/>
      <c r="K390" s="333"/>
    </row>
    <row r="391" spans="1:11" s="331" customFormat="1" ht="20.25" customHeight="1" x14ac:dyDescent="0.25">
      <c r="A391" s="327" t="s">
        <v>661</v>
      </c>
      <c r="B391" s="328" t="s">
        <v>1342</v>
      </c>
      <c r="C391" s="328" t="s">
        <v>2417</v>
      </c>
      <c r="D391" s="329">
        <v>1</v>
      </c>
      <c r="E391" s="330">
        <v>1.7262</v>
      </c>
      <c r="F391" s="330"/>
      <c r="G391" s="330"/>
      <c r="I391" s="332" t="s">
        <v>2063</v>
      </c>
      <c r="J391" s="333"/>
      <c r="K391" s="333"/>
    </row>
    <row r="392" spans="1:11" s="331" customFormat="1" ht="20.25" customHeight="1" x14ac:dyDescent="0.25">
      <c r="A392" s="327" t="s">
        <v>662</v>
      </c>
      <c r="B392" s="328" t="s">
        <v>1343</v>
      </c>
      <c r="C392" s="328" t="s">
        <v>2418</v>
      </c>
      <c r="D392" s="329">
        <v>5</v>
      </c>
      <c r="E392" s="330">
        <v>8.1846999999999994</v>
      </c>
      <c r="F392" s="330"/>
      <c r="G392" s="330">
        <v>6.6917999999999997</v>
      </c>
      <c r="I392" s="332" t="s">
        <v>2063</v>
      </c>
      <c r="J392" s="333"/>
      <c r="K392" s="333"/>
    </row>
    <row r="393" spans="1:11" s="331" customFormat="1" ht="20.25" customHeight="1" x14ac:dyDescent="0.25">
      <c r="A393" s="327" t="s">
        <v>663</v>
      </c>
      <c r="B393" s="328" t="s">
        <v>1344</v>
      </c>
      <c r="C393" s="328" t="s">
        <v>2419</v>
      </c>
      <c r="D393" s="329">
        <v>7</v>
      </c>
      <c r="E393" s="330">
        <v>9.4512</v>
      </c>
      <c r="F393" s="330">
        <v>12.2547</v>
      </c>
      <c r="G393" s="330"/>
      <c r="I393" s="332" t="s">
        <v>2063</v>
      </c>
      <c r="J393" s="333"/>
      <c r="K393" s="333"/>
    </row>
    <row r="394" spans="1:11" s="331" customFormat="1" ht="20.25" customHeight="1" x14ac:dyDescent="0.25">
      <c r="A394" s="327" t="s">
        <v>664</v>
      </c>
      <c r="B394" s="328" t="s">
        <v>1345</v>
      </c>
      <c r="C394" s="328" t="s">
        <v>2420</v>
      </c>
      <c r="D394" s="329">
        <v>1</v>
      </c>
      <c r="E394" s="330">
        <v>3.0049000000000001</v>
      </c>
      <c r="F394" s="330"/>
      <c r="G394" s="330"/>
      <c r="I394" s="332" t="s">
        <v>2063</v>
      </c>
      <c r="J394" s="333"/>
      <c r="K394" s="333"/>
    </row>
    <row r="395" spans="1:11" s="331" customFormat="1" ht="20.25" customHeight="1" x14ac:dyDescent="0.25">
      <c r="A395" s="327" t="s">
        <v>665</v>
      </c>
      <c r="B395" s="328" t="s">
        <v>1346</v>
      </c>
      <c r="C395" s="328" t="s">
        <v>2421</v>
      </c>
      <c r="D395" s="329">
        <v>1</v>
      </c>
      <c r="E395" s="330">
        <v>3.5367000000000002</v>
      </c>
      <c r="F395" s="330"/>
      <c r="G395" s="330"/>
      <c r="I395" s="332" t="s">
        <v>2063</v>
      </c>
      <c r="J395" s="333"/>
      <c r="K395" s="333"/>
    </row>
    <row r="396" spans="1:11" s="331" customFormat="1" ht="20.25" customHeight="1" x14ac:dyDescent="0.25">
      <c r="A396" s="327" t="s">
        <v>666</v>
      </c>
      <c r="B396" s="328" t="s">
        <v>1348</v>
      </c>
      <c r="C396" s="328" t="s">
        <v>2422</v>
      </c>
      <c r="D396" s="329">
        <v>1</v>
      </c>
      <c r="E396" s="330">
        <v>2.4177</v>
      </c>
      <c r="F396" s="330"/>
      <c r="G396" s="330"/>
      <c r="I396" s="332" t="s">
        <v>2063</v>
      </c>
      <c r="J396" s="333"/>
      <c r="K396" s="333"/>
    </row>
    <row r="397" spans="1:11" s="331" customFormat="1" ht="20.25" customHeight="1" x14ac:dyDescent="0.25">
      <c r="A397" s="327" t="s">
        <v>667</v>
      </c>
      <c r="B397" s="328" t="s">
        <v>1349</v>
      </c>
      <c r="C397" s="328" t="s">
        <v>2423</v>
      </c>
      <c r="D397" s="329">
        <v>1</v>
      </c>
      <c r="E397" s="330">
        <v>1.5001</v>
      </c>
      <c r="F397" s="330"/>
      <c r="G397" s="330">
        <v>1.5001</v>
      </c>
      <c r="I397" s="332" t="s">
        <v>2063</v>
      </c>
      <c r="J397" s="333"/>
      <c r="K397" s="333"/>
    </row>
    <row r="398" spans="1:11" s="331" customFormat="1" ht="20.25" customHeight="1" x14ac:dyDescent="0.25">
      <c r="A398" s="327" t="s">
        <v>668</v>
      </c>
      <c r="B398" s="328" t="s">
        <v>1350</v>
      </c>
      <c r="C398" s="328" t="s">
        <v>2424</v>
      </c>
      <c r="D398" s="329">
        <v>1</v>
      </c>
      <c r="E398" s="330">
        <v>1.6183000000000001</v>
      </c>
      <c r="F398" s="330"/>
      <c r="G398" s="330">
        <v>1.6183000000000001</v>
      </c>
      <c r="I398" s="332" t="s">
        <v>2063</v>
      </c>
      <c r="J398" s="333"/>
      <c r="K398" s="333"/>
    </row>
    <row r="399" spans="1:11" s="331" customFormat="1" ht="20.25" customHeight="1" x14ac:dyDescent="0.25">
      <c r="A399" s="327" t="s">
        <v>669</v>
      </c>
      <c r="B399" s="328" t="s">
        <v>1351</v>
      </c>
      <c r="C399" s="328" t="s">
        <v>2425</v>
      </c>
      <c r="D399" s="329">
        <v>2</v>
      </c>
      <c r="E399" s="330">
        <v>7.6425999999999998</v>
      </c>
      <c r="F399" s="330"/>
      <c r="G399" s="330"/>
      <c r="I399" s="332" t="s">
        <v>2063</v>
      </c>
      <c r="J399" s="333"/>
      <c r="K399" s="333"/>
    </row>
    <row r="400" spans="1:11" s="331" customFormat="1" ht="20.25" customHeight="1" x14ac:dyDescent="0.25">
      <c r="A400" s="327" t="s">
        <v>670</v>
      </c>
      <c r="B400" s="328" t="s">
        <v>990</v>
      </c>
      <c r="C400" s="328" t="s">
        <v>2426</v>
      </c>
      <c r="D400" s="329">
        <v>5</v>
      </c>
      <c r="E400" s="330">
        <v>7.6039000000000003</v>
      </c>
      <c r="F400" s="330"/>
      <c r="G400" s="330"/>
      <c r="I400" s="332" t="s">
        <v>2063</v>
      </c>
      <c r="J400" s="333"/>
      <c r="K400" s="333"/>
    </row>
    <row r="401" spans="1:11" s="331" customFormat="1" ht="20.25" customHeight="1" x14ac:dyDescent="0.25">
      <c r="A401" s="327" t="s">
        <v>671</v>
      </c>
      <c r="B401" s="328" t="s">
        <v>989</v>
      </c>
      <c r="C401" s="328" t="s">
        <v>2427</v>
      </c>
      <c r="D401" s="329">
        <v>5</v>
      </c>
      <c r="E401" s="330">
        <v>7.5079000000000002</v>
      </c>
      <c r="F401" s="330"/>
      <c r="G401" s="330"/>
      <c r="I401" s="332" t="s">
        <v>2063</v>
      </c>
      <c r="J401" s="333"/>
      <c r="K401" s="333"/>
    </row>
    <row r="402" spans="1:11" s="331" customFormat="1" ht="20.25" customHeight="1" x14ac:dyDescent="0.25">
      <c r="A402" s="327" t="s">
        <v>672</v>
      </c>
      <c r="B402" s="328" t="s">
        <v>987</v>
      </c>
      <c r="C402" s="328" t="s">
        <v>2428</v>
      </c>
      <c r="D402" s="329">
        <v>9</v>
      </c>
      <c r="E402" s="330">
        <v>9.4048999999999996</v>
      </c>
      <c r="F402" s="330">
        <v>12.183</v>
      </c>
      <c r="G402" s="330"/>
      <c r="I402" s="332" t="s">
        <v>2063</v>
      </c>
      <c r="J402" s="333"/>
      <c r="K402" s="333"/>
    </row>
    <row r="403" spans="1:11" s="331" customFormat="1" ht="20.25" customHeight="1" x14ac:dyDescent="0.25">
      <c r="A403" s="327" t="s">
        <v>673</v>
      </c>
      <c r="B403" s="328" t="s">
        <v>906</v>
      </c>
      <c r="C403" s="328" t="s">
        <v>2429</v>
      </c>
      <c r="D403" s="329">
        <v>5</v>
      </c>
      <c r="E403" s="330">
        <v>8.1057000000000006</v>
      </c>
      <c r="F403" s="330"/>
      <c r="G403" s="330"/>
      <c r="I403" s="332" t="s">
        <v>2063</v>
      </c>
      <c r="J403" s="333"/>
      <c r="K403" s="333"/>
    </row>
    <row r="404" spans="1:11" s="331" customFormat="1" ht="20.25" customHeight="1" x14ac:dyDescent="0.25">
      <c r="A404" s="327" t="s">
        <v>674</v>
      </c>
      <c r="B404" s="328" t="s">
        <v>907</v>
      </c>
      <c r="C404" s="328" t="s">
        <v>2430</v>
      </c>
      <c r="D404" s="329">
        <v>5</v>
      </c>
      <c r="E404" s="330">
        <v>8.0395000000000003</v>
      </c>
      <c r="F404" s="330"/>
      <c r="G404" s="330">
        <v>7.5076999999999998</v>
      </c>
      <c r="I404" s="332" t="s">
        <v>2063</v>
      </c>
      <c r="J404" s="333"/>
      <c r="K404" s="333"/>
    </row>
    <row r="405" spans="1:11" s="331" customFormat="1" ht="20.25" customHeight="1" x14ac:dyDescent="0.25">
      <c r="A405" s="327" t="s">
        <v>675</v>
      </c>
      <c r="B405" s="328" t="s">
        <v>902</v>
      </c>
      <c r="C405" s="328" t="s">
        <v>2431</v>
      </c>
      <c r="D405" s="329">
        <v>5</v>
      </c>
      <c r="E405" s="330">
        <v>8.3562999999999992</v>
      </c>
      <c r="F405" s="330"/>
      <c r="G405" s="330"/>
      <c r="I405" s="332" t="s">
        <v>2063</v>
      </c>
      <c r="J405" s="333"/>
      <c r="K405" s="333"/>
    </row>
    <row r="406" spans="1:11" s="331" customFormat="1" ht="20.25" customHeight="1" x14ac:dyDescent="0.25">
      <c r="A406" s="327" t="s">
        <v>676</v>
      </c>
      <c r="B406" s="328" t="s">
        <v>910</v>
      </c>
      <c r="C406" s="328" t="s">
        <v>2432</v>
      </c>
      <c r="D406" s="329">
        <v>3</v>
      </c>
      <c r="E406" s="330">
        <v>8.2630999999999997</v>
      </c>
      <c r="F406" s="330"/>
      <c r="G406" s="330"/>
      <c r="I406" s="332" t="s">
        <v>2063</v>
      </c>
      <c r="J406" s="333"/>
      <c r="K406" s="333"/>
    </row>
    <row r="407" spans="1:11" s="331" customFormat="1" ht="20.25" customHeight="1" x14ac:dyDescent="0.25">
      <c r="A407" s="327" t="s">
        <v>677</v>
      </c>
      <c r="B407" s="328" t="s">
        <v>903</v>
      </c>
      <c r="C407" s="328" t="s">
        <v>2433</v>
      </c>
      <c r="D407" s="329">
        <v>9</v>
      </c>
      <c r="E407" s="330">
        <v>7.9519000000000002</v>
      </c>
      <c r="F407" s="330">
        <v>10.275499999999999</v>
      </c>
      <c r="G407" s="330"/>
      <c r="I407" s="332" t="s">
        <v>2063</v>
      </c>
      <c r="J407" s="333"/>
      <c r="K407" s="333"/>
    </row>
    <row r="408" spans="1:11" s="331" customFormat="1" ht="20.25" customHeight="1" x14ac:dyDescent="0.25">
      <c r="A408" s="327" t="s">
        <v>678</v>
      </c>
      <c r="B408" s="328" t="s">
        <v>909</v>
      </c>
      <c r="C408" s="328" t="s">
        <v>2434</v>
      </c>
      <c r="D408" s="329">
        <v>5</v>
      </c>
      <c r="E408" s="330">
        <v>8.1207999999999991</v>
      </c>
      <c r="F408" s="330"/>
      <c r="G408" s="330">
        <v>6.6147999999999998</v>
      </c>
      <c r="I408" s="332" t="s">
        <v>2063</v>
      </c>
      <c r="J408" s="333"/>
      <c r="K408" s="333"/>
    </row>
    <row r="409" spans="1:11" s="331" customFormat="1" ht="20.25" customHeight="1" x14ac:dyDescent="0.25">
      <c r="A409" s="327" t="s">
        <v>679</v>
      </c>
      <c r="B409" s="328" t="s">
        <v>904</v>
      </c>
      <c r="C409" s="328" t="s">
        <v>2435</v>
      </c>
      <c r="D409" s="329">
        <v>9</v>
      </c>
      <c r="E409" s="330">
        <v>8.6565999999999992</v>
      </c>
      <c r="F409" s="330">
        <v>9.9224999999999994</v>
      </c>
      <c r="G409" s="330"/>
      <c r="I409" s="332" t="s">
        <v>2063</v>
      </c>
      <c r="J409" s="333"/>
      <c r="K409" s="333"/>
    </row>
    <row r="410" spans="1:11" s="331" customFormat="1" ht="20.25" customHeight="1" x14ac:dyDescent="0.25">
      <c r="A410" s="327" t="s">
        <v>680</v>
      </c>
      <c r="B410" s="328" t="s">
        <v>905</v>
      </c>
      <c r="C410" s="328" t="s">
        <v>2436</v>
      </c>
      <c r="D410" s="329">
        <v>5</v>
      </c>
      <c r="E410" s="330">
        <v>7.8502999999999998</v>
      </c>
      <c r="F410" s="330"/>
      <c r="G410" s="330"/>
      <c r="I410" s="332" t="s">
        <v>2063</v>
      </c>
      <c r="J410" s="333"/>
      <c r="K410" s="333"/>
    </row>
    <row r="411" spans="1:11" s="331" customFormat="1" ht="20.25" customHeight="1" x14ac:dyDescent="0.25">
      <c r="A411" s="327" t="s">
        <v>681</v>
      </c>
      <c r="B411" s="328" t="s">
        <v>893</v>
      </c>
      <c r="C411" s="328" t="s">
        <v>2437</v>
      </c>
      <c r="D411" s="329">
        <v>9</v>
      </c>
      <c r="E411" s="330">
        <v>7.2187999999999999</v>
      </c>
      <c r="F411" s="330">
        <v>10.429500000000001</v>
      </c>
      <c r="G411" s="330"/>
      <c r="I411" s="332" t="s">
        <v>2063</v>
      </c>
      <c r="J411" s="333"/>
      <c r="K411" s="333"/>
    </row>
    <row r="412" spans="1:11" s="331" customFormat="1" ht="20.25" customHeight="1" x14ac:dyDescent="0.25">
      <c r="A412" s="327" t="s">
        <v>682</v>
      </c>
      <c r="B412" s="328" t="s">
        <v>894</v>
      </c>
      <c r="C412" s="328" t="s">
        <v>2438</v>
      </c>
      <c r="D412" s="329">
        <v>5</v>
      </c>
      <c r="E412" s="330">
        <v>7.4172000000000002</v>
      </c>
      <c r="F412" s="330"/>
      <c r="G412" s="330"/>
      <c r="I412" s="332" t="s">
        <v>2063</v>
      </c>
      <c r="J412" s="333"/>
      <c r="K412" s="333"/>
    </row>
    <row r="413" spans="1:11" s="331" customFormat="1" ht="20.25" customHeight="1" x14ac:dyDescent="0.25">
      <c r="A413" s="327" t="s">
        <v>683</v>
      </c>
      <c r="B413" s="328" t="s">
        <v>895</v>
      </c>
      <c r="C413" s="328" t="s">
        <v>2439</v>
      </c>
      <c r="D413" s="329">
        <v>5</v>
      </c>
      <c r="E413" s="330">
        <v>8.5626999999999995</v>
      </c>
      <c r="F413" s="330"/>
      <c r="G413" s="330"/>
      <c r="I413" s="332" t="s">
        <v>2063</v>
      </c>
      <c r="J413" s="333"/>
      <c r="K413" s="333"/>
    </row>
    <row r="414" spans="1:11" s="331" customFormat="1" ht="20.25" customHeight="1" x14ac:dyDescent="0.25">
      <c r="A414" s="327" t="s">
        <v>684</v>
      </c>
      <c r="B414" s="328" t="s">
        <v>896</v>
      </c>
      <c r="C414" s="328" t="s">
        <v>2440</v>
      </c>
      <c r="D414" s="329">
        <v>5</v>
      </c>
      <c r="E414" s="330">
        <v>7.0214999999999996</v>
      </c>
      <c r="F414" s="330"/>
      <c r="G414" s="330"/>
      <c r="I414" s="332" t="s">
        <v>2063</v>
      </c>
      <c r="J414" s="333"/>
      <c r="K414" s="333"/>
    </row>
    <row r="415" spans="1:11" s="331" customFormat="1" ht="20.25" customHeight="1" x14ac:dyDescent="0.25">
      <c r="A415" s="327" t="s">
        <v>685</v>
      </c>
      <c r="B415" s="328" t="s">
        <v>897</v>
      </c>
      <c r="C415" s="328" t="s">
        <v>2441</v>
      </c>
      <c r="D415" s="329">
        <v>5</v>
      </c>
      <c r="E415" s="330">
        <v>8.2934999999999999</v>
      </c>
      <c r="F415" s="330"/>
      <c r="G415" s="330"/>
      <c r="I415" s="332" t="s">
        <v>2063</v>
      </c>
      <c r="J415" s="333"/>
      <c r="K415" s="333"/>
    </row>
    <row r="416" spans="1:11" s="331" customFormat="1" ht="20.25" customHeight="1" x14ac:dyDescent="0.25">
      <c r="A416" s="327" t="s">
        <v>686</v>
      </c>
      <c r="B416" s="328" t="s">
        <v>908</v>
      </c>
      <c r="C416" s="328" t="s">
        <v>2442</v>
      </c>
      <c r="D416" s="329">
        <v>5</v>
      </c>
      <c r="E416" s="330">
        <v>6.5877999999999997</v>
      </c>
      <c r="F416" s="330"/>
      <c r="G416" s="330"/>
      <c r="I416" s="332" t="s">
        <v>2063</v>
      </c>
      <c r="J416" s="333"/>
      <c r="K416" s="333"/>
    </row>
    <row r="417" spans="1:11" s="331" customFormat="1" ht="20.25" customHeight="1" x14ac:dyDescent="0.25">
      <c r="A417" s="327" t="s">
        <v>687</v>
      </c>
      <c r="B417" s="328" t="s">
        <v>898</v>
      </c>
      <c r="C417" s="328" t="s">
        <v>2443</v>
      </c>
      <c r="D417" s="329">
        <v>5</v>
      </c>
      <c r="E417" s="330">
        <v>8.7231000000000005</v>
      </c>
      <c r="F417" s="330"/>
      <c r="G417" s="330"/>
      <c r="I417" s="332" t="s">
        <v>2063</v>
      </c>
      <c r="J417" s="333"/>
      <c r="K417" s="333"/>
    </row>
    <row r="418" spans="1:11" s="331" customFormat="1" ht="20.25" customHeight="1" x14ac:dyDescent="0.25">
      <c r="A418" s="327" t="s">
        <v>688</v>
      </c>
      <c r="B418" s="328" t="s">
        <v>899</v>
      </c>
      <c r="C418" s="328" t="s">
        <v>2444</v>
      </c>
      <c r="D418" s="329">
        <v>5</v>
      </c>
      <c r="E418" s="330">
        <v>8.1920999999999999</v>
      </c>
      <c r="F418" s="330"/>
      <c r="G418" s="330"/>
      <c r="I418" s="332" t="s">
        <v>2063</v>
      </c>
      <c r="J418" s="333"/>
      <c r="K418" s="333"/>
    </row>
    <row r="419" spans="1:11" s="331" customFormat="1" ht="20.25" customHeight="1" x14ac:dyDescent="0.25">
      <c r="A419" s="327" t="s">
        <v>689</v>
      </c>
      <c r="B419" s="328" t="s">
        <v>900</v>
      </c>
      <c r="C419" s="328" t="s">
        <v>2445</v>
      </c>
      <c r="D419" s="329">
        <v>5</v>
      </c>
      <c r="E419" s="330">
        <v>7.4741</v>
      </c>
      <c r="F419" s="330"/>
      <c r="G419" s="330"/>
      <c r="I419" s="332" t="s">
        <v>2063</v>
      </c>
      <c r="J419" s="333"/>
      <c r="K419" s="333"/>
    </row>
    <row r="420" spans="1:11" s="331" customFormat="1" ht="20.25" customHeight="1" x14ac:dyDescent="0.25">
      <c r="A420" s="327" t="s">
        <v>690</v>
      </c>
      <c r="B420" s="328" t="s">
        <v>901</v>
      </c>
      <c r="C420" s="328" t="s">
        <v>2446</v>
      </c>
      <c r="D420" s="329">
        <v>5</v>
      </c>
      <c r="E420" s="330">
        <v>8.0187000000000008</v>
      </c>
      <c r="F420" s="330"/>
      <c r="G420" s="330"/>
      <c r="I420" s="332" t="s">
        <v>2063</v>
      </c>
      <c r="J420" s="333"/>
      <c r="K420" s="333"/>
    </row>
    <row r="421" spans="1:11" s="331" customFormat="1" ht="20.25" customHeight="1" x14ac:dyDescent="0.25">
      <c r="A421" s="327" t="s">
        <v>691</v>
      </c>
      <c r="B421" s="328" t="s">
        <v>917</v>
      </c>
      <c r="C421" s="328" t="s">
        <v>2447</v>
      </c>
      <c r="D421" s="329">
        <v>9</v>
      </c>
      <c r="E421" s="330">
        <v>7.9847000000000001</v>
      </c>
      <c r="F421" s="330">
        <v>10.1675</v>
      </c>
      <c r="G421" s="330"/>
      <c r="I421" s="332" t="s">
        <v>2063</v>
      </c>
      <c r="J421" s="333"/>
      <c r="K421" s="333"/>
    </row>
    <row r="422" spans="1:11" s="331" customFormat="1" ht="20.25" customHeight="1" x14ac:dyDescent="0.25">
      <c r="A422" s="327" t="s">
        <v>692</v>
      </c>
      <c r="B422" s="328" t="s">
        <v>919</v>
      </c>
      <c r="C422" s="328" t="s">
        <v>2448</v>
      </c>
      <c r="D422" s="329">
        <v>9</v>
      </c>
      <c r="E422" s="330">
        <v>7.4522000000000004</v>
      </c>
      <c r="F422" s="330">
        <v>9.8903999999999996</v>
      </c>
      <c r="G422" s="330">
        <v>5.3254999999999999</v>
      </c>
      <c r="I422" s="332" t="s">
        <v>2063</v>
      </c>
      <c r="J422" s="333"/>
      <c r="K422" s="333"/>
    </row>
    <row r="423" spans="1:11" s="331" customFormat="1" ht="20.25" customHeight="1" x14ac:dyDescent="0.25">
      <c r="A423" s="327" t="s">
        <v>693</v>
      </c>
      <c r="B423" s="328" t="s">
        <v>918</v>
      </c>
      <c r="C423" s="328" t="s">
        <v>2449</v>
      </c>
      <c r="D423" s="329">
        <v>9</v>
      </c>
      <c r="E423" s="330">
        <v>6.8978000000000002</v>
      </c>
      <c r="F423" s="330">
        <v>9.5264000000000006</v>
      </c>
      <c r="G423" s="330">
        <v>5.6302000000000003</v>
      </c>
      <c r="I423" s="332" t="s">
        <v>2063</v>
      </c>
      <c r="J423" s="333"/>
      <c r="K423" s="333"/>
    </row>
    <row r="424" spans="1:11" s="331" customFormat="1" ht="20.25" customHeight="1" x14ac:dyDescent="0.25">
      <c r="A424" s="327" t="s">
        <v>694</v>
      </c>
      <c r="B424" s="328" t="s">
        <v>948</v>
      </c>
      <c r="C424" s="328" t="s">
        <v>2450</v>
      </c>
      <c r="D424" s="329">
        <v>10</v>
      </c>
      <c r="E424" s="330">
        <v>7.7488000000000001</v>
      </c>
      <c r="F424" s="330">
        <v>10.1493</v>
      </c>
      <c r="G424" s="330"/>
      <c r="I424" s="332" t="s">
        <v>2063</v>
      </c>
      <c r="J424" s="333"/>
      <c r="K424" s="333"/>
    </row>
    <row r="425" spans="1:11" s="331" customFormat="1" ht="20.25" customHeight="1" x14ac:dyDescent="0.25">
      <c r="A425" s="327" t="s">
        <v>695</v>
      </c>
      <c r="B425" s="328" t="s">
        <v>946</v>
      </c>
      <c r="C425" s="328" t="s">
        <v>2451</v>
      </c>
      <c r="D425" s="329">
        <v>10</v>
      </c>
      <c r="E425" s="330">
        <v>7.0213999999999999</v>
      </c>
      <c r="F425" s="330">
        <v>10.2127</v>
      </c>
      <c r="G425" s="330"/>
      <c r="I425" s="332" t="s">
        <v>2063</v>
      </c>
      <c r="J425" s="333"/>
      <c r="K425" s="333"/>
    </row>
    <row r="426" spans="1:11" s="331" customFormat="1" ht="20.25" customHeight="1" x14ac:dyDescent="0.25">
      <c r="A426" s="327" t="s">
        <v>696</v>
      </c>
      <c r="B426" s="328" t="s">
        <v>950</v>
      </c>
      <c r="C426" s="328" t="s">
        <v>2452</v>
      </c>
      <c r="D426" s="329">
        <v>2</v>
      </c>
      <c r="E426" s="330">
        <v>3.5771000000000002</v>
      </c>
      <c r="F426" s="330"/>
      <c r="G426" s="330"/>
      <c r="I426" s="332" t="s">
        <v>2063</v>
      </c>
      <c r="J426" s="333"/>
      <c r="K426" s="333"/>
    </row>
    <row r="427" spans="1:11" s="331" customFormat="1" ht="20.25" customHeight="1" x14ac:dyDescent="0.25">
      <c r="A427" s="327" t="s">
        <v>697</v>
      </c>
      <c r="B427" s="328" t="s">
        <v>951</v>
      </c>
      <c r="C427" s="328" t="s">
        <v>2453</v>
      </c>
      <c r="D427" s="329">
        <v>1</v>
      </c>
      <c r="E427" s="330">
        <v>2.7229999999999999</v>
      </c>
      <c r="F427" s="330"/>
      <c r="G427" s="330"/>
      <c r="I427" s="332" t="s">
        <v>2063</v>
      </c>
      <c r="J427" s="333"/>
      <c r="K427" s="333"/>
    </row>
    <row r="428" spans="1:11" s="331" customFormat="1" ht="20.25" customHeight="1" x14ac:dyDescent="0.25">
      <c r="A428" s="327" t="s">
        <v>698</v>
      </c>
      <c r="B428" s="328" t="s">
        <v>947</v>
      </c>
      <c r="C428" s="328" t="s">
        <v>2454</v>
      </c>
      <c r="D428" s="329">
        <v>1</v>
      </c>
      <c r="E428" s="330">
        <v>2.6781000000000001</v>
      </c>
      <c r="F428" s="330"/>
      <c r="G428" s="330"/>
      <c r="I428" s="332" t="s">
        <v>2063</v>
      </c>
      <c r="J428" s="333"/>
      <c r="K428" s="333"/>
    </row>
    <row r="429" spans="1:11" s="331" customFormat="1" ht="20.25" customHeight="1" x14ac:dyDescent="0.25">
      <c r="A429" s="327" t="s">
        <v>699</v>
      </c>
      <c r="B429" s="328" t="s">
        <v>949</v>
      </c>
      <c r="C429" s="328" t="s">
        <v>2455</v>
      </c>
      <c r="D429" s="329">
        <v>1</v>
      </c>
      <c r="E429" s="330">
        <v>3.14</v>
      </c>
      <c r="F429" s="330"/>
      <c r="G429" s="330"/>
      <c r="I429" s="332" t="s">
        <v>2063</v>
      </c>
      <c r="J429" s="333"/>
      <c r="K429" s="333"/>
    </row>
    <row r="430" spans="1:11" s="331" customFormat="1" ht="20.25" customHeight="1" x14ac:dyDescent="0.25">
      <c r="A430" s="327" t="s">
        <v>700</v>
      </c>
      <c r="B430" s="328" t="s">
        <v>1175</v>
      </c>
      <c r="C430" s="328" t="s">
        <v>2456</v>
      </c>
      <c r="D430" s="329">
        <v>1</v>
      </c>
      <c r="E430" s="330">
        <v>2.9485000000000001</v>
      </c>
      <c r="F430" s="330"/>
      <c r="G430" s="330"/>
      <c r="I430" s="332" t="s">
        <v>2063</v>
      </c>
      <c r="J430" s="333"/>
      <c r="K430" s="333"/>
    </row>
    <row r="431" spans="1:11" s="331" customFormat="1" ht="20.25" customHeight="1" x14ac:dyDescent="0.25">
      <c r="A431" s="327" t="s">
        <v>701</v>
      </c>
      <c r="B431" s="328" t="s">
        <v>1173</v>
      </c>
      <c r="C431" s="328" t="s">
        <v>2457</v>
      </c>
      <c r="D431" s="329">
        <v>2</v>
      </c>
      <c r="E431" s="330">
        <v>7.2476000000000003</v>
      </c>
      <c r="F431" s="330"/>
      <c r="G431" s="330"/>
      <c r="I431" s="332" t="s">
        <v>2063</v>
      </c>
      <c r="J431" s="333"/>
      <c r="K431" s="333"/>
    </row>
    <row r="432" spans="1:11" s="331" customFormat="1" ht="20.25" customHeight="1" x14ac:dyDescent="0.25">
      <c r="A432" s="327" t="s">
        <v>702</v>
      </c>
      <c r="B432" s="328" t="s">
        <v>1172</v>
      </c>
      <c r="C432" s="328" t="s">
        <v>2458</v>
      </c>
      <c r="D432" s="329">
        <v>5</v>
      </c>
      <c r="E432" s="330">
        <v>8.1693999999999996</v>
      </c>
      <c r="F432" s="330"/>
      <c r="G432" s="330"/>
      <c r="I432" s="332" t="s">
        <v>2063</v>
      </c>
      <c r="J432" s="333"/>
      <c r="K432" s="333"/>
    </row>
    <row r="433" spans="1:11" s="331" customFormat="1" ht="20.25" customHeight="1" x14ac:dyDescent="0.25">
      <c r="A433" s="327" t="s">
        <v>703</v>
      </c>
      <c r="B433" s="328" t="s">
        <v>1169</v>
      </c>
      <c r="C433" s="328" t="s">
        <v>2459</v>
      </c>
      <c r="D433" s="329">
        <v>1</v>
      </c>
      <c r="E433" s="330">
        <v>2.2383999999999999</v>
      </c>
      <c r="F433" s="330"/>
      <c r="G433" s="330"/>
      <c r="I433" s="332" t="s">
        <v>2063</v>
      </c>
      <c r="J433" s="333"/>
      <c r="K433" s="333"/>
    </row>
    <row r="434" spans="1:11" s="331" customFormat="1" ht="20.25" customHeight="1" x14ac:dyDescent="0.25">
      <c r="A434" s="327" t="s">
        <v>704</v>
      </c>
      <c r="B434" s="328" t="s">
        <v>1176</v>
      </c>
      <c r="C434" s="328" t="s">
        <v>2460</v>
      </c>
      <c r="D434" s="329">
        <v>1</v>
      </c>
      <c r="E434" s="330">
        <v>3.1459999999999999</v>
      </c>
      <c r="F434" s="330"/>
      <c r="G434" s="330"/>
      <c r="I434" s="332" t="s">
        <v>2063</v>
      </c>
      <c r="J434" s="333"/>
      <c r="K434" s="333"/>
    </row>
    <row r="435" spans="1:11" s="331" customFormat="1" ht="20.25" customHeight="1" x14ac:dyDescent="0.25">
      <c r="A435" s="327" t="s">
        <v>705</v>
      </c>
      <c r="B435" s="328" t="s">
        <v>1177</v>
      </c>
      <c r="C435" s="328" t="s">
        <v>2461</v>
      </c>
      <c r="D435" s="329">
        <v>2</v>
      </c>
      <c r="E435" s="330">
        <v>7.9752999999999998</v>
      </c>
      <c r="F435" s="330"/>
      <c r="G435" s="330"/>
      <c r="I435" s="332" t="s">
        <v>2063</v>
      </c>
      <c r="J435" s="333"/>
      <c r="K435" s="333"/>
    </row>
    <row r="436" spans="1:11" s="331" customFormat="1" ht="20.25" customHeight="1" x14ac:dyDescent="0.25">
      <c r="A436" s="327" t="s">
        <v>706</v>
      </c>
      <c r="B436" s="328" t="s">
        <v>1174</v>
      </c>
      <c r="C436" s="328" t="s">
        <v>2462</v>
      </c>
      <c r="D436" s="329">
        <v>3</v>
      </c>
      <c r="E436" s="330">
        <v>6.7666000000000004</v>
      </c>
      <c r="F436" s="330"/>
      <c r="G436" s="330"/>
      <c r="I436" s="332" t="s">
        <v>2063</v>
      </c>
      <c r="J436" s="333"/>
      <c r="K436" s="333"/>
    </row>
    <row r="437" spans="1:11" s="331" customFormat="1" ht="20.25" customHeight="1" x14ac:dyDescent="0.25">
      <c r="A437" s="327" t="s">
        <v>707</v>
      </c>
      <c r="B437" s="328" t="s">
        <v>1171</v>
      </c>
      <c r="C437" s="328" t="s">
        <v>2463</v>
      </c>
      <c r="D437" s="329">
        <v>10</v>
      </c>
      <c r="E437" s="330">
        <v>5.1718000000000002</v>
      </c>
      <c r="F437" s="330">
        <v>7.5406000000000004</v>
      </c>
      <c r="G437" s="330"/>
      <c r="I437" s="332" t="s">
        <v>2063</v>
      </c>
      <c r="J437" s="333"/>
      <c r="K437" s="333"/>
    </row>
    <row r="438" spans="1:11" s="331" customFormat="1" ht="20.25" customHeight="1" x14ac:dyDescent="0.25">
      <c r="A438" s="327" t="s">
        <v>708</v>
      </c>
      <c r="B438" s="328" t="s">
        <v>1170</v>
      </c>
      <c r="C438" s="328" t="s">
        <v>2464</v>
      </c>
      <c r="D438" s="329">
        <v>10</v>
      </c>
      <c r="E438" s="330">
        <v>5.3963999999999999</v>
      </c>
      <c r="F438" s="330">
        <v>7.5278999999999998</v>
      </c>
      <c r="G438" s="330">
        <v>4.2575000000000003</v>
      </c>
      <c r="I438" s="332" t="s">
        <v>2063</v>
      </c>
      <c r="J438" s="333"/>
      <c r="K438" s="333"/>
    </row>
    <row r="439" spans="1:11" s="331" customFormat="1" ht="20.25" customHeight="1" x14ac:dyDescent="0.25">
      <c r="A439" s="327" t="s">
        <v>709</v>
      </c>
      <c r="B439" s="328" t="s">
        <v>1168</v>
      </c>
      <c r="C439" s="328" t="s">
        <v>2465</v>
      </c>
      <c r="D439" s="329">
        <v>10</v>
      </c>
      <c r="E439" s="330">
        <v>5.5822000000000003</v>
      </c>
      <c r="F439" s="330">
        <v>7.6489000000000003</v>
      </c>
      <c r="G439" s="330"/>
      <c r="I439" s="332" t="s">
        <v>2063</v>
      </c>
      <c r="J439" s="333"/>
      <c r="K439" s="333"/>
    </row>
    <row r="440" spans="1:11" s="331" customFormat="1" ht="20.25" customHeight="1" x14ac:dyDescent="0.25">
      <c r="A440" s="327" t="s">
        <v>710</v>
      </c>
      <c r="B440" s="328" t="s">
        <v>1286</v>
      </c>
      <c r="C440" s="328" t="s">
        <v>2466</v>
      </c>
      <c r="D440" s="329">
        <v>2</v>
      </c>
      <c r="E440" s="330">
        <v>6.7327000000000004</v>
      </c>
      <c r="F440" s="330"/>
      <c r="G440" s="330"/>
      <c r="I440" s="332" t="s">
        <v>2063</v>
      </c>
      <c r="J440" s="333"/>
      <c r="K440" s="333"/>
    </row>
    <row r="441" spans="1:11" s="331" customFormat="1" ht="20.25" customHeight="1" x14ac:dyDescent="0.25">
      <c r="A441" s="327" t="s">
        <v>711</v>
      </c>
      <c r="B441" s="328" t="s">
        <v>1278</v>
      </c>
      <c r="C441" s="328" t="s">
        <v>2467</v>
      </c>
      <c r="D441" s="329">
        <v>5</v>
      </c>
      <c r="E441" s="330">
        <v>8.1706000000000003</v>
      </c>
      <c r="F441" s="330"/>
      <c r="G441" s="330"/>
      <c r="I441" s="332" t="s">
        <v>2063</v>
      </c>
      <c r="J441" s="333"/>
      <c r="K441" s="333"/>
    </row>
    <row r="442" spans="1:11" s="331" customFormat="1" ht="20.25" customHeight="1" x14ac:dyDescent="0.25">
      <c r="A442" s="327" t="s">
        <v>712</v>
      </c>
      <c r="B442" s="328" t="s">
        <v>1279</v>
      </c>
      <c r="C442" s="328" t="s">
        <v>2468</v>
      </c>
      <c r="D442" s="329">
        <v>5</v>
      </c>
      <c r="E442" s="330">
        <v>7.6318999999999999</v>
      </c>
      <c r="F442" s="330"/>
      <c r="G442" s="330"/>
      <c r="I442" s="332" t="s">
        <v>2063</v>
      </c>
      <c r="J442" s="333"/>
      <c r="K442" s="333"/>
    </row>
    <row r="443" spans="1:11" s="331" customFormat="1" ht="20.25" customHeight="1" x14ac:dyDescent="0.25">
      <c r="A443" s="327" t="s">
        <v>713</v>
      </c>
      <c r="B443" s="328" t="s">
        <v>1280</v>
      </c>
      <c r="C443" s="328" t="s">
        <v>2469</v>
      </c>
      <c r="D443" s="329">
        <v>5</v>
      </c>
      <c r="E443" s="330">
        <v>6.7629000000000001</v>
      </c>
      <c r="F443" s="330"/>
      <c r="G443" s="330"/>
      <c r="I443" s="332" t="s">
        <v>2063</v>
      </c>
      <c r="J443" s="333"/>
      <c r="K443" s="333"/>
    </row>
    <row r="444" spans="1:11" s="331" customFormat="1" ht="20.25" customHeight="1" x14ac:dyDescent="0.25">
      <c r="A444" s="327" t="s">
        <v>714</v>
      </c>
      <c r="B444" s="328" t="s">
        <v>1281</v>
      </c>
      <c r="C444" s="328" t="s">
        <v>2470</v>
      </c>
      <c r="D444" s="329">
        <v>9</v>
      </c>
      <c r="E444" s="330">
        <v>7.7887000000000004</v>
      </c>
      <c r="F444" s="330">
        <v>10.189</v>
      </c>
      <c r="G444" s="330">
        <v>5.6215000000000002</v>
      </c>
      <c r="I444" s="332" t="s">
        <v>2063</v>
      </c>
      <c r="J444" s="333"/>
      <c r="K444" s="333"/>
    </row>
    <row r="445" spans="1:11" s="331" customFormat="1" ht="20.25" customHeight="1" x14ac:dyDescent="0.25">
      <c r="A445" s="327" t="s">
        <v>715</v>
      </c>
      <c r="B445" s="328" t="s">
        <v>1282</v>
      </c>
      <c r="C445" s="328" t="s">
        <v>2471</v>
      </c>
      <c r="D445" s="329">
        <v>9</v>
      </c>
      <c r="E445" s="330">
        <v>7.9192</v>
      </c>
      <c r="F445" s="330">
        <v>10.1877</v>
      </c>
      <c r="G445" s="330"/>
      <c r="I445" s="332" t="s">
        <v>2063</v>
      </c>
      <c r="J445" s="333"/>
      <c r="K445" s="333"/>
    </row>
    <row r="446" spans="1:11" s="331" customFormat="1" ht="20.25" customHeight="1" x14ac:dyDescent="0.25">
      <c r="A446" s="327" t="s">
        <v>716</v>
      </c>
      <c r="B446" s="328" t="s">
        <v>1261</v>
      </c>
      <c r="C446" s="328" t="s">
        <v>2472</v>
      </c>
      <c r="D446" s="329">
        <v>9</v>
      </c>
      <c r="E446" s="330">
        <v>8.0367999999999995</v>
      </c>
      <c r="F446" s="330">
        <v>11.159800000000001</v>
      </c>
      <c r="G446" s="330">
        <v>6.9105999999999996</v>
      </c>
      <c r="I446" s="332" t="s">
        <v>2063</v>
      </c>
      <c r="J446" s="333"/>
      <c r="K446" s="333"/>
    </row>
    <row r="447" spans="1:11" s="331" customFormat="1" ht="20.25" customHeight="1" x14ac:dyDescent="0.25">
      <c r="A447" s="327" t="s">
        <v>717</v>
      </c>
      <c r="B447" s="328" t="s">
        <v>1262</v>
      </c>
      <c r="C447" s="328" t="s">
        <v>2473</v>
      </c>
      <c r="D447" s="329">
        <v>9</v>
      </c>
      <c r="E447" s="330">
        <v>7.8856000000000002</v>
      </c>
      <c r="F447" s="330">
        <v>10.644299999999999</v>
      </c>
      <c r="G447" s="330"/>
      <c r="I447" s="332" t="s">
        <v>2063</v>
      </c>
      <c r="J447" s="333"/>
      <c r="K447" s="333"/>
    </row>
    <row r="448" spans="1:11" s="331" customFormat="1" ht="20.25" customHeight="1" x14ac:dyDescent="0.25">
      <c r="A448" s="327" t="s">
        <v>718</v>
      </c>
      <c r="B448" s="328" t="s">
        <v>1263</v>
      </c>
      <c r="C448" s="328" t="s">
        <v>2474</v>
      </c>
      <c r="D448" s="329">
        <v>5</v>
      </c>
      <c r="E448" s="330">
        <v>6.7980999999999998</v>
      </c>
      <c r="F448" s="330"/>
      <c r="G448" s="330"/>
      <c r="I448" s="332" t="s">
        <v>2063</v>
      </c>
      <c r="J448" s="333"/>
      <c r="K448" s="333"/>
    </row>
    <row r="449" spans="1:11" s="331" customFormat="1" ht="20.25" customHeight="1" x14ac:dyDescent="0.25">
      <c r="A449" s="327" t="s">
        <v>719</v>
      </c>
      <c r="B449" s="328" t="s">
        <v>1264</v>
      </c>
      <c r="C449" s="328" t="s">
        <v>2475</v>
      </c>
      <c r="D449" s="329">
        <v>5</v>
      </c>
      <c r="E449" s="330">
        <v>7.7553999999999998</v>
      </c>
      <c r="F449" s="330"/>
      <c r="G449" s="330"/>
      <c r="I449" s="332" t="s">
        <v>2063</v>
      </c>
      <c r="J449" s="333"/>
      <c r="K449" s="333"/>
    </row>
    <row r="450" spans="1:11" s="331" customFormat="1" ht="20.25" customHeight="1" x14ac:dyDescent="0.25">
      <c r="A450" s="327" t="s">
        <v>720</v>
      </c>
      <c r="B450" s="328" t="s">
        <v>1287</v>
      </c>
      <c r="C450" s="328" t="s">
        <v>2476</v>
      </c>
      <c r="D450" s="329">
        <v>3</v>
      </c>
      <c r="E450" s="330">
        <v>9.0336999999999996</v>
      </c>
      <c r="F450" s="330"/>
      <c r="G450" s="330"/>
      <c r="I450" s="332" t="s">
        <v>2063</v>
      </c>
      <c r="J450" s="333"/>
      <c r="K450" s="333"/>
    </row>
    <row r="451" spans="1:11" s="331" customFormat="1" ht="20.25" customHeight="1" x14ac:dyDescent="0.25">
      <c r="A451" s="327" t="s">
        <v>721</v>
      </c>
      <c r="B451" s="328" t="s">
        <v>1265</v>
      </c>
      <c r="C451" s="328" t="s">
        <v>2477</v>
      </c>
      <c r="D451" s="329">
        <v>8</v>
      </c>
      <c r="E451" s="330">
        <v>7.3451000000000004</v>
      </c>
      <c r="F451" s="330">
        <v>9.6445000000000007</v>
      </c>
      <c r="G451" s="330">
        <v>5.6017000000000001</v>
      </c>
      <c r="I451" s="332" t="s">
        <v>2063</v>
      </c>
      <c r="J451" s="333"/>
      <c r="K451" s="333"/>
    </row>
    <row r="452" spans="1:11" s="331" customFormat="1" ht="20.25" customHeight="1" x14ac:dyDescent="0.25">
      <c r="A452" s="327" t="s">
        <v>722</v>
      </c>
      <c r="B452" s="328" t="s">
        <v>1266</v>
      </c>
      <c r="C452" s="328" t="s">
        <v>2478</v>
      </c>
      <c r="D452" s="329">
        <v>13</v>
      </c>
      <c r="E452" s="330">
        <v>8.0111000000000008</v>
      </c>
      <c r="F452" s="330">
        <v>11.039099999999999</v>
      </c>
      <c r="G452" s="330"/>
      <c r="I452" s="332" t="s">
        <v>2063</v>
      </c>
      <c r="J452" s="333"/>
      <c r="K452" s="333"/>
    </row>
    <row r="453" spans="1:11" s="331" customFormat="1" ht="20.25" customHeight="1" x14ac:dyDescent="0.25">
      <c r="A453" s="327" t="s">
        <v>723</v>
      </c>
      <c r="B453" s="328" t="s">
        <v>1267</v>
      </c>
      <c r="C453" s="328" t="s">
        <v>2479</v>
      </c>
      <c r="D453" s="329">
        <v>5</v>
      </c>
      <c r="E453" s="330">
        <v>7.3613999999999997</v>
      </c>
      <c r="F453" s="330"/>
      <c r="G453" s="330">
        <v>5.5239000000000003</v>
      </c>
      <c r="I453" s="332" t="s">
        <v>2063</v>
      </c>
      <c r="J453" s="333"/>
      <c r="K453" s="333"/>
    </row>
    <row r="454" spans="1:11" s="331" customFormat="1" ht="20.25" customHeight="1" x14ac:dyDescent="0.25">
      <c r="A454" s="327" t="s">
        <v>724</v>
      </c>
      <c r="B454" s="328" t="s">
        <v>1268</v>
      </c>
      <c r="C454" s="328" t="s">
        <v>2480</v>
      </c>
      <c r="D454" s="329">
        <v>5</v>
      </c>
      <c r="E454" s="330">
        <v>8.7349999999999994</v>
      </c>
      <c r="F454" s="330"/>
      <c r="G454" s="330">
        <v>7.7333999999999996</v>
      </c>
      <c r="I454" s="332" t="s">
        <v>2063</v>
      </c>
      <c r="J454" s="333"/>
      <c r="K454" s="333"/>
    </row>
    <row r="455" spans="1:11" s="331" customFormat="1" ht="20.25" customHeight="1" x14ac:dyDescent="0.25">
      <c r="A455" s="327" t="s">
        <v>725</v>
      </c>
      <c r="B455" s="328" t="s">
        <v>1288</v>
      </c>
      <c r="C455" s="328" t="s">
        <v>2481</v>
      </c>
      <c r="D455" s="329">
        <v>4</v>
      </c>
      <c r="E455" s="330">
        <v>7.4702999999999999</v>
      </c>
      <c r="F455" s="330"/>
      <c r="G455" s="330">
        <v>5.6456</v>
      </c>
      <c r="I455" s="332" t="s">
        <v>2063</v>
      </c>
      <c r="J455" s="333"/>
      <c r="K455" s="333"/>
    </row>
    <row r="456" spans="1:11" s="331" customFormat="1" ht="20.25" customHeight="1" x14ac:dyDescent="0.25">
      <c r="A456" s="327" t="s">
        <v>726</v>
      </c>
      <c r="B456" s="328" t="s">
        <v>1269</v>
      </c>
      <c r="C456" s="328" t="s">
        <v>2482</v>
      </c>
      <c r="D456" s="329">
        <v>2</v>
      </c>
      <c r="E456" s="330">
        <v>7.8872</v>
      </c>
      <c r="F456" s="330"/>
      <c r="G456" s="330"/>
      <c r="I456" s="332" t="s">
        <v>2063</v>
      </c>
      <c r="J456" s="333"/>
      <c r="K456" s="333"/>
    </row>
    <row r="457" spans="1:11" s="331" customFormat="1" ht="20.25" customHeight="1" x14ac:dyDescent="0.25">
      <c r="A457" s="327" t="s">
        <v>2483</v>
      </c>
      <c r="B457" s="328" t="s">
        <v>1270</v>
      </c>
      <c r="C457" s="328" t="s">
        <v>2484</v>
      </c>
      <c r="D457" s="329">
        <v>5</v>
      </c>
      <c r="E457" s="330">
        <v>7.8531000000000004</v>
      </c>
      <c r="F457" s="330"/>
      <c r="G457" s="330">
        <v>6.4053000000000004</v>
      </c>
      <c r="I457" s="332" t="s">
        <v>2063</v>
      </c>
      <c r="J457" s="333"/>
      <c r="K457" s="333"/>
    </row>
    <row r="458" spans="1:11" s="331" customFormat="1" ht="20.25" customHeight="1" x14ac:dyDescent="0.25">
      <c r="A458" s="327" t="s">
        <v>419</v>
      </c>
      <c r="B458" s="328" t="s">
        <v>1271</v>
      </c>
      <c r="C458" s="328" t="s">
        <v>2485</v>
      </c>
      <c r="D458" s="329">
        <v>2</v>
      </c>
      <c r="E458" s="330">
        <v>7.6105999999999998</v>
      </c>
      <c r="F458" s="330"/>
      <c r="G458" s="330"/>
      <c r="I458" s="332" t="s">
        <v>2063</v>
      </c>
      <c r="J458" s="333"/>
      <c r="K458" s="333"/>
    </row>
    <row r="459" spans="1:11" s="331" customFormat="1" ht="20.25" customHeight="1" x14ac:dyDescent="0.25">
      <c r="A459" s="327" t="s">
        <v>420</v>
      </c>
      <c r="B459" s="328" t="s">
        <v>1289</v>
      </c>
      <c r="C459" s="328" t="s">
        <v>2486</v>
      </c>
      <c r="D459" s="329">
        <v>4</v>
      </c>
      <c r="E459" s="330">
        <v>7.6885000000000003</v>
      </c>
      <c r="F459" s="330"/>
      <c r="G459" s="330">
        <v>6.2100999999999997</v>
      </c>
      <c r="I459" s="332" t="s">
        <v>2063</v>
      </c>
      <c r="J459" s="333"/>
      <c r="K459" s="333"/>
    </row>
    <row r="460" spans="1:11" s="331" customFormat="1" ht="20.25" customHeight="1" x14ac:dyDescent="0.25">
      <c r="A460" s="327" t="s">
        <v>421</v>
      </c>
      <c r="B460" s="328" t="s">
        <v>1272</v>
      </c>
      <c r="C460" s="328" t="s">
        <v>2487</v>
      </c>
      <c r="D460" s="329">
        <v>2</v>
      </c>
      <c r="E460" s="330">
        <v>8.1225000000000005</v>
      </c>
      <c r="F460" s="330"/>
      <c r="G460" s="330"/>
      <c r="I460" s="332" t="s">
        <v>2063</v>
      </c>
      <c r="J460" s="333"/>
      <c r="K460" s="333"/>
    </row>
    <row r="461" spans="1:11" s="331" customFormat="1" ht="20.25" customHeight="1" x14ac:dyDescent="0.25">
      <c r="A461" s="327" t="s">
        <v>422</v>
      </c>
      <c r="B461" s="328" t="s">
        <v>1284</v>
      </c>
      <c r="C461" s="328" t="s">
        <v>2488</v>
      </c>
      <c r="D461" s="329">
        <v>5</v>
      </c>
      <c r="E461" s="330">
        <v>8.6207999999999991</v>
      </c>
      <c r="F461" s="330"/>
      <c r="G461" s="330">
        <v>8.0300999999999991</v>
      </c>
      <c r="I461" s="332" t="s">
        <v>2063</v>
      </c>
      <c r="J461" s="333"/>
      <c r="K461" s="333"/>
    </row>
    <row r="462" spans="1:11" s="331" customFormat="1" ht="20.25" customHeight="1" x14ac:dyDescent="0.25">
      <c r="A462" s="327" t="s">
        <v>423</v>
      </c>
      <c r="B462" s="328" t="s">
        <v>1273</v>
      </c>
      <c r="C462" s="328" t="s">
        <v>2489</v>
      </c>
      <c r="D462" s="329">
        <v>9</v>
      </c>
      <c r="E462" s="330">
        <v>9.0688999999999993</v>
      </c>
      <c r="F462" s="330">
        <v>10.543100000000001</v>
      </c>
      <c r="G462" s="330"/>
      <c r="I462" s="332" t="s">
        <v>2063</v>
      </c>
      <c r="J462" s="333"/>
      <c r="K462" s="333"/>
    </row>
    <row r="463" spans="1:11" s="331" customFormat="1" ht="20.25" customHeight="1" x14ac:dyDescent="0.25">
      <c r="A463" s="327" t="s">
        <v>2490</v>
      </c>
      <c r="B463" s="328" t="s">
        <v>1285</v>
      </c>
      <c r="C463" s="328" t="s">
        <v>2491</v>
      </c>
      <c r="D463" s="329">
        <v>5</v>
      </c>
      <c r="E463" s="330">
        <v>8.4933999999999994</v>
      </c>
      <c r="F463" s="330"/>
      <c r="G463" s="330"/>
      <c r="I463" s="332" t="s">
        <v>2063</v>
      </c>
      <c r="J463" s="333"/>
      <c r="K463" s="333"/>
    </row>
    <row r="464" spans="1:11" s="331" customFormat="1" ht="20.25" customHeight="1" x14ac:dyDescent="0.25">
      <c r="A464" s="327" t="s">
        <v>2492</v>
      </c>
      <c r="B464" s="328" t="s">
        <v>1274</v>
      </c>
      <c r="C464" s="328" t="s">
        <v>2493</v>
      </c>
      <c r="D464" s="329">
        <v>2</v>
      </c>
      <c r="E464" s="330">
        <v>8.3003999999999998</v>
      </c>
      <c r="F464" s="330"/>
      <c r="G464" s="330"/>
      <c r="I464" s="332" t="s">
        <v>2063</v>
      </c>
      <c r="J464" s="333"/>
      <c r="K464" s="333"/>
    </row>
    <row r="465" spans="1:11" s="331" customFormat="1" ht="20.25" customHeight="1" x14ac:dyDescent="0.25">
      <c r="A465" s="327" t="s">
        <v>2494</v>
      </c>
      <c r="B465" s="328" t="s">
        <v>1275</v>
      </c>
      <c r="C465" s="328" t="s">
        <v>2495</v>
      </c>
      <c r="D465" s="329">
        <v>2</v>
      </c>
      <c r="E465" s="330">
        <v>8.0892999999999997</v>
      </c>
      <c r="F465" s="330"/>
      <c r="G465" s="330"/>
      <c r="I465" s="332" t="s">
        <v>2063</v>
      </c>
      <c r="J465" s="333"/>
      <c r="K465" s="333"/>
    </row>
    <row r="466" spans="1:11" s="331" customFormat="1" ht="20.25" customHeight="1" x14ac:dyDescent="0.25">
      <c r="A466" s="327" t="s">
        <v>2496</v>
      </c>
      <c r="B466" s="328" t="s">
        <v>1276</v>
      </c>
      <c r="C466" s="328" t="s">
        <v>2497</v>
      </c>
      <c r="D466" s="329">
        <v>5</v>
      </c>
      <c r="E466" s="330">
        <v>6.8487</v>
      </c>
      <c r="F466" s="330"/>
      <c r="G466" s="330"/>
      <c r="I466" s="332" t="s">
        <v>2063</v>
      </c>
      <c r="J466" s="333"/>
      <c r="K466" s="333"/>
    </row>
    <row r="467" spans="1:11" s="331" customFormat="1" ht="20.25" customHeight="1" x14ac:dyDescent="0.25">
      <c r="A467" s="327" t="s">
        <v>2498</v>
      </c>
      <c r="B467" s="328" t="s">
        <v>1277</v>
      </c>
      <c r="C467" s="328" t="s">
        <v>2499</v>
      </c>
      <c r="D467" s="329">
        <v>5</v>
      </c>
      <c r="E467" s="330">
        <v>7.0597000000000003</v>
      </c>
      <c r="F467" s="330"/>
      <c r="G467" s="330">
        <v>6.1417000000000002</v>
      </c>
      <c r="I467" s="332" t="s">
        <v>2063</v>
      </c>
      <c r="J467" s="333"/>
      <c r="K467" s="333"/>
    </row>
    <row r="468" spans="1:11" s="331" customFormat="1" ht="20.25" customHeight="1" x14ac:dyDescent="0.25">
      <c r="A468" s="327" t="s">
        <v>2500</v>
      </c>
      <c r="B468" s="328" t="s">
        <v>1283</v>
      </c>
      <c r="C468" s="328" t="s">
        <v>2501</v>
      </c>
      <c r="D468" s="329">
        <v>5</v>
      </c>
      <c r="E468" s="330">
        <v>6.2469999999999999</v>
      </c>
      <c r="F468" s="330"/>
      <c r="G468" s="330">
        <v>5.4881000000000002</v>
      </c>
      <c r="I468" s="332" t="s">
        <v>2063</v>
      </c>
      <c r="J468" s="333"/>
      <c r="K468" s="333"/>
    </row>
    <row r="469" spans="1:11" s="331" customFormat="1" ht="20.25" customHeight="1" x14ac:dyDescent="0.25">
      <c r="A469" s="327" t="s">
        <v>2502</v>
      </c>
      <c r="B469" s="328" t="s">
        <v>1336</v>
      </c>
      <c r="C469" s="328" t="s">
        <v>2503</v>
      </c>
      <c r="D469" s="329">
        <v>10</v>
      </c>
      <c r="E469" s="330">
        <v>8.3756000000000004</v>
      </c>
      <c r="F469" s="330">
        <v>10.344799999999999</v>
      </c>
      <c r="G469" s="330"/>
      <c r="I469" s="332" t="s">
        <v>2063</v>
      </c>
      <c r="J469" s="333"/>
      <c r="K469" s="333"/>
    </row>
    <row r="470" spans="1:11" s="331" customFormat="1" ht="20.25" customHeight="1" x14ac:dyDescent="0.25">
      <c r="A470" s="327" t="s">
        <v>2504</v>
      </c>
      <c r="B470" s="328" t="s">
        <v>1338</v>
      </c>
      <c r="C470" s="328" t="s">
        <v>2505</v>
      </c>
      <c r="D470" s="329">
        <v>9</v>
      </c>
      <c r="E470" s="330">
        <v>6.2595999999999998</v>
      </c>
      <c r="F470" s="330">
        <v>9.9479000000000006</v>
      </c>
      <c r="G470" s="330"/>
      <c r="I470" s="332" t="s">
        <v>2063</v>
      </c>
      <c r="J470" s="333"/>
      <c r="K470" s="333"/>
    </row>
    <row r="471" spans="1:11" s="331" customFormat="1" ht="20.25" customHeight="1" x14ac:dyDescent="0.25">
      <c r="A471" s="327" t="s">
        <v>2506</v>
      </c>
      <c r="B471" s="328" t="s">
        <v>1337</v>
      </c>
      <c r="C471" s="328" t="s">
        <v>2507</v>
      </c>
      <c r="D471" s="329">
        <v>9</v>
      </c>
      <c r="E471" s="330">
        <v>5.6539999999999999</v>
      </c>
      <c r="F471" s="330">
        <v>9.8332999999999995</v>
      </c>
      <c r="G471" s="330">
        <v>4.4203000000000001</v>
      </c>
      <c r="I471" s="332" t="s">
        <v>2063</v>
      </c>
      <c r="J471" s="333"/>
      <c r="K471" s="333"/>
    </row>
    <row r="472" spans="1:11" s="331" customFormat="1" ht="20.25" customHeight="1" x14ac:dyDescent="0.25">
      <c r="A472" s="327" t="s">
        <v>2508</v>
      </c>
      <c r="B472" s="328" t="s">
        <v>1339</v>
      </c>
      <c r="C472" s="328" t="s">
        <v>2509</v>
      </c>
      <c r="D472" s="329">
        <v>9</v>
      </c>
      <c r="E472" s="330">
        <v>7.9103000000000003</v>
      </c>
      <c r="F472" s="330">
        <v>11.323399999999999</v>
      </c>
      <c r="G472" s="330"/>
      <c r="I472" s="332" t="s">
        <v>2063</v>
      </c>
      <c r="J472" s="333"/>
      <c r="K472" s="333"/>
    </row>
    <row r="473" spans="1:11" s="331" customFormat="1" ht="20.25" customHeight="1" x14ac:dyDescent="0.25">
      <c r="A473" s="327" t="s">
        <v>2510</v>
      </c>
      <c r="B473" s="328" t="s">
        <v>1340</v>
      </c>
      <c r="C473" s="328" t="s">
        <v>2511</v>
      </c>
      <c r="D473" s="329">
        <v>9</v>
      </c>
      <c r="E473" s="330">
        <v>7.9088000000000003</v>
      </c>
      <c r="F473" s="330">
        <v>10.750500000000001</v>
      </c>
      <c r="G473" s="330"/>
      <c r="I473" s="332" t="s">
        <v>2063</v>
      </c>
      <c r="J473" s="333"/>
      <c r="K473" s="333"/>
    </row>
    <row r="474" spans="1:11" s="331" customFormat="1" ht="20.25" customHeight="1" x14ac:dyDescent="0.25">
      <c r="A474" s="327" t="s">
        <v>2512</v>
      </c>
      <c r="B474" s="328" t="s">
        <v>1354</v>
      </c>
      <c r="C474" s="328" t="s">
        <v>2513</v>
      </c>
      <c r="D474" s="329">
        <v>9</v>
      </c>
      <c r="E474" s="330">
        <v>7.8057999999999996</v>
      </c>
      <c r="F474" s="330">
        <v>10.019</v>
      </c>
      <c r="G474" s="330"/>
      <c r="I474" s="332" t="s">
        <v>2063</v>
      </c>
      <c r="J474" s="333"/>
      <c r="K474" s="333"/>
    </row>
    <row r="475" spans="1:11" s="331" customFormat="1" ht="20.25" customHeight="1" x14ac:dyDescent="0.25">
      <c r="A475" s="327" t="s">
        <v>2514</v>
      </c>
      <c r="B475" s="328" t="s">
        <v>1355</v>
      </c>
      <c r="C475" s="328" t="s">
        <v>2515</v>
      </c>
      <c r="D475" s="329">
        <v>9</v>
      </c>
      <c r="E475" s="330">
        <v>7.3818000000000001</v>
      </c>
      <c r="F475" s="330">
        <v>10.744</v>
      </c>
      <c r="G475" s="330">
        <v>5.1148999999999996</v>
      </c>
      <c r="I475" s="332" t="s">
        <v>2063</v>
      </c>
      <c r="J475" s="333"/>
      <c r="K475" s="333"/>
    </row>
    <row r="476" spans="1:11" s="331" customFormat="1" ht="20.25" customHeight="1" x14ac:dyDescent="0.25">
      <c r="A476" s="327" t="s">
        <v>2516</v>
      </c>
      <c r="B476" s="328" t="s">
        <v>1352</v>
      </c>
      <c r="C476" s="328" t="s">
        <v>2517</v>
      </c>
      <c r="D476" s="329">
        <v>1</v>
      </c>
      <c r="E476" s="330">
        <v>3.7504</v>
      </c>
      <c r="F476" s="330"/>
      <c r="G476" s="330"/>
      <c r="I476" s="332" t="s">
        <v>2063</v>
      </c>
      <c r="J476" s="333"/>
      <c r="K476" s="333"/>
    </row>
    <row r="477" spans="1:11" s="331" customFormat="1" ht="20.25" customHeight="1" x14ac:dyDescent="0.25">
      <c r="A477" s="327" t="s">
        <v>2518</v>
      </c>
      <c r="B477" s="328" t="s">
        <v>1353</v>
      </c>
      <c r="C477" s="328" t="s">
        <v>2519</v>
      </c>
      <c r="D477" s="329">
        <v>5</v>
      </c>
      <c r="E477" s="330">
        <v>8.8496000000000006</v>
      </c>
      <c r="F477" s="330"/>
      <c r="G477" s="330"/>
      <c r="I477" s="332" t="s">
        <v>2063</v>
      </c>
      <c r="J477" s="333"/>
      <c r="K477" s="333"/>
    </row>
    <row r="478" spans="1:11" s="331" customFormat="1" ht="20.25" customHeight="1" x14ac:dyDescent="0.25">
      <c r="A478" s="327" t="s">
        <v>2520</v>
      </c>
      <c r="B478" s="328" t="s">
        <v>1356</v>
      </c>
      <c r="C478" s="328" t="s">
        <v>2521</v>
      </c>
      <c r="D478" s="329">
        <v>2</v>
      </c>
      <c r="E478" s="330">
        <v>8.3582999999999998</v>
      </c>
      <c r="F478" s="330"/>
      <c r="G478" s="330"/>
      <c r="I478" s="332" t="s">
        <v>2063</v>
      </c>
      <c r="J478" s="333"/>
      <c r="K478" s="333"/>
    </row>
    <row r="479" spans="1:11" s="331" customFormat="1" ht="20.25" customHeight="1" x14ac:dyDescent="0.25">
      <c r="A479" s="327" t="s">
        <v>2522</v>
      </c>
      <c r="B479" s="328" t="s">
        <v>1357</v>
      </c>
      <c r="C479" s="328" t="s">
        <v>2523</v>
      </c>
      <c r="D479" s="329">
        <v>2</v>
      </c>
      <c r="E479" s="330">
        <v>8.5273000000000003</v>
      </c>
      <c r="F479" s="330"/>
      <c r="G479" s="330"/>
      <c r="I479" s="332" t="s">
        <v>2063</v>
      </c>
      <c r="J479" s="333"/>
      <c r="K479" s="333"/>
    </row>
    <row r="480" spans="1:11" s="331" customFormat="1" ht="20.25" customHeight="1" x14ac:dyDescent="0.25">
      <c r="A480" s="327" t="s">
        <v>2524</v>
      </c>
      <c r="B480" s="328" t="s">
        <v>1358</v>
      </c>
      <c r="C480" s="328" t="s">
        <v>2525</v>
      </c>
      <c r="D480" s="329">
        <v>2</v>
      </c>
      <c r="E480" s="330">
        <v>8.2013999999999996</v>
      </c>
      <c r="F480" s="330"/>
      <c r="G480" s="330"/>
      <c r="I480" s="332" t="s">
        <v>2063</v>
      </c>
      <c r="J480" s="333"/>
      <c r="K480" s="333"/>
    </row>
    <row r="481" spans="1:11" s="331" customFormat="1" ht="20.25" customHeight="1" x14ac:dyDescent="0.25">
      <c r="A481" s="327" t="s">
        <v>2526</v>
      </c>
      <c r="B481" s="328" t="s">
        <v>1359</v>
      </c>
      <c r="C481" s="328" t="s">
        <v>2527</v>
      </c>
      <c r="D481" s="329">
        <v>2</v>
      </c>
      <c r="E481" s="330">
        <v>7.7755000000000001</v>
      </c>
      <c r="F481" s="330"/>
      <c r="G481" s="330"/>
      <c r="I481" s="332" t="s">
        <v>2063</v>
      </c>
      <c r="J481" s="333"/>
      <c r="K481" s="333"/>
    </row>
    <row r="482" spans="1:11" s="331" customFormat="1" ht="20.25" customHeight="1" x14ac:dyDescent="0.25">
      <c r="A482" s="327" t="s">
        <v>2528</v>
      </c>
      <c r="B482" s="328" t="s">
        <v>1360</v>
      </c>
      <c r="C482" s="328" t="s">
        <v>2529</v>
      </c>
      <c r="D482" s="329">
        <v>3</v>
      </c>
      <c r="E482" s="330">
        <v>8.1554000000000002</v>
      </c>
      <c r="F482" s="330"/>
      <c r="G482" s="330"/>
      <c r="I482" s="332" t="s">
        <v>2063</v>
      </c>
      <c r="J482" s="333"/>
      <c r="K482" s="333"/>
    </row>
    <row r="483" spans="1:11" s="331" customFormat="1" ht="20.25" customHeight="1" x14ac:dyDescent="0.25">
      <c r="A483" s="327" t="s">
        <v>2530</v>
      </c>
      <c r="B483" s="328" t="s">
        <v>1178</v>
      </c>
      <c r="C483" s="328" t="s">
        <v>1777</v>
      </c>
      <c r="D483" s="329">
        <v>1</v>
      </c>
      <c r="E483" s="330">
        <v>2.3973</v>
      </c>
      <c r="F483" s="330"/>
      <c r="G483" s="330"/>
      <c r="I483" s="332" t="s">
        <v>2063</v>
      </c>
      <c r="J483" s="333"/>
      <c r="K483" s="333"/>
    </row>
    <row r="484" spans="1:11" s="331" customFormat="1" ht="20.25" customHeight="1" x14ac:dyDescent="0.25">
      <c r="A484" s="327" t="s">
        <v>2531</v>
      </c>
      <c r="B484" s="328" t="s">
        <v>911</v>
      </c>
      <c r="C484" s="328" t="s">
        <v>2540</v>
      </c>
      <c r="D484" s="329">
        <v>1</v>
      </c>
      <c r="E484" s="330">
        <v>6.0827999999999998</v>
      </c>
      <c r="F484" s="330"/>
      <c r="G484" s="330"/>
      <c r="I484" s="332" t="s">
        <v>2063</v>
      </c>
      <c r="J484" s="333"/>
      <c r="K484" s="333"/>
    </row>
    <row r="485" spans="1:11" s="331" customFormat="1" ht="20.25" customHeight="1" x14ac:dyDescent="0.25">
      <c r="A485" s="327" t="s">
        <v>2532</v>
      </c>
      <c r="B485" s="328" t="s">
        <v>912</v>
      </c>
      <c r="C485" s="328" t="s">
        <v>2541</v>
      </c>
      <c r="D485" s="329">
        <v>1</v>
      </c>
      <c r="E485" s="330">
        <v>6.8082000000000003</v>
      </c>
      <c r="F485" s="330"/>
      <c r="G485" s="330"/>
      <c r="I485" s="332" t="s">
        <v>2063</v>
      </c>
      <c r="J485" s="333"/>
      <c r="K485" s="333"/>
    </row>
    <row r="486" spans="1:11" s="331" customFormat="1" ht="20.25" customHeight="1" x14ac:dyDescent="0.25">
      <c r="A486" s="327" t="s">
        <v>2533</v>
      </c>
      <c r="B486" s="328" t="s">
        <v>913</v>
      </c>
      <c r="C486" s="328" t="s">
        <v>2542</v>
      </c>
      <c r="D486" s="329">
        <v>1</v>
      </c>
      <c r="E486" s="330">
        <v>6.8863000000000003</v>
      </c>
      <c r="F486" s="330"/>
      <c r="G486" s="330"/>
      <c r="I486" s="332" t="s">
        <v>2063</v>
      </c>
      <c r="J486" s="333"/>
      <c r="K486" s="333"/>
    </row>
    <row r="487" spans="1:11" s="331" customFormat="1" ht="20.25" customHeight="1" x14ac:dyDescent="0.25">
      <c r="A487" s="327" t="s">
        <v>2534</v>
      </c>
      <c r="B487" s="328" t="s">
        <v>914</v>
      </c>
      <c r="C487" s="328" t="s">
        <v>2543</v>
      </c>
      <c r="D487" s="329">
        <v>1</v>
      </c>
      <c r="E487" s="330">
        <v>7.3966000000000003</v>
      </c>
      <c r="F487" s="330"/>
      <c r="G487" s="330"/>
      <c r="I487" s="332" t="s">
        <v>2063</v>
      </c>
      <c r="J487" s="333"/>
      <c r="K487" s="333"/>
    </row>
    <row r="488" spans="1:11" s="331" customFormat="1" ht="20.25" customHeight="1" x14ac:dyDescent="0.25">
      <c r="A488" s="327" t="s">
        <v>2535</v>
      </c>
      <c r="B488" s="328" t="s">
        <v>915</v>
      </c>
      <c r="C488" s="328" t="s">
        <v>2544</v>
      </c>
      <c r="D488" s="329">
        <v>1</v>
      </c>
      <c r="E488" s="330">
        <v>6.4847000000000001</v>
      </c>
      <c r="F488" s="330"/>
      <c r="G488" s="330"/>
      <c r="I488" s="332" t="s">
        <v>2063</v>
      </c>
      <c r="J488" s="333"/>
      <c r="K488" s="333"/>
    </row>
    <row r="489" spans="1:11" s="331" customFormat="1" ht="20.25" customHeight="1" x14ac:dyDescent="0.25">
      <c r="A489" s="327" t="s">
        <v>2536</v>
      </c>
      <c r="B489" s="328" t="s">
        <v>916</v>
      </c>
      <c r="C489" s="328" t="s">
        <v>2545</v>
      </c>
      <c r="D489" s="329">
        <v>1</v>
      </c>
      <c r="E489" s="330">
        <v>4.8364000000000003</v>
      </c>
      <c r="F489" s="330"/>
      <c r="G489" s="330"/>
      <c r="I489" s="332" t="s">
        <v>2063</v>
      </c>
      <c r="J489" s="333"/>
      <c r="K489" s="333"/>
    </row>
    <row r="492" spans="1:11" ht="18.75" x14ac:dyDescent="0.25">
      <c r="B492" s="414" t="s">
        <v>2537</v>
      </c>
      <c r="C492" s="414"/>
      <c r="D492" s="415"/>
      <c r="E492" s="335"/>
      <c r="F492" s="336"/>
      <c r="G492" s="337"/>
    </row>
    <row r="493" spans="1:11" ht="18.75" x14ac:dyDescent="0.25">
      <c r="B493" s="338" t="s">
        <v>2538</v>
      </c>
      <c r="C493" s="339"/>
      <c r="D493" s="340"/>
      <c r="E493" s="335"/>
      <c r="F493" s="336" t="s">
        <v>2539</v>
      </c>
      <c r="G493" s="335"/>
    </row>
    <row r="505" spans="1:11" s="341" customFormat="1" x14ac:dyDescent="0.25">
      <c r="A505" s="314"/>
      <c r="B505" s="314"/>
      <c r="C505" s="314"/>
      <c r="D505" s="315"/>
      <c r="E505" s="315"/>
      <c r="F505" s="315"/>
      <c r="G505" s="315"/>
      <c r="H505" s="314"/>
      <c r="I505" s="314"/>
      <c r="J505" s="314"/>
      <c r="K505" s="314"/>
    </row>
  </sheetData>
  <mergeCells count="7">
    <mergeCell ref="B492:D492"/>
    <mergeCell ref="A6:G6"/>
    <mergeCell ref="A8:A12"/>
    <mergeCell ref="B8:B12"/>
    <mergeCell ref="C8:C12"/>
    <mergeCell ref="D8:D12"/>
    <mergeCell ref="E8:G11"/>
  </mergeCells>
  <pageMargins left="0.19685039370078741" right="0.11811023622047245" top="0.15748031496062992" bottom="0.15748031496062992" header="0.31496062992125984" footer="0.31496062992125984"/>
  <pageSetup paperSize="9" scale="72" orientation="portrait" r:id="rId1"/>
  <colBreaks count="1" manualBreakCount="1">
    <brk id="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70"/>
  <sheetViews>
    <sheetView workbookViewId="0">
      <pane xSplit="4" ySplit="2" topLeftCell="E463" activePane="bottomRight" state="frozen"/>
      <selection activeCell="C1" sqref="C1"/>
      <selection pane="topRight" activeCell="E1" sqref="E1"/>
      <selection pane="bottomLeft" activeCell="C3" sqref="C3"/>
      <selection pane="bottomRight" activeCell="E493" sqref="E493"/>
    </sheetView>
  </sheetViews>
  <sheetFormatPr defaultRowHeight="10.5" outlineLevelCol="1" x14ac:dyDescent="0.25"/>
  <cols>
    <col min="1" max="1" width="26.140625" style="239" customWidth="1" outlineLevel="1"/>
    <col min="2" max="2" width="6.7109375" style="239" customWidth="1" outlineLevel="1"/>
    <col min="3" max="3" width="42.28515625" style="239" customWidth="1"/>
    <col min="4" max="4" width="9" style="239" customWidth="1"/>
    <col min="5" max="5" width="10.28515625" style="239" customWidth="1"/>
    <col min="6" max="6" width="9.140625" style="245"/>
    <col min="7" max="7" width="13.28515625" style="245" customWidth="1"/>
    <col min="8" max="8" width="10" style="246" customWidth="1"/>
    <col min="9" max="9" width="11.28515625" style="245" customWidth="1"/>
    <col min="10" max="10" width="18.42578125" style="239" customWidth="1"/>
    <col min="11" max="12" width="9.140625" style="239"/>
    <col min="13" max="13" width="9.140625" style="240"/>
    <col min="14" max="15" width="9.140625" style="239"/>
    <col min="16" max="16" width="24.140625" style="239" customWidth="1"/>
    <col min="17" max="17" width="18.28515625" style="239" customWidth="1"/>
    <col min="18" max="256" width="9.140625" style="239"/>
    <col min="257" max="258" width="0" style="239" hidden="1" customWidth="1"/>
    <col min="259" max="259" width="42.28515625" style="239" customWidth="1"/>
    <col min="260" max="260" width="9" style="239" customWidth="1"/>
    <col min="261" max="261" width="10.28515625" style="239" customWidth="1"/>
    <col min="262" max="262" width="9.140625" style="239"/>
    <col min="263" max="263" width="13.28515625" style="239" customWidth="1"/>
    <col min="264" max="264" width="10" style="239" customWidth="1"/>
    <col min="265" max="265" width="11.28515625" style="239" customWidth="1"/>
    <col min="266" max="266" width="18.42578125" style="239" customWidth="1"/>
    <col min="267" max="271" width="9.140625" style="239"/>
    <col min="272" max="272" width="24.140625" style="239" customWidth="1"/>
    <col min="273" max="273" width="18.28515625" style="239" customWidth="1"/>
    <col min="274" max="512" width="9.140625" style="239"/>
    <col min="513" max="514" width="0" style="239" hidden="1" customWidth="1"/>
    <col min="515" max="515" width="42.28515625" style="239" customWidth="1"/>
    <col min="516" max="516" width="9" style="239" customWidth="1"/>
    <col min="517" max="517" width="10.28515625" style="239" customWidth="1"/>
    <col min="518" max="518" width="9.140625" style="239"/>
    <col min="519" max="519" width="13.28515625" style="239" customWidth="1"/>
    <col min="520" max="520" width="10" style="239" customWidth="1"/>
    <col min="521" max="521" width="11.28515625" style="239" customWidth="1"/>
    <col min="522" max="522" width="18.42578125" style="239" customWidth="1"/>
    <col min="523" max="527" width="9.140625" style="239"/>
    <col min="528" max="528" width="24.140625" style="239" customWidth="1"/>
    <col min="529" max="529" width="18.28515625" style="239" customWidth="1"/>
    <col min="530" max="768" width="9.140625" style="239"/>
    <col min="769" max="770" width="0" style="239" hidden="1" customWidth="1"/>
    <col min="771" max="771" width="42.28515625" style="239" customWidth="1"/>
    <col min="772" max="772" width="9" style="239" customWidth="1"/>
    <col min="773" max="773" width="10.28515625" style="239" customWidth="1"/>
    <col min="774" max="774" width="9.140625" style="239"/>
    <col min="775" max="775" width="13.28515625" style="239" customWidth="1"/>
    <col min="776" max="776" width="10" style="239" customWidth="1"/>
    <col min="777" max="777" width="11.28515625" style="239" customWidth="1"/>
    <col min="778" max="778" width="18.42578125" style="239" customWidth="1"/>
    <col min="779" max="783" width="9.140625" style="239"/>
    <col min="784" max="784" width="24.140625" style="239" customWidth="1"/>
    <col min="785" max="785" width="18.28515625" style="239" customWidth="1"/>
    <col min="786" max="1024" width="9.140625" style="239"/>
    <col min="1025" max="1026" width="0" style="239" hidden="1" customWidth="1"/>
    <col min="1027" max="1027" width="42.28515625" style="239" customWidth="1"/>
    <col min="1028" max="1028" width="9" style="239" customWidth="1"/>
    <col min="1029" max="1029" width="10.28515625" style="239" customWidth="1"/>
    <col min="1030" max="1030" width="9.140625" style="239"/>
    <col min="1031" max="1031" width="13.28515625" style="239" customWidth="1"/>
    <col min="1032" max="1032" width="10" style="239" customWidth="1"/>
    <col min="1033" max="1033" width="11.28515625" style="239" customWidth="1"/>
    <col min="1034" max="1034" width="18.42578125" style="239" customWidth="1"/>
    <col min="1035" max="1039" width="9.140625" style="239"/>
    <col min="1040" max="1040" width="24.140625" style="239" customWidth="1"/>
    <col min="1041" max="1041" width="18.28515625" style="239" customWidth="1"/>
    <col min="1042" max="1280" width="9.140625" style="239"/>
    <col min="1281" max="1282" width="0" style="239" hidden="1" customWidth="1"/>
    <col min="1283" max="1283" width="42.28515625" style="239" customWidth="1"/>
    <col min="1284" max="1284" width="9" style="239" customWidth="1"/>
    <col min="1285" max="1285" width="10.28515625" style="239" customWidth="1"/>
    <col min="1286" max="1286" width="9.140625" style="239"/>
    <col min="1287" max="1287" width="13.28515625" style="239" customWidth="1"/>
    <col min="1288" max="1288" width="10" style="239" customWidth="1"/>
    <col min="1289" max="1289" width="11.28515625" style="239" customWidth="1"/>
    <col min="1290" max="1290" width="18.42578125" style="239" customWidth="1"/>
    <col min="1291" max="1295" width="9.140625" style="239"/>
    <col min="1296" max="1296" width="24.140625" style="239" customWidth="1"/>
    <col min="1297" max="1297" width="18.28515625" style="239" customWidth="1"/>
    <col min="1298" max="1536" width="9.140625" style="239"/>
    <col min="1537" max="1538" width="0" style="239" hidden="1" customWidth="1"/>
    <col min="1539" max="1539" width="42.28515625" style="239" customWidth="1"/>
    <col min="1540" max="1540" width="9" style="239" customWidth="1"/>
    <col min="1541" max="1541" width="10.28515625" style="239" customWidth="1"/>
    <col min="1542" max="1542" width="9.140625" style="239"/>
    <col min="1543" max="1543" width="13.28515625" style="239" customWidth="1"/>
    <col min="1544" max="1544" width="10" style="239" customWidth="1"/>
    <col min="1545" max="1545" width="11.28515625" style="239" customWidth="1"/>
    <col min="1546" max="1546" width="18.42578125" style="239" customWidth="1"/>
    <col min="1547" max="1551" width="9.140625" style="239"/>
    <col min="1552" max="1552" width="24.140625" style="239" customWidth="1"/>
    <col min="1553" max="1553" width="18.28515625" style="239" customWidth="1"/>
    <col min="1554" max="1792" width="9.140625" style="239"/>
    <col min="1793" max="1794" width="0" style="239" hidden="1" customWidth="1"/>
    <col min="1795" max="1795" width="42.28515625" style="239" customWidth="1"/>
    <col min="1796" max="1796" width="9" style="239" customWidth="1"/>
    <col min="1797" max="1797" width="10.28515625" style="239" customWidth="1"/>
    <col min="1798" max="1798" width="9.140625" style="239"/>
    <col min="1799" max="1799" width="13.28515625" style="239" customWidth="1"/>
    <col min="1800" max="1800" width="10" style="239" customWidth="1"/>
    <col min="1801" max="1801" width="11.28515625" style="239" customWidth="1"/>
    <col min="1802" max="1802" width="18.42578125" style="239" customWidth="1"/>
    <col min="1803" max="1807" width="9.140625" style="239"/>
    <col min="1808" max="1808" width="24.140625" style="239" customWidth="1"/>
    <col min="1809" max="1809" width="18.28515625" style="239" customWidth="1"/>
    <col min="1810" max="2048" width="9.140625" style="239"/>
    <col min="2049" max="2050" width="0" style="239" hidden="1" customWidth="1"/>
    <col min="2051" max="2051" width="42.28515625" style="239" customWidth="1"/>
    <col min="2052" max="2052" width="9" style="239" customWidth="1"/>
    <col min="2053" max="2053" width="10.28515625" style="239" customWidth="1"/>
    <col min="2054" max="2054" width="9.140625" style="239"/>
    <col min="2055" max="2055" width="13.28515625" style="239" customWidth="1"/>
    <col min="2056" max="2056" width="10" style="239" customWidth="1"/>
    <col min="2057" max="2057" width="11.28515625" style="239" customWidth="1"/>
    <col min="2058" max="2058" width="18.42578125" style="239" customWidth="1"/>
    <col min="2059" max="2063" width="9.140625" style="239"/>
    <col min="2064" max="2064" width="24.140625" style="239" customWidth="1"/>
    <col min="2065" max="2065" width="18.28515625" style="239" customWidth="1"/>
    <col min="2066" max="2304" width="9.140625" style="239"/>
    <col min="2305" max="2306" width="0" style="239" hidden="1" customWidth="1"/>
    <col min="2307" max="2307" width="42.28515625" style="239" customWidth="1"/>
    <col min="2308" max="2308" width="9" style="239" customWidth="1"/>
    <col min="2309" max="2309" width="10.28515625" style="239" customWidth="1"/>
    <col min="2310" max="2310" width="9.140625" style="239"/>
    <col min="2311" max="2311" width="13.28515625" style="239" customWidth="1"/>
    <col min="2312" max="2312" width="10" style="239" customWidth="1"/>
    <col min="2313" max="2313" width="11.28515625" style="239" customWidth="1"/>
    <col min="2314" max="2314" width="18.42578125" style="239" customWidth="1"/>
    <col min="2315" max="2319" width="9.140625" style="239"/>
    <col min="2320" max="2320" width="24.140625" style="239" customWidth="1"/>
    <col min="2321" max="2321" width="18.28515625" style="239" customWidth="1"/>
    <col min="2322" max="2560" width="9.140625" style="239"/>
    <col min="2561" max="2562" width="0" style="239" hidden="1" customWidth="1"/>
    <col min="2563" max="2563" width="42.28515625" style="239" customWidth="1"/>
    <col min="2564" max="2564" width="9" style="239" customWidth="1"/>
    <col min="2565" max="2565" width="10.28515625" style="239" customWidth="1"/>
    <col min="2566" max="2566" width="9.140625" style="239"/>
    <col min="2567" max="2567" width="13.28515625" style="239" customWidth="1"/>
    <col min="2568" max="2568" width="10" style="239" customWidth="1"/>
    <col min="2569" max="2569" width="11.28515625" style="239" customWidth="1"/>
    <col min="2570" max="2570" width="18.42578125" style="239" customWidth="1"/>
    <col min="2571" max="2575" width="9.140625" style="239"/>
    <col min="2576" max="2576" width="24.140625" style="239" customWidth="1"/>
    <col min="2577" max="2577" width="18.28515625" style="239" customWidth="1"/>
    <col min="2578" max="2816" width="9.140625" style="239"/>
    <col min="2817" max="2818" width="0" style="239" hidden="1" customWidth="1"/>
    <col min="2819" max="2819" width="42.28515625" style="239" customWidth="1"/>
    <col min="2820" max="2820" width="9" style="239" customWidth="1"/>
    <col min="2821" max="2821" width="10.28515625" style="239" customWidth="1"/>
    <col min="2822" max="2822" width="9.140625" style="239"/>
    <col min="2823" max="2823" width="13.28515625" style="239" customWidth="1"/>
    <col min="2824" max="2824" width="10" style="239" customWidth="1"/>
    <col min="2825" max="2825" width="11.28515625" style="239" customWidth="1"/>
    <col min="2826" max="2826" width="18.42578125" style="239" customWidth="1"/>
    <col min="2827" max="2831" width="9.140625" style="239"/>
    <col min="2832" max="2832" width="24.140625" style="239" customWidth="1"/>
    <col min="2833" max="2833" width="18.28515625" style="239" customWidth="1"/>
    <col min="2834" max="3072" width="9.140625" style="239"/>
    <col min="3073" max="3074" width="0" style="239" hidden="1" customWidth="1"/>
    <col min="3075" max="3075" width="42.28515625" style="239" customWidth="1"/>
    <col min="3076" max="3076" width="9" style="239" customWidth="1"/>
    <col min="3077" max="3077" width="10.28515625" style="239" customWidth="1"/>
    <col min="3078" max="3078" width="9.140625" style="239"/>
    <col min="3079" max="3079" width="13.28515625" style="239" customWidth="1"/>
    <col min="3080" max="3080" width="10" style="239" customWidth="1"/>
    <col min="3081" max="3081" width="11.28515625" style="239" customWidth="1"/>
    <col min="3082" max="3082" width="18.42578125" style="239" customWidth="1"/>
    <col min="3083" max="3087" width="9.140625" style="239"/>
    <col min="3088" max="3088" width="24.140625" style="239" customWidth="1"/>
    <col min="3089" max="3089" width="18.28515625" style="239" customWidth="1"/>
    <col min="3090" max="3328" width="9.140625" style="239"/>
    <col min="3329" max="3330" width="0" style="239" hidden="1" customWidth="1"/>
    <col min="3331" max="3331" width="42.28515625" style="239" customWidth="1"/>
    <col min="3332" max="3332" width="9" style="239" customWidth="1"/>
    <col min="3333" max="3333" width="10.28515625" style="239" customWidth="1"/>
    <col min="3334" max="3334" width="9.140625" style="239"/>
    <col min="3335" max="3335" width="13.28515625" style="239" customWidth="1"/>
    <col min="3336" max="3336" width="10" style="239" customWidth="1"/>
    <col min="3337" max="3337" width="11.28515625" style="239" customWidth="1"/>
    <col min="3338" max="3338" width="18.42578125" style="239" customWidth="1"/>
    <col min="3339" max="3343" width="9.140625" style="239"/>
    <col min="3344" max="3344" width="24.140625" style="239" customWidth="1"/>
    <col min="3345" max="3345" width="18.28515625" style="239" customWidth="1"/>
    <col min="3346" max="3584" width="9.140625" style="239"/>
    <col min="3585" max="3586" width="0" style="239" hidden="1" customWidth="1"/>
    <col min="3587" max="3587" width="42.28515625" style="239" customWidth="1"/>
    <col min="3588" max="3588" width="9" style="239" customWidth="1"/>
    <col min="3589" max="3589" width="10.28515625" style="239" customWidth="1"/>
    <col min="3590" max="3590" width="9.140625" style="239"/>
    <col min="3591" max="3591" width="13.28515625" style="239" customWidth="1"/>
    <col min="3592" max="3592" width="10" style="239" customWidth="1"/>
    <col min="3593" max="3593" width="11.28515625" style="239" customWidth="1"/>
    <col min="3594" max="3594" width="18.42578125" style="239" customWidth="1"/>
    <col min="3595" max="3599" width="9.140625" style="239"/>
    <col min="3600" max="3600" width="24.140625" style="239" customWidth="1"/>
    <col min="3601" max="3601" width="18.28515625" style="239" customWidth="1"/>
    <col min="3602" max="3840" width="9.140625" style="239"/>
    <col min="3841" max="3842" width="0" style="239" hidden="1" customWidth="1"/>
    <col min="3843" max="3843" width="42.28515625" style="239" customWidth="1"/>
    <col min="3844" max="3844" width="9" style="239" customWidth="1"/>
    <col min="3845" max="3845" width="10.28515625" style="239" customWidth="1"/>
    <col min="3846" max="3846" width="9.140625" style="239"/>
    <col min="3847" max="3847" width="13.28515625" style="239" customWidth="1"/>
    <col min="3848" max="3848" width="10" style="239" customWidth="1"/>
    <col min="3849" max="3849" width="11.28515625" style="239" customWidth="1"/>
    <col min="3850" max="3850" width="18.42578125" style="239" customWidth="1"/>
    <col min="3851" max="3855" width="9.140625" style="239"/>
    <col min="3856" max="3856" width="24.140625" style="239" customWidth="1"/>
    <col min="3857" max="3857" width="18.28515625" style="239" customWidth="1"/>
    <col min="3858" max="4096" width="9.140625" style="239"/>
    <col min="4097" max="4098" width="0" style="239" hidden="1" customWidth="1"/>
    <col min="4099" max="4099" width="42.28515625" style="239" customWidth="1"/>
    <col min="4100" max="4100" width="9" style="239" customWidth="1"/>
    <col min="4101" max="4101" width="10.28515625" style="239" customWidth="1"/>
    <col min="4102" max="4102" width="9.140625" style="239"/>
    <col min="4103" max="4103" width="13.28515625" style="239" customWidth="1"/>
    <col min="4104" max="4104" width="10" style="239" customWidth="1"/>
    <col min="4105" max="4105" width="11.28515625" style="239" customWidth="1"/>
    <col min="4106" max="4106" width="18.42578125" style="239" customWidth="1"/>
    <col min="4107" max="4111" width="9.140625" style="239"/>
    <col min="4112" max="4112" width="24.140625" style="239" customWidth="1"/>
    <col min="4113" max="4113" width="18.28515625" style="239" customWidth="1"/>
    <col min="4114" max="4352" width="9.140625" style="239"/>
    <col min="4353" max="4354" width="0" style="239" hidden="1" customWidth="1"/>
    <col min="4355" max="4355" width="42.28515625" style="239" customWidth="1"/>
    <col min="4356" max="4356" width="9" style="239" customWidth="1"/>
    <col min="4357" max="4357" width="10.28515625" style="239" customWidth="1"/>
    <col min="4358" max="4358" width="9.140625" style="239"/>
    <col min="4359" max="4359" width="13.28515625" style="239" customWidth="1"/>
    <col min="4360" max="4360" width="10" style="239" customWidth="1"/>
    <col min="4361" max="4361" width="11.28515625" style="239" customWidth="1"/>
    <col min="4362" max="4362" width="18.42578125" style="239" customWidth="1"/>
    <col min="4363" max="4367" width="9.140625" style="239"/>
    <col min="4368" max="4368" width="24.140625" style="239" customWidth="1"/>
    <col min="4369" max="4369" width="18.28515625" style="239" customWidth="1"/>
    <col min="4370" max="4608" width="9.140625" style="239"/>
    <col min="4609" max="4610" width="0" style="239" hidden="1" customWidth="1"/>
    <col min="4611" max="4611" width="42.28515625" style="239" customWidth="1"/>
    <col min="4612" max="4612" width="9" style="239" customWidth="1"/>
    <col min="4613" max="4613" width="10.28515625" style="239" customWidth="1"/>
    <col min="4614" max="4614" width="9.140625" style="239"/>
    <col min="4615" max="4615" width="13.28515625" style="239" customWidth="1"/>
    <col min="4616" max="4616" width="10" style="239" customWidth="1"/>
    <col min="4617" max="4617" width="11.28515625" style="239" customWidth="1"/>
    <col min="4618" max="4618" width="18.42578125" style="239" customWidth="1"/>
    <col min="4619" max="4623" width="9.140625" style="239"/>
    <col min="4624" max="4624" width="24.140625" style="239" customWidth="1"/>
    <col min="4625" max="4625" width="18.28515625" style="239" customWidth="1"/>
    <col min="4626" max="4864" width="9.140625" style="239"/>
    <col min="4865" max="4866" width="0" style="239" hidden="1" customWidth="1"/>
    <col min="4867" max="4867" width="42.28515625" style="239" customWidth="1"/>
    <col min="4868" max="4868" width="9" style="239" customWidth="1"/>
    <col min="4869" max="4869" width="10.28515625" style="239" customWidth="1"/>
    <col min="4870" max="4870" width="9.140625" style="239"/>
    <col min="4871" max="4871" width="13.28515625" style="239" customWidth="1"/>
    <col min="4872" max="4872" width="10" style="239" customWidth="1"/>
    <col min="4873" max="4873" width="11.28515625" style="239" customWidth="1"/>
    <col min="4874" max="4874" width="18.42578125" style="239" customWidth="1"/>
    <col min="4875" max="4879" width="9.140625" style="239"/>
    <col min="4880" max="4880" width="24.140625" style="239" customWidth="1"/>
    <col min="4881" max="4881" width="18.28515625" style="239" customWidth="1"/>
    <col min="4882" max="5120" width="9.140625" style="239"/>
    <col min="5121" max="5122" width="0" style="239" hidden="1" customWidth="1"/>
    <col min="5123" max="5123" width="42.28515625" style="239" customWidth="1"/>
    <col min="5124" max="5124" width="9" style="239" customWidth="1"/>
    <col min="5125" max="5125" width="10.28515625" style="239" customWidth="1"/>
    <col min="5126" max="5126" width="9.140625" style="239"/>
    <col min="5127" max="5127" width="13.28515625" style="239" customWidth="1"/>
    <col min="5128" max="5128" width="10" style="239" customWidth="1"/>
    <col min="5129" max="5129" width="11.28515625" style="239" customWidth="1"/>
    <col min="5130" max="5130" width="18.42578125" style="239" customWidth="1"/>
    <col min="5131" max="5135" width="9.140625" style="239"/>
    <col min="5136" max="5136" width="24.140625" style="239" customWidth="1"/>
    <col min="5137" max="5137" width="18.28515625" style="239" customWidth="1"/>
    <col min="5138" max="5376" width="9.140625" style="239"/>
    <col min="5377" max="5378" width="0" style="239" hidden="1" customWidth="1"/>
    <col min="5379" max="5379" width="42.28515625" style="239" customWidth="1"/>
    <col min="5380" max="5380" width="9" style="239" customWidth="1"/>
    <col min="5381" max="5381" width="10.28515625" style="239" customWidth="1"/>
    <col min="5382" max="5382" width="9.140625" style="239"/>
    <col min="5383" max="5383" width="13.28515625" style="239" customWidth="1"/>
    <col min="5384" max="5384" width="10" style="239" customWidth="1"/>
    <col min="5385" max="5385" width="11.28515625" style="239" customWidth="1"/>
    <col min="5386" max="5386" width="18.42578125" style="239" customWidth="1"/>
    <col min="5387" max="5391" width="9.140625" style="239"/>
    <col min="5392" max="5392" width="24.140625" style="239" customWidth="1"/>
    <col min="5393" max="5393" width="18.28515625" style="239" customWidth="1"/>
    <col min="5394" max="5632" width="9.140625" style="239"/>
    <col min="5633" max="5634" width="0" style="239" hidden="1" customWidth="1"/>
    <col min="5635" max="5635" width="42.28515625" style="239" customWidth="1"/>
    <col min="5636" max="5636" width="9" style="239" customWidth="1"/>
    <col min="5637" max="5637" width="10.28515625" style="239" customWidth="1"/>
    <col min="5638" max="5638" width="9.140625" style="239"/>
    <col min="5639" max="5639" width="13.28515625" style="239" customWidth="1"/>
    <col min="5640" max="5640" width="10" style="239" customWidth="1"/>
    <col min="5641" max="5641" width="11.28515625" style="239" customWidth="1"/>
    <col min="5642" max="5642" width="18.42578125" style="239" customWidth="1"/>
    <col min="5643" max="5647" width="9.140625" style="239"/>
    <col min="5648" max="5648" width="24.140625" style="239" customWidth="1"/>
    <col min="5649" max="5649" width="18.28515625" style="239" customWidth="1"/>
    <col min="5650" max="5888" width="9.140625" style="239"/>
    <col min="5889" max="5890" width="0" style="239" hidden="1" customWidth="1"/>
    <col min="5891" max="5891" width="42.28515625" style="239" customWidth="1"/>
    <col min="5892" max="5892" width="9" style="239" customWidth="1"/>
    <col min="5893" max="5893" width="10.28515625" style="239" customWidth="1"/>
    <col min="5894" max="5894" width="9.140625" style="239"/>
    <col min="5895" max="5895" width="13.28515625" style="239" customWidth="1"/>
    <col min="5896" max="5896" width="10" style="239" customWidth="1"/>
    <col min="5897" max="5897" width="11.28515625" style="239" customWidth="1"/>
    <col min="5898" max="5898" width="18.42578125" style="239" customWidth="1"/>
    <col min="5899" max="5903" width="9.140625" style="239"/>
    <col min="5904" max="5904" width="24.140625" style="239" customWidth="1"/>
    <col min="5905" max="5905" width="18.28515625" style="239" customWidth="1"/>
    <col min="5906" max="6144" width="9.140625" style="239"/>
    <col min="6145" max="6146" width="0" style="239" hidden="1" customWidth="1"/>
    <col min="6147" max="6147" width="42.28515625" style="239" customWidth="1"/>
    <col min="6148" max="6148" width="9" style="239" customWidth="1"/>
    <col min="6149" max="6149" width="10.28515625" style="239" customWidth="1"/>
    <col min="6150" max="6150" width="9.140625" style="239"/>
    <col min="6151" max="6151" width="13.28515625" style="239" customWidth="1"/>
    <col min="6152" max="6152" width="10" style="239" customWidth="1"/>
    <col min="6153" max="6153" width="11.28515625" style="239" customWidth="1"/>
    <col min="6154" max="6154" width="18.42578125" style="239" customWidth="1"/>
    <col min="6155" max="6159" width="9.140625" style="239"/>
    <col min="6160" max="6160" width="24.140625" style="239" customWidth="1"/>
    <col min="6161" max="6161" width="18.28515625" style="239" customWidth="1"/>
    <col min="6162" max="6400" width="9.140625" style="239"/>
    <col min="6401" max="6402" width="0" style="239" hidden="1" customWidth="1"/>
    <col min="6403" max="6403" width="42.28515625" style="239" customWidth="1"/>
    <col min="6404" max="6404" width="9" style="239" customWidth="1"/>
    <col min="6405" max="6405" width="10.28515625" style="239" customWidth="1"/>
    <col min="6406" max="6406" width="9.140625" style="239"/>
    <col min="6407" max="6407" width="13.28515625" style="239" customWidth="1"/>
    <col min="6408" max="6408" width="10" style="239" customWidth="1"/>
    <col min="6409" max="6409" width="11.28515625" style="239" customWidth="1"/>
    <col min="6410" max="6410" width="18.42578125" style="239" customWidth="1"/>
    <col min="6411" max="6415" width="9.140625" style="239"/>
    <col min="6416" max="6416" width="24.140625" style="239" customWidth="1"/>
    <col min="6417" max="6417" width="18.28515625" style="239" customWidth="1"/>
    <col min="6418" max="6656" width="9.140625" style="239"/>
    <col min="6657" max="6658" width="0" style="239" hidden="1" customWidth="1"/>
    <col min="6659" max="6659" width="42.28515625" style="239" customWidth="1"/>
    <col min="6660" max="6660" width="9" style="239" customWidth="1"/>
    <col min="6661" max="6661" width="10.28515625" style="239" customWidth="1"/>
    <col min="6662" max="6662" width="9.140625" style="239"/>
    <col min="6663" max="6663" width="13.28515625" style="239" customWidth="1"/>
    <col min="6664" max="6664" width="10" style="239" customWidth="1"/>
    <col min="6665" max="6665" width="11.28515625" style="239" customWidth="1"/>
    <col min="6666" max="6666" width="18.42578125" style="239" customWidth="1"/>
    <col min="6667" max="6671" width="9.140625" style="239"/>
    <col min="6672" max="6672" width="24.140625" style="239" customWidth="1"/>
    <col min="6673" max="6673" width="18.28515625" style="239" customWidth="1"/>
    <col min="6674" max="6912" width="9.140625" style="239"/>
    <col min="6913" max="6914" width="0" style="239" hidden="1" customWidth="1"/>
    <col min="6915" max="6915" width="42.28515625" style="239" customWidth="1"/>
    <col min="6916" max="6916" width="9" style="239" customWidth="1"/>
    <col min="6917" max="6917" width="10.28515625" style="239" customWidth="1"/>
    <col min="6918" max="6918" width="9.140625" style="239"/>
    <col min="6919" max="6919" width="13.28515625" style="239" customWidth="1"/>
    <col min="6920" max="6920" width="10" style="239" customWidth="1"/>
    <col min="6921" max="6921" width="11.28515625" style="239" customWidth="1"/>
    <col min="6922" max="6922" width="18.42578125" style="239" customWidth="1"/>
    <col min="6923" max="6927" width="9.140625" style="239"/>
    <col min="6928" max="6928" width="24.140625" style="239" customWidth="1"/>
    <col min="6929" max="6929" width="18.28515625" style="239" customWidth="1"/>
    <col min="6930" max="7168" width="9.140625" style="239"/>
    <col min="7169" max="7170" width="0" style="239" hidden="1" customWidth="1"/>
    <col min="7171" max="7171" width="42.28515625" style="239" customWidth="1"/>
    <col min="7172" max="7172" width="9" style="239" customWidth="1"/>
    <col min="7173" max="7173" width="10.28515625" style="239" customWidth="1"/>
    <col min="7174" max="7174" width="9.140625" style="239"/>
    <col min="7175" max="7175" width="13.28515625" style="239" customWidth="1"/>
    <col min="7176" max="7176" width="10" style="239" customWidth="1"/>
    <col min="7177" max="7177" width="11.28515625" style="239" customWidth="1"/>
    <col min="7178" max="7178" width="18.42578125" style="239" customWidth="1"/>
    <col min="7179" max="7183" width="9.140625" style="239"/>
    <col min="7184" max="7184" width="24.140625" style="239" customWidth="1"/>
    <col min="7185" max="7185" width="18.28515625" style="239" customWidth="1"/>
    <col min="7186" max="7424" width="9.140625" style="239"/>
    <col min="7425" max="7426" width="0" style="239" hidden="1" customWidth="1"/>
    <col min="7427" max="7427" width="42.28515625" style="239" customWidth="1"/>
    <col min="7428" max="7428" width="9" style="239" customWidth="1"/>
    <col min="7429" max="7429" width="10.28515625" style="239" customWidth="1"/>
    <col min="7430" max="7430" width="9.140625" style="239"/>
    <col min="7431" max="7431" width="13.28515625" style="239" customWidth="1"/>
    <col min="7432" max="7432" width="10" style="239" customWidth="1"/>
    <col min="7433" max="7433" width="11.28515625" style="239" customWidth="1"/>
    <col min="7434" max="7434" width="18.42578125" style="239" customWidth="1"/>
    <col min="7435" max="7439" width="9.140625" style="239"/>
    <col min="7440" max="7440" width="24.140625" style="239" customWidth="1"/>
    <col min="7441" max="7441" width="18.28515625" style="239" customWidth="1"/>
    <col min="7442" max="7680" width="9.140625" style="239"/>
    <col min="7681" max="7682" width="0" style="239" hidden="1" customWidth="1"/>
    <col min="7683" max="7683" width="42.28515625" style="239" customWidth="1"/>
    <col min="7684" max="7684" width="9" style="239" customWidth="1"/>
    <col min="7685" max="7685" width="10.28515625" style="239" customWidth="1"/>
    <col min="7686" max="7686" width="9.140625" style="239"/>
    <col min="7687" max="7687" width="13.28515625" style="239" customWidth="1"/>
    <col min="7688" max="7688" width="10" style="239" customWidth="1"/>
    <col min="7689" max="7689" width="11.28515625" style="239" customWidth="1"/>
    <col min="7690" max="7690" width="18.42578125" style="239" customWidth="1"/>
    <col min="7691" max="7695" width="9.140625" style="239"/>
    <col min="7696" max="7696" width="24.140625" style="239" customWidth="1"/>
    <col min="7697" max="7697" width="18.28515625" style="239" customWidth="1"/>
    <col min="7698" max="7936" width="9.140625" style="239"/>
    <col min="7937" max="7938" width="0" style="239" hidden="1" customWidth="1"/>
    <col min="7939" max="7939" width="42.28515625" style="239" customWidth="1"/>
    <col min="7940" max="7940" width="9" style="239" customWidth="1"/>
    <col min="7941" max="7941" width="10.28515625" style="239" customWidth="1"/>
    <col min="7942" max="7942" width="9.140625" style="239"/>
    <col min="7943" max="7943" width="13.28515625" style="239" customWidth="1"/>
    <col min="7944" max="7944" width="10" style="239" customWidth="1"/>
    <col min="7945" max="7945" width="11.28515625" style="239" customWidth="1"/>
    <col min="7946" max="7946" width="18.42578125" style="239" customWidth="1"/>
    <col min="7947" max="7951" width="9.140625" style="239"/>
    <col min="7952" max="7952" width="24.140625" style="239" customWidth="1"/>
    <col min="7953" max="7953" width="18.28515625" style="239" customWidth="1"/>
    <col min="7954" max="8192" width="9.140625" style="239"/>
    <col min="8193" max="8194" width="0" style="239" hidden="1" customWidth="1"/>
    <col min="8195" max="8195" width="42.28515625" style="239" customWidth="1"/>
    <col min="8196" max="8196" width="9" style="239" customWidth="1"/>
    <col min="8197" max="8197" width="10.28515625" style="239" customWidth="1"/>
    <col min="8198" max="8198" width="9.140625" style="239"/>
    <col min="8199" max="8199" width="13.28515625" style="239" customWidth="1"/>
    <col min="8200" max="8200" width="10" style="239" customWidth="1"/>
    <col min="8201" max="8201" width="11.28515625" style="239" customWidth="1"/>
    <col min="8202" max="8202" width="18.42578125" style="239" customWidth="1"/>
    <col min="8203" max="8207" width="9.140625" style="239"/>
    <col min="8208" max="8208" width="24.140625" style="239" customWidth="1"/>
    <col min="8209" max="8209" width="18.28515625" style="239" customWidth="1"/>
    <col min="8210" max="8448" width="9.140625" style="239"/>
    <col min="8449" max="8450" width="0" style="239" hidden="1" customWidth="1"/>
    <col min="8451" max="8451" width="42.28515625" style="239" customWidth="1"/>
    <col min="8452" max="8452" width="9" style="239" customWidth="1"/>
    <col min="8453" max="8453" width="10.28515625" style="239" customWidth="1"/>
    <col min="8454" max="8454" width="9.140625" style="239"/>
    <col min="8455" max="8455" width="13.28515625" style="239" customWidth="1"/>
    <col min="8456" max="8456" width="10" style="239" customWidth="1"/>
    <col min="8457" max="8457" width="11.28515625" style="239" customWidth="1"/>
    <col min="8458" max="8458" width="18.42578125" style="239" customWidth="1"/>
    <col min="8459" max="8463" width="9.140625" style="239"/>
    <col min="8464" max="8464" width="24.140625" style="239" customWidth="1"/>
    <col min="8465" max="8465" width="18.28515625" style="239" customWidth="1"/>
    <col min="8466" max="8704" width="9.140625" style="239"/>
    <col min="8705" max="8706" width="0" style="239" hidden="1" customWidth="1"/>
    <col min="8707" max="8707" width="42.28515625" style="239" customWidth="1"/>
    <col min="8708" max="8708" width="9" style="239" customWidth="1"/>
    <col min="8709" max="8709" width="10.28515625" style="239" customWidth="1"/>
    <col min="8710" max="8710" width="9.140625" style="239"/>
    <col min="8711" max="8711" width="13.28515625" style="239" customWidth="1"/>
    <col min="8712" max="8712" width="10" style="239" customWidth="1"/>
    <col min="8713" max="8713" width="11.28515625" style="239" customWidth="1"/>
    <col min="8714" max="8714" width="18.42578125" style="239" customWidth="1"/>
    <col min="8715" max="8719" width="9.140625" style="239"/>
    <col min="8720" max="8720" width="24.140625" style="239" customWidth="1"/>
    <col min="8721" max="8721" width="18.28515625" style="239" customWidth="1"/>
    <col min="8722" max="8960" width="9.140625" style="239"/>
    <col min="8961" max="8962" width="0" style="239" hidden="1" customWidth="1"/>
    <col min="8963" max="8963" width="42.28515625" style="239" customWidth="1"/>
    <col min="8964" max="8964" width="9" style="239" customWidth="1"/>
    <col min="8965" max="8965" width="10.28515625" style="239" customWidth="1"/>
    <col min="8966" max="8966" width="9.140625" style="239"/>
    <col min="8967" max="8967" width="13.28515625" style="239" customWidth="1"/>
    <col min="8968" max="8968" width="10" style="239" customWidth="1"/>
    <col min="8969" max="8969" width="11.28515625" style="239" customWidth="1"/>
    <col min="8970" max="8970" width="18.42578125" style="239" customWidth="1"/>
    <col min="8971" max="8975" width="9.140625" style="239"/>
    <col min="8976" max="8976" width="24.140625" style="239" customWidth="1"/>
    <col min="8977" max="8977" width="18.28515625" style="239" customWidth="1"/>
    <col min="8978" max="9216" width="9.140625" style="239"/>
    <col min="9217" max="9218" width="0" style="239" hidden="1" customWidth="1"/>
    <col min="9219" max="9219" width="42.28515625" style="239" customWidth="1"/>
    <col min="9220" max="9220" width="9" style="239" customWidth="1"/>
    <col min="9221" max="9221" width="10.28515625" style="239" customWidth="1"/>
    <col min="9222" max="9222" width="9.140625" style="239"/>
    <col min="9223" max="9223" width="13.28515625" style="239" customWidth="1"/>
    <col min="9224" max="9224" width="10" style="239" customWidth="1"/>
    <col min="9225" max="9225" width="11.28515625" style="239" customWidth="1"/>
    <col min="9226" max="9226" width="18.42578125" style="239" customWidth="1"/>
    <col min="9227" max="9231" width="9.140625" style="239"/>
    <col min="9232" max="9232" width="24.140625" style="239" customWidth="1"/>
    <col min="9233" max="9233" width="18.28515625" style="239" customWidth="1"/>
    <col min="9234" max="9472" width="9.140625" style="239"/>
    <col min="9473" max="9474" width="0" style="239" hidden="1" customWidth="1"/>
    <col min="9475" max="9475" width="42.28515625" style="239" customWidth="1"/>
    <col min="9476" max="9476" width="9" style="239" customWidth="1"/>
    <col min="9477" max="9477" width="10.28515625" style="239" customWidth="1"/>
    <col min="9478" max="9478" width="9.140625" style="239"/>
    <col min="9479" max="9479" width="13.28515625" style="239" customWidth="1"/>
    <col min="9480" max="9480" width="10" style="239" customWidth="1"/>
    <col min="9481" max="9481" width="11.28515625" style="239" customWidth="1"/>
    <col min="9482" max="9482" width="18.42578125" style="239" customWidth="1"/>
    <col min="9483" max="9487" width="9.140625" style="239"/>
    <col min="9488" max="9488" width="24.140625" style="239" customWidth="1"/>
    <col min="9489" max="9489" width="18.28515625" style="239" customWidth="1"/>
    <col min="9490" max="9728" width="9.140625" style="239"/>
    <col min="9729" max="9730" width="0" style="239" hidden="1" customWidth="1"/>
    <col min="9731" max="9731" width="42.28515625" style="239" customWidth="1"/>
    <col min="9732" max="9732" width="9" style="239" customWidth="1"/>
    <col min="9733" max="9733" width="10.28515625" style="239" customWidth="1"/>
    <col min="9734" max="9734" width="9.140625" style="239"/>
    <col min="9735" max="9735" width="13.28515625" style="239" customWidth="1"/>
    <col min="9736" max="9736" width="10" style="239" customWidth="1"/>
    <col min="9737" max="9737" width="11.28515625" style="239" customWidth="1"/>
    <col min="9738" max="9738" width="18.42578125" style="239" customWidth="1"/>
    <col min="9739" max="9743" width="9.140625" style="239"/>
    <col min="9744" max="9744" width="24.140625" style="239" customWidth="1"/>
    <col min="9745" max="9745" width="18.28515625" style="239" customWidth="1"/>
    <col min="9746" max="9984" width="9.140625" style="239"/>
    <col min="9985" max="9986" width="0" style="239" hidden="1" customWidth="1"/>
    <col min="9987" max="9987" width="42.28515625" style="239" customWidth="1"/>
    <col min="9988" max="9988" width="9" style="239" customWidth="1"/>
    <col min="9989" max="9989" width="10.28515625" style="239" customWidth="1"/>
    <col min="9990" max="9990" width="9.140625" style="239"/>
    <col min="9991" max="9991" width="13.28515625" style="239" customWidth="1"/>
    <col min="9992" max="9992" width="10" style="239" customWidth="1"/>
    <col min="9993" max="9993" width="11.28515625" style="239" customWidth="1"/>
    <col min="9994" max="9994" width="18.42578125" style="239" customWidth="1"/>
    <col min="9995" max="9999" width="9.140625" style="239"/>
    <col min="10000" max="10000" width="24.140625" style="239" customWidth="1"/>
    <col min="10001" max="10001" width="18.28515625" style="239" customWidth="1"/>
    <col min="10002" max="10240" width="9.140625" style="239"/>
    <col min="10241" max="10242" width="0" style="239" hidden="1" customWidth="1"/>
    <col min="10243" max="10243" width="42.28515625" style="239" customWidth="1"/>
    <col min="10244" max="10244" width="9" style="239" customWidth="1"/>
    <col min="10245" max="10245" width="10.28515625" style="239" customWidth="1"/>
    <col min="10246" max="10246" width="9.140625" style="239"/>
    <col min="10247" max="10247" width="13.28515625" style="239" customWidth="1"/>
    <col min="10248" max="10248" width="10" style="239" customWidth="1"/>
    <col min="10249" max="10249" width="11.28515625" style="239" customWidth="1"/>
    <col min="10250" max="10250" width="18.42578125" style="239" customWidth="1"/>
    <col min="10251" max="10255" width="9.140625" style="239"/>
    <col min="10256" max="10256" width="24.140625" style="239" customWidth="1"/>
    <col min="10257" max="10257" width="18.28515625" style="239" customWidth="1"/>
    <col min="10258" max="10496" width="9.140625" style="239"/>
    <col min="10497" max="10498" width="0" style="239" hidden="1" customWidth="1"/>
    <col min="10499" max="10499" width="42.28515625" style="239" customWidth="1"/>
    <col min="10500" max="10500" width="9" style="239" customWidth="1"/>
    <col min="10501" max="10501" width="10.28515625" style="239" customWidth="1"/>
    <col min="10502" max="10502" width="9.140625" style="239"/>
    <col min="10503" max="10503" width="13.28515625" style="239" customWidth="1"/>
    <col min="10504" max="10504" width="10" style="239" customWidth="1"/>
    <col min="10505" max="10505" width="11.28515625" style="239" customWidth="1"/>
    <col min="10506" max="10506" width="18.42578125" style="239" customWidth="1"/>
    <col min="10507" max="10511" width="9.140625" style="239"/>
    <col min="10512" max="10512" width="24.140625" style="239" customWidth="1"/>
    <col min="10513" max="10513" width="18.28515625" style="239" customWidth="1"/>
    <col min="10514" max="10752" width="9.140625" style="239"/>
    <col min="10753" max="10754" width="0" style="239" hidden="1" customWidth="1"/>
    <col min="10755" max="10755" width="42.28515625" style="239" customWidth="1"/>
    <col min="10756" max="10756" width="9" style="239" customWidth="1"/>
    <col min="10757" max="10757" width="10.28515625" style="239" customWidth="1"/>
    <col min="10758" max="10758" width="9.140625" style="239"/>
    <col min="10759" max="10759" width="13.28515625" style="239" customWidth="1"/>
    <col min="10760" max="10760" width="10" style="239" customWidth="1"/>
    <col min="10761" max="10761" width="11.28515625" style="239" customWidth="1"/>
    <col min="10762" max="10762" width="18.42578125" style="239" customWidth="1"/>
    <col min="10763" max="10767" width="9.140625" style="239"/>
    <col min="10768" max="10768" width="24.140625" style="239" customWidth="1"/>
    <col min="10769" max="10769" width="18.28515625" style="239" customWidth="1"/>
    <col min="10770" max="11008" width="9.140625" style="239"/>
    <col min="11009" max="11010" width="0" style="239" hidden="1" customWidth="1"/>
    <col min="11011" max="11011" width="42.28515625" style="239" customWidth="1"/>
    <col min="11012" max="11012" width="9" style="239" customWidth="1"/>
    <col min="11013" max="11013" width="10.28515625" style="239" customWidth="1"/>
    <col min="11014" max="11014" width="9.140625" style="239"/>
    <col min="11015" max="11015" width="13.28515625" style="239" customWidth="1"/>
    <col min="11016" max="11016" width="10" style="239" customWidth="1"/>
    <col min="11017" max="11017" width="11.28515625" style="239" customWidth="1"/>
    <col min="11018" max="11018" width="18.42578125" style="239" customWidth="1"/>
    <col min="11019" max="11023" width="9.140625" style="239"/>
    <col min="11024" max="11024" width="24.140625" style="239" customWidth="1"/>
    <col min="11025" max="11025" width="18.28515625" style="239" customWidth="1"/>
    <col min="11026" max="11264" width="9.140625" style="239"/>
    <col min="11265" max="11266" width="0" style="239" hidden="1" customWidth="1"/>
    <col min="11267" max="11267" width="42.28515625" style="239" customWidth="1"/>
    <col min="11268" max="11268" width="9" style="239" customWidth="1"/>
    <col min="11269" max="11269" width="10.28515625" style="239" customWidth="1"/>
    <col min="11270" max="11270" width="9.140625" style="239"/>
    <col min="11271" max="11271" width="13.28515625" style="239" customWidth="1"/>
    <col min="11272" max="11272" width="10" style="239" customWidth="1"/>
    <col min="11273" max="11273" width="11.28515625" style="239" customWidth="1"/>
    <col min="11274" max="11274" width="18.42578125" style="239" customWidth="1"/>
    <col min="11275" max="11279" width="9.140625" style="239"/>
    <col min="11280" max="11280" width="24.140625" style="239" customWidth="1"/>
    <col min="11281" max="11281" width="18.28515625" style="239" customWidth="1"/>
    <col min="11282" max="11520" width="9.140625" style="239"/>
    <col min="11521" max="11522" width="0" style="239" hidden="1" customWidth="1"/>
    <col min="11523" max="11523" width="42.28515625" style="239" customWidth="1"/>
    <col min="11524" max="11524" width="9" style="239" customWidth="1"/>
    <col min="11525" max="11525" width="10.28515625" style="239" customWidth="1"/>
    <col min="11526" max="11526" width="9.140625" style="239"/>
    <col min="11527" max="11527" width="13.28515625" style="239" customWidth="1"/>
    <col min="11528" max="11528" width="10" style="239" customWidth="1"/>
    <col min="11529" max="11529" width="11.28515625" style="239" customWidth="1"/>
    <col min="11530" max="11530" width="18.42578125" style="239" customWidth="1"/>
    <col min="11531" max="11535" width="9.140625" style="239"/>
    <col min="11536" max="11536" width="24.140625" style="239" customWidth="1"/>
    <col min="11537" max="11537" width="18.28515625" style="239" customWidth="1"/>
    <col min="11538" max="11776" width="9.140625" style="239"/>
    <col min="11777" max="11778" width="0" style="239" hidden="1" customWidth="1"/>
    <col min="11779" max="11779" width="42.28515625" style="239" customWidth="1"/>
    <col min="11780" max="11780" width="9" style="239" customWidth="1"/>
    <col min="11781" max="11781" width="10.28515625" style="239" customWidth="1"/>
    <col min="11782" max="11782" width="9.140625" style="239"/>
    <col min="11783" max="11783" width="13.28515625" style="239" customWidth="1"/>
    <col min="11784" max="11784" width="10" style="239" customWidth="1"/>
    <col min="11785" max="11785" width="11.28515625" style="239" customWidth="1"/>
    <col min="11786" max="11786" width="18.42578125" style="239" customWidth="1"/>
    <col min="11787" max="11791" width="9.140625" style="239"/>
    <col min="11792" max="11792" width="24.140625" style="239" customWidth="1"/>
    <col min="11793" max="11793" width="18.28515625" style="239" customWidth="1"/>
    <col min="11794" max="12032" width="9.140625" style="239"/>
    <col min="12033" max="12034" width="0" style="239" hidden="1" customWidth="1"/>
    <col min="12035" max="12035" width="42.28515625" style="239" customWidth="1"/>
    <col min="12036" max="12036" width="9" style="239" customWidth="1"/>
    <col min="12037" max="12037" width="10.28515625" style="239" customWidth="1"/>
    <col min="12038" max="12038" width="9.140625" style="239"/>
    <col min="12039" max="12039" width="13.28515625" style="239" customWidth="1"/>
    <col min="12040" max="12040" width="10" style="239" customWidth="1"/>
    <col min="12041" max="12041" width="11.28515625" style="239" customWidth="1"/>
    <col min="12042" max="12042" width="18.42578125" style="239" customWidth="1"/>
    <col min="12043" max="12047" width="9.140625" style="239"/>
    <col min="12048" max="12048" width="24.140625" style="239" customWidth="1"/>
    <col min="12049" max="12049" width="18.28515625" style="239" customWidth="1"/>
    <col min="12050" max="12288" width="9.140625" style="239"/>
    <col min="12289" max="12290" width="0" style="239" hidden="1" customWidth="1"/>
    <col min="12291" max="12291" width="42.28515625" style="239" customWidth="1"/>
    <col min="12292" max="12292" width="9" style="239" customWidth="1"/>
    <col min="12293" max="12293" width="10.28515625" style="239" customWidth="1"/>
    <col min="12294" max="12294" width="9.140625" style="239"/>
    <col min="12295" max="12295" width="13.28515625" style="239" customWidth="1"/>
    <col min="12296" max="12296" width="10" style="239" customWidth="1"/>
    <col min="12297" max="12297" width="11.28515625" style="239" customWidth="1"/>
    <col min="12298" max="12298" width="18.42578125" style="239" customWidth="1"/>
    <col min="12299" max="12303" width="9.140625" style="239"/>
    <col min="12304" max="12304" width="24.140625" style="239" customWidth="1"/>
    <col min="12305" max="12305" width="18.28515625" style="239" customWidth="1"/>
    <col min="12306" max="12544" width="9.140625" style="239"/>
    <col min="12545" max="12546" width="0" style="239" hidden="1" customWidth="1"/>
    <col min="12547" max="12547" width="42.28515625" style="239" customWidth="1"/>
    <col min="12548" max="12548" width="9" style="239" customWidth="1"/>
    <col min="12549" max="12549" width="10.28515625" style="239" customWidth="1"/>
    <col min="12550" max="12550" width="9.140625" style="239"/>
    <col min="12551" max="12551" width="13.28515625" style="239" customWidth="1"/>
    <col min="12552" max="12552" width="10" style="239" customWidth="1"/>
    <col min="12553" max="12553" width="11.28515625" style="239" customWidth="1"/>
    <col min="12554" max="12554" width="18.42578125" style="239" customWidth="1"/>
    <col min="12555" max="12559" width="9.140625" style="239"/>
    <col min="12560" max="12560" width="24.140625" style="239" customWidth="1"/>
    <col min="12561" max="12561" width="18.28515625" style="239" customWidth="1"/>
    <col min="12562" max="12800" width="9.140625" style="239"/>
    <col min="12801" max="12802" width="0" style="239" hidden="1" customWidth="1"/>
    <col min="12803" max="12803" width="42.28515625" style="239" customWidth="1"/>
    <col min="12804" max="12804" width="9" style="239" customWidth="1"/>
    <col min="12805" max="12805" width="10.28515625" style="239" customWidth="1"/>
    <col min="12806" max="12806" width="9.140625" style="239"/>
    <col min="12807" max="12807" width="13.28515625" style="239" customWidth="1"/>
    <col min="12808" max="12808" width="10" style="239" customWidth="1"/>
    <col min="12809" max="12809" width="11.28515625" style="239" customWidth="1"/>
    <col min="12810" max="12810" width="18.42578125" style="239" customWidth="1"/>
    <col min="12811" max="12815" width="9.140625" style="239"/>
    <col min="12816" max="12816" width="24.140625" style="239" customWidth="1"/>
    <col min="12817" max="12817" width="18.28515625" style="239" customWidth="1"/>
    <col min="12818" max="13056" width="9.140625" style="239"/>
    <col min="13057" max="13058" width="0" style="239" hidden="1" customWidth="1"/>
    <col min="13059" max="13059" width="42.28515625" style="239" customWidth="1"/>
    <col min="13060" max="13060" width="9" style="239" customWidth="1"/>
    <col min="13061" max="13061" width="10.28515625" style="239" customWidth="1"/>
    <col min="13062" max="13062" width="9.140625" style="239"/>
    <col min="13063" max="13063" width="13.28515625" style="239" customWidth="1"/>
    <col min="13064" max="13064" width="10" style="239" customWidth="1"/>
    <col min="13065" max="13065" width="11.28515625" style="239" customWidth="1"/>
    <col min="13066" max="13066" width="18.42578125" style="239" customWidth="1"/>
    <col min="13067" max="13071" width="9.140625" style="239"/>
    <col min="13072" max="13072" width="24.140625" style="239" customWidth="1"/>
    <col min="13073" max="13073" width="18.28515625" style="239" customWidth="1"/>
    <col min="13074" max="13312" width="9.140625" style="239"/>
    <col min="13313" max="13314" width="0" style="239" hidden="1" customWidth="1"/>
    <col min="13315" max="13315" width="42.28515625" style="239" customWidth="1"/>
    <col min="13316" max="13316" width="9" style="239" customWidth="1"/>
    <col min="13317" max="13317" width="10.28515625" style="239" customWidth="1"/>
    <col min="13318" max="13318" width="9.140625" style="239"/>
    <col min="13319" max="13319" width="13.28515625" style="239" customWidth="1"/>
    <col min="13320" max="13320" width="10" style="239" customWidth="1"/>
    <col min="13321" max="13321" width="11.28515625" style="239" customWidth="1"/>
    <col min="13322" max="13322" width="18.42578125" style="239" customWidth="1"/>
    <col min="13323" max="13327" width="9.140625" style="239"/>
    <col min="13328" max="13328" width="24.140625" style="239" customWidth="1"/>
    <col min="13329" max="13329" width="18.28515625" style="239" customWidth="1"/>
    <col min="13330" max="13568" width="9.140625" style="239"/>
    <col min="13569" max="13570" width="0" style="239" hidden="1" customWidth="1"/>
    <col min="13571" max="13571" width="42.28515625" style="239" customWidth="1"/>
    <col min="13572" max="13572" width="9" style="239" customWidth="1"/>
    <col min="13573" max="13573" width="10.28515625" style="239" customWidth="1"/>
    <col min="13574" max="13574" width="9.140625" style="239"/>
    <col min="13575" max="13575" width="13.28515625" style="239" customWidth="1"/>
    <col min="13576" max="13576" width="10" style="239" customWidth="1"/>
    <col min="13577" max="13577" width="11.28515625" style="239" customWidth="1"/>
    <col min="13578" max="13578" width="18.42578125" style="239" customWidth="1"/>
    <col min="13579" max="13583" width="9.140625" style="239"/>
    <col min="13584" max="13584" width="24.140625" style="239" customWidth="1"/>
    <col min="13585" max="13585" width="18.28515625" style="239" customWidth="1"/>
    <col min="13586" max="13824" width="9.140625" style="239"/>
    <col min="13825" max="13826" width="0" style="239" hidden="1" customWidth="1"/>
    <col min="13827" max="13827" width="42.28515625" style="239" customWidth="1"/>
    <col min="13828" max="13828" width="9" style="239" customWidth="1"/>
    <col min="13829" max="13829" width="10.28515625" style="239" customWidth="1"/>
    <col min="13830" max="13830" width="9.140625" style="239"/>
    <col min="13831" max="13831" width="13.28515625" style="239" customWidth="1"/>
    <col min="13832" max="13832" width="10" style="239" customWidth="1"/>
    <col min="13833" max="13833" width="11.28515625" style="239" customWidth="1"/>
    <col min="13834" max="13834" width="18.42578125" style="239" customWidth="1"/>
    <col min="13835" max="13839" width="9.140625" style="239"/>
    <col min="13840" max="13840" width="24.140625" style="239" customWidth="1"/>
    <col min="13841" max="13841" width="18.28515625" style="239" customWidth="1"/>
    <col min="13842" max="14080" width="9.140625" style="239"/>
    <col min="14081" max="14082" width="0" style="239" hidden="1" customWidth="1"/>
    <col min="14083" max="14083" width="42.28515625" style="239" customWidth="1"/>
    <col min="14084" max="14084" width="9" style="239" customWidth="1"/>
    <col min="14085" max="14085" width="10.28515625" style="239" customWidth="1"/>
    <col min="14086" max="14086" width="9.140625" style="239"/>
    <col min="14087" max="14087" width="13.28515625" style="239" customWidth="1"/>
    <col min="14088" max="14088" width="10" style="239" customWidth="1"/>
    <col min="14089" max="14089" width="11.28515625" style="239" customWidth="1"/>
    <col min="14090" max="14090" width="18.42578125" style="239" customWidth="1"/>
    <col min="14091" max="14095" width="9.140625" style="239"/>
    <col min="14096" max="14096" width="24.140625" style="239" customWidth="1"/>
    <col min="14097" max="14097" width="18.28515625" style="239" customWidth="1"/>
    <col min="14098" max="14336" width="9.140625" style="239"/>
    <col min="14337" max="14338" width="0" style="239" hidden="1" customWidth="1"/>
    <col min="14339" max="14339" width="42.28515625" style="239" customWidth="1"/>
    <col min="14340" max="14340" width="9" style="239" customWidth="1"/>
    <col min="14341" max="14341" width="10.28515625" style="239" customWidth="1"/>
    <col min="14342" max="14342" width="9.140625" style="239"/>
    <col min="14343" max="14343" width="13.28515625" style="239" customWidth="1"/>
    <col min="14344" max="14344" width="10" style="239" customWidth="1"/>
    <col min="14345" max="14345" width="11.28515625" style="239" customWidth="1"/>
    <col min="14346" max="14346" width="18.42578125" style="239" customWidth="1"/>
    <col min="14347" max="14351" width="9.140625" style="239"/>
    <col min="14352" max="14352" width="24.140625" style="239" customWidth="1"/>
    <col min="14353" max="14353" width="18.28515625" style="239" customWidth="1"/>
    <col min="14354" max="14592" width="9.140625" style="239"/>
    <col min="14593" max="14594" width="0" style="239" hidden="1" customWidth="1"/>
    <col min="14595" max="14595" width="42.28515625" style="239" customWidth="1"/>
    <col min="14596" max="14596" width="9" style="239" customWidth="1"/>
    <col min="14597" max="14597" width="10.28515625" style="239" customWidth="1"/>
    <col min="14598" max="14598" width="9.140625" style="239"/>
    <col min="14599" max="14599" width="13.28515625" style="239" customWidth="1"/>
    <col min="14600" max="14600" width="10" style="239" customWidth="1"/>
    <col min="14601" max="14601" width="11.28515625" style="239" customWidth="1"/>
    <col min="14602" max="14602" width="18.42578125" style="239" customWidth="1"/>
    <col min="14603" max="14607" width="9.140625" style="239"/>
    <col min="14608" max="14608" width="24.140625" style="239" customWidth="1"/>
    <col min="14609" max="14609" width="18.28515625" style="239" customWidth="1"/>
    <col min="14610" max="14848" width="9.140625" style="239"/>
    <col min="14849" max="14850" width="0" style="239" hidden="1" customWidth="1"/>
    <col min="14851" max="14851" width="42.28515625" style="239" customWidth="1"/>
    <col min="14852" max="14852" width="9" style="239" customWidth="1"/>
    <col min="14853" max="14853" width="10.28515625" style="239" customWidth="1"/>
    <col min="14854" max="14854" width="9.140625" style="239"/>
    <col min="14855" max="14855" width="13.28515625" style="239" customWidth="1"/>
    <col min="14856" max="14856" width="10" style="239" customWidth="1"/>
    <col min="14857" max="14857" width="11.28515625" style="239" customWidth="1"/>
    <col min="14858" max="14858" width="18.42578125" style="239" customWidth="1"/>
    <col min="14859" max="14863" width="9.140625" style="239"/>
    <col min="14864" max="14864" width="24.140625" style="239" customWidth="1"/>
    <col min="14865" max="14865" width="18.28515625" style="239" customWidth="1"/>
    <col min="14866" max="15104" width="9.140625" style="239"/>
    <col min="15105" max="15106" width="0" style="239" hidden="1" customWidth="1"/>
    <col min="15107" max="15107" width="42.28515625" style="239" customWidth="1"/>
    <col min="15108" max="15108" width="9" style="239" customWidth="1"/>
    <col min="15109" max="15109" width="10.28515625" style="239" customWidth="1"/>
    <col min="15110" max="15110" width="9.140625" style="239"/>
    <col min="15111" max="15111" width="13.28515625" style="239" customWidth="1"/>
    <col min="15112" max="15112" width="10" style="239" customWidth="1"/>
    <col min="15113" max="15113" width="11.28515625" style="239" customWidth="1"/>
    <col min="15114" max="15114" width="18.42578125" style="239" customWidth="1"/>
    <col min="15115" max="15119" width="9.140625" style="239"/>
    <col min="15120" max="15120" width="24.140625" style="239" customWidth="1"/>
    <col min="15121" max="15121" width="18.28515625" style="239" customWidth="1"/>
    <col min="15122" max="15360" width="9.140625" style="239"/>
    <col min="15361" max="15362" width="0" style="239" hidden="1" customWidth="1"/>
    <col min="15363" max="15363" width="42.28515625" style="239" customWidth="1"/>
    <col min="15364" max="15364" width="9" style="239" customWidth="1"/>
    <col min="15365" max="15365" width="10.28515625" style="239" customWidth="1"/>
    <col min="15366" max="15366" width="9.140625" style="239"/>
    <col min="15367" max="15367" width="13.28515625" style="239" customWidth="1"/>
    <col min="15368" max="15368" width="10" style="239" customWidth="1"/>
    <col min="15369" max="15369" width="11.28515625" style="239" customWidth="1"/>
    <col min="15370" max="15370" width="18.42578125" style="239" customWidth="1"/>
    <col min="15371" max="15375" width="9.140625" style="239"/>
    <col min="15376" max="15376" width="24.140625" style="239" customWidth="1"/>
    <col min="15377" max="15377" width="18.28515625" style="239" customWidth="1"/>
    <col min="15378" max="15616" width="9.140625" style="239"/>
    <col min="15617" max="15618" width="0" style="239" hidden="1" customWidth="1"/>
    <col min="15619" max="15619" width="42.28515625" style="239" customWidth="1"/>
    <col min="15620" max="15620" width="9" style="239" customWidth="1"/>
    <col min="15621" max="15621" width="10.28515625" style="239" customWidth="1"/>
    <col min="15622" max="15622" width="9.140625" style="239"/>
    <col min="15623" max="15623" width="13.28515625" style="239" customWidth="1"/>
    <col min="15624" max="15624" width="10" style="239" customWidth="1"/>
    <col min="15625" max="15625" width="11.28515625" style="239" customWidth="1"/>
    <col min="15626" max="15626" width="18.42578125" style="239" customWidth="1"/>
    <col min="15627" max="15631" width="9.140625" style="239"/>
    <col min="15632" max="15632" width="24.140625" style="239" customWidth="1"/>
    <col min="15633" max="15633" width="18.28515625" style="239" customWidth="1"/>
    <col min="15634" max="15872" width="9.140625" style="239"/>
    <col min="15873" max="15874" width="0" style="239" hidden="1" customWidth="1"/>
    <col min="15875" max="15875" width="42.28515625" style="239" customWidth="1"/>
    <col min="15876" max="15876" width="9" style="239" customWidth="1"/>
    <col min="15877" max="15877" width="10.28515625" style="239" customWidth="1"/>
    <col min="15878" max="15878" width="9.140625" style="239"/>
    <col min="15879" max="15879" width="13.28515625" style="239" customWidth="1"/>
    <col min="15880" max="15880" width="10" style="239" customWidth="1"/>
    <col min="15881" max="15881" width="11.28515625" style="239" customWidth="1"/>
    <col min="15882" max="15882" width="18.42578125" style="239" customWidth="1"/>
    <col min="15883" max="15887" width="9.140625" style="239"/>
    <col min="15888" max="15888" width="24.140625" style="239" customWidth="1"/>
    <col min="15889" max="15889" width="18.28515625" style="239" customWidth="1"/>
    <col min="15890" max="16128" width="9.140625" style="239"/>
    <col min="16129" max="16130" width="0" style="239" hidden="1" customWidth="1"/>
    <col min="16131" max="16131" width="42.28515625" style="239" customWidth="1"/>
    <col min="16132" max="16132" width="9" style="239" customWidth="1"/>
    <col min="16133" max="16133" width="10.28515625" style="239" customWidth="1"/>
    <col min="16134" max="16134" width="9.140625" style="239"/>
    <col min="16135" max="16135" width="13.28515625" style="239" customWidth="1"/>
    <col min="16136" max="16136" width="10" style="239" customWidth="1"/>
    <col min="16137" max="16137" width="11.28515625" style="239" customWidth="1"/>
    <col min="16138" max="16138" width="18.42578125" style="239" customWidth="1"/>
    <col min="16139" max="16143" width="9.140625" style="239"/>
    <col min="16144" max="16144" width="24.140625" style="239" customWidth="1"/>
    <col min="16145" max="16145" width="18.28515625" style="239" customWidth="1"/>
    <col min="16146" max="16384" width="9.140625" style="239"/>
  </cols>
  <sheetData>
    <row r="1" spans="1:17" ht="19.5" x14ac:dyDescent="0.25">
      <c r="A1" s="427" t="s">
        <v>2</v>
      </c>
      <c r="B1" s="428"/>
      <c r="C1" s="237">
        <v>1</v>
      </c>
      <c r="D1" s="238">
        <v>2</v>
      </c>
      <c r="E1" s="238">
        <v>3</v>
      </c>
      <c r="F1" s="237">
        <v>4</v>
      </c>
      <c r="G1" s="238">
        <v>5</v>
      </c>
      <c r="H1" s="238">
        <v>6</v>
      </c>
      <c r="I1" s="237">
        <v>7</v>
      </c>
      <c r="J1" s="238">
        <v>8</v>
      </c>
      <c r="K1" s="238">
        <v>9</v>
      </c>
    </row>
    <row r="2" spans="1:17" ht="42" x14ac:dyDescent="0.25">
      <c r="A2" s="241" t="s">
        <v>376</v>
      </c>
      <c r="B2" s="242" t="s">
        <v>826</v>
      </c>
      <c r="C2" s="243"/>
      <c r="D2" s="244" t="s">
        <v>827</v>
      </c>
      <c r="E2" s="244" t="s">
        <v>828</v>
      </c>
      <c r="F2" s="259" t="s">
        <v>1362</v>
      </c>
      <c r="G2" s="245" t="s">
        <v>829</v>
      </c>
      <c r="H2" s="246" t="s">
        <v>1361</v>
      </c>
      <c r="Q2" s="239" t="s">
        <v>830</v>
      </c>
    </row>
    <row r="3" spans="1:17" ht="12" customHeight="1" x14ac:dyDescent="0.25">
      <c r="A3" s="247" t="s">
        <v>170</v>
      </c>
      <c r="B3" s="247" t="s">
        <v>171</v>
      </c>
      <c r="C3" s="248" t="s">
        <v>1846</v>
      </c>
      <c r="D3" s="249">
        <v>2</v>
      </c>
      <c r="E3" s="249">
        <v>0</v>
      </c>
      <c r="F3" s="250" t="s">
        <v>163</v>
      </c>
      <c r="G3" s="245" t="s">
        <v>831</v>
      </c>
      <c r="J3" s="251" t="s">
        <v>832</v>
      </c>
      <c r="K3" s="252" t="s">
        <v>831</v>
      </c>
      <c r="M3" s="240" t="s">
        <v>833</v>
      </c>
      <c r="N3" s="253" t="s">
        <v>163</v>
      </c>
      <c r="O3" s="239" t="str">
        <f>CONCATENATE(M3,N3)</f>
        <v>№1/1</v>
      </c>
      <c r="P3" s="239" t="s">
        <v>831</v>
      </c>
      <c r="Q3" s="239" t="s">
        <v>832</v>
      </c>
    </row>
    <row r="4" spans="1:17" ht="12" customHeight="1" x14ac:dyDescent="0.25">
      <c r="A4" s="247" t="s">
        <v>170</v>
      </c>
      <c r="B4" s="247" t="s">
        <v>109</v>
      </c>
      <c r="C4" s="248" t="s">
        <v>1847</v>
      </c>
      <c r="D4" s="249">
        <v>2</v>
      </c>
      <c r="E4" s="249">
        <v>10</v>
      </c>
      <c r="F4" s="250" t="s">
        <v>112</v>
      </c>
      <c r="G4" s="245" t="s">
        <v>831</v>
      </c>
      <c r="J4" s="251" t="s">
        <v>834</v>
      </c>
      <c r="K4" s="252" t="s">
        <v>831</v>
      </c>
      <c r="M4" s="240" t="s">
        <v>833</v>
      </c>
      <c r="N4" s="253" t="s">
        <v>112</v>
      </c>
      <c r="O4" s="239" t="str">
        <f t="shared" ref="O4:O67" si="0">CONCATENATE(M4,N4)</f>
        <v>№1/2</v>
      </c>
      <c r="P4" s="239" t="s">
        <v>831</v>
      </c>
      <c r="Q4" s="239" t="s">
        <v>834</v>
      </c>
    </row>
    <row r="5" spans="1:17" ht="12" customHeight="1" x14ac:dyDescent="0.25">
      <c r="A5" s="247" t="s">
        <v>170</v>
      </c>
      <c r="B5" s="247" t="s">
        <v>106</v>
      </c>
      <c r="C5" s="248" t="s">
        <v>1848</v>
      </c>
      <c r="D5" s="249">
        <v>2</v>
      </c>
      <c r="E5" s="249">
        <v>2</v>
      </c>
      <c r="F5" s="250"/>
      <c r="J5" s="251" t="s">
        <v>835</v>
      </c>
      <c r="K5" s="252"/>
      <c r="M5" s="240" t="s">
        <v>833</v>
      </c>
      <c r="N5" s="253"/>
      <c r="O5" s="239" t="str">
        <f t="shared" si="0"/>
        <v>№1/</v>
      </c>
      <c r="Q5" s="239" t="s">
        <v>835</v>
      </c>
    </row>
    <row r="6" spans="1:17" ht="12" customHeight="1" x14ac:dyDescent="0.25">
      <c r="A6" s="247" t="s">
        <v>170</v>
      </c>
      <c r="B6" s="247" t="s">
        <v>172</v>
      </c>
      <c r="C6" s="248" t="s">
        <v>1849</v>
      </c>
      <c r="D6" s="249">
        <v>2</v>
      </c>
      <c r="E6" s="249">
        <v>2</v>
      </c>
      <c r="F6" s="250" t="s">
        <v>110</v>
      </c>
      <c r="G6" s="245" t="s">
        <v>831</v>
      </c>
      <c r="J6" s="251" t="s">
        <v>836</v>
      </c>
      <c r="K6" s="252" t="s">
        <v>831</v>
      </c>
      <c r="M6" s="240" t="s">
        <v>833</v>
      </c>
      <c r="N6" s="253" t="s">
        <v>110</v>
      </c>
      <c r="O6" s="239" t="str">
        <f t="shared" si="0"/>
        <v>№1/3</v>
      </c>
      <c r="P6" s="239" t="s">
        <v>831</v>
      </c>
      <c r="Q6" s="239" t="s">
        <v>836</v>
      </c>
    </row>
    <row r="7" spans="1:17" ht="12" customHeight="1" x14ac:dyDescent="0.25">
      <c r="A7" s="247" t="s">
        <v>173</v>
      </c>
      <c r="B7" s="247" t="s">
        <v>174</v>
      </c>
      <c r="C7" s="248" t="s">
        <v>1366</v>
      </c>
      <c r="D7" s="249">
        <v>2</v>
      </c>
      <c r="E7" s="249">
        <v>0</v>
      </c>
      <c r="F7" s="250" t="s">
        <v>109</v>
      </c>
      <c r="G7" s="245" t="s">
        <v>831</v>
      </c>
      <c r="J7" s="251" t="s">
        <v>837</v>
      </c>
      <c r="K7" s="252" t="s">
        <v>831</v>
      </c>
      <c r="M7" s="240" t="s">
        <v>833</v>
      </c>
      <c r="N7" s="253" t="s">
        <v>109</v>
      </c>
      <c r="O7" s="239" t="str">
        <f t="shared" si="0"/>
        <v>№1/4</v>
      </c>
      <c r="P7" s="239" t="s">
        <v>831</v>
      </c>
      <c r="Q7" s="239" t="s">
        <v>837</v>
      </c>
    </row>
    <row r="8" spans="1:17" ht="12" customHeight="1" x14ac:dyDescent="0.25">
      <c r="A8" s="247" t="s">
        <v>175</v>
      </c>
      <c r="B8" s="247" t="s">
        <v>179</v>
      </c>
      <c r="C8" s="248" t="s">
        <v>1850</v>
      </c>
      <c r="D8" s="249">
        <v>2</v>
      </c>
      <c r="E8" s="249">
        <v>2</v>
      </c>
      <c r="F8" s="250"/>
      <c r="J8" s="251" t="s">
        <v>835</v>
      </c>
      <c r="K8" s="252"/>
      <c r="M8" s="240" t="s">
        <v>833</v>
      </c>
      <c r="N8" s="253"/>
      <c r="O8" s="239" t="str">
        <f t="shared" si="0"/>
        <v>№1/</v>
      </c>
      <c r="Q8" s="239" t="s">
        <v>835</v>
      </c>
    </row>
    <row r="9" spans="1:17" ht="12" customHeight="1" x14ac:dyDescent="0.25">
      <c r="A9" s="247" t="s">
        <v>175</v>
      </c>
      <c r="B9" s="247" t="s">
        <v>176</v>
      </c>
      <c r="C9" s="248" t="s">
        <v>1367</v>
      </c>
      <c r="D9" s="249">
        <v>2</v>
      </c>
      <c r="E9" s="249">
        <v>1</v>
      </c>
      <c r="F9" s="250" t="s">
        <v>108</v>
      </c>
      <c r="G9" s="245" t="s">
        <v>831</v>
      </c>
      <c r="J9" s="251" t="s">
        <v>838</v>
      </c>
      <c r="K9" s="252" t="s">
        <v>831</v>
      </c>
      <c r="M9" s="240" t="s">
        <v>833</v>
      </c>
      <c r="N9" s="253" t="s">
        <v>108</v>
      </c>
      <c r="O9" s="239" t="str">
        <f t="shared" si="0"/>
        <v>№1/5</v>
      </c>
      <c r="P9" s="239" t="s">
        <v>831</v>
      </c>
      <c r="Q9" s="239" t="s">
        <v>838</v>
      </c>
    </row>
    <row r="10" spans="1:17" ht="12" customHeight="1" x14ac:dyDescent="0.25">
      <c r="A10" s="247" t="s">
        <v>175</v>
      </c>
      <c r="B10" s="247" t="s">
        <v>177</v>
      </c>
      <c r="C10" s="248" t="s">
        <v>1368</v>
      </c>
      <c r="D10" s="249">
        <v>2</v>
      </c>
      <c r="E10" s="249">
        <v>4</v>
      </c>
      <c r="F10" s="250" t="s">
        <v>106</v>
      </c>
      <c r="G10" s="245" t="s">
        <v>831</v>
      </c>
      <c r="J10" s="251" t="s">
        <v>839</v>
      </c>
      <c r="K10" s="252" t="s">
        <v>831</v>
      </c>
      <c r="M10" s="240" t="s">
        <v>833</v>
      </c>
      <c r="N10" s="253" t="s">
        <v>106</v>
      </c>
      <c r="O10" s="239" t="str">
        <f t="shared" si="0"/>
        <v>№1/6</v>
      </c>
      <c r="P10" s="239" t="s">
        <v>831</v>
      </c>
      <c r="Q10" s="239" t="s">
        <v>839</v>
      </c>
    </row>
    <row r="11" spans="1:17" ht="12" customHeight="1" x14ac:dyDescent="0.25">
      <c r="A11" s="247" t="s">
        <v>175</v>
      </c>
      <c r="B11" s="247" t="s">
        <v>178</v>
      </c>
      <c r="C11" s="248" t="s">
        <v>1369</v>
      </c>
      <c r="D11" s="249">
        <v>2</v>
      </c>
      <c r="E11" s="249">
        <v>5</v>
      </c>
      <c r="F11" s="250" t="s">
        <v>105</v>
      </c>
      <c r="G11" s="245" t="s">
        <v>831</v>
      </c>
      <c r="J11" s="251" t="s">
        <v>840</v>
      </c>
      <c r="K11" s="252" t="s">
        <v>831</v>
      </c>
      <c r="M11" s="240" t="s">
        <v>833</v>
      </c>
      <c r="N11" s="253" t="s">
        <v>105</v>
      </c>
      <c r="O11" s="239" t="str">
        <f t="shared" si="0"/>
        <v>№1/7</v>
      </c>
      <c r="P11" s="239" t="s">
        <v>831</v>
      </c>
      <c r="Q11" s="239" t="s">
        <v>840</v>
      </c>
    </row>
    <row r="12" spans="1:17" ht="12" customHeight="1" x14ac:dyDescent="0.25">
      <c r="A12" s="247" t="s">
        <v>175</v>
      </c>
      <c r="B12" s="247" t="s">
        <v>174</v>
      </c>
      <c r="C12" s="248" t="s">
        <v>1371</v>
      </c>
      <c r="D12" s="249">
        <v>2</v>
      </c>
      <c r="E12" s="249">
        <v>7</v>
      </c>
      <c r="F12" s="250" t="s">
        <v>172</v>
      </c>
      <c r="G12" s="245" t="s">
        <v>831</v>
      </c>
      <c r="J12" s="251" t="s">
        <v>841</v>
      </c>
      <c r="K12" s="252" t="s">
        <v>831</v>
      </c>
      <c r="M12" s="240" t="s">
        <v>833</v>
      </c>
      <c r="N12" s="253" t="s">
        <v>172</v>
      </c>
      <c r="O12" s="239" t="str">
        <f t="shared" si="0"/>
        <v>№1/8</v>
      </c>
      <c r="P12" s="239" t="s">
        <v>831</v>
      </c>
      <c r="Q12" s="239" t="s">
        <v>841</v>
      </c>
    </row>
    <row r="13" spans="1:17" ht="12" customHeight="1" x14ac:dyDescent="0.25">
      <c r="A13" s="247" t="s">
        <v>175</v>
      </c>
      <c r="B13" s="247" t="s">
        <v>180</v>
      </c>
      <c r="C13" s="248" t="s">
        <v>1372</v>
      </c>
      <c r="D13" s="249">
        <v>2</v>
      </c>
      <c r="E13" s="249">
        <v>2</v>
      </c>
      <c r="F13" s="250" t="s">
        <v>212</v>
      </c>
      <c r="G13" s="245" t="s">
        <v>831</v>
      </c>
      <c r="J13" s="251" t="s">
        <v>842</v>
      </c>
      <c r="K13" s="252" t="s">
        <v>831</v>
      </c>
      <c r="M13" s="240" t="s">
        <v>833</v>
      </c>
      <c r="N13" s="253" t="s">
        <v>212</v>
      </c>
      <c r="O13" s="239" t="str">
        <f t="shared" si="0"/>
        <v>№1/9</v>
      </c>
      <c r="P13" s="239" t="s">
        <v>831</v>
      </c>
      <c r="Q13" s="239" t="s">
        <v>842</v>
      </c>
    </row>
    <row r="14" spans="1:17" ht="12" customHeight="1" x14ac:dyDescent="0.25">
      <c r="A14" s="247" t="s">
        <v>175</v>
      </c>
      <c r="B14" s="247" t="s">
        <v>181</v>
      </c>
      <c r="C14" s="248" t="s">
        <v>1373</v>
      </c>
      <c r="D14" s="249">
        <v>2</v>
      </c>
      <c r="E14" s="249">
        <v>1</v>
      </c>
      <c r="F14" s="250" t="s">
        <v>204</v>
      </c>
      <c r="G14" s="245" t="s">
        <v>831</v>
      </c>
      <c r="J14" s="251" t="s">
        <v>843</v>
      </c>
      <c r="K14" s="252" t="s">
        <v>831</v>
      </c>
      <c r="M14" s="240" t="s">
        <v>833</v>
      </c>
      <c r="N14" s="253" t="s">
        <v>204</v>
      </c>
      <c r="O14" s="239" t="str">
        <f t="shared" si="0"/>
        <v>№1/10</v>
      </c>
      <c r="P14" s="239" t="s">
        <v>831</v>
      </c>
      <c r="Q14" s="239" t="s">
        <v>843</v>
      </c>
    </row>
    <row r="15" spans="1:17" ht="12" customHeight="1" x14ac:dyDescent="0.25">
      <c r="A15" s="247" t="s">
        <v>175</v>
      </c>
      <c r="B15" s="247" t="s">
        <v>182</v>
      </c>
      <c r="C15" s="248" t="s">
        <v>1374</v>
      </c>
      <c r="D15" s="249">
        <v>2</v>
      </c>
      <c r="E15" s="249">
        <v>6</v>
      </c>
      <c r="F15" s="250" t="s">
        <v>176</v>
      </c>
      <c r="G15" s="245" t="s">
        <v>831</v>
      </c>
      <c r="J15" s="251" t="s">
        <v>844</v>
      </c>
      <c r="K15" s="252" t="s">
        <v>831</v>
      </c>
      <c r="M15" s="240" t="s">
        <v>833</v>
      </c>
      <c r="N15" s="253" t="s">
        <v>176</v>
      </c>
      <c r="O15" s="239" t="str">
        <f t="shared" si="0"/>
        <v>№1/11</v>
      </c>
      <c r="P15" s="239" t="s">
        <v>831</v>
      </c>
      <c r="Q15" s="239" t="s">
        <v>844</v>
      </c>
    </row>
    <row r="16" spans="1:17" ht="12" customHeight="1" x14ac:dyDescent="0.25">
      <c r="A16" s="247" t="s">
        <v>175</v>
      </c>
      <c r="B16" s="247" t="s">
        <v>183</v>
      </c>
      <c r="C16" s="248" t="s">
        <v>1375</v>
      </c>
      <c r="D16" s="249">
        <v>2</v>
      </c>
      <c r="E16" s="249">
        <v>2</v>
      </c>
      <c r="F16" s="250" t="s">
        <v>215</v>
      </c>
      <c r="G16" s="245" t="s">
        <v>831</v>
      </c>
      <c r="J16" s="251" t="s">
        <v>845</v>
      </c>
      <c r="K16" s="252" t="s">
        <v>831</v>
      </c>
      <c r="M16" s="240" t="s">
        <v>833</v>
      </c>
      <c r="N16" s="253" t="s">
        <v>215</v>
      </c>
      <c r="O16" s="239" t="str">
        <f t="shared" si="0"/>
        <v>№1/12</v>
      </c>
      <c r="P16" s="239" t="s">
        <v>831</v>
      </c>
      <c r="Q16" s="239" t="s">
        <v>845</v>
      </c>
    </row>
    <row r="17" spans="1:17" ht="12" customHeight="1" x14ac:dyDescent="0.25">
      <c r="A17" s="247" t="s">
        <v>175</v>
      </c>
      <c r="B17" s="247" t="s">
        <v>109</v>
      </c>
      <c r="C17" s="248" t="s">
        <v>1376</v>
      </c>
      <c r="D17" s="249">
        <v>2</v>
      </c>
      <c r="E17" s="249">
        <v>4</v>
      </c>
      <c r="F17" s="250" t="s">
        <v>177</v>
      </c>
      <c r="G17" s="245" t="s">
        <v>831</v>
      </c>
      <c r="J17" s="251" t="s">
        <v>846</v>
      </c>
      <c r="K17" s="252" t="s">
        <v>831</v>
      </c>
      <c r="M17" s="240" t="s">
        <v>833</v>
      </c>
      <c r="N17" s="253" t="s">
        <v>177</v>
      </c>
      <c r="O17" s="239" t="str">
        <f t="shared" si="0"/>
        <v>№1/13</v>
      </c>
      <c r="P17" s="239" t="s">
        <v>831</v>
      </c>
      <c r="Q17" s="239" t="s">
        <v>846</v>
      </c>
    </row>
    <row r="18" spans="1:17" ht="12" customHeight="1" x14ac:dyDescent="0.25">
      <c r="A18" s="247" t="s">
        <v>175</v>
      </c>
      <c r="B18" s="247" t="s">
        <v>184</v>
      </c>
      <c r="C18" s="248" t="s">
        <v>1377</v>
      </c>
      <c r="D18" s="249">
        <v>2</v>
      </c>
      <c r="E18" s="249">
        <v>1</v>
      </c>
      <c r="F18" s="250" t="s">
        <v>196</v>
      </c>
      <c r="G18" s="245" t="s">
        <v>831</v>
      </c>
      <c r="J18" s="251" t="s">
        <v>847</v>
      </c>
      <c r="K18" s="252" t="s">
        <v>831</v>
      </c>
      <c r="M18" s="240" t="s">
        <v>833</v>
      </c>
      <c r="N18" s="253" t="s">
        <v>196</v>
      </c>
      <c r="O18" s="239" t="str">
        <f t="shared" si="0"/>
        <v>№1/14</v>
      </c>
      <c r="P18" s="239" t="s">
        <v>831</v>
      </c>
      <c r="Q18" s="239" t="s">
        <v>847</v>
      </c>
    </row>
    <row r="19" spans="1:17" ht="12" customHeight="1" x14ac:dyDescent="0.25">
      <c r="A19" s="247" t="s">
        <v>175</v>
      </c>
      <c r="B19" s="247" t="s">
        <v>185</v>
      </c>
      <c r="C19" s="248" t="s">
        <v>1851</v>
      </c>
      <c r="D19" s="249">
        <v>2</v>
      </c>
      <c r="E19" s="249">
        <v>3</v>
      </c>
      <c r="F19" s="250" t="s">
        <v>178</v>
      </c>
      <c r="G19" s="245" t="s">
        <v>831</v>
      </c>
      <c r="J19" s="251" t="s">
        <v>848</v>
      </c>
      <c r="K19" s="252" t="s">
        <v>831</v>
      </c>
      <c r="M19" s="240" t="s">
        <v>833</v>
      </c>
      <c r="N19" s="253" t="s">
        <v>178</v>
      </c>
      <c r="O19" s="239" t="str">
        <f t="shared" si="0"/>
        <v>№1/15</v>
      </c>
      <c r="P19" s="239" t="s">
        <v>831</v>
      </c>
      <c r="Q19" s="239" t="s">
        <v>848</v>
      </c>
    </row>
    <row r="20" spans="1:17" ht="12" customHeight="1" x14ac:dyDescent="0.25">
      <c r="A20" s="247" t="s">
        <v>175</v>
      </c>
      <c r="B20" s="247" t="s">
        <v>186</v>
      </c>
      <c r="C20" s="248" t="s">
        <v>1379</v>
      </c>
      <c r="D20" s="249">
        <v>2</v>
      </c>
      <c r="E20" s="249">
        <v>0</v>
      </c>
      <c r="F20" s="250" t="s">
        <v>198</v>
      </c>
      <c r="G20" s="245" t="s">
        <v>831</v>
      </c>
      <c r="J20" s="251" t="s">
        <v>849</v>
      </c>
      <c r="K20" s="252" t="s">
        <v>831</v>
      </c>
      <c r="M20" s="240" t="s">
        <v>833</v>
      </c>
      <c r="N20" s="253" t="s">
        <v>198</v>
      </c>
      <c r="O20" s="239" t="str">
        <f t="shared" si="0"/>
        <v>№1/16</v>
      </c>
      <c r="P20" s="239" t="s">
        <v>831</v>
      </c>
      <c r="Q20" s="239" t="s">
        <v>849</v>
      </c>
    </row>
    <row r="21" spans="1:17" ht="12" customHeight="1" x14ac:dyDescent="0.25">
      <c r="A21" s="247" t="s">
        <v>175</v>
      </c>
      <c r="B21" s="247" t="s">
        <v>187</v>
      </c>
      <c r="C21" s="248" t="s">
        <v>1380</v>
      </c>
      <c r="D21" s="249">
        <v>2</v>
      </c>
      <c r="E21" s="249">
        <v>6</v>
      </c>
      <c r="F21" s="250"/>
      <c r="J21" s="251" t="s">
        <v>835</v>
      </c>
      <c r="K21" s="252"/>
      <c r="M21" s="240" t="s">
        <v>833</v>
      </c>
      <c r="N21" s="253"/>
      <c r="O21" s="239" t="str">
        <f t="shared" si="0"/>
        <v>№1/</v>
      </c>
      <c r="Q21" s="239" t="s">
        <v>835</v>
      </c>
    </row>
    <row r="22" spans="1:17" ht="12" customHeight="1" x14ac:dyDescent="0.25">
      <c r="A22" s="247" t="s">
        <v>175</v>
      </c>
      <c r="B22" s="247" t="s">
        <v>188</v>
      </c>
      <c r="C22" s="248" t="s">
        <v>1381</v>
      </c>
      <c r="D22" s="249">
        <v>2</v>
      </c>
      <c r="E22" s="249">
        <v>0</v>
      </c>
      <c r="F22" s="250" t="s">
        <v>174</v>
      </c>
      <c r="G22" s="245" t="s">
        <v>831</v>
      </c>
      <c r="J22" s="251" t="s">
        <v>850</v>
      </c>
      <c r="K22" s="252" t="s">
        <v>831</v>
      </c>
      <c r="M22" s="240" t="s">
        <v>833</v>
      </c>
      <c r="N22" s="253" t="s">
        <v>174</v>
      </c>
      <c r="O22" s="239" t="str">
        <f t="shared" si="0"/>
        <v>№1/17</v>
      </c>
      <c r="P22" s="239" t="s">
        <v>831</v>
      </c>
      <c r="Q22" s="239" t="s">
        <v>850</v>
      </c>
    </row>
    <row r="23" spans="1:17" ht="12" customHeight="1" x14ac:dyDescent="0.25">
      <c r="A23" s="247" t="s">
        <v>175</v>
      </c>
      <c r="B23" s="247" t="s">
        <v>189</v>
      </c>
      <c r="C23" s="248" t="s">
        <v>1852</v>
      </c>
      <c r="D23" s="249">
        <v>2</v>
      </c>
      <c r="E23" s="249">
        <v>0</v>
      </c>
      <c r="F23" s="250" t="s">
        <v>199</v>
      </c>
      <c r="G23" s="245" t="s">
        <v>831</v>
      </c>
      <c r="J23" s="251" t="s">
        <v>851</v>
      </c>
      <c r="K23" s="252" t="s">
        <v>831</v>
      </c>
      <c r="M23" s="240" t="s">
        <v>833</v>
      </c>
      <c r="N23" s="253" t="s">
        <v>199</v>
      </c>
      <c r="O23" s="239" t="str">
        <f t="shared" si="0"/>
        <v>№1/18</v>
      </c>
      <c r="P23" s="239" t="s">
        <v>831</v>
      </c>
      <c r="Q23" s="239" t="s">
        <v>851</v>
      </c>
    </row>
    <row r="24" spans="1:17" ht="12" customHeight="1" x14ac:dyDescent="0.25">
      <c r="A24" s="247" t="s">
        <v>175</v>
      </c>
      <c r="B24" s="247" t="s">
        <v>106</v>
      </c>
      <c r="C24" s="248" t="s">
        <v>1383</v>
      </c>
      <c r="D24" s="249">
        <v>2</v>
      </c>
      <c r="E24" s="249">
        <v>1</v>
      </c>
      <c r="F24" s="250"/>
      <c r="J24" s="251" t="s">
        <v>835</v>
      </c>
      <c r="K24" s="252"/>
      <c r="M24" s="240" t="s">
        <v>833</v>
      </c>
      <c r="N24" s="253"/>
      <c r="O24" s="239" t="str">
        <f t="shared" si="0"/>
        <v>№1/</v>
      </c>
      <c r="Q24" s="239" t="s">
        <v>835</v>
      </c>
    </row>
    <row r="25" spans="1:17" ht="12" customHeight="1" x14ac:dyDescent="0.25">
      <c r="A25" s="247" t="s">
        <v>175</v>
      </c>
      <c r="B25" s="247" t="s">
        <v>172</v>
      </c>
      <c r="C25" s="248" t="s">
        <v>1384</v>
      </c>
      <c r="D25" s="249">
        <v>2</v>
      </c>
      <c r="E25" s="249">
        <v>2</v>
      </c>
      <c r="F25" s="250"/>
      <c r="J25" s="251" t="s">
        <v>835</v>
      </c>
      <c r="K25" s="252"/>
      <c r="M25" s="240" t="s">
        <v>833</v>
      </c>
      <c r="N25" s="253"/>
      <c r="O25" s="239" t="str">
        <f t="shared" si="0"/>
        <v>№1/</v>
      </c>
      <c r="Q25" s="239" t="s">
        <v>835</v>
      </c>
    </row>
    <row r="26" spans="1:17" ht="12" customHeight="1" x14ac:dyDescent="0.25">
      <c r="A26" s="247" t="s">
        <v>190</v>
      </c>
      <c r="B26" s="247" t="s">
        <v>191</v>
      </c>
      <c r="C26" s="248" t="s">
        <v>1385</v>
      </c>
      <c r="D26" s="249">
        <v>1</v>
      </c>
      <c r="E26" s="249">
        <v>0</v>
      </c>
      <c r="F26" s="250" t="s">
        <v>227</v>
      </c>
      <c r="G26" s="245" t="s">
        <v>831</v>
      </c>
      <c r="J26" s="251" t="s">
        <v>852</v>
      </c>
      <c r="K26" s="252" t="s">
        <v>831</v>
      </c>
      <c r="M26" s="240" t="s">
        <v>833</v>
      </c>
      <c r="N26" s="253" t="s">
        <v>227</v>
      </c>
      <c r="O26" s="239" t="str">
        <f t="shared" si="0"/>
        <v>№1/19</v>
      </c>
      <c r="P26" s="239" t="s">
        <v>831</v>
      </c>
      <c r="Q26" s="239" t="s">
        <v>852</v>
      </c>
    </row>
    <row r="27" spans="1:17" ht="12" customHeight="1" x14ac:dyDescent="0.25">
      <c r="A27" s="247" t="s">
        <v>190</v>
      </c>
      <c r="B27" s="247" t="s">
        <v>192</v>
      </c>
      <c r="C27" s="248" t="s">
        <v>1386</v>
      </c>
      <c r="D27" s="249">
        <v>1</v>
      </c>
      <c r="E27" s="249">
        <v>0</v>
      </c>
      <c r="F27" s="250" t="s">
        <v>200</v>
      </c>
      <c r="G27" s="245" t="s">
        <v>831</v>
      </c>
      <c r="J27" s="251" t="s">
        <v>853</v>
      </c>
      <c r="K27" s="252" t="s">
        <v>831</v>
      </c>
      <c r="M27" s="240" t="s">
        <v>833</v>
      </c>
      <c r="N27" s="253" t="s">
        <v>200</v>
      </c>
      <c r="O27" s="239" t="str">
        <f t="shared" si="0"/>
        <v>№1/20</v>
      </c>
      <c r="P27" s="239" t="s">
        <v>831</v>
      </c>
      <c r="Q27" s="239" t="s">
        <v>853</v>
      </c>
    </row>
    <row r="28" spans="1:17" ht="12" customHeight="1" x14ac:dyDescent="0.25">
      <c r="A28" s="247" t="s">
        <v>190</v>
      </c>
      <c r="B28" s="247" t="s">
        <v>193</v>
      </c>
      <c r="C28" s="248" t="s">
        <v>1387</v>
      </c>
      <c r="D28" s="249">
        <v>1</v>
      </c>
      <c r="E28" s="249">
        <v>0</v>
      </c>
      <c r="F28" s="250" t="s">
        <v>208</v>
      </c>
      <c r="G28" s="245" t="s">
        <v>831</v>
      </c>
      <c r="J28" s="251" t="s">
        <v>854</v>
      </c>
      <c r="K28" s="252" t="s">
        <v>831</v>
      </c>
      <c r="M28" s="240" t="s">
        <v>833</v>
      </c>
      <c r="N28" s="253" t="s">
        <v>208</v>
      </c>
      <c r="O28" s="239" t="str">
        <f t="shared" si="0"/>
        <v>№1/21</v>
      </c>
      <c r="P28" s="239" t="s">
        <v>831</v>
      </c>
      <c r="Q28" s="239" t="s">
        <v>854</v>
      </c>
    </row>
    <row r="29" spans="1:17" ht="12" customHeight="1" x14ac:dyDescent="0.25">
      <c r="A29" s="247" t="s">
        <v>194</v>
      </c>
      <c r="B29" s="247" t="s">
        <v>108</v>
      </c>
      <c r="C29" s="248" t="s">
        <v>1853</v>
      </c>
      <c r="D29" s="249">
        <v>1</v>
      </c>
      <c r="E29" s="249">
        <v>0</v>
      </c>
      <c r="F29" s="250" t="s">
        <v>201</v>
      </c>
      <c r="G29" s="245" t="s">
        <v>831</v>
      </c>
      <c r="J29" s="251" t="s">
        <v>855</v>
      </c>
      <c r="K29" s="252" t="s">
        <v>831</v>
      </c>
      <c r="M29" s="240" t="s">
        <v>833</v>
      </c>
      <c r="N29" s="253" t="s">
        <v>201</v>
      </c>
      <c r="O29" s="239" t="str">
        <f t="shared" si="0"/>
        <v>№1/22</v>
      </c>
      <c r="P29" s="239" t="s">
        <v>831</v>
      </c>
      <c r="Q29" s="239" t="s">
        <v>855</v>
      </c>
    </row>
    <row r="30" spans="1:17" ht="12" customHeight="1" x14ac:dyDescent="0.25">
      <c r="A30" s="247" t="s">
        <v>194</v>
      </c>
      <c r="B30" s="247" t="s">
        <v>172</v>
      </c>
      <c r="C30" s="248" t="s">
        <v>1854</v>
      </c>
      <c r="D30" s="249">
        <v>1</v>
      </c>
      <c r="E30" s="249">
        <v>0</v>
      </c>
      <c r="F30" s="250" t="s">
        <v>209</v>
      </c>
      <c r="G30" s="245" t="s">
        <v>831</v>
      </c>
      <c r="J30" s="251" t="s">
        <v>856</v>
      </c>
      <c r="K30" s="252" t="s">
        <v>831</v>
      </c>
      <c r="M30" s="240" t="s">
        <v>833</v>
      </c>
      <c r="N30" s="253" t="s">
        <v>209</v>
      </c>
      <c r="O30" s="239" t="str">
        <f t="shared" si="0"/>
        <v>№1/23</v>
      </c>
      <c r="P30" s="239" t="s">
        <v>831</v>
      </c>
      <c r="Q30" s="239" t="s">
        <v>856</v>
      </c>
    </row>
    <row r="31" spans="1:17" ht="12" customHeight="1" x14ac:dyDescent="0.25">
      <c r="A31" s="247" t="s">
        <v>195</v>
      </c>
      <c r="B31" s="247" t="s">
        <v>196</v>
      </c>
      <c r="C31" s="248" t="s">
        <v>1388</v>
      </c>
      <c r="D31" s="249">
        <v>2</v>
      </c>
      <c r="E31" s="249">
        <v>0</v>
      </c>
      <c r="F31" s="250" t="s">
        <v>243</v>
      </c>
      <c r="G31" s="245" t="s">
        <v>831</v>
      </c>
      <c r="J31" s="251" t="s">
        <v>857</v>
      </c>
      <c r="K31" s="252" t="s">
        <v>831</v>
      </c>
      <c r="M31" s="240" t="s">
        <v>833</v>
      </c>
      <c r="N31" s="253" t="s">
        <v>243</v>
      </c>
      <c r="O31" s="239" t="str">
        <f t="shared" si="0"/>
        <v>№1/25</v>
      </c>
      <c r="P31" s="239" t="s">
        <v>831</v>
      </c>
      <c r="Q31" s="239" t="s">
        <v>857</v>
      </c>
    </row>
    <row r="32" spans="1:17" ht="12" customHeight="1" x14ac:dyDescent="0.25">
      <c r="A32" s="247" t="s">
        <v>195</v>
      </c>
      <c r="B32" s="247" t="s">
        <v>197</v>
      </c>
      <c r="C32" s="248" t="s">
        <v>1855</v>
      </c>
      <c r="D32" s="249">
        <v>2</v>
      </c>
      <c r="E32" s="249">
        <v>0</v>
      </c>
      <c r="F32" s="250" t="s">
        <v>180</v>
      </c>
      <c r="G32" s="245" t="s">
        <v>831</v>
      </c>
      <c r="J32" s="251" t="s">
        <v>858</v>
      </c>
      <c r="K32" s="252" t="s">
        <v>831</v>
      </c>
      <c r="M32" s="240" t="s">
        <v>833</v>
      </c>
      <c r="N32" s="253" t="s">
        <v>180</v>
      </c>
      <c r="O32" s="239" t="str">
        <f t="shared" si="0"/>
        <v>№1/26</v>
      </c>
      <c r="P32" s="239" t="s">
        <v>831</v>
      </c>
      <c r="Q32" s="239" t="s">
        <v>858</v>
      </c>
    </row>
    <row r="33" spans="1:17" ht="12" customHeight="1" x14ac:dyDescent="0.25">
      <c r="A33" s="247" t="s">
        <v>195</v>
      </c>
      <c r="B33" s="247" t="s">
        <v>178</v>
      </c>
      <c r="C33" s="248" t="s">
        <v>1390</v>
      </c>
      <c r="D33" s="249">
        <v>2</v>
      </c>
      <c r="E33" s="249">
        <v>0</v>
      </c>
      <c r="F33" s="250" t="s">
        <v>244</v>
      </c>
      <c r="G33" s="245" t="s">
        <v>831</v>
      </c>
      <c r="J33" s="251" t="s">
        <v>859</v>
      </c>
      <c r="K33" s="252" t="s">
        <v>831</v>
      </c>
      <c r="M33" s="240" t="s">
        <v>833</v>
      </c>
      <c r="N33" s="253" t="s">
        <v>244</v>
      </c>
      <c r="O33" s="239" t="str">
        <f t="shared" si="0"/>
        <v>№1/27</v>
      </c>
      <c r="P33" s="239" t="s">
        <v>831</v>
      </c>
      <c r="Q33" s="239" t="s">
        <v>859</v>
      </c>
    </row>
    <row r="34" spans="1:17" ht="12" customHeight="1" x14ac:dyDescent="0.25">
      <c r="A34" s="247" t="s">
        <v>195</v>
      </c>
      <c r="B34" s="247" t="s">
        <v>198</v>
      </c>
      <c r="C34" s="248" t="s">
        <v>1391</v>
      </c>
      <c r="D34" s="249">
        <v>2</v>
      </c>
      <c r="E34" s="249">
        <v>0</v>
      </c>
      <c r="F34" s="250" t="s">
        <v>229</v>
      </c>
      <c r="G34" s="245" t="s">
        <v>831</v>
      </c>
      <c r="J34" s="251" t="s">
        <v>860</v>
      </c>
      <c r="K34" s="252" t="s">
        <v>831</v>
      </c>
      <c r="M34" s="240" t="s">
        <v>833</v>
      </c>
      <c r="N34" s="253" t="s">
        <v>229</v>
      </c>
      <c r="O34" s="239" t="str">
        <f t="shared" si="0"/>
        <v>№1/28</v>
      </c>
      <c r="P34" s="239" t="s">
        <v>831</v>
      </c>
      <c r="Q34" s="239" t="s">
        <v>860</v>
      </c>
    </row>
    <row r="35" spans="1:17" ht="12" customHeight="1" x14ac:dyDescent="0.25">
      <c r="A35" s="247" t="s">
        <v>195</v>
      </c>
      <c r="B35" s="247" t="s">
        <v>199</v>
      </c>
      <c r="C35" s="248" t="s">
        <v>1856</v>
      </c>
      <c r="D35" s="249">
        <v>2</v>
      </c>
      <c r="E35" s="249">
        <v>0</v>
      </c>
      <c r="F35" s="250" t="s">
        <v>171</v>
      </c>
      <c r="G35" s="245" t="s">
        <v>831</v>
      </c>
      <c r="J35" s="251" t="s">
        <v>861</v>
      </c>
      <c r="K35" s="252" t="s">
        <v>831</v>
      </c>
      <c r="M35" s="240" t="s">
        <v>833</v>
      </c>
      <c r="N35" s="253" t="s">
        <v>171</v>
      </c>
      <c r="O35" s="239" t="str">
        <f t="shared" si="0"/>
        <v>№1/29</v>
      </c>
      <c r="P35" s="239" t="s">
        <v>831</v>
      </c>
      <c r="Q35" s="239" t="s">
        <v>861</v>
      </c>
    </row>
    <row r="36" spans="1:17" ht="12" customHeight="1" x14ac:dyDescent="0.25">
      <c r="A36" s="247" t="s">
        <v>195</v>
      </c>
      <c r="B36" s="247" t="s">
        <v>200</v>
      </c>
      <c r="C36" s="248" t="s">
        <v>1392</v>
      </c>
      <c r="D36" s="249">
        <v>2</v>
      </c>
      <c r="E36" s="249">
        <v>0</v>
      </c>
      <c r="F36" s="250" t="s">
        <v>181</v>
      </c>
      <c r="G36" s="245" t="s">
        <v>831</v>
      </c>
      <c r="J36" s="251" t="s">
        <v>862</v>
      </c>
      <c r="K36" s="252" t="s">
        <v>831</v>
      </c>
      <c r="M36" s="240" t="s">
        <v>833</v>
      </c>
      <c r="N36" s="253" t="s">
        <v>181</v>
      </c>
      <c r="O36" s="239" t="str">
        <f t="shared" si="0"/>
        <v>№1/30</v>
      </c>
      <c r="P36" s="239" t="s">
        <v>831</v>
      </c>
      <c r="Q36" s="239" t="s">
        <v>862</v>
      </c>
    </row>
    <row r="37" spans="1:17" ht="12" customHeight="1" x14ac:dyDescent="0.25">
      <c r="A37" s="247" t="s">
        <v>195</v>
      </c>
      <c r="B37" s="247" t="s">
        <v>201</v>
      </c>
      <c r="C37" s="248" t="s">
        <v>1857</v>
      </c>
      <c r="D37" s="249">
        <v>2</v>
      </c>
      <c r="E37" s="249">
        <v>0</v>
      </c>
      <c r="F37" s="250" t="s">
        <v>191</v>
      </c>
      <c r="G37" s="245" t="s">
        <v>831</v>
      </c>
      <c r="J37" s="251" t="s">
        <v>863</v>
      </c>
      <c r="K37" s="252" t="s">
        <v>831</v>
      </c>
      <c r="M37" s="240" t="s">
        <v>833</v>
      </c>
      <c r="N37" s="253" t="s">
        <v>191</v>
      </c>
      <c r="O37" s="239" t="str">
        <f t="shared" si="0"/>
        <v>№1/31</v>
      </c>
      <c r="P37" s="239" t="s">
        <v>831</v>
      </c>
      <c r="Q37" s="239" t="s">
        <v>863</v>
      </c>
    </row>
    <row r="38" spans="1:17" ht="12" customHeight="1" x14ac:dyDescent="0.25">
      <c r="A38" s="247" t="s">
        <v>195</v>
      </c>
      <c r="B38" s="247" t="s">
        <v>202</v>
      </c>
      <c r="C38" s="248" t="s">
        <v>1393</v>
      </c>
      <c r="D38" s="249">
        <v>2</v>
      </c>
      <c r="E38" s="249">
        <v>0</v>
      </c>
      <c r="F38" s="250" t="s">
        <v>182</v>
      </c>
      <c r="G38" s="245" t="s">
        <v>831</v>
      </c>
      <c r="J38" s="251" t="s">
        <v>864</v>
      </c>
      <c r="K38" s="252" t="s">
        <v>831</v>
      </c>
      <c r="M38" s="240" t="s">
        <v>833</v>
      </c>
      <c r="N38" s="253" t="s">
        <v>182</v>
      </c>
      <c r="O38" s="239" t="str">
        <f t="shared" si="0"/>
        <v>№1/32</v>
      </c>
      <c r="P38" s="239" t="s">
        <v>831</v>
      </c>
      <c r="Q38" s="239" t="s">
        <v>864</v>
      </c>
    </row>
    <row r="39" spans="1:17" ht="12" customHeight="1" x14ac:dyDescent="0.25">
      <c r="A39" s="247" t="s">
        <v>195</v>
      </c>
      <c r="B39" s="247" t="s">
        <v>105</v>
      </c>
      <c r="C39" s="248" t="s">
        <v>1394</v>
      </c>
      <c r="D39" s="249">
        <v>2</v>
      </c>
      <c r="E39" s="249">
        <v>0</v>
      </c>
      <c r="F39" s="250" t="s">
        <v>245</v>
      </c>
      <c r="G39" s="245" t="s">
        <v>831</v>
      </c>
      <c r="J39" s="251" t="s">
        <v>865</v>
      </c>
      <c r="K39" s="252" t="s">
        <v>831</v>
      </c>
      <c r="M39" s="240" t="s">
        <v>833</v>
      </c>
      <c r="N39" s="253" t="s">
        <v>245</v>
      </c>
      <c r="O39" s="239" t="str">
        <f t="shared" si="0"/>
        <v>№1/33</v>
      </c>
      <c r="P39" s="239" t="s">
        <v>831</v>
      </c>
      <c r="Q39" s="239" t="s">
        <v>865</v>
      </c>
    </row>
    <row r="40" spans="1:17" ht="12" customHeight="1" x14ac:dyDescent="0.25">
      <c r="A40" s="247" t="s">
        <v>203</v>
      </c>
      <c r="B40" s="247" t="s">
        <v>163</v>
      </c>
      <c r="C40" s="248" t="s">
        <v>1395</v>
      </c>
      <c r="D40" s="249">
        <v>2</v>
      </c>
      <c r="E40" s="249">
        <v>0</v>
      </c>
      <c r="F40" s="250" t="s">
        <v>246</v>
      </c>
      <c r="G40" s="245" t="s">
        <v>831</v>
      </c>
      <c r="J40" s="251" t="s">
        <v>866</v>
      </c>
      <c r="K40" s="252" t="s">
        <v>831</v>
      </c>
      <c r="M40" s="240" t="s">
        <v>833</v>
      </c>
      <c r="N40" s="253" t="s">
        <v>246</v>
      </c>
      <c r="O40" s="239" t="str">
        <f t="shared" si="0"/>
        <v>№1/34</v>
      </c>
      <c r="P40" s="239" t="s">
        <v>831</v>
      </c>
      <c r="Q40" s="239" t="s">
        <v>866</v>
      </c>
    </row>
    <row r="41" spans="1:17" ht="12" customHeight="1" x14ac:dyDescent="0.25">
      <c r="A41" s="247" t="s">
        <v>203</v>
      </c>
      <c r="B41" s="247" t="s">
        <v>204</v>
      </c>
      <c r="C41" s="248" t="s">
        <v>1396</v>
      </c>
      <c r="D41" s="249">
        <v>2</v>
      </c>
      <c r="E41" s="249">
        <v>0</v>
      </c>
      <c r="F41" s="250" t="s">
        <v>221</v>
      </c>
      <c r="G41" s="245" t="s">
        <v>831</v>
      </c>
      <c r="J41" s="251" t="s">
        <v>867</v>
      </c>
      <c r="K41" s="252" t="s">
        <v>831</v>
      </c>
      <c r="M41" s="240" t="s">
        <v>833</v>
      </c>
      <c r="N41" s="253" t="s">
        <v>221</v>
      </c>
      <c r="O41" s="239" t="str">
        <f t="shared" si="0"/>
        <v>№1/35</v>
      </c>
      <c r="P41" s="239" t="s">
        <v>831</v>
      </c>
      <c r="Q41" s="239" t="s">
        <v>867</v>
      </c>
    </row>
    <row r="42" spans="1:17" ht="12" customHeight="1" x14ac:dyDescent="0.25">
      <c r="A42" s="247" t="s">
        <v>203</v>
      </c>
      <c r="B42" s="247" t="s">
        <v>176</v>
      </c>
      <c r="C42" s="248" t="s">
        <v>1397</v>
      </c>
      <c r="D42" s="249">
        <v>2</v>
      </c>
      <c r="E42" s="249">
        <v>0</v>
      </c>
      <c r="F42" s="250" t="s">
        <v>247</v>
      </c>
      <c r="G42" s="245" t="s">
        <v>831</v>
      </c>
      <c r="J42" s="251" t="s">
        <v>868</v>
      </c>
      <c r="K42" s="252" t="s">
        <v>831</v>
      </c>
      <c r="M42" s="240" t="s">
        <v>833</v>
      </c>
      <c r="N42" s="253" t="s">
        <v>247</v>
      </c>
      <c r="O42" s="239" t="str">
        <f t="shared" si="0"/>
        <v>№1/36</v>
      </c>
      <c r="P42" s="239" t="s">
        <v>831</v>
      </c>
      <c r="Q42" s="239" t="s">
        <v>868</v>
      </c>
    </row>
    <row r="43" spans="1:17" ht="12" customHeight="1" x14ac:dyDescent="0.25">
      <c r="A43" s="247" t="s">
        <v>203</v>
      </c>
      <c r="B43" s="247" t="s">
        <v>177</v>
      </c>
      <c r="C43" s="248" t="s">
        <v>1858</v>
      </c>
      <c r="D43" s="249">
        <v>2</v>
      </c>
      <c r="E43" s="249">
        <v>0</v>
      </c>
      <c r="F43" s="250" t="s">
        <v>211</v>
      </c>
      <c r="G43" s="245" t="s">
        <v>831</v>
      </c>
      <c r="J43" s="251" t="s">
        <v>869</v>
      </c>
      <c r="K43" s="252" t="s">
        <v>831</v>
      </c>
      <c r="M43" s="240" t="s">
        <v>833</v>
      </c>
      <c r="N43" s="253" t="s">
        <v>211</v>
      </c>
      <c r="O43" s="239" t="str">
        <f t="shared" si="0"/>
        <v>№1/37</v>
      </c>
      <c r="P43" s="239" t="s">
        <v>831</v>
      </c>
      <c r="Q43" s="239" t="s">
        <v>869</v>
      </c>
    </row>
    <row r="44" spans="1:17" ht="12" customHeight="1" x14ac:dyDescent="0.25">
      <c r="A44" s="247" t="s">
        <v>203</v>
      </c>
      <c r="B44" s="247" t="s">
        <v>205</v>
      </c>
      <c r="C44" s="248" t="s">
        <v>1859</v>
      </c>
      <c r="D44" s="249">
        <v>2</v>
      </c>
      <c r="E44" s="249">
        <v>0</v>
      </c>
      <c r="F44" s="250" t="s">
        <v>183</v>
      </c>
      <c r="G44" s="245" t="s">
        <v>831</v>
      </c>
      <c r="J44" s="251" t="s">
        <v>870</v>
      </c>
      <c r="K44" s="252" t="s">
        <v>831</v>
      </c>
      <c r="M44" s="240" t="s">
        <v>833</v>
      </c>
      <c r="N44" s="253" t="s">
        <v>183</v>
      </c>
      <c r="O44" s="239" t="str">
        <f t="shared" si="0"/>
        <v>№1/38</v>
      </c>
      <c r="P44" s="239" t="s">
        <v>831</v>
      </c>
      <c r="Q44" s="239" t="s">
        <v>870</v>
      </c>
    </row>
    <row r="45" spans="1:17" ht="12" customHeight="1" x14ac:dyDescent="0.25">
      <c r="A45" s="247" t="s">
        <v>203</v>
      </c>
      <c r="B45" s="247" t="s">
        <v>206</v>
      </c>
      <c r="C45" s="248" t="s">
        <v>1860</v>
      </c>
      <c r="D45" s="249">
        <v>2</v>
      </c>
      <c r="E45" s="249">
        <v>0</v>
      </c>
      <c r="F45" s="250" t="s">
        <v>292</v>
      </c>
      <c r="G45" s="245" t="s">
        <v>831</v>
      </c>
      <c r="J45" s="251" t="s">
        <v>871</v>
      </c>
      <c r="K45" s="252" t="s">
        <v>831</v>
      </c>
      <c r="M45" s="240" t="s">
        <v>833</v>
      </c>
      <c r="N45" s="253" t="s">
        <v>292</v>
      </c>
      <c r="O45" s="239" t="str">
        <f t="shared" si="0"/>
        <v>№1/39</v>
      </c>
      <c r="P45" s="239" t="s">
        <v>831</v>
      </c>
      <c r="Q45" s="239" t="s">
        <v>871</v>
      </c>
    </row>
    <row r="46" spans="1:17" ht="12" customHeight="1" x14ac:dyDescent="0.25">
      <c r="A46" s="247" t="s">
        <v>203</v>
      </c>
      <c r="B46" s="247" t="s">
        <v>207</v>
      </c>
      <c r="C46" s="248" t="s">
        <v>1861</v>
      </c>
      <c r="D46" s="249">
        <v>2</v>
      </c>
      <c r="E46" s="249">
        <v>0</v>
      </c>
      <c r="F46" s="250" t="s">
        <v>184</v>
      </c>
      <c r="G46" s="245" t="s">
        <v>831</v>
      </c>
      <c r="J46" s="251" t="s">
        <v>872</v>
      </c>
      <c r="K46" s="252" t="s">
        <v>831</v>
      </c>
      <c r="M46" s="240" t="s">
        <v>833</v>
      </c>
      <c r="N46" s="253" t="s">
        <v>184</v>
      </c>
      <c r="O46" s="239" t="str">
        <f t="shared" si="0"/>
        <v>№1/40</v>
      </c>
      <c r="P46" s="239" t="s">
        <v>831</v>
      </c>
      <c r="Q46" s="239" t="s">
        <v>872</v>
      </c>
    </row>
    <row r="47" spans="1:17" ht="12" customHeight="1" x14ac:dyDescent="0.25">
      <c r="A47" s="247" t="s">
        <v>203</v>
      </c>
      <c r="B47" s="247" t="s">
        <v>178</v>
      </c>
      <c r="C47" s="248" t="s">
        <v>1862</v>
      </c>
      <c r="D47" s="249">
        <v>2</v>
      </c>
      <c r="E47" s="249">
        <v>0</v>
      </c>
      <c r="F47" s="250" t="s">
        <v>234</v>
      </c>
      <c r="G47" s="245" t="s">
        <v>831</v>
      </c>
      <c r="J47" s="251" t="s">
        <v>873</v>
      </c>
      <c r="K47" s="252" t="s">
        <v>831</v>
      </c>
      <c r="M47" s="240" t="s">
        <v>833</v>
      </c>
      <c r="N47" s="253" t="s">
        <v>234</v>
      </c>
      <c r="O47" s="239" t="str">
        <f t="shared" si="0"/>
        <v>№1/41</v>
      </c>
      <c r="P47" s="239" t="s">
        <v>831</v>
      </c>
      <c r="Q47" s="239" t="s">
        <v>873</v>
      </c>
    </row>
    <row r="48" spans="1:17" ht="12" customHeight="1" x14ac:dyDescent="0.25">
      <c r="A48" s="247" t="s">
        <v>203</v>
      </c>
      <c r="B48" s="247" t="s">
        <v>209</v>
      </c>
      <c r="C48" s="248" t="s">
        <v>1400</v>
      </c>
      <c r="D48" s="249">
        <v>2</v>
      </c>
      <c r="E48" s="249">
        <v>0</v>
      </c>
      <c r="F48" s="250" t="s">
        <v>236</v>
      </c>
      <c r="G48" s="245" t="s">
        <v>831</v>
      </c>
      <c r="J48" s="251" t="s">
        <v>874</v>
      </c>
      <c r="K48" s="252" t="s">
        <v>831</v>
      </c>
      <c r="M48" s="240" t="s">
        <v>833</v>
      </c>
      <c r="N48" s="253" t="s">
        <v>236</v>
      </c>
      <c r="O48" s="239" t="str">
        <f t="shared" si="0"/>
        <v>№1/43</v>
      </c>
      <c r="P48" s="239" t="s">
        <v>831</v>
      </c>
      <c r="Q48" s="239" t="s">
        <v>874</v>
      </c>
    </row>
    <row r="49" spans="1:17" ht="12" customHeight="1" x14ac:dyDescent="0.25">
      <c r="A49" s="247" t="s">
        <v>203</v>
      </c>
      <c r="B49" s="247" t="s">
        <v>211</v>
      </c>
      <c r="C49" s="248" t="s">
        <v>1402</v>
      </c>
      <c r="D49" s="249">
        <v>1</v>
      </c>
      <c r="E49" s="249">
        <v>1</v>
      </c>
      <c r="F49" s="250" t="s">
        <v>238</v>
      </c>
      <c r="G49" s="245" t="s">
        <v>831</v>
      </c>
      <c r="J49" s="251" t="s">
        <v>875</v>
      </c>
      <c r="K49" s="252" t="s">
        <v>831</v>
      </c>
      <c r="M49" s="240" t="s">
        <v>833</v>
      </c>
      <c r="N49" s="253" t="s">
        <v>238</v>
      </c>
      <c r="O49" s="239" t="str">
        <f t="shared" si="0"/>
        <v>№1/45</v>
      </c>
      <c r="P49" s="239" t="s">
        <v>831</v>
      </c>
      <c r="Q49" s="239" t="s">
        <v>875</v>
      </c>
    </row>
    <row r="50" spans="1:17" ht="12" customHeight="1" x14ac:dyDescent="0.25">
      <c r="A50" s="247" t="s">
        <v>203</v>
      </c>
      <c r="B50" s="247" t="s">
        <v>106</v>
      </c>
      <c r="C50" s="248" t="s">
        <v>1403</v>
      </c>
      <c r="D50" s="249">
        <v>2</v>
      </c>
      <c r="E50" s="249">
        <v>0</v>
      </c>
      <c r="F50" s="250" t="s">
        <v>251</v>
      </c>
      <c r="G50" s="245" t="s">
        <v>831</v>
      </c>
      <c r="J50" s="251" t="s">
        <v>876</v>
      </c>
      <c r="K50" s="252" t="s">
        <v>831</v>
      </c>
      <c r="M50" s="240" t="s">
        <v>833</v>
      </c>
      <c r="N50" s="253" t="s">
        <v>251</v>
      </c>
      <c r="O50" s="239" t="str">
        <f t="shared" si="0"/>
        <v>№1/46</v>
      </c>
      <c r="P50" s="239" t="s">
        <v>831</v>
      </c>
      <c r="Q50" s="239" t="s">
        <v>876</v>
      </c>
    </row>
    <row r="51" spans="1:17" ht="12" customHeight="1" x14ac:dyDescent="0.25">
      <c r="A51" s="247" t="s">
        <v>203</v>
      </c>
      <c r="B51" s="247" t="s">
        <v>105</v>
      </c>
      <c r="C51" s="248" t="s">
        <v>1863</v>
      </c>
      <c r="D51" s="249">
        <v>2</v>
      </c>
      <c r="E51" s="249">
        <v>0</v>
      </c>
      <c r="F51" s="250" t="s">
        <v>252</v>
      </c>
      <c r="G51" s="245" t="s">
        <v>831</v>
      </c>
      <c r="J51" s="251" t="s">
        <v>877</v>
      </c>
      <c r="K51" s="252" t="s">
        <v>831</v>
      </c>
      <c r="M51" s="240" t="s">
        <v>833</v>
      </c>
      <c r="N51" s="253" t="s">
        <v>252</v>
      </c>
      <c r="O51" s="239" t="str">
        <f t="shared" si="0"/>
        <v>№1/47</v>
      </c>
      <c r="P51" s="239" t="s">
        <v>831</v>
      </c>
      <c r="Q51" s="239" t="s">
        <v>877</v>
      </c>
    </row>
    <row r="52" spans="1:17" ht="12" customHeight="1" x14ac:dyDescent="0.25">
      <c r="A52" s="247" t="s">
        <v>203</v>
      </c>
      <c r="B52" s="247" t="s">
        <v>212</v>
      </c>
      <c r="C52" s="248" t="s">
        <v>1404</v>
      </c>
      <c r="D52" s="249">
        <v>2</v>
      </c>
      <c r="E52" s="249">
        <v>0</v>
      </c>
      <c r="F52" s="250" t="s">
        <v>186</v>
      </c>
      <c r="G52" s="245" t="s">
        <v>831</v>
      </c>
      <c r="J52" s="251" t="s">
        <v>878</v>
      </c>
      <c r="K52" s="252" t="s">
        <v>831</v>
      </c>
      <c r="M52" s="240" t="s">
        <v>833</v>
      </c>
      <c r="N52" s="253" t="s">
        <v>186</v>
      </c>
      <c r="O52" s="239" t="str">
        <f t="shared" si="0"/>
        <v>№1/48</v>
      </c>
      <c r="P52" s="239" t="s">
        <v>831</v>
      </c>
      <c r="Q52" s="239" t="s">
        <v>878</v>
      </c>
    </row>
    <row r="53" spans="1:17" ht="12" customHeight="1" x14ac:dyDescent="0.25">
      <c r="A53" s="247" t="s">
        <v>203</v>
      </c>
      <c r="B53" s="247" t="s">
        <v>210</v>
      </c>
      <c r="C53" s="248" t="s">
        <v>1864</v>
      </c>
      <c r="D53" s="249">
        <v>1</v>
      </c>
      <c r="E53" s="249">
        <v>2</v>
      </c>
      <c r="F53" s="250" t="s">
        <v>237</v>
      </c>
      <c r="G53" s="245" t="s">
        <v>831</v>
      </c>
      <c r="J53" s="251" t="s">
        <v>879</v>
      </c>
      <c r="K53" s="252" t="s">
        <v>831</v>
      </c>
      <c r="M53" s="240" t="s">
        <v>833</v>
      </c>
      <c r="N53" s="253" t="s">
        <v>237</v>
      </c>
      <c r="O53" s="239" t="str">
        <f t="shared" si="0"/>
        <v>№1/44</v>
      </c>
      <c r="P53" s="239" t="s">
        <v>831</v>
      </c>
      <c r="Q53" s="239" t="s">
        <v>879</v>
      </c>
    </row>
    <row r="54" spans="1:17" ht="12" customHeight="1" x14ac:dyDescent="0.25">
      <c r="A54" s="247" t="s">
        <v>213</v>
      </c>
      <c r="B54" s="247" t="s">
        <v>110</v>
      </c>
      <c r="C54" s="248" t="s">
        <v>1405</v>
      </c>
      <c r="D54" s="249">
        <v>2</v>
      </c>
      <c r="E54" s="249">
        <v>0</v>
      </c>
      <c r="F54" s="250" t="s">
        <v>253</v>
      </c>
      <c r="G54" s="245" t="s">
        <v>831</v>
      </c>
      <c r="J54" s="251" t="s">
        <v>880</v>
      </c>
      <c r="K54" s="252" t="s">
        <v>831</v>
      </c>
      <c r="M54" s="240" t="s">
        <v>833</v>
      </c>
      <c r="N54" s="253" t="s">
        <v>253</v>
      </c>
      <c r="O54" s="239" t="str">
        <f t="shared" si="0"/>
        <v>№1/49</v>
      </c>
      <c r="P54" s="239" t="s">
        <v>831</v>
      </c>
      <c r="Q54" s="239" t="s">
        <v>880</v>
      </c>
    </row>
    <row r="55" spans="1:17" ht="12" customHeight="1" x14ac:dyDescent="0.25">
      <c r="A55" s="247" t="s">
        <v>214</v>
      </c>
      <c r="B55" s="247" t="s">
        <v>215</v>
      </c>
      <c r="C55" s="248" t="s">
        <v>1406</v>
      </c>
      <c r="D55" s="249">
        <v>2</v>
      </c>
      <c r="E55" s="249">
        <v>4</v>
      </c>
      <c r="F55" s="250"/>
      <c r="J55" s="251" t="s">
        <v>835</v>
      </c>
      <c r="K55" s="252"/>
      <c r="M55" s="240" t="s">
        <v>833</v>
      </c>
      <c r="N55" s="253"/>
      <c r="O55" s="239" t="str">
        <f t="shared" si="0"/>
        <v>№1/</v>
      </c>
      <c r="Q55" s="239" t="s">
        <v>835</v>
      </c>
    </row>
    <row r="56" spans="1:17" ht="12" customHeight="1" x14ac:dyDescent="0.25">
      <c r="A56" s="247" t="s">
        <v>214</v>
      </c>
      <c r="B56" s="247" t="s">
        <v>199</v>
      </c>
      <c r="C56" s="248" t="s">
        <v>1407</v>
      </c>
      <c r="D56" s="249">
        <v>2</v>
      </c>
      <c r="E56" s="249">
        <v>4</v>
      </c>
      <c r="F56" s="250"/>
      <c r="J56" s="251" t="s">
        <v>835</v>
      </c>
      <c r="K56" s="252"/>
      <c r="M56" s="240" t="s">
        <v>833</v>
      </c>
      <c r="N56" s="253"/>
      <c r="O56" s="239" t="str">
        <f t="shared" si="0"/>
        <v>№1/</v>
      </c>
      <c r="Q56" s="239" t="s">
        <v>835</v>
      </c>
    </row>
    <row r="57" spans="1:17" ht="12" customHeight="1" x14ac:dyDescent="0.25">
      <c r="A57" s="247" t="s">
        <v>214</v>
      </c>
      <c r="B57" s="247" t="s">
        <v>200</v>
      </c>
      <c r="C57" s="248" t="s">
        <v>1408</v>
      </c>
      <c r="D57" s="249">
        <v>2</v>
      </c>
      <c r="E57" s="249">
        <v>3</v>
      </c>
      <c r="F57" s="250"/>
      <c r="J57" s="251" t="s">
        <v>835</v>
      </c>
      <c r="K57" s="252"/>
      <c r="M57" s="240" t="s">
        <v>833</v>
      </c>
      <c r="N57" s="253"/>
      <c r="O57" s="239" t="str">
        <f t="shared" si="0"/>
        <v>№1/</v>
      </c>
      <c r="Q57" s="239" t="s">
        <v>835</v>
      </c>
    </row>
    <row r="58" spans="1:17" ht="12" customHeight="1" x14ac:dyDescent="0.25">
      <c r="A58" s="247" t="s">
        <v>214</v>
      </c>
      <c r="B58" s="247" t="s">
        <v>216</v>
      </c>
      <c r="C58" s="248" t="s">
        <v>1865</v>
      </c>
      <c r="D58" s="249">
        <v>2</v>
      </c>
      <c r="E58" s="249">
        <v>1</v>
      </c>
      <c r="F58" s="250" t="s">
        <v>188</v>
      </c>
      <c r="G58" s="245" t="s">
        <v>831</v>
      </c>
      <c r="J58" s="251" t="s">
        <v>881</v>
      </c>
      <c r="K58" s="252" t="s">
        <v>831</v>
      </c>
      <c r="M58" s="240" t="s">
        <v>833</v>
      </c>
      <c r="N58" s="253" t="s">
        <v>188</v>
      </c>
      <c r="O58" s="239" t="str">
        <f t="shared" si="0"/>
        <v>№1/50</v>
      </c>
      <c r="P58" s="239" t="s">
        <v>831</v>
      </c>
      <c r="Q58" s="239" t="s">
        <v>881</v>
      </c>
    </row>
    <row r="59" spans="1:17" ht="12" customHeight="1" x14ac:dyDescent="0.25">
      <c r="A59" s="247" t="s">
        <v>214</v>
      </c>
      <c r="B59" s="247" t="s">
        <v>217</v>
      </c>
      <c r="C59" s="248" t="s">
        <v>1866</v>
      </c>
      <c r="D59" s="249">
        <v>2</v>
      </c>
      <c r="E59" s="249">
        <v>0</v>
      </c>
      <c r="F59" s="250" t="s">
        <v>239</v>
      </c>
      <c r="G59" s="245" t="s">
        <v>831</v>
      </c>
      <c r="J59" s="251" t="s">
        <v>882</v>
      </c>
      <c r="K59" s="252" t="s">
        <v>831</v>
      </c>
      <c r="M59" s="240" t="s">
        <v>833</v>
      </c>
      <c r="N59" s="253" t="s">
        <v>239</v>
      </c>
      <c r="O59" s="239" t="str">
        <f t="shared" si="0"/>
        <v>№1/51</v>
      </c>
      <c r="P59" s="239" t="s">
        <v>831</v>
      </c>
      <c r="Q59" s="239" t="s">
        <v>882</v>
      </c>
    </row>
    <row r="60" spans="1:17" ht="12" customHeight="1" x14ac:dyDescent="0.25">
      <c r="A60" s="247" t="s">
        <v>214</v>
      </c>
      <c r="B60" s="247" t="s">
        <v>218</v>
      </c>
      <c r="C60" s="248" t="s">
        <v>1867</v>
      </c>
      <c r="D60" s="249">
        <v>2</v>
      </c>
      <c r="E60" s="249">
        <v>1</v>
      </c>
      <c r="F60" s="250" t="s">
        <v>240</v>
      </c>
      <c r="G60" s="245" t="s">
        <v>831</v>
      </c>
      <c r="J60" s="251" t="s">
        <v>883</v>
      </c>
      <c r="K60" s="252" t="s">
        <v>831</v>
      </c>
      <c r="M60" s="240" t="s">
        <v>833</v>
      </c>
      <c r="N60" s="253" t="s">
        <v>240</v>
      </c>
      <c r="O60" s="239" t="str">
        <f t="shared" si="0"/>
        <v>№1/52</v>
      </c>
      <c r="P60" s="239" t="s">
        <v>831</v>
      </c>
      <c r="Q60" s="239" t="s">
        <v>883</v>
      </c>
    </row>
    <row r="61" spans="1:17" ht="12" customHeight="1" x14ac:dyDescent="0.25">
      <c r="A61" s="247" t="s">
        <v>214</v>
      </c>
      <c r="B61" s="247" t="s">
        <v>109</v>
      </c>
      <c r="C61" s="248" t="s">
        <v>1412</v>
      </c>
      <c r="D61" s="249">
        <v>2</v>
      </c>
      <c r="E61" s="249">
        <v>4</v>
      </c>
      <c r="F61" s="250" t="s">
        <v>321</v>
      </c>
      <c r="G61" s="245" t="s">
        <v>831</v>
      </c>
      <c r="J61" s="251" t="s">
        <v>884</v>
      </c>
      <c r="K61" s="252" t="s">
        <v>831</v>
      </c>
      <c r="M61" s="240" t="s">
        <v>833</v>
      </c>
      <c r="N61" s="253" t="s">
        <v>321</v>
      </c>
      <c r="O61" s="239" t="str">
        <f t="shared" si="0"/>
        <v>№1/53</v>
      </c>
      <c r="P61" s="239" t="s">
        <v>831</v>
      </c>
      <c r="Q61" s="239" t="s">
        <v>884</v>
      </c>
    </row>
    <row r="62" spans="1:17" ht="12" customHeight="1" x14ac:dyDescent="0.25">
      <c r="A62" s="247" t="s">
        <v>214</v>
      </c>
      <c r="B62" s="247" t="s">
        <v>106</v>
      </c>
      <c r="C62" s="248" t="s">
        <v>1413</v>
      </c>
      <c r="D62" s="249">
        <v>2</v>
      </c>
      <c r="E62" s="249">
        <v>2</v>
      </c>
      <c r="F62" s="250" t="s">
        <v>255</v>
      </c>
      <c r="G62" s="245" t="s">
        <v>831</v>
      </c>
      <c r="J62" s="251" t="s">
        <v>885</v>
      </c>
      <c r="K62" s="252" t="s">
        <v>831</v>
      </c>
      <c r="M62" s="240" t="s">
        <v>833</v>
      </c>
      <c r="N62" s="253" t="s">
        <v>255</v>
      </c>
      <c r="O62" s="239" t="str">
        <f t="shared" si="0"/>
        <v>№1/54</v>
      </c>
      <c r="P62" s="239" t="s">
        <v>831</v>
      </c>
      <c r="Q62" s="239" t="s">
        <v>885</v>
      </c>
    </row>
    <row r="63" spans="1:17" ht="12" customHeight="1" x14ac:dyDescent="0.25">
      <c r="A63" s="247" t="s">
        <v>214</v>
      </c>
      <c r="B63" s="247" t="s">
        <v>172</v>
      </c>
      <c r="C63" s="248" t="s">
        <v>1414</v>
      </c>
      <c r="D63" s="249">
        <v>2</v>
      </c>
      <c r="E63" s="249">
        <v>2</v>
      </c>
      <c r="F63" s="250" t="s">
        <v>303</v>
      </c>
      <c r="G63" s="245" t="s">
        <v>831</v>
      </c>
      <c r="J63" s="251" t="s">
        <v>886</v>
      </c>
      <c r="K63" s="252" t="s">
        <v>831</v>
      </c>
      <c r="M63" s="240" t="s">
        <v>833</v>
      </c>
      <c r="N63" s="253" t="s">
        <v>303</v>
      </c>
      <c r="O63" s="239" t="str">
        <f t="shared" si="0"/>
        <v>№1/55</v>
      </c>
      <c r="P63" s="239" t="s">
        <v>831</v>
      </c>
      <c r="Q63" s="239" t="s">
        <v>886</v>
      </c>
    </row>
    <row r="64" spans="1:17" ht="12" customHeight="1" x14ac:dyDescent="0.25">
      <c r="A64" s="247" t="s">
        <v>219</v>
      </c>
      <c r="B64" s="247" t="s">
        <v>220</v>
      </c>
      <c r="C64" s="248" t="s">
        <v>1868</v>
      </c>
      <c r="D64" s="249">
        <v>2</v>
      </c>
      <c r="E64" s="249">
        <v>7</v>
      </c>
      <c r="F64" s="250" t="s">
        <v>256</v>
      </c>
      <c r="G64" s="245" t="s">
        <v>831</v>
      </c>
      <c r="J64" s="251" t="s">
        <v>887</v>
      </c>
      <c r="K64" s="252" t="s">
        <v>831</v>
      </c>
      <c r="M64" s="240" t="s">
        <v>833</v>
      </c>
      <c r="N64" s="253" t="s">
        <v>256</v>
      </c>
      <c r="O64" s="239" t="str">
        <f t="shared" si="0"/>
        <v>№1/56</v>
      </c>
      <c r="P64" s="239" t="s">
        <v>831</v>
      </c>
      <c r="Q64" s="239" t="s">
        <v>887</v>
      </c>
    </row>
    <row r="65" spans="1:17" ht="12" customHeight="1" x14ac:dyDescent="0.25">
      <c r="A65" s="247" t="s">
        <v>219</v>
      </c>
      <c r="B65" s="247" t="s">
        <v>221</v>
      </c>
      <c r="C65" s="248" t="s">
        <v>1416</v>
      </c>
      <c r="D65" s="249">
        <v>2</v>
      </c>
      <c r="E65" s="249">
        <v>4</v>
      </c>
      <c r="F65" s="250" t="s">
        <v>323</v>
      </c>
      <c r="G65" s="245" t="s">
        <v>831</v>
      </c>
      <c r="J65" s="251" t="s">
        <v>888</v>
      </c>
      <c r="K65" s="252" t="s">
        <v>831</v>
      </c>
      <c r="M65" s="240" t="s">
        <v>833</v>
      </c>
      <c r="N65" s="253" t="s">
        <v>323</v>
      </c>
      <c r="O65" s="239" t="str">
        <f t="shared" si="0"/>
        <v>№1/57</v>
      </c>
      <c r="P65" s="239" t="s">
        <v>831</v>
      </c>
      <c r="Q65" s="239" t="s">
        <v>888</v>
      </c>
    </row>
    <row r="66" spans="1:17" ht="12" customHeight="1" x14ac:dyDescent="0.25">
      <c r="A66" s="247" t="s">
        <v>222</v>
      </c>
      <c r="B66" s="247" t="s">
        <v>174</v>
      </c>
      <c r="C66" s="248" t="s">
        <v>1869</v>
      </c>
      <c r="D66" s="249">
        <v>1</v>
      </c>
      <c r="E66" s="249">
        <v>0</v>
      </c>
      <c r="F66" s="250" t="s">
        <v>324</v>
      </c>
      <c r="G66" s="245" t="s">
        <v>831</v>
      </c>
      <c r="J66" s="251" t="s">
        <v>889</v>
      </c>
      <c r="K66" s="252" t="s">
        <v>831</v>
      </c>
      <c r="M66" s="240" t="s">
        <v>833</v>
      </c>
      <c r="N66" s="253" t="s">
        <v>324</v>
      </c>
      <c r="O66" s="239" t="str">
        <f t="shared" si="0"/>
        <v>№1/58</v>
      </c>
      <c r="P66" s="239" t="s">
        <v>831</v>
      </c>
      <c r="Q66" s="239" t="s">
        <v>889</v>
      </c>
    </row>
    <row r="67" spans="1:17" ht="12" customHeight="1" x14ac:dyDescent="0.25">
      <c r="A67" s="247" t="s">
        <v>222</v>
      </c>
      <c r="B67" s="247" t="s">
        <v>110</v>
      </c>
      <c r="C67" s="248" t="s">
        <v>1870</v>
      </c>
      <c r="D67" s="249">
        <v>1</v>
      </c>
      <c r="E67" s="249">
        <v>0</v>
      </c>
      <c r="F67" s="250" t="s">
        <v>378</v>
      </c>
      <c r="G67" s="245" t="s">
        <v>831</v>
      </c>
      <c r="J67" s="251" t="s">
        <v>890</v>
      </c>
      <c r="K67" s="252" t="s">
        <v>831</v>
      </c>
      <c r="M67" s="240" t="s">
        <v>833</v>
      </c>
      <c r="N67" s="253" t="s">
        <v>378</v>
      </c>
      <c r="O67" s="239" t="str">
        <f t="shared" si="0"/>
        <v>№1/59</v>
      </c>
      <c r="P67" s="239" t="s">
        <v>831</v>
      </c>
      <c r="Q67" s="239" t="s">
        <v>890</v>
      </c>
    </row>
    <row r="68" spans="1:17" ht="12" customHeight="1" x14ac:dyDescent="0.25">
      <c r="A68" s="247" t="s">
        <v>222</v>
      </c>
      <c r="B68" s="247" t="s">
        <v>223</v>
      </c>
      <c r="C68" s="248" t="s">
        <v>1871</v>
      </c>
      <c r="D68" s="249">
        <v>1</v>
      </c>
      <c r="E68" s="249">
        <v>0</v>
      </c>
      <c r="F68" s="250" t="s">
        <v>379</v>
      </c>
      <c r="G68" s="245" t="s">
        <v>831</v>
      </c>
      <c r="J68" s="251" t="s">
        <v>891</v>
      </c>
      <c r="K68" s="252" t="s">
        <v>831</v>
      </c>
      <c r="M68" s="240" t="s">
        <v>833</v>
      </c>
      <c r="N68" s="253" t="s">
        <v>379</v>
      </c>
      <c r="O68" s="239" t="str">
        <f t="shared" ref="O68:O131" si="1">CONCATENATE(M68,N68)</f>
        <v>№1/60</v>
      </c>
      <c r="P68" s="239" t="s">
        <v>831</v>
      </c>
      <c r="Q68" s="239" t="s">
        <v>891</v>
      </c>
    </row>
    <row r="69" spans="1:17" ht="12" customHeight="1" x14ac:dyDescent="0.25">
      <c r="A69" s="247" t="s">
        <v>809</v>
      </c>
      <c r="B69" s="247" t="s">
        <v>204</v>
      </c>
      <c r="C69" s="248" t="s">
        <v>753</v>
      </c>
      <c r="D69" s="249">
        <v>3</v>
      </c>
      <c r="E69" s="249">
        <v>4</v>
      </c>
      <c r="F69" s="250"/>
      <c r="H69" s="246">
        <v>459</v>
      </c>
      <c r="I69" s="245" t="s">
        <v>892</v>
      </c>
      <c r="J69" s="254" t="s">
        <v>893</v>
      </c>
      <c r="K69" s="252" t="s">
        <v>892</v>
      </c>
      <c r="M69" s="240" t="s">
        <v>833</v>
      </c>
      <c r="N69" s="253">
        <v>459</v>
      </c>
      <c r="O69" s="239" t="str">
        <f t="shared" si="1"/>
        <v>№1/459</v>
      </c>
      <c r="P69" s="239" t="s">
        <v>892</v>
      </c>
      <c r="Q69" s="239" t="s">
        <v>893</v>
      </c>
    </row>
    <row r="70" spans="1:17" ht="12" customHeight="1" x14ac:dyDescent="0.25">
      <c r="A70" s="247" t="s">
        <v>809</v>
      </c>
      <c r="B70" s="247" t="s">
        <v>176</v>
      </c>
      <c r="C70" s="248" t="s">
        <v>754</v>
      </c>
      <c r="D70" s="249">
        <v>3</v>
      </c>
      <c r="E70" s="249">
        <v>4</v>
      </c>
      <c r="F70" s="250"/>
      <c r="H70" s="246">
        <v>460</v>
      </c>
      <c r="I70" s="245" t="s">
        <v>892</v>
      </c>
      <c r="J70" s="254" t="s">
        <v>894</v>
      </c>
      <c r="K70" s="252" t="s">
        <v>892</v>
      </c>
      <c r="M70" s="240" t="s">
        <v>833</v>
      </c>
      <c r="N70" s="253">
        <v>460</v>
      </c>
      <c r="O70" s="239" t="str">
        <f t="shared" si="1"/>
        <v>№1/460</v>
      </c>
      <c r="P70" s="239" t="s">
        <v>892</v>
      </c>
      <c r="Q70" s="239" t="s">
        <v>894</v>
      </c>
    </row>
    <row r="71" spans="1:17" ht="12" customHeight="1" x14ac:dyDescent="0.25">
      <c r="A71" s="247" t="s">
        <v>809</v>
      </c>
      <c r="B71" s="247" t="s">
        <v>177</v>
      </c>
      <c r="C71" s="248" t="s">
        <v>755</v>
      </c>
      <c r="D71" s="249">
        <v>3</v>
      </c>
      <c r="E71" s="249">
        <v>4</v>
      </c>
      <c r="F71" s="250"/>
      <c r="H71" s="246">
        <v>461</v>
      </c>
      <c r="I71" s="245" t="s">
        <v>892</v>
      </c>
      <c r="J71" s="254" t="s">
        <v>895</v>
      </c>
      <c r="K71" s="252" t="s">
        <v>892</v>
      </c>
      <c r="M71" s="240" t="s">
        <v>833</v>
      </c>
      <c r="N71" s="253">
        <v>461</v>
      </c>
      <c r="O71" s="239" t="str">
        <f t="shared" si="1"/>
        <v>№1/461</v>
      </c>
      <c r="P71" s="239" t="s">
        <v>892</v>
      </c>
      <c r="Q71" s="239" t="s">
        <v>895</v>
      </c>
    </row>
    <row r="72" spans="1:17" ht="12" customHeight="1" x14ac:dyDescent="0.25">
      <c r="A72" s="247" t="s">
        <v>809</v>
      </c>
      <c r="B72" s="247" t="s">
        <v>178</v>
      </c>
      <c r="C72" s="248" t="s">
        <v>756</v>
      </c>
      <c r="D72" s="249">
        <v>3</v>
      </c>
      <c r="E72" s="249">
        <v>2</v>
      </c>
      <c r="F72" s="250"/>
      <c r="H72" s="246">
        <v>462</v>
      </c>
      <c r="I72" s="245" t="s">
        <v>892</v>
      </c>
      <c r="J72" s="254" t="s">
        <v>896</v>
      </c>
      <c r="K72" s="252" t="s">
        <v>892</v>
      </c>
      <c r="M72" s="240" t="s">
        <v>833</v>
      </c>
      <c r="N72" s="253">
        <v>462</v>
      </c>
      <c r="O72" s="239" t="str">
        <f t="shared" si="1"/>
        <v>№1/462</v>
      </c>
      <c r="P72" s="239" t="s">
        <v>892</v>
      </c>
      <c r="Q72" s="239" t="s">
        <v>896</v>
      </c>
    </row>
    <row r="73" spans="1:17" ht="12" customHeight="1" x14ac:dyDescent="0.25">
      <c r="A73" s="247" t="s">
        <v>809</v>
      </c>
      <c r="B73" s="247" t="s">
        <v>198</v>
      </c>
      <c r="C73" s="248" t="s">
        <v>757</v>
      </c>
      <c r="D73" s="249">
        <v>3</v>
      </c>
      <c r="E73" s="249">
        <v>8</v>
      </c>
      <c r="F73" s="250"/>
      <c r="H73" s="246">
        <v>463</v>
      </c>
      <c r="I73" s="245" t="s">
        <v>892</v>
      </c>
      <c r="J73" s="254" t="s">
        <v>897</v>
      </c>
      <c r="K73" s="252" t="s">
        <v>892</v>
      </c>
      <c r="M73" s="240" t="s">
        <v>833</v>
      </c>
      <c r="N73" s="253">
        <v>463</v>
      </c>
      <c r="O73" s="239" t="str">
        <f t="shared" si="1"/>
        <v>№1/463</v>
      </c>
      <c r="P73" s="239" t="s">
        <v>892</v>
      </c>
      <c r="Q73" s="239" t="s">
        <v>897</v>
      </c>
    </row>
    <row r="74" spans="1:17" ht="12" customHeight="1" x14ac:dyDescent="0.25">
      <c r="A74" s="247" t="s">
        <v>809</v>
      </c>
      <c r="B74" s="247" t="s">
        <v>199</v>
      </c>
      <c r="C74" s="248" t="s">
        <v>759</v>
      </c>
      <c r="D74" s="249">
        <v>3</v>
      </c>
      <c r="E74" s="249">
        <v>6</v>
      </c>
      <c r="F74" s="250"/>
      <c r="H74" s="246">
        <v>465</v>
      </c>
      <c r="I74" s="245" t="s">
        <v>892</v>
      </c>
      <c r="J74" s="254" t="s">
        <v>898</v>
      </c>
      <c r="K74" s="252" t="s">
        <v>892</v>
      </c>
      <c r="M74" s="240" t="s">
        <v>833</v>
      </c>
      <c r="N74" s="253">
        <v>465</v>
      </c>
      <c r="O74" s="239" t="str">
        <f t="shared" si="1"/>
        <v>№1/465</v>
      </c>
      <c r="P74" s="239" t="s">
        <v>892</v>
      </c>
      <c r="Q74" s="239" t="s">
        <v>898</v>
      </c>
    </row>
    <row r="75" spans="1:17" ht="12" customHeight="1" x14ac:dyDescent="0.25">
      <c r="A75" s="247" t="s">
        <v>809</v>
      </c>
      <c r="B75" s="247" t="s">
        <v>227</v>
      </c>
      <c r="C75" s="248" t="s">
        <v>760</v>
      </c>
      <c r="D75" s="249">
        <v>3</v>
      </c>
      <c r="E75" s="249">
        <v>6</v>
      </c>
      <c r="F75" s="250"/>
      <c r="H75" s="246">
        <v>466</v>
      </c>
      <c r="I75" s="245" t="s">
        <v>892</v>
      </c>
      <c r="J75" s="254" t="s">
        <v>899</v>
      </c>
      <c r="K75" s="252" t="s">
        <v>892</v>
      </c>
      <c r="M75" s="240" t="s">
        <v>833</v>
      </c>
      <c r="N75" s="253">
        <v>466</v>
      </c>
      <c r="O75" s="239" t="str">
        <f t="shared" si="1"/>
        <v>№1/466</v>
      </c>
      <c r="P75" s="239" t="s">
        <v>892</v>
      </c>
      <c r="Q75" s="239" t="s">
        <v>899</v>
      </c>
    </row>
    <row r="76" spans="1:17" ht="12" customHeight="1" x14ac:dyDescent="0.25">
      <c r="A76" s="247" t="s">
        <v>809</v>
      </c>
      <c r="B76" s="247" t="s">
        <v>208</v>
      </c>
      <c r="C76" s="248" t="s">
        <v>761</v>
      </c>
      <c r="D76" s="249">
        <v>3</v>
      </c>
      <c r="E76" s="249">
        <v>4</v>
      </c>
      <c r="F76" s="250"/>
      <c r="H76" s="246">
        <v>467</v>
      </c>
      <c r="I76" s="245" t="s">
        <v>892</v>
      </c>
      <c r="J76" s="254" t="s">
        <v>900</v>
      </c>
      <c r="K76" s="252" t="s">
        <v>892</v>
      </c>
      <c r="M76" s="240" t="s">
        <v>833</v>
      </c>
      <c r="N76" s="253">
        <v>467</v>
      </c>
      <c r="O76" s="239" t="str">
        <f t="shared" si="1"/>
        <v>№1/467</v>
      </c>
      <c r="P76" s="239" t="s">
        <v>892</v>
      </c>
      <c r="Q76" s="239" t="s">
        <v>900</v>
      </c>
    </row>
    <row r="77" spans="1:17" ht="12" customHeight="1" x14ac:dyDescent="0.25">
      <c r="A77" s="247" t="s">
        <v>809</v>
      </c>
      <c r="B77" s="247" t="s">
        <v>209</v>
      </c>
      <c r="C77" s="248" t="s">
        <v>762</v>
      </c>
      <c r="D77" s="249">
        <v>3</v>
      </c>
      <c r="E77" s="249">
        <v>4</v>
      </c>
      <c r="F77" s="250"/>
      <c r="H77" s="246">
        <v>468</v>
      </c>
      <c r="I77" s="245" t="s">
        <v>892</v>
      </c>
      <c r="J77" s="254" t="s">
        <v>901</v>
      </c>
      <c r="K77" s="252" t="s">
        <v>892</v>
      </c>
      <c r="M77" s="240" t="s">
        <v>833</v>
      </c>
      <c r="N77" s="253">
        <v>468</v>
      </c>
      <c r="O77" s="239" t="str">
        <f t="shared" si="1"/>
        <v>№1/468</v>
      </c>
      <c r="P77" s="239" t="s">
        <v>892</v>
      </c>
      <c r="Q77" s="239" t="s">
        <v>901</v>
      </c>
    </row>
    <row r="78" spans="1:17" ht="12" customHeight="1" x14ac:dyDescent="0.25">
      <c r="A78" s="247" t="s">
        <v>809</v>
      </c>
      <c r="B78" s="247" t="s">
        <v>108</v>
      </c>
      <c r="C78" s="248" t="s">
        <v>747</v>
      </c>
      <c r="D78" s="249">
        <v>3</v>
      </c>
      <c r="E78" s="249">
        <v>4</v>
      </c>
      <c r="F78" s="250"/>
      <c r="H78" s="246">
        <v>453</v>
      </c>
      <c r="I78" s="245" t="s">
        <v>892</v>
      </c>
      <c r="J78" s="254" t="s">
        <v>902</v>
      </c>
      <c r="K78" s="252" t="s">
        <v>892</v>
      </c>
      <c r="M78" s="240" t="s">
        <v>833</v>
      </c>
      <c r="N78" s="253">
        <v>453</v>
      </c>
      <c r="O78" s="239" t="str">
        <f t="shared" si="1"/>
        <v>№1/453</v>
      </c>
      <c r="P78" s="239" t="s">
        <v>892</v>
      </c>
      <c r="Q78" s="239" t="s">
        <v>902</v>
      </c>
    </row>
    <row r="79" spans="1:17" ht="12" customHeight="1" x14ac:dyDescent="0.25">
      <c r="A79" s="247" t="s">
        <v>809</v>
      </c>
      <c r="B79" s="247" t="s">
        <v>267</v>
      </c>
      <c r="C79" s="248" t="s">
        <v>749</v>
      </c>
      <c r="D79" s="249">
        <v>3</v>
      </c>
      <c r="E79" s="249">
        <v>2</v>
      </c>
      <c r="F79" s="250"/>
      <c r="H79" s="246">
        <v>455</v>
      </c>
      <c r="I79" s="255" t="s">
        <v>892</v>
      </c>
      <c r="J79" s="254" t="s">
        <v>903</v>
      </c>
      <c r="K79" s="256" t="s">
        <v>892</v>
      </c>
      <c r="M79" s="240" t="s">
        <v>833</v>
      </c>
      <c r="N79" s="253">
        <v>455</v>
      </c>
      <c r="O79" s="239" t="str">
        <f t="shared" si="1"/>
        <v>№1/455</v>
      </c>
      <c r="P79" s="239" t="s">
        <v>892</v>
      </c>
      <c r="Q79" s="239" t="s">
        <v>903</v>
      </c>
    </row>
    <row r="80" spans="1:17" ht="12" customHeight="1" x14ac:dyDescent="0.25">
      <c r="A80" s="247" t="s">
        <v>809</v>
      </c>
      <c r="B80" s="247" t="s">
        <v>810</v>
      </c>
      <c r="C80" s="248" t="s">
        <v>751</v>
      </c>
      <c r="D80" s="249">
        <v>3</v>
      </c>
      <c r="E80" s="249">
        <v>1</v>
      </c>
      <c r="F80" s="250"/>
      <c r="H80" s="246">
        <v>457</v>
      </c>
      <c r="I80" s="255" t="s">
        <v>892</v>
      </c>
      <c r="J80" s="254" t="s">
        <v>904</v>
      </c>
      <c r="K80" s="256" t="s">
        <v>892</v>
      </c>
      <c r="M80" s="240" t="s">
        <v>833</v>
      </c>
      <c r="N80" s="253">
        <v>457</v>
      </c>
      <c r="O80" s="239" t="str">
        <f t="shared" si="1"/>
        <v>№1/457</v>
      </c>
      <c r="P80" s="239" t="s">
        <v>892</v>
      </c>
      <c r="Q80" s="239" t="s">
        <v>904</v>
      </c>
    </row>
    <row r="81" spans="1:17" ht="12" customHeight="1" x14ac:dyDescent="0.25">
      <c r="A81" s="247" t="s">
        <v>809</v>
      </c>
      <c r="B81" s="247" t="s">
        <v>212</v>
      </c>
      <c r="C81" s="248" t="s">
        <v>752</v>
      </c>
      <c r="D81" s="249">
        <v>3</v>
      </c>
      <c r="E81" s="249">
        <v>2</v>
      </c>
      <c r="F81" s="250"/>
      <c r="H81" s="246">
        <v>458</v>
      </c>
      <c r="I81" s="255" t="s">
        <v>892</v>
      </c>
      <c r="J81" s="254" t="s">
        <v>905</v>
      </c>
      <c r="K81" s="256" t="s">
        <v>892</v>
      </c>
      <c r="M81" s="240" t="s">
        <v>833</v>
      </c>
      <c r="N81" s="253">
        <v>458</v>
      </c>
      <c r="O81" s="239" t="str">
        <f t="shared" si="1"/>
        <v>№1/458</v>
      </c>
      <c r="P81" s="239" t="s">
        <v>892</v>
      </c>
      <c r="Q81" s="239" t="s">
        <v>905</v>
      </c>
    </row>
    <row r="82" spans="1:17" ht="12" customHeight="1" x14ac:dyDescent="0.25">
      <c r="A82" s="247" t="s">
        <v>809</v>
      </c>
      <c r="B82" s="247" t="s">
        <v>163</v>
      </c>
      <c r="C82" s="248" t="s">
        <v>745</v>
      </c>
      <c r="D82" s="249">
        <v>3</v>
      </c>
      <c r="E82" s="249">
        <v>1</v>
      </c>
      <c r="F82" s="250"/>
      <c r="H82" s="246">
        <v>451</v>
      </c>
      <c r="I82" s="255" t="s">
        <v>892</v>
      </c>
      <c r="J82" s="254" t="s">
        <v>906</v>
      </c>
      <c r="K82" s="256" t="s">
        <v>892</v>
      </c>
      <c r="M82" s="240" t="s">
        <v>833</v>
      </c>
      <c r="N82" s="253">
        <v>451</v>
      </c>
      <c r="O82" s="239" t="str">
        <f t="shared" si="1"/>
        <v>№1/451</v>
      </c>
      <c r="P82" s="239" t="s">
        <v>892</v>
      </c>
      <c r="Q82" s="239" t="s">
        <v>906</v>
      </c>
    </row>
    <row r="83" spans="1:17" ht="12" customHeight="1" x14ac:dyDescent="0.25">
      <c r="A83" s="247" t="s">
        <v>809</v>
      </c>
      <c r="B83" s="247" t="s">
        <v>110</v>
      </c>
      <c r="C83" s="248" t="s">
        <v>746</v>
      </c>
      <c r="D83" s="249">
        <v>3</v>
      </c>
      <c r="E83" s="249">
        <v>1</v>
      </c>
      <c r="F83" s="250"/>
      <c r="H83" s="246">
        <v>452</v>
      </c>
      <c r="I83" s="255" t="s">
        <v>892</v>
      </c>
      <c r="J83" s="254" t="s">
        <v>907</v>
      </c>
      <c r="K83" s="256" t="s">
        <v>892</v>
      </c>
      <c r="M83" s="240" t="s">
        <v>833</v>
      </c>
      <c r="N83" s="253">
        <v>452</v>
      </c>
      <c r="O83" s="239" t="str">
        <f t="shared" si="1"/>
        <v>№1/452</v>
      </c>
      <c r="P83" s="239" t="s">
        <v>892</v>
      </c>
      <c r="Q83" s="239" t="s">
        <v>907</v>
      </c>
    </row>
    <row r="84" spans="1:17" ht="12" customHeight="1" x14ac:dyDescent="0.25">
      <c r="A84" s="247" t="s">
        <v>809</v>
      </c>
      <c r="B84" s="247" t="s">
        <v>174</v>
      </c>
      <c r="C84" s="248" t="s">
        <v>758</v>
      </c>
      <c r="D84" s="249">
        <v>3</v>
      </c>
      <c r="E84" s="249">
        <v>3</v>
      </c>
      <c r="F84" s="250"/>
      <c r="H84" s="246">
        <v>464</v>
      </c>
      <c r="I84" s="255" t="s">
        <v>892</v>
      </c>
      <c r="J84" s="254" t="s">
        <v>908</v>
      </c>
      <c r="K84" s="256" t="s">
        <v>892</v>
      </c>
      <c r="M84" s="240" t="s">
        <v>833</v>
      </c>
      <c r="N84" s="253">
        <v>464</v>
      </c>
      <c r="O84" s="239" t="str">
        <f t="shared" si="1"/>
        <v>№1/464</v>
      </c>
      <c r="P84" s="239" t="s">
        <v>892</v>
      </c>
      <c r="Q84" s="239" t="s">
        <v>908</v>
      </c>
    </row>
    <row r="85" spans="1:17" ht="12" customHeight="1" x14ac:dyDescent="0.25">
      <c r="A85" s="247" t="s">
        <v>809</v>
      </c>
      <c r="B85" s="247" t="s">
        <v>105</v>
      </c>
      <c r="C85" s="248" t="s">
        <v>750</v>
      </c>
      <c r="D85" s="249">
        <v>3</v>
      </c>
      <c r="E85" s="249">
        <v>1</v>
      </c>
      <c r="F85" s="250"/>
      <c r="H85" s="246">
        <v>456</v>
      </c>
      <c r="I85" s="255" t="s">
        <v>892</v>
      </c>
      <c r="J85" s="254" t="s">
        <v>909</v>
      </c>
      <c r="K85" s="256" t="s">
        <v>892</v>
      </c>
      <c r="M85" s="240" t="s">
        <v>833</v>
      </c>
      <c r="N85" s="253">
        <v>456</v>
      </c>
      <c r="O85" s="239" t="str">
        <f t="shared" si="1"/>
        <v>№1/456</v>
      </c>
      <c r="P85" s="239" t="s">
        <v>892</v>
      </c>
      <c r="Q85" s="239" t="s">
        <v>909</v>
      </c>
    </row>
    <row r="86" spans="1:17" ht="12" customHeight="1" x14ac:dyDescent="0.25">
      <c r="A86" s="247" t="s">
        <v>809</v>
      </c>
      <c r="B86" s="247" t="s">
        <v>106</v>
      </c>
      <c r="C86" s="248" t="s">
        <v>748</v>
      </c>
      <c r="D86" s="249">
        <v>3</v>
      </c>
      <c r="E86" s="249">
        <v>1</v>
      </c>
      <c r="F86" s="250"/>
      <c r="H86" s="246">
        <v>454</v>
      </c>
      <c r="I86" s="255" t="s">
        <v>892</v>
      </c>
      <c r="J86" s="254" t="s">
        <v>910</v>
      </c>
      <c r="K86" s="256" t="s">
        <v>892</v>
      </c>
      <c r="M86" s="240" t="s">
        <v>833</v>
      </c>
      <c r="N86" s="253">
        <v>454</v>
      </c>
      <c r="O86" s="239" t="str">
        <f t="shared" si="1"/>
        <v>№1/454</v>
      </c>
      <c r="P86" s="239" t="s">
        <v>892</v>
      </c>
      <c r="Q86" s="239" t="s">
        <v>910</v>
      </c>
    </row>
    <row r="87" spans="1:17" ht="12" customHeight="1" x14ac:dyDescent="0.25">
      <c r="A87" s="247" t="s">
        <v>811</v>
      </c>
      <c r="B87" s="247" t="s">
        <v>163</v>
      </c>
      <c r="C87" s="248" t="s">
        <v>800</v>
      </c>
      <c r="D87" s="249">
        <v>3</v>
      </c>
      <c r="E87" s="249">
        <v>0</v>
      </c>
      <c r="F87" s="250"/>
      <c r="H87" s="246">
        <v>532</v>
      </c>
      <c r="I87" s="255" t="s">
        <v>892</v>
      </c>
      <c r="J87" s="254" t="s">
        <v>911</v>
      </c>
      <c r="K87" s="256" t="s">
        <v>892</v>
      </c>
      <c r="M87" s="240" t="s">
        <v>833</v>
      </c>
      <c r="N87" s="253">
        <v>532</v>
      </c>
      <c r="O87" s="239" t="str">
        <f t="shared" si="1"/>
        <v>№1/532</v>
      </c>
      <c r="P87" s="239" t="s">
        <v>892</v>
      </c>
      <c r="Q87" s="239" t="s">
        <v>911</v>
      </c>
    </row>
    <row r="88" spans="1:17" ht="12" customHeight="1" x14ac:dyDescent="0.25">
      <c r="A88" s="247" t="s">
        <v>811</v>
      </c>
      <c r="B88" s="247" t="s">
        <v>112</v>
      </c>
      <c r="C88" s="248" t="s">
        <v>801</v>
      </c>
      <c r="D88" s="249">
        <v>3</v>
      </c>
      <c r="E88" s="249">
        <v>0</v>
      </c>
      <c r="F88" s="250"/>
      <c r="H88" s="246">
        <v>533</v>
      </c>
      <c r="I88" s="255" t="s">
        <v>892</v>
      </c>
      <c r="J88" s="254" t="s">
        <v>912</v>
      </c>
      <c r="K88" s="256" t="s">
        <v>892</v>
      </c>
      <c r="M88" s="240" t="s">
        <v>833</v>
      </c>
      <c r="N88" s="253">
        <v>533</v>
      </c>
      <c r="O88" s="239" t="str">
        <f t="shared" si="1"/>
        <v>№1/533</v>
      </c>
      <c r="P88" s="239" t="s">
        <v>892</v>
      </c>
      <c r="Q88" s="239" t="s">
        <v>912</v>
      </c>
    </row>
    <row r="89" spans="1:17" ht="12" customHeight="1" x14ac:dyDescent="0.25">
      <c r="A89" s="247" t="s">
        <v>811</v>
      </c>
      <c r="B89" s="247" t="s">
        <v>110</v>
      </c>
      <c r="C89" s="248" t="s">
        <v>802</v>
      </c>
      <c r="D89" s="249">
        <v>3</v>
      </c>
      <c r="E89" s="249">
        <v>0</v>
      </c>
      <c r="F89" s="250"/>
      <c r="H89" s="246">
        <v>534</v>
      </c>
      <c r="I89" s="255" t="s">
        <v>892</v>
      </c>
      <c r="J89" s="254" t="s">
        <v>913</v>
      </c>
      <c r="K89" s="256" t="s">
        <v>892</v>
      </c>
      <c r="M89" s="240" t="s">
        <v>833</v>
      </c>
      <c r="N89" s="253">
        <v>534</v>
      </c>
      <c r="O89" s="239" t="str">
        <f t="shared" si="1"/>
        <v>№1/534</v>
      </c>
      <c r="P89" s="239" t="s">
        <v>892</v>
      </c>
      <c r="Q89" s="239" t="s">
        <v>913</v>
      </c>
    </row>
    <row r="90" spans="1:17" ht="12" customHeight="1" x14ac:dyDescent="0.25">
      <c r="A90" s="247" t="s">
        <v>811</v>
      </c>
      <c r="B90" s="247" t="s">
        <v>109</v>
      </c>
      <c r="C90" s="248" t="s">
        <v>803</v>
      </c>
      <c r="D90" s="249">
        <v>3</v>
      </c>
      <c r="E90" s="249">
        <v>0</v>
      </c>
      <c r="F90" s="250"/>
      <c r="H90" s="246">
        <v>535</v>
      </c>
      <c r="I90" s="255" t="s">
        <v>892</v>
      </c>
      <c r="J90" s="254" t="s">
        <v>914</v>
      </c>
      <c r="K90" s="256" t="s">
        <v>892</v>
      </c>
      <c r="M90" s="240" t="s">
        <v>833</v>
      </c>
      <c r="N90" s="253">
        <v>535</v>
      </c>
      <c r="O90" s="239" t="str">
        <f t="shared" si="1"/>
        <v>№1/535</v>
      </c>
      <c r="P90" s="239" t="s">
        <v>892</v>
      </c>
      <c r="Q90" s="239" t="s">
        <v>914</v>
      </c>
    </row>
    <row r="91" spans="1:17" ht="12" customHeight="1" x14ac:dyDescent="0.25">
      <c r="A91" s="247" t="s">
        <v>811</v>
      </c>
      <c r="B91" s="247" t="s">
        <v>108</v>
      </c>
      <c r="C91" s="248" t="s">
        <v>804</v>
      </c>
      <c r="D91" s="249">
        <v>3</v>
      </c>
      <c r="E91" s="249">
        <v>0</v>
      </c>
      <c r="F91" s="250"/>
      <c r="H91" s="246">
        <v>536</v>
      </c>
      <c r="I91" s="255" t="s">
        <v>892</v>
      </c>
      <c r="J91" s="254" t="s">
        <v>915</v>
      </c>
      <c r="K91" s="256" t="s">
        <v>892</v>
      </c>
      <c r="M91" s="240" t="s">
        <v>833</v>
      </c>
      <c r="N91" s="253">
        <v>536</v>
      </c>
      <c r="O91" s="239" t="str">
        <f t="shared" si="1"/>
        <v>№1/536</v>
      </c>
      <c r="P91" s="239" t="s">
        <v>892</v>
      </c>
      <c r="Q91" s="239" t="s">
        <v>915</v>
      </c>
    </row>
    <row r="92" spans="1:17" ht="12" customHeight="1" x14ac:dyDescent="0.25">
      <c r="A92" s="247" t="s">
        <v>811</v>
      </c>
      <c r="B92" s="247" t="s">
        <v>106</v>
      </c>
      <c r="C92" s="248" t="s">
        <v>805</v>
      </c>
      <c r="D92" s="249">
        <v>3</v>
      </c>
      <c r="E92" s="249">
        <v>0</v>
      </c>
      <c r="F92" s="250"/>
      <c r="H92" s="246">
        <v>537</v>
      </c>
      <c r="I92" s="255" t="s">
        <v>892</v>
      </c>
      <c r="J92" s="254" t="s">
        <v>916</v>
      </c>
      <c r="K92" s="256" t="s">
        <v>892</v>
      </c>
      <c r="M92" s="240" t="s">
        <v>833</v>
      </c>
      <c r="N92" s="253">
        <v>537</v>
      </c>
      <c r="O92" s="239" t="str">
        <f t="shared" si="1"/>
        <v>№1/537</v>
      </c>
      <c r="P92" s="239" t="s">
        <v>892</v>
      </c>
      <c r="Q92" s="239" t="s">
        <v>916</v>
      </c>
    </row>
    <row r="93" spans="1:17" ht="12" customHeight="1" x14ac:dyDescent="0.25">
      <c r="A93" s="247" t="s">
        <v>812</v>
      </c>
      <c r="B93" s="247" t="s">
        <v>112</v>
      </c>
      <c r="C93" s="248" t="s">
        <v>763</v>
      </c>
      <c r="D93" s="249">
        <v>3</v>
      </c>
      <c r="E93" s="249">
        <v>2</v>
      </c>
      <c r="F93" s="250"/>
      <c r="H93" s="246">
        <v>469</v>
      </c>
      <c r="I93" s="255" t="s">
        <v>892</v>
      </c>
      <c r="J93" s="254" t="s">
        <v>917</v>
      </c>
      <c r="K93" s="256" t="s">
        <v>892</v>
      </c>
      <c r="M93" s="240" t="s">
        <v>833</v>
      </c>
      <c r="N93" s="253">
        <v>469</v>
      </c>
      <c r="O93" s="239" t="str">
        <f t="shared" si="1"/>
        <v>№1/469</v>
      </c>
      <c r="P93" s="239" t="s">
        <v>892</v>
      </c>
      <c r="Q93" s="239" t="s">
        <v>917</v>
      </c>
    </row>
    <row r="94" spans="1:17" ht="12" customHeight="1" x14ac:dyDescent="0.25">
      <c r="A94" s="247" t="s">
        <v>812</v>
      </c>
      <c r="B94" s="247" t="s">
        <v>221</v>
      </c>
      <c r="C94" s="248" t="s">
        <v>765</v>
      </c>
      <c r="D94" s="249">
        <v>3</v>
      </c>
      <c r="E94" s="249">
        <v>3</v>
      </c>
      <c r="F94" s="250"/>
      <c r="H94" s="246">
        <v>471</v>
      </c>
      <c r="I94" s="255" t="s">
        <v>892</v>
      </c>
      <c r="J94" s="254" t="s">
        <v>918</v>
      </c>
      <c r="K94" s="256" t="s">
        <v>892</v>
      </c>
      <c r="M94" s="240" t="s">
        <v>833</v>
      </c>
      <c r="N94" s="253">
        <v>471</v>
      </c>
      <c r="O94" s="239" t="str">
        <f t="shared" si="1"/>
        <v>№1/471</v>
      </c>
      <c r="P94" s="239" t="s">
        <v>892</v>
      </c>
      <c r="Q94" s="239" t="s">
        <v>918</v>
      </c>
    </row>
    <row r="95" spans="1:17" ht="12" customHeight="1" x14ac:dyDescent="0.25">
      <c r="A95" s="247" t="s">
        <v>812</v>
      </c>
      <c r="B95" s="247" t="s">
        <v>191</v>
      </c>
      <c r="C95" s="248" t="s">
        <v>764</v>
      </c>
      <c r="D95" s="249">
        <v>3</v>
      </c>
      <c r="E95" s="249">
        <v>4</v>
      </c>
      <c r="F95" s="250"/>
      <c r="H95" s="246">
        <v>470</v>
      </c>
      <c r="I95" s="255" t="s">
        <v>892</v>
      </c>
      <c r="J95" s="254" t="s">
        <v>919</v>
      </c>
      <c r="K95" s="256" t="s">
        <v>892</v>
      </c>
      <c r="M95" s="240" t="s">
        <v>833</v>
      </c>
      <c r="N95" s="253">
        <v>470</v>
      </c>
      <c r="O95" s="239" t="str">
        <f t="shared" si="1"/>
        <v>№1/470</v>
      </c>
      <c r="P95" s="239" t="s">
        <v>892</v>
      </c>
      <c r="Q95" s="239" t="s">
        <v>919</v>
      </c>
    </row>
    <row r="96" spans="1:17" ht="12" customHeight="1" x14ac:dyDescent="0.25">
      <c r="A96" s="247" t="s">
        <v>224</v>
      </c>
      <c r="B96" s="247" t="s">
        <v>215</v>
      </c>
      <c r="C96" s="248" t="s">
        <v>1419</v>
      </c>
      <c r="D96" s="249">
        <v>1</v>
      </c>
      <c r="E96" s="249">
        <v>0</v>
      </c>
      <c r="F96" s="250" t="s">
        <v>380</v>
      </c>
      <c r="G96" s="245" t="s">
        <v>831</v>
      </c>
      <c r="J96" s="251" t="s">
        <v>920</v>
      </c>
      <c r="K96" s="252" t="s">
        <v>831</v>
      </c>
      <c r="M96" s="240" t="s">
        <v>833</v>
      </c>
      <c r="N96" s="253" t="s">
        <v>380</v>
      </c>
      <c r="O96" s="239" t="str">
        <f t="shared" si="1"/>
        <v>№1/61</v>
      </c>
      <c r="P96" s="239" t="s">
        <v>831</v>
      </c>
      <c r="Q96" s="239" t="s">
        <v>920</v>
      </c>
    </row>
    <row r="97" spans="1:17" ht="12" customHeight="1" x14ac:dyDescent="0.25">
      <c r="A97" s="247" t="s">
        <v>224</v>
      </c>
      <c r="B97" s="247" t="s">
        <v>225</v>
      </c>
      <c r="C97" s="248" t="s">
        <v>1872</v>
      </c>
      <c r="D97" s="249">
        <v>1</v>
      </c>
      <c r="E97" s="249">
        <v>1</v>
      </c>
      <c r="F97" s="250" t="s">
        <v>381</v>
      </c>
      <c r="G97" s="245" t="s">
        <v>831</v>
      </c>
      <c r="J97" s="251" t="s">
        <v>921</v>
      </c>
      <c r="K97" s="252" t="s">
        <v>831</v>
      </c>
      <c r="M97" s="240" t="s">
        <v>833</v>
      </c>
      <c r="N97" s="253" t="s">
        <v>381</v>
      </c>
      <c r="O97" s="239" t="str">
        <f t="shared" si="1"/>
        <v>№1/62</v>
      </c>
      <c r="P97" s="239" t="s">
        <v>831</v>
      </c>
      <c r="Q97" s="239" t="s">
        <v>921</v>
      </c>
    </row>
    <row r="98" spans="1:17" ht="12" customHeight="1" x14ac:dyDescent="0.25">
      <c r="A98" s="247" t="s">
        <v>224</v>
      </c>
      <c r="B98" s="247" t="s">
        <v>178</v>
      </c>
      <c r="C98" s="248" t="s">
        <v>1421</v>
      </c>
      <c r="D98" s="249">
        <v>1</v>
      </c>
      <c r="E98" s="249">
        <v>0</v>
      </c>
      <c r="F98" s="250" t="s">
        <v>304</v>
      </c>
      <c r="G98" s="245" t="s">
        <v>831</v>
      </c>
      <c r="J98" s="251" t="s">
        <v>922</v>
      </c>
      <c r="K98" s="252" t="s">
        <v>831</v>
      </c>
      <c r="M98" s="240" t="s">
        <v>833</v>
      </c>
      <c r="N98" s="253" t="s">
        <v>304</v>
      </c>
      <c r="O98" s="239" t="str">
        <f t="shared" si="1"/>
        <v>№1/63</v>
      </c>
      <c r="P98" s="239" t="s">
        <v>831</v>
      </c>
      <c r="Q98" s="239" t="s">
        <v>922</v>
      </c>
    </row>
    <row r="99" spans="1:17" ht="12" customHeight="1" x14ac:dyDescent="0.25">
      <c r="A99" s="247" t="s">
        <v>224</v>
      </c>
      <c r="B99" s="247" t="s">
        <v>198</v>
      </c>
      <c r="C99" s="248" t="s">
        <v>1873</v>
      </c>
      <c r="D99" s="249">
        <v>1</v>
      </c>
      <c r="E99" s="249">
        <v>0</v>
      </c>
      <c r="F99" s="250" t="s">
        <v>382</v>
      </c>
      <c r="G99" s="245" t="s">
        <v>831</v>
      </c>
      <c r="J99" s="251" t="s">
        <v>923</v>
      </c>
      <c r="K99" s="252" t="s">
        <v>831</v>
      </c>
      <c r="M99" s="240" t="s">
        <v>833</v>
      </c>
      <c r="N99" s="253" t="s">
        <v>382</v>
      </c>
      <c r="O99" s="239" t="str">
        <f t="shared" si="1"/>
        <v>№1/64</v>
      </c>
      <c r="P99" s="239" t="s">
        <v>831</v>
      </c>
      <c r="Q99" s="239" t="s">
        <v>923</v>
      </c>
    </row>
    <row r="100" spans="1:17" ht="12" customHeight="1" x14ac:dyDescent="0.25">
      <c r="A100" s="247" t="s">
        <v>224</v>
      </c>
      <c r="B100" s="247" t="s">
        <v>226</v>
      </c>
      <c r="C100" s="248" t="s">
        <v>1874</v>
      </c>
      <c r="D100" s="249">
        <v>1</v>
      </c>
      <c r="E100" s="249">
        <v>0</v>
      </c>
      <c r="F100" s="250" t="s">
        <v>383</v>
      </c>
      <c r="G100" s="245" t="s">
        <v>831</v>
      </c>
      <c r="J100" s="251" t="s">
        <v>924</v>
      </c>
      <c r="K100" s="252" t="s">
        <v>831</v>
      </c>
      <c r="M100" s="240" t="s">
        <v>833</v>
      </c>
      <c r="N100" s="253" t="s">
        <v>383</v>
      </c>
      <c r="O100" s="239" t="str">
        <f t="shared" si="1"/>
        <v>№1/65</v>
      </c>
      <c r="P100" s="239" t="s">
        <v>831</v>
      </c>
      <c r="Q100" s="239" t="s">
        <v>924</v>
      </c>
    </row>
    <row r="101" spans="1:17" ht="12" customHeight="1" x14ac:dyDescent="0.25">
      <c r="A101" s="247" t="s">
        <v>224</v>
      </c>
      <c r="B101" s="247" t="s">
        <v>174</v>
      </c>
      <c r="C101" s="248" t="s">
        <v>1423</v>
      </c>
      <c r="D101" s="249">
        <v>1</v>
      </c>
      <c r="E101" s="249">
        <v>2</v>
      </c>
      <c r="F101" s="250" t="s">
        <v>384</v>
      </c>
      <c r="G101" s="245" t="s">
        <v>831</v>
      </c>
      <c r="J101" s="251" t="s">
        <v>925</v>
      </c>
      <c r="K101" s="252" t="s">
        <v>831</v>
      </c>
      <c r="M101" s="240" t="s">
        <v>833</v>
      </c>
      <c r="N101" s="253" t="s">
        <v>384</v>
      </c>
      <c r="O101" s="239" t="str">
        <f t="shared" si="1"/>
        <v>№1/66</v>
      </c>
      <c r="P101" s="239" t="s">
        <v>831</v>
      </c>
      <c r="Q101" s="239" t="s">
        <v>925</v>
      </c>
    </row>
    <row r="102" spans="1:17" ht="12" customHeight="1" x14ac:dyDescent="0.25">
      <c r="A102" s="247" t="s">
        <v>224</v>
      </c>
      <c r="B102" s="247" t="s">
        <v>227</v>
      </c>
      <c r="C102" s="248" t="s">
        <v>1424</v>
      </c>
      <c r="D102" s="249">
        <v>1</v>
      </c>
      <c r="E102" s="249">
        <v>2</v>
      </c>
      <c r="F102" s="250" t="s">
        <v>305</v>
      </c>
      <c r="G102" s="245" t="s">
        <v>831</v>
      </c>
      <c r="J102" s="251" t="s">
        <v>926</v>
      </c>
      <c r="K102" s="252" t="s">
        <v>831</v>
      </c>
      <c r="M102" s="240" t="s">
        <v>833</v>
      </c>
      <c r="N102" s="253" t="s">
        <v>305</v>
      </c>
      <c r="O102" s="239" t="str">
        <f t="shared" si="1"/>
        <v>№1/67</v>
      </c>
      <c r="P102" s="239" t="s">
        <v>831</v>
      </c>
      <c r="Q102" s="239" t="s">
        <v>926</v>
      </c>
    </row>
    <row r="103" spans="1:17" ht="12" customHeight="1" x14ac:dyDescent="0.25">
      <c r="A103" s="247" t="s">
        <v>224</v>
      </c>
      <c r="B103" s="247" t="s">
        <v>110</v>
      </c>
      <c r="C103" s="248" t="s">
        <v>1425</v>
      </c>
      <c r="D103" s="249">
        <v>1</v>
      </c>
      <c r="E103" s="249">
        <v>0</v>
      </c>
      <c r="F103" s="250" t="s">
        <v>258</v>
      </c>
      <c r="G103" s="245" t="s">
        <v>831</v>
      </c>
      <c r="J103" s="251" t="s">
        <v>927</v>
      </c>
      <c r="K103" s="252" t="s">
        <v>831</v>
      </c>
      <c r="M103" s="240" t="s">
        <v>833</v>
      </c>
      <c r="N103" s="253" t="s">
        <v>258</v>
      </c>
      <c r="O103" s="239" t="str">
        <f t="shared" si="1"/>
        <v>№1/68</v>
      </c>
      <c r="P103" s="239" t="s">
        <v>831</v>
      </c>
      <c r="Q103" s="239" t="s">
        <v>927</v>
      </c>
    </row>
    <row r="104" spans="1:17" ht="12" customHeight="1" x14ac:dyDescent="0.25">
      <c r="A104" s="247" t="s">
        <v>224</v>
      </c>
      <c r="B104" s="247" t="s">
        <v>109</v>
      </c>
      <c r="C104" s="248" t="s">
        <v>1426</v>
      </c>
      <c r="D104" s="249">
        <v>1</v>
      </c>
      <c r="E104" s="249">
        <v>0</v>
      </c>
      <c r="F104" s="250" t="s">
        <v>385</v>
      </c>
      <c r="G104" s="245" t="s">
        <v>831</v>
      </c>
      <c r="J104" s="251" t="s">
        <v>928</v>
      </c>
      <c r="K104" s="252" t="s">
        <v>831</v>
      </c>
      <c r="M104" s="240" t="s">
        <v>833</v>
      </c>
      <c r="N104" s="253" t="s">
        <v>385</v>
      </c>
      <c r="O104" s="239" t="str">
        <f t="shared" si="1"/>
        <v>№1/69</v>
      </c>
      <c r="P104" s="239" t="s">
        <v>831</v>
      </c>
      <c r="Q104" s="239" t="s">
        <v>928</v>
      </c>
    </row>
    <row r="105" spans="1:17" ht="12" customHeight="1" x14ac:dyDescent="0.25">
      <c r="A105" s="247" t="s">
        <v>224</v>
      </c>
      <c r="B105" s="247" t="s">
        <v>108</v>
      </c>
      <c r="C105" s="248" t="s">
        <v>1875</v>
      </c>
      <c r="D105" s="249">
        <v>1</v>
      </c>
      <c r="E105" s="249">
        <v>0</v>
      </c>
      <c r="F105" s="250" t="s">
        <v>386</v>
      </c>
      <c r="G105" s="245" t="s">
        <v>831</v>
      </c>
      <c r="J105" s="251" t="s">
        <v>929</v>
      </c>
      <c r="K105" s="252" t="s">
        <v>831</v>
      </c>
      <c r="M105" s="240" t="s">
        <v>833</v>
      </c>
      <c r="N105" s="253" t="s">
        <v>386</v>
      </c>
      <c r="O105" s="239" t="str">
        <f t="shared" si="1"/>
        <v>№1/70</v>
      </c>
      <c r="P105" s="239" t="s">
        <v>831</v>
      </c>
      <c r="Q105" s="239" t="s">
        <v>929</v>
      </c>
    </row>
    <row r="106" spans="1:17" ht="12" customHeight="1" x14ac:dyDescent="0.25">
      <c r="A106" s="247" t="s">
        <v>224</v>
      </c>
      <c r="B106" s="247" t="s">
        <v>106</v>
      </c>
      <c r="C106" s="248" t="s">
        <v>1427</v>
      </c>
      <c r="D106" s="249">
        <v>1</v>
      </c>
      <c r="E106" s="249">
        <v>1</v>
      </c>
      <c r="F106" s="250" t="s">
        <v>306</v>
      </c>
      <c r="G106" s="245" t="s">
        <v>831</v>
      </c>
      <c r="J106" s="251" t="s">
        <v>930</v>
      </c>
      <c r="K106" s="252" t="s">
        <v>831</v>
      </c>
      <c r="M106" s="240" t="s">
        <v>833</v>
      </c>
      <c r="N106" s="253" t="s">
        <v>306</v>
      </c>
      <c r="O106" s="239" t="str">
        <f t="shared" si="1"/>
        <v>№1/71</v>
      </c>
      <c r="P106" s="239" t="s">
        <v>831</v>
      </c>
      <c r="Q106" s="239" t="s">
        <v>930</v>
      </c>
    </row>
    <row r="107" spans="1:17" ht="12" customHeight="1" x14ac:dyDescent="0.25">
      <c r="A107" s="247" t="s">
        <v>228</v>
      </c>
      <c r="B107" s="247" t="s">
        <v>163</v>
      </c>
      <c r="C107" s="248" t="s">
        <v>1428</v>
      </c>
      <c r="D107" s="249">
        <v>1</v>
      </c>
      <c r="E107" s="249">
        <v>3</v>
      </c>
      <c r="F107" s="250" t="s">
        <v>192</v>
      </c>
      <c r="G107" s="245" t="s">
        <v>831</v>
      </c>
      <c r="J107" s="251" t="s">
        <v>931</v>
      </c>
      <c r="K107" s="252" t="s">
        <v>831</v>
      </c>
      <c r="M107" s="240" t="s">
        <v>833</v>
      </c>
      <c r="N107" s="253" t="s">
        <v>192</v>
      </c>
      <c r="O107" s="239" t="str">
        <f t="shared" si="1"/>
        <v>№1/72</v>
      </c>
      <c r="P107" s="239" t="s">
        <v>831</v>
      </c>
      <c r="Q107" s="239" t="s">
        <v>931</v>
      </c>
    </row>
    <row r="108" spans="1:17" ht="12" customHeight="1" x14ac:dyDescent="0.25">
      <c r="A108" s="247" t="s">
        <v>228</v>
      </c>
      <c r="B108" s="247" t="s">
        <v>204</v>
      </c>
      <c r="C108" s="248" t="s">
        <v>1429</v>
      </c>
      <c r="D108" s="249">
        <v>2</v>
      </c>
      <c r="E108" s="249">
        <v>0</v>
      </c>
      <c r="F108" s="250" t="s">
        <v>387</v>
      </c>
      <c r="G108" s="245" t="s">
        <v>831</v>
      </c>
      <c r="J108" s="251" t="s">
        <v>932</v>
      </c>
      <c r="K108" s="252" t="s">
        <v>831</v>
      </c>
      <c r="M108" s="240" t="s">
        <v>833</v>
      </c>
      <c r="N108" s="253" t="s">
        <v>387</v>
      </c>
      <c r="O108" s="239" t="str">
        <f t="shared" si="1"/>
        <v>№1/73</v>
      </c>
      <c r="P108" s="239" t="s">
        <v>831</v>
      </c>
      <c r="Q108" s="239" t="s">
        <v>932</v>
      </c>
    </row>
    <row r="109" spans="1:17" ht="12" customHeight="1" x14ac:dyDescent="0.25">
      <c r="A109" s="247" t="s">
        <v>228</v>
      </c>
      <c r="B109" s="247" t="s">
        <v>215</v>
      </c>
      <c r="C109" s="248" t="s">
        <v>1430</v>
      </c>
      <c r="D109" s="249">
        <v>2</v>
      </c>
      <c r="E109" s="249">
        <v>0</v>
      </c>
      <c r="F109" s="250" t="s">
        <v>193</v>
      </c>
      <c r="G109" s="245" t="s">
        <v>831</v>
      </c>
      <c r="J109" s="251" t="s">
        <v>933</v>
      </c>
      <c r="K109" s="252" t="s">
        <v>831</v>
      </c>
      <c r="M109" s="240" t="s">
        <v>833</v>
      </c>
      <c r="N109" s="253" t="s">
        <v>193</v>
      </c>
      <c r="O109" s="239" t="str">
        <f t="shared" si="1"/>
        <v>№1/74</v>
      </c>
      <c r="P109" s="239" t="s">
        <v>831</v>
      </c>
      <c r="Q109" s="239" t="s">
        <v>933</v>
      </c>
    </row>
    <row r="110" spans="1:17" ht="12" customHeight="1" x14ac:dyDescent="0.25">
      <c r="A110" s="247" t="s">
        <v>228</v>
      </c>
      <c r="B110" s="247" t="s">
        <v>177</v>
      </c>
      <c r="C110" s="248" t="s">
        <v>1431</v>
      </c>
      <c r="D110" s="249">
        <v>2</v>
      </c>
      <c r="E110" s="249">
        <v>6</v>
      </c>
      <c r="F110" s="250" t="s">
        <v>307</v>
      </c>
      <c r="G110" s="245" t="s">
        <v>831</v>
      </c>
      <c r="J110" s="251" t="s">
        <v>934</v>
      </c>
      <c r="K110" s="252" t="s">
        <v>831</v>
      </c>
      <c r="M110" s="240" t="s">
        <v>833</v>
      </c>
      <c r="N110" s="253" t="s">
        <v>307</v>
      </c>
      <c r="O110" s="239" t="str">
        <f t="shared" si="1"/>
        <v>№1/75</v>
      </c>
      <c r="P110" s="239" t="s">
        <v>831</v>
      </c>
      <c r="Q110" s="239" t="s">
        <v>934</v>
      </c>
    </row>
    <row r="111" spans="1:17" ht="12" customHeight="1" x14ac:dyDescent="0.25">
      <c r="A111" s="247" t="s">
        <v>228</v>
      </c>
      <c r="B111" s="247" t="s">
        <v>196</v>
      </c>
      <c r="C111" s="248" t="s">
        <v>1876</v>
      </c>
      <c r="D111" s="249">
        <v>2</v>
      </c>
      <c r="E111" s="249">
        <v>0</v>
      </c>
      <c r="F111" s="250" t="s">
        <v>388</v>
      </c>
      <c r="G111" s="245" t="s">
        <v>831</v>
      </c>
      <c r="J111" s="251" t="s">
        <v>935</v>
      </c>
      <c r="K111" s="252" t="s">
        <v>831</v>
      </c>
      <c r="M111" s="240" t="s">
        <v>833</v>
      </c>
      <c r="N111" s="253" t="s">
        <v>388</v>
      </c>
      <c r="O111" s="239" t="str">
        <f t="shared" si="1"/>
        <v>№1/76</v>
      </c>
      <c r="P111" s="239" t="s">
        <v>831</v>
      </c>
      <c r="Q111" s="239" t="s">
        <v>935</v>
      </c>
    </row>
    <row r="112" spans="1:17" ht="12" customHeight="1" x14ac:dyDescent="0.25">
      <c r="A112" s="247" t="s">
        <v>228</v>
      </c>
      <c r="B112" s="247" t="s">
        <v>199</v>
      </c>
      <c r="C112" s="248" t="s">
        <v>1877</v>
      </c>
      <c r="D112" s="249">
        <v>2</v>
      </c>
      <c r="E112" s="249">
        <v>0</v>
      </c>
      <c r="F112" s="250" t="s">
        <v>334</v>
      </c>
      <c r="G112" s="245" t="s">
        <v>831</v>
      </c>
      <c r="J112" s="251" t="s">
        <v>936</v>
      </c>
      <c r="K112" s="252" t="s">
        <v>831</v>
      </c>
      <c r="M112" s="240" t="s">
        <v>833</v>
      </c>
      <c r="N112" s="253" t="s">
        <v>334</v>
      </c>
      <c r="O112" s="239" t="str">
        <f t="shared" si="1"/>
        <v>№1/77</v>
      </c>
      <c r="P112" s="239" t="s">
        <v>831</v>
      </c>
      <c r="Q112" s="239" t="s">
        <v>936</v>
      </c>
    </row>
    <row r="113" spans="1:17" ht="12" customHeight="1" x14ac:dyDescent="0.25">
      <c r="A113" s="247" t="s">
        <v>228</v>
      </c>
      <c r="B113" s="247" t="s">
        <v>112</v>
      </c>
      <c r="C113" s="248" t="s">
        <v>1432</v>
      </c>
      <c r="D113" s="249">
        <v>1</v>
      </c>
      <c r="E113" s="249">
        <v>8</v>
      </c>
      <c r="F113" s="250"/>
      <c r="J113" s="251" t="s">
        <v>835</v>
      </c>
      <c r="K113" s="252"/>
      <c r="M113" s="240" t="s">
        <v>833</v>
      </c>
      <c r="N113" s="253"/>
      <c r="O113" s="239" t="str">
        <f t="shared" si="1"/>
        <v>№1/</v>
      </c>
      <c r="Q113" s="239" t="s">
        <v>835</v>
      </c>
    </row>
    <row r="114" spans="1:17" ht="12" customHeight="1" x14ac:dyDescent="0.25">
      <c r="A114" s="247" t="s">
        <v>228</v>
      </c>
      <c r="B114" s="247" t="s">
        <v>200</v>
      </c>
      <c r="C114" s="248" t="s">
        <v>1433</v>
      </c>
      <c r="D114" s="249">
        <v>2</v>
      </c>
      <c r="E114" s="249">
        <v>0</v>
      </c>
      <c r="F114" s="250" t="s">
        <v>389</v>
      </c>
      <c r="G114" s="245" t="s">
        <v>831</v>
      </c>
      <c r="J114" s="251" t="s">
        <v>937</v>
      </c>
      <c r="K114" s="252" t="s">
        <v>831</v>
      </c>
      <c r="M114" s="240" t="s">
        <v>833</v>
      </c>
      <c r="N114" s="253" t="s">
        <v>389</v>
      </c>
      <c r="O114" s="239" t="str">
        <f t="shared" si="1"/>
        <v>№1/78</v>
      </c>
      <c r="P114" s="239" t="s">
        <v>831</v>
      </c>
      <c r="Q114" s="239" t="s">
        <v>937</v>
      </c>
    </row>
    <row r="115" spans="1:17" ht="12" customHeight="1" x14ac:dyDescent="0.25">
      <c r="A115" s="247" t="s">
        <v>228</v>
      </c>
      <c r="B115" s="247" t="s">
        <v>201</v>
      </c>
      <c r="C115" s="248" t="s">
        <v>1434</v>
      </c>
      <c r="D115" s="249">
        <v>2</v>
      </c>
      <c r="E115" s="249">
        <v>0</v>
      </c>
      <c r="F115" s="250" t="s">
        <v>390</v>
      </c>
      <c r="G115" s="245" t="s">
        <v>831</v>
      </c>
      <c r="J115" s="251" t="s">
        <v>938</v>
      </c>
      <c r="K115" s="252" t="s">
        <v>831</v>
      </c>
      <c r="M115" s="240" t="s">
        <v>833</v>
      </c>
      <c r="N115" s="253" t="s">
        <v>390</v>
      </c>
      <c r="O115" s="239" t="str">
        <f t="shared" si="1"/>
        <v>№1/79</v>
      </c>
      <c r="P115" s="239" t="s">
        <v>831</v>
      </c>
      <c r="Q115" s="239" t="s">
        <v>938</v>
      </c>
    </row>
    <row r="116" spans="1:17" ht="12" customHeight="1" x14ac:dyDescent="0.25">
      <c r="A116" s="247" t="s">
        <v>228</v>
      </c>
      <c r="B116" s="247" t="s">
        <v>202</v>
      </c>
      <c r="C116" s="248" t="s">
        <v>1435</v>
      </c>
      <c r="D116" s="249">
        <v>2</v>
      </c>
      <c r="E116" s="249">
        <v>0</v>
      </c>
      <c r="F116" s="250" t="s">
        <v>297</v>
      </c>
      <c r="G116" s="245" t="s">
        <v>831</v>
      </c>
      <c r="J116" s="251" t="s">
        <v>939</v>
      </c>
      <c r="K116" s="252" t="s">
        <v>831</v>
      </c>
      <c r="M116" s="240" t="s">
        <v>833</v>
      </c>
      <c r="N116" s="253" t="s">
        <v>297</v>
      </c>
      <c r="O116" s="239" t="str">
        <f t="shared" si="1"/>
        <v>№1/80</v>
      </c>
      <c r="P116" s="239" t="s">
        <v>831</v>
      </c>
      <c r="Q116" s="239" t="s">
        <v>939</v>
      </c>
    </row>
    <row r="117" spans="1:17" ht="12" customHeight="1" x14ac:dyDescent="0.25">
      <c r="A117" s="247" t="s">
        <v>228</v>
      </c>
      <c r="B117" s="247" t="s">
        <v>180</v>
      </c>
      <c r="C117" s="248" t="s">
        <v>1436</v>
      </c>
      <c r="D117" s="249">
        <v>2</v>
      </c>
      <c r="E117" s="249">
        <v>0</v>
      </c>
      <c r="F117" s="250" t="s">
        <v>308</v>
      </c>
      <c r="G117" s="245" t="s">
        <v>831</v>
      </c>
      <c r="J117" s="251" t="s">
        <v>940</v>
      </c>
      <c r="K117" s="252" t="s">
        <v>831</v>
      </c>
      <c r="M117" s="240" t="s">
        <v>833</v>
      </c>
      <c r="N117" s="253" t="s">
        <v>308</v>
      </c>
      <c r="O117" s="239" t="str">
        <f t="shared" si="1"/>
        <v>№1/81</v>
      </c>
      <c r="P117" s="239" t="s">
        <v>831</v>
      </c>
      <c r="Q117" s="239" t="s">
        <v>940</v>
      </c>
    </row>
    <row r="118" spans="1:17" ht="12" customHeight="1" x14ac:dyDescent="0.25">
      <c r="A118" s="247" t="s">
        <v>228</v>
      </c>
      <c r="B118" s="247" t="s">
        <v>229</v>
      </c>
      <c r="C118" s="248" t="s">
        <v>1437</v>
      </c>
      <c r="D118" s="249">
        <v>2</v>
      </c>
      <c r="E118" s="249">
        <v>0</v>
      </c>
      <c r="F118" s="250" t="s">
        <v>309</v>
      </c>
      <c r="G118" s="245" t="s">
        <v>831</v>
      </c>
      <c r="J118" s="251" t="s">
        <v>941</v>
      </c>
      <c r="K118" s="252" t="s">
        <v>831</v>
      </c>
      <c r="M118" s="240" t="s">
        <v>833</v>
      </c>
      <c r="N118" s="253" t="s">
        <v>309</v>
      </c>
      <c r="O118" s="239" t="str">
        <f t="shared" si="1"/>
        <v>№1/82</v>
      </c>
      <c r="P118" s="239" t="s">
        <v>831</v>
      </c>
      <c r="Q118" s="239" t="s">
        <v>941</v>
      </c>
    </row>
    <row r="119" spans="1:17" ht="12" customHeight="1" x14ac:dyDescent="0.25">
      <c r="A119" s="247" t="s">
        <v>228</v>
      </c>
      <c r="B119" s="247" t="s">
        <v>230</v>
      </c>
      <c r="C119" s="248" t="s">
        <v>1878</v>
      </c>
      <c r="D119" s="249">
        <v>2</v>
      </c>
      <c r="E119" s="249">
        <v>0</v>
      </c>
      <c r="F119" s="250" t="s">
        <v>310</v>
      </c>
      <c r="G119" s="245" t="s">
        <v>831</v>
      </c>
      <c r="J119" s="251" t="s">
        <v>942</v>
      </c>
      <c r="K119" s="252" t="s">
        <v>831</v>
      </c>
      <c r="M119" s="240" t="s">
        <v>833</v>
      </c>
      <c r="N119" s="253" t="s">
        <v>310</v>
      </c>
      <c r="O119" s="239" t="str">
        <f t="shared" si="1"/>
        <v>№1/83</v>
      </c>
      <c r="P119" s="239" t="s">
        <v>831</v>
      </c>
      <c r="Q119" s="239" t="s">
        <v>942</v>
      </c>
    </row>
    <row r="120" spans="1:17" ht="12" customHeight="1" x14ac:dyDescent="0.25">
      <c r="A120" s="247" t="s">
        <v>228</v>
      </c>
      <c r="B120" s="247" t="s">
        <v>110</v>
      </c>
      <c r="C120" s="248" t="s">
        <v>1440</v>
      </c>
      <c r="D120" s="249">
        <v>1</v>
      </c>
      <c r="E120" s="249">
        <v>4</v>
      </c>
      <c r="F120" s="250"/>
      <c r="J120" s="251" t="s">
        <v>835</v>
      </c>
      <c r="K120" s="252"/>
      <c r="M120" s="240" t="s">
        <v>833</v>
      </c>
      <c r="N120" s="253"/>
      <c r="O120" s="239" t="str">
        <f t="shared" si="1"/>
        <v>№1/</v>
      </c>
      <c r="Q120" s="239" t="s">
        <v>835</v>
      </c>
    </row>
    <row r="121" spans="1:17" ht="12" customHeight="1" x14ac:dyDescent="0.25">
      <c r="A121" s="247" t="s">
        <v>228</v>
      </c>
      <c r="B121" s="247" t="s">
        <v>106</v>
      </c>
      <c r="C121" s="248" t="s">
        <v>1441</v>
      </c>
      <c r="D121" s="249">
        <v>2</v>
      </c>
      <c r="E121" s="249">
        <v>0</v>
      </c>
      <c r="F121" s="250" t="s">
        <v>312</v>
      </c>
      <c r="G121" s="245" t="s">
        <v>831</v>
      </c>
      <c r="J121" s="251" t="s">
        <v>943</v>
      </c>
      <c r="K121" s="252" t="s">
        <v>831</v>
      </c>
      <c r="M121" s="240" t="s">
        <v>833</v>
      </c>
      <c r="N121" s="253" t="s">
        <v>312</v>
      </c>
      <c r="O121" s="239" t="str">
        <f t="shared" si="1"/>
        <v>№1/85</v>
      </c>
      <c r="P121" s="239" t="s">
        <v>831</v>
      </c>
      <c r="Q121" s="239" t="s">
        <v>943</v>
      </c>
    </row>
    <row r="122" spans="1:17" ht="12" customHeight="1" x14ac:dyDescent="0.25">
      <c r="A122" s="247" t="s">
        <v>228</v>
      </c>
      <c r="B122" s="247" t="s">
        <v>212</v>
      </c>
      <c r="C122" s="248" t="s">
        <v>1442</v>
      </c>
      <c r="D122" s="249">
        <v>1</v>
      </c>
      <c r="E122" s="249">
        <v>6</v>
      </c>
      <c r="F122" s="250" t="s">
        <v>391</v>
      </c>
      <c r="G122" s="245" t="s">
        <v>831</v>
      </c>
      <c r="J122" s="251" t="s">
        <v>944</v>
      </c>
      <c r="K122" s="252" t="s">
        <v>831</v>
      </c>
      <c r="M122" s="240" t="s">
        <v>833</v>
      </c>
      <c r="N122" s="253" t="s">
        <v>391</v>
      </c>
      <c r="O122" s="239" t="str">
        <f t="shared" si="1"/>
        <v>№1/86</v>
      </c>
      <c r="P122" s="239" t="s">
        <v>831</v>
      </c>
      <c r="Q122" s="239" t="s">
        <v>944</v>
      </c>
    </row>
    <row r="123" spans="1:17" ht="12" customHeight="1" x14ac:dyDescent="0.25">
      <c r="A123" s="247" t="s">
        <v>228</v>
      </c>
      <c r="B123" s="247" t="s">
        <v>231</v>
      </c>
      <c r="C123" s="248" t="s">
        <v>1879</v>
      </c>
      <c r="D123" s="249">
        <v>1</v>
      </c>
      <c r="E123" s="249">
        <v>3</v>
      </c>
      <c r="F123" s="250" t="s">
        <v>311</v>
      </c>
      <c r="G123" s="245" t="s">
        <v>831</v>
      </c>
      <c r="J123" s="251" t="s">
        <v>945</v>
      </c>
      <c r="K123" s="252" t="s">
        <v>831</v>
      </c>
      <c r="M123" s="240" t="s">
        <v>833</v>
      </c>
      <c r="N123" s="253" t="s">
        <v>311</v>
      </c>
      <c r="O123" s="239" t="str">
        <f t="shared" si="1"/>
        <v>№1/84</v>
      </c>
      <c r="P123" s="239" t="s">
        <v>831</v>
      </c>
      <c r="Q123" s="239" t="s">
        <v>945</v>
      </c>
    </row>
    <row r="124" spans="1:17" ht="12" customHeight="1" x14ac:dyDescent="0.25">
      <c r="A124" s="247" t="s">
        <v>1845</v>
      </c>
      <c r="B124" s="247" t="s">
        <v>181</v>
      </c>
      <c r="C124" s="248" t="s">
        <v>1753</v>
      </c>
      <c r="D124" s="249">
        <v>3</v>
      </c>
      <c r="E124" s="249">
        <v>2</v>
      </c>
      <c r="F124" s="250"/>
      <c r="H124" s="246">
        <v>473</v>
      </c>
      <c r="I124" s="245" t="s">
        <v>892</v>
      </c>
      <c r="J124" s="254" t="s">
        <v>946</v>
      </c>
      <c r="K124" s="252" t="s">
        <v>892</v>
      </c>
      <c r="M124" s="240" t="s">
        <v>833</v>
      </c>
      <c r="N124" s="253">
        <v>473</v>
      </c>
      <c r="O124" s="239" t="str">
        <f t="shared" si="1"/>
        <v>№1/473</v>
      </c>
      <c r="P124" s="239" t="s">
        <v>892</v>
      </c>
      <c r="Q124" s="239" t="s">
        <v>946</v>
      </c>
    </row>
    <row r="125" spans="1:17" ht="12" customHeight="1" x14ac:dyDescent="0.25">
      <c r="A125" s="247" t="s">
        <v>1845</v>
      </c>
      <c r="B125" s="247" t="s">
        <v>381</v>
      </c>
      <c r="C125" s="248" t="s">
        <v>1756</v>
      </c>
      <c r="D125" s="249">
        <v>3</v>
      </c>
      <c r="E125" s="249"/>
      <c r="F125" s="250"/>
      <c r="H125" s="246">
        <v>476</v>
      </c>
      <c r="I125" s="245" t="s">
        <v>892</v>
      </c>
      <c r="J125" s="254" t="s">
        <v>947</v>
      </c>
      <c r="K125" s="252" t="s">
        <v>892</v>
      </c>
      <c r="M125" s="240" t="s">
        <v>833</v>
      </c>
      <c r="N125" s="253">
        <v>476</v>
      </c>
      <c r="O125" s="239" t="str">
        <f t="shared" si="1"/>
        <v>№1/476</v>
      </c>
      <c r="P125" s="239" t="s">
        <v>892</v>
      </c>
      <c r="Q125" s="239" t="s">
        <v>947</v>
      </c>
    </row>
    <row r="126" spans="1:17" ht="12" customHeight="1" x14ac:dyDescent="0.25">
      <c r="A126" s="247" t="s">
        <v>1845</v>
      </c>
      <c r="B126" s="247" t="s">
        <v>229</v>
      </c>
      <c r="C126" s="248" t="s">
        <v>1752</v>
      </c>
      <c r="D126" s="249">
        <v>3</v>
      </c>
      <c r="E126" s="249">
        <v>2</v>
      </c>
      <c r="F126" s="250"/>
      <c r="H126" s="246">
        <v>472</v>
      </c>
      <c r="I126" s="245" t="s">
        <v>892</v>
      </c>
      <c r="J126" s="254" t="s">
        <v>948</v>
      </c>
      <c r="K126" s="252" t="s">
        <v>892</v>
      </c>
      <c r="M126" s="240" t="s">
        <v>833</v>
      </c>
      <c r="N126" s="253">
        <v>472</v>
      </c>
      <c r="O126" s="239" t="str">
        <f t="shared" si="1"/>
        <v>№1/472</v>
      </c>
      <c r="P126" s="239" t="s">
        <v>892</v>
      </c>
      <c r="Q126" s="239" t="s">
        <v>948</v>
      </c>
    </row>
    <row r="127" spans="1:17" ht="12" customHeight="1" x14ac:dyDescent="0.25">
      <c r="A127" s="247" t="s">
        <v>1845</v>
      </c>
      <c r="B127" s="247" t="s">
        <v>382</v>
      </c>
      <c r="C127" s="248" t="s">
        <v>1757</v>
      </c>
      <c r="D127" s="249">
        <v>3</v>
      </c>
      <c r="E127" s="249"/>
      <c r="F127" s="250"/>
      <c r="H127" s="246">
        <v>477</v>
      </c>
      <c r="I127" s="245" t="s">
        <v>892</v>
      </c>
      <c r="J127" s="254" t="s">
        <v>949</v>
      </c>
      <c r="K127" s="252" t="s">
        <v>892</v>
      </c>
      <c r="M127" s="240" t="s">
        <v>833</v>
      </c>
      <c r="N127" s="253">
        <v>477</v>
      </c>
      <c r="O127" s="239" t="str">
        <f t="shared" si="1"/>
        <v>№1/477</v>
      </c>
      <c r="P127" s="239" t="s">
        <v>892</v>
      </c>
      <c r="Q127" s="239" t="s">
        <v>949</v>
      </c>
    </row>
    <row r="128" spans="1:17" ht="12" customHeight="1" x14ac:dyDescent="0.25">
      <c r="A128" s="247" t="s">
        <v>1845</v>
      </c>
      <c r="B128" s="247" t="s">
        <v>236</v>
      </c>
      <c r="C128" s="248" t="s">
        <v>1754</v>
      </c>
      <c r="D128" s="249">
        <v>3</v>
      </c>
      <c r="E128" s="249"/>
      <c r="F128" s="250"/>
      <c r="H128" s="246">
        <v>474</v>
      </c>
      <c r="I128" s="245" t="s">
        <v>892</v>
      </c>
      <c r="J128" s="254" t="s">
        <v>950</v>
      </c>
      <c r="K128" s="252" t="s">
        <v>892</v>
      </c>
      <c r="M128" s="240" t="s">
        <v>833</v>
      </c>
      <c r="N128" s="253">
        <v>474</v>
      </c>
      <c r="O128" s="239" t="str">
        <f t="shared" si="1"/>
        <v>№1/474</v>
      </c>
      <c r="P128" s="239" t="s">
        <v>892</v>
      </c>
      <c r="Q128" s="239" t="s">
        <v>950</v>
      </c>
    </row>
    <row r="129" spans="1:17" ht="12" customHeight="1" x14ac:dyDescent="0.25">
      <c r="A129" s="247" t="s">
        <v>1845</v>
      </c>
      <c r="B129" s="247" t="s">
        <v>379</v>
      </c>
      <c r="C129" s="248" t="s">
        <v>1755</v>
      </c>
      <c r="D129" s="249">
        <v>3</v>
      </c>
      <c r="E129" s="249"/>
      <c r="F129" s="250"/>
      <c r="H129" s="246">
        <v>475</v>
      </c>
      <c r="I129" s="245" t="s">
        <v>892</v>
      </c>
      <c r="J129" s="254" t="s">
        <v>951</v>
      </c>
      <c r="K129" s="252" t="s">
        <v>892</v>
      </c>
      <c r="M129" s="240" t="s">
        <v>833</v>
      </c>
      <c r="N129" s="253">
        <v>475</v>
      </c>
      <c r="O129" s="239" t="str">
        <f t="shared" si="1"/>
        <v>№1/475</v>
      </c>
      <c r="P129" s="239" t="s">
        <v>892</v>
      </c>
      <c r="Q129" s="239" t="s">
        <v>951</v>
      </c>
    </row>
    <row r="130" spans="1:17" ht="12" customHeight="1" x14ac:dyDescent="0.25">
      <c r="A130" s="247" t="s">
        <v>232</v>
      </c>
      <c r="B130" s="247" t="s">
        <v>172</v>
      </c>
      <c r="C130" s="248" t="s">
        <v>1880</v>
      </c>
      <c r="D130" s="249">
        <v>2</v>
      </c>
      <c r="E130" s="249">
        <v>0</v>
      </c>
      <c r="F130" s="250" t="s">
        <v>392</v>
      </c>
      <c r="G130" s="245" t="s">
        <v>831</v>
      </c>
      <c r="J130" s="251" t="s">
        <v>952</v>
      </c>
      <c r="K130" s="252" t="s">
        <v>831</v>
      </c>
      <c r="M130" s="240" t="s">
        <v>833</v>
      </c>
      <c r="N130" s="253" t="s">
        <v>392</v>
      </c>
      <c r="O130" s="239" t="str">
        <f t="shared" si="1"/>
        <v>№1/88</v>
      </c>
      <c r="P130" s="239" t="s">
        <v>831</v>
      </c>
      <c r="Q130" s="239" t="s">
        <v>952</v>
      </c>
    </row>
    <row r="131" spans="1:17" ht="12" customHeight="1" x14ac:dyDescent="0.25">
      <c r="A131" s="247" t="s">
        <v>233</v>
      </c>
      <c r="B131" s="247" t="s">
        <v>184</v>
      </c>
      <c r="C131" s="248" t="s">
        <v>1443</v>
      </c>
      <c r="D131" s="249">
        <v>2</v>
      </c>
      <c r="E131" s="249">
        <v>3</v>
      </c>
      <c r="F131" s="250" t="s">
        <v>393</v>
      </c>
      <c r="G131" s="245" t="s">
        <v>831</v>
      </c>
      <c r="J131" s="251" t="s">
        <v>953</v>
      </c>
      <c r="K131" s="252" t="s">
        <v>831</v>
      </c>
      <c r="M131" s="240" t="s">
        <v>833</v>
      </c>
      <c r="N131" s="253" t="s">
        <v>393</v>
      </c>
      <c r="O131" s="239" t="str">
        <f t="shared" si="1"/>
        <v>№1/89</v>
      </c>
      <c r="P131" s="239" t="s">
        <v>831</v>
      </c>
      <c r="Q131" s="239" t="s">
        <v>953</v>
      </c>
    </row>
    <row r="132" spans="1:17" ht="12" customHeight="1" x14ac:dyDescent="0.25">
      <c r="A132" s="247" t="s">
        <v>233</v>
      </c>
      <c r="B132" s="247" t="s">
        <v>234</v>
      </c>
      <c r="C132" s="248" t="s">
        <v>1444</v>
      </c>
      <c r="D132" s="249">
        <v>2</v>
      </c>
      <c r="E132" s="249">
        <v>0</v>
      </c>
      <c r="F132" s="250" t="s">
        <v>366</v>
      </c>
      <c r="G132" s="245" t="s">
        <v>831</v>
      </c>
      <c r="J132" s="251" t="s">
        <v>954</v>
      </c>
      <c r="K132" s="252" t="s">
        <v>831</v>
      </c>
      <c r="M132" s="240" t="s">
        <v>833</v>
      </c>
      <c r="N132" s="253" t="s">
        <v>366</v>
      </c>
      <c r="O132" s="239" t="str">
        <f t="shared" ref="O132:O195" si="2">CONCATENATE(M132,N132)</f>
        <v>№1/90</v>
      </c>
      <c r="P132" s="239" t="s">
        <v>831</v>
      </c>
      <c r="Q132" s="239" t="s">
        <v>954</v>
      </c>
    </row>
    <row r="133" spans="1:17" ht="12" customHeight="1" x14ac:dyDescent="0.25">
      <c r="A133" s="247" t="s">
        <v>233</v>
      </c>
      <c r="B133" s="247" t="s">
        <v>235</v>
      </c>
      <c r="C133" s="248" t="s">
        <v>1445</v>
      </c>
      <c r="D133" s="249">
        <v>2</v>
      </c>
      <c r="E133" s="249">
        <v>2</v>
      </c>
      <c r="F133" s="250" t="s">
        <v>394</v>
      </c>
      <c r="G133" s="245" t="s">
        <v>831</v>
      </c>
      <c r="J133" s="251" t="s">
        <v>955</v>
      </c>
      <c r="K133" s="252" t="s">
        <v>831</v>
      </c>
      <c r="M133" s="240" t="s">
        <v>833</v>
      </c>
      <c r="N133" s="253" t="s">
        <v>394</v>
      </c>
      <c r="O133" s="239" t="str">
        <f t="shared" si="2"/>
        <v>№1/91</v>
      </c>
      <c r="P133" s="239" t="s">
        <v>831</v>
      </c>
      <c r="Q133" s="239" t="s">
        <v>955</v>
      </c>
    </row>
    <row r="134" spans="1:17" ht="12" customHeight="1" x14ac:dyDescent="0.25">
      <c r="A134" s="247" t="s">
        <v>233</v>
      </c>
      <c r="B134" s="247" t="s">
        <v>236</v>
      </c>
      <c r="C134" s="248" t="s">
        <v>1446</v>
      </c>
      <c r="D134" s="249">
        <v>2</v>
      </c>
      <c r="E134" s="249">
        <v>2</v>
      </c>
      <c r="F134" s="250" t="s">
        <v>395</v>
      </c>
      <c r="G134" s="245" t="s">
        <v>831</v>
      </c>
      <c r="J134" s="251" t="s">
        <v>956</v>
      </c>
      <c r="K134" s="252" t="s">
        <v>831</v>
      </c>
      <c r="M134" s="240" t="s">
        <v>833</v>
      </c>
      <c r="N134" s="253" t="s">
        <v>395</v>
      </c>
      <c r="O134" s="239" t="str">
        <f t="shared" si="2"/>
        <v>№1/92</v>
      </c>
      <c r="P134" s="239" t="s">
        <v>831</v>
      </c>
      <c r="Q134" s="239" t="s">
        <v>956</v>
      </c>
    </row>
    <row r="135" spans="1:17" ht="12" customHeight="1" x14ac:dyDescent="0.25">
      <c r="A135" s="247" t="s">
        <v>233</v>
      </c>
      <c r="B135" s="247" t="s">
        <v>237</v>
      </c>
      <c r="C135" s="248" t="s">
        <v>1447</v>
      </c>
      <c r="D135" s="249">
        <v>2</v>
      </c>
      <c r="E135" s="249">
        <v>5</v>
      </c>
      <c r="F135" s="250" t="s">
        <v>396</v>
      </c>
      <c r="G135" s="245" t="s">
        <v>831</v>
      </c>
      <c r="J135" s="251" t="s">
        <v>957</v>
      </c>
      <c r="K135" s="252" t="s">
        <v>831</v>
      </c>
      <c r="M135" s="240" t="s">
        <v>833</v>
      </c>
      <c r="N135" s="253" t="s">
        <v>396</v>
      </c>
      <c r="O135" s="239" t="str">
        <f t="shared" si="2"/>
        <v>№1/93</v>
      </c>
      <c r="P135" s="239" t="s">
        <v>831</v>
      </c>
      <c r="Q135" s="239" t="s">
        <v>957</v>
      </c>
    </row>
    <row r="136" spans="1:17" ht="12" customHeight="1" x14ac:dyDescent="0.25">
      <c r="A136" s="247" t="s">
        <v>233</v>
      </c>
      <c r="B136" s="247" t="s">
        <v>188</v>
      </c>
      <c r="C136" s="248" t="s">
        <v>1448</v>
      </c>
      <c r="D136" s="249">
        <v>2</v>
      </c>
      <c r="E136" s="249">
        <v>3</v>
      </c>
      <c r="F136" s="250" t="s">
        <v>397</v>
      </c>
      <c r="G136" s="245" t="s">
        <v>831</v>
      </c>
      <c r="J136" s="251" t="s">
        <v>958</v>
      </c>
      <c r="K136" s="252" t="s">
        <v>831</v>
      </c>
      <c r="M136" s="240" t="s">
        <v>833</v>
      </c>
      <c r="N136" s="253" t="s">
        <v>397</v>
      </c>
      <c r="O136" s="239" t="str">
        <f t="shared" si="2"/>
        <v>№1/95</v>
      </c>
      <c r="P136" s="239" t="s">
        <v>831</v>
      </c>
      <c r="Q136" s="239" t="s">
        <v>958</v>
      </c>
    </row>
    <row r="137" spans="1:17" ht="12" customHeight="1" x14ac:dyDescent="0.25">
      <c r="A137" s="247" t="s">
        <v>233</v>
      </c>
      <c r="B137" s="247" t="s">
        <v>240</v>
      </c>
      <c r="C137" s="248" t="s">
        <v>1449</v>
      </c>
      <c r="D137" s="249">
        <v>2</v>
      </c>
      <c r="E137" s="249">
        <v>1</v>
      </c>
      <c r="F137" s="250" t="s">
        <v>398</v>
      </c>
      <c r="G137" s="245" t="s">
        <v>831</v>
      </c>
      <c r="J137" s="251" t="s">
        <v>959</v>
      </c>
      <c r="K137" s="252" t="s">
        <v>831</v>
      </c>
      <c r="M137" s="240" t="s">
        <v>833</v>
      </c>
      <c r="N137" s="253" t="s">
        <v>398</v>
      </c>
      <c r="O137" s="239" t="str">
        <f t="shared" si="2"/>
        <v>№1/97</v>
      </c>
      <c r="P137" s="239" t="s">
        <v>831</v>
      </c>
      <c r="Q137" s="239" t="s">
        <v>959</v>
      </c>
    </row>
    <row r="138" spans="1:17" ht="12" customHeight="1" x14ac:dyDescent="0.25">
      <c r="A138" s="247" t="s">
        <v>241</v>
      </c>
      <c r="B138" s="247" t="s">
        <v>204</v>
      </c>
      <c r="C138" s="248" t="s">
        <v>1450</v>
      </c>
      <c r="D138" s="249">
        <v>2</v>
      </c>
      <c r="E138" s="249">
        <v>4</v>
      </c>
      <c r="F138" s="250" t="s">
        <v>399</v>
      </c>
      <c r="G138" s="245" t="s">
        <v>831</v>
      </c>
      <c r="J138" s="251" t="s">
        <v>960</v>
      </c>
      <c r="K138" s="252" t="s">
        <v>831</v>
      </c>
      <c r="M138" s="240" t="s">
        <v>833</v>
      </c>
      <c r="N138" s="253" t="s">
        <v>399</v>
      </c>
      <c r="O138" s="239" t="str">
        <f t="shared" si="2"/>
        <v>№1/98</v>
      </c>
      <c r="P138" s="239" t="s">
        <v>831</v>
      </c>
      <c r="Q138" s="239" t="s">
        <v>960</v>
      </c>
    </row>
    <row r="139" spans="1:17" ht="12" customHeight="1" x14ac:dyDescent="0.25">
      <c r="A139" s="247" t="s">
        <v>241</v>
      </c>
      <c r="B139" s="247" t="s">
        <v>176</v>
      </c>
      <c r="C139" s="248" t="s">
        <v>1451</v>
      </c>
      <c r="D139" s="249">
        <v>2</v>
      </c>
      <c r="E139" s="249">
        <v>3</v>
      </c>
      <c r="F139" s="250"/>
      <c r="J139" s="251" t="s">
        <v>835</v>
      </c>
      <c r="K139" s="252"/>
      <c r="M139" s="240" t="s">
        <v>833</v>
      </c>
      <c r="N139" s="253"/>
      <c r="O139" s="239" t="str">
        <f t="shared" si="2"/>
        <v>№1/</v>
      </c>
      <c r="Q139" s="239" t="s">
        <v>835</v>
      </c>
    </row>
    <row r="140" spans="1:17" ht="12" customHeight="1" x14ac:dyDescent="0.25">
      <c r="A140" s="247" t="s">
        <v>241</v>
      </c>
      <c r="B140" s="247" t="s">
        <v>225</v>
      </c>
      <c r="C140" s="248" t="s">
        <v>1881</v>
      </c>
      <c r="D140" s="249">
        <v>2</v>
      </c>
      <c r="E140" s="249">
        <v>2</v>
      </c>
      <c r="F140" s="250" t="s">
        <v>400</v>
      </c>
      <c r="G140" s="245" t="s">
        <v>831</v>
      </c>
      <c r="J140" s="251" t="s">
        <v>961</v>
      </c>
      <c r="K140" s="252" t="s">
        <v>831</v>
      </c>
      <c r="M140" s="240" t="s">
        <v>833</v>
      </c>
      <c r="N140" s="253" t="s">
        <v>400</v>
      </c>
      <c r="O140" s="239" t="str">
        <f t="shared" si="2"/>
        <v>№1/99</v>
      </c>
      <c r="P140" s="239" t="s">
        <v>831</v>
      </c>
      <c r="Q140" s="239" t="s">
        <v>961</v>
      </c>
    </row>
    <row r="141" spans="1:17" ht="12" customHeight="1" x14ac:dyDescent="0.25">
      <c r="A141" s="247" t="s">
        <v>241</v>
      </c>
      <c r="B141" s="247" t="s">
        <v>177</v>
      </c>
      <c r="C141" s="248" t="s">
        <v>1453</v>
      </c>
      <c r="D141" s="249">
        <v>2</v>
      </c>
      <c r="E141" s="249">
        <v>4</v>
      </c>
      <c r="F141" s="250" t="s">
        <v>346</v>
      </c>
      <c r="G141" s="245" t="s">
        <v>831</v>
      </c>
      <c r="J141" s="251" t="s">
        <v>962</v>
      </c>
      <c r="K141" s="252" t="s">
        <v>831</v>
      </c>
      <c r="M141" s="240" t="s">
        <v>833</v>
      </c>
      <c r="N141" s="253" t="s">
        <v>346</v>
      </c>
      <c r="O141" s="239" t="str">
        <f t="shared" si="2"/>
        <v>№1/100</v>
      </c>
      <c r="P141" s="239" t="s">
        <v>831</v>
      </c>
      <c r="Q141" s="239" t="s">
        <v>962</v>
      </c>
    </row>
    <row r="142" spans="1:17" ht="12" customHeight="1" x14ac:dyDescent="0.25">
      <c r="A142" s="247" t="s">
        <v>241</v>
      </c>
      <c r="B142" s="247" t="s">
        <v>112</v>
      </c>
      <c r="C142" s="248" t="s">
        <v>1454</v>
      </c>
      <c r="D142" s="249">
        <v>2</v>
      </c>
      <c r="E142" s="249">
        <v>2</v>
      </c>
      <c r="F142" s="250" t="s">
        <v>401</v>
      </c>
      <c r="G142" s="245" t="s">
        <v>831</v>
      </c>
      <c r="J142" s="251" t="s">
        <v>963</v>
      </c>
      <c r="K142" s="252" t="s">
        <v>831</v>
      </c>
      <c r="M142" s="240" t="s">
        <v>833</v>
      </c>
      <c r="N142" s="253" t="s">
        <v>401</v>
      </c>
      <c r="O142" s="239" t="str">
        <f t="shared" si="2"/>
        <v>№1/101</v>
      </c>
      <c r="P142" s="239" t="s">
        <v>831</v>
      </c>
      <c r="Q142" s="239" t="s">
        <v>963</v>
      </c>
    </row>
    <row r="143" spans="1:17" ht="12" customHeight="1" x14ac:dyDescent="0.25">
      <c r="A143" s="247" t="s">
        <v>241</v>
      </c>
      <c r="B143" s="247" t="s">
        <v>200</v>
      </c>
      <c r="C143" s="248" t="s">
        <v>1455</v>
      </c>
      <c r="D143" s="249">
        <v>1</v>
      </c>
      <c r="E143" s="249">
        <v>2</v>
      </c>
      <c r="F143" s="250" t="s">
        <v>347</v>
      </c>
      <c r="G143" s="245" t="s">
        <v>831</v>
      </c>
      <c r="J143" s="251" t="s">
        <v>964</v>
      </c>
      <c r="K143" s="252" t="s">
        <v>831</v>
      </c>
      <c r="M143" s="240" t="s">
        <v>833</v>
      </c>
      <c r="N143" s="253" t="s">
        <v>347</v>
      </c>
      <c r="O143" s="239" t="str">
        <f t="shared" si="2"/>
        <v>№1/102</v>
      </c>
      <c r="P143" s="239" t="s">
        <v>831</v>
      </c>
      <c r="Q143" s="239" t="s">
        <v>964</v>
      </c>
    </row>
    <row r="144" spans="1:17" ht="12" customHeight="1" x14ac:dyDescent="0.25">
      <c r="A144" s="247" t="s">
        <v>241</v>
      </c>
      <c r="B144" s="247" t="s">
        <v>242</v>
      </c>
      <c r="C144" s="248" t="s">
        <v>1882</v>
      </c>
      <c r="D144" s="249">
        <v>2</v>
      </c>
      <c r="E144" s="249">
        <v>4</v>
      </c>
      <c r="F144" s="250" t="s">
        <v>402</v>
      </c>
      <c r="G144" s="245" t="s">
        <v>831</v>
      </c>
      <c r="J144" s="251" t="s">
        <v>965</v>
      </c>
      <c r="K144" s="252" t="s">
        <v>831</v>
      </c>
      <c r="M144" s="240" t="s">
        <v>833</v>
      </c>
      <c r="N144" s="253" t="s">
        <v>402</v>
      </c>
      <c r="O144" s="239" t="str">
        <f t="shared" si="2"/>
        <v>№1/103</v>
      </c>
      <c r="P144" s="239" t="s">
        <v>831</v>
      </c>
      <c r="Q144" s="239" t="s">
        <v>965</v>
      </c>
    </row>
    <row r="145" spans="1:17" ht="12" customHeight="1" x14ac:dyDescent="0.25">
      <c r="A145" s="247" t="s">
        <v>241</v>
      </c>
      <c r="B145" s="247" t="s">
        <v>243</v>
      </c>
      <c r="C145" s="248" t="s">
        <v>1457</v>
      </c>
      <c r="D145" s="249">
        <v>2</v>
      </c>
      <c r="E145" s="249">
        <v>4</v>
      </c>
      <c r="F145" s="250" t="s">
        <v>348</v>
      </c>
      <c r="G145" s="245" t="s">
        <v>831</v>
      </c>
      <c r="J145" s="251" t="s">
        <v>966</v>
      </c>
      <c r="K145" s="252" t="s">
        <v>831</v>
      </c>
      <c r="M145" s="240" t="s">
        <v>833</v>
      </c>
      <c r="N145" s="253" t="s">
        <v>348</v>
      </c>
      <c r="O145" s="239" t="str">
        <f t="shared" si="2"/>
        <v>№1/104</v>
      </c>
      <c r="P145" s="239" t="s">
        <v>831</v>
      </c>
      <c r="Q145" s="239" t="s">
        <v>966</v>
      </c>
    </row>
    <row r="146" spans="1:17" ht="12" customHeight="1" x14ac:dyDescent="0.25">
      <c r="A146" s="247" t="s">
        <v>241</v>
      </c>
      <c r="B146" s="247" t="s">
        <v>244</v>
      </c>
      <c r="C146" s="248" t="s">
        <v>1458</v>
      </c>
      <c r="D146" s="249">
        <v>2</v>
      </c>
      <c r="E146" s="249">
        <v>4</v>
      </c>
      <c r="F146" s="250" t="s">
        <v>403</v>
      </c>
      <c r="G146" s="245" t="s">
        <v>831</v>
      </c>
      <c r="J146" s="251" t="s">
        <v>967</v>
      </c>
      <c r="K146" s="252" t="s">
        <v>831</v>
      </c>
      <c r="M146" s="240" t="s">
        <v>833</v>
      </c>
      <c r="N146" s="253" t="s">
        <v>403</v>
      </c>
      <c r="O146" s="239" t="str">
        <f t="shared" si="2"/>
        <v>№1/105</v>
      </c>
      <c r="P146" s="239" t="s">
        <v>831</v>
      </c>
      <c r="Q146" s="239" t="s">
        <v>967</v>
      </c>
    </row>
    <row r="147" spans="1:17" ht="12" customHeight="1" x14ac:dyDescent="0.25">
      <c r="A147" s="247" t="s">
        <v>241</v>
      </c>
      <c r="B147" s="247" t="s">
        <v>171</v>
      </c>
      <c r="C147" s="248" t="s">
        <v>1459</v>
      </c>
      <c r="D147" s="249">
        <v>2</v>
      </c>
      <c r="E147" s="249">
        <v>4</v>
      </c>
      <c r="F147" s="250" t="s">
        <v>349</v>
      </c>
      <c r="G147" s="245" t="s">
        <v>831</v>
      </c>
      <c r="J147" s="251" t="s">
        <v>968</v>
      </c>
      <c r="K147" s="252" t="s">
        <v>831</v>
      </c>
      <c r="M147" s="240" t="s">
        <v>833</v>
      </c>
      <c r="N147" s="253" t="s">
        <v>349</v>
      </c>
      <c r="O147" s="239" t="str">
        <f t="shared" si="2"/>
        <v>№1/106</v>
      </c>
      <c r="P147" s="239" t="s">
        <v>831</v>
      </c>
      <c r="Q147" s="239" t="s">
        <v>968</v>
      </c>
    </row>
    <row r="148" spans="1:17" ht="12" customHeight="1" x14ac:dyDescent="0.25">
      <c r="A148" s="247" t="s">
        <v>241</v>
      </c>
      <c r="B148" s="247" t="s">
        <v>230</v>
      </c>
      <c r="C148" s="248" t="s">
        <v>1883</v>
      </c>
      <c r="D148" s="249">
        <v>2</v>
      </c>
      <c r="E148" s="249">
        <v>4</v>
      </c>
      <c r="F148" s="250" t="s">
        <v>404</v>
      </c>
      <c r="G148" s="245" t="s">
        <v>831</v>
      </c>
      <c r="J148" s="251" t="s">
        <v>969</v>
      </c>
      <c r="K148" s="252" t="s">
        <v>831</v>
      </c>
      <c r="M148" s="240" t="s">
        <v>833</v>
      </c>
      <c r="N148" s="253" t="s">
        <v>404</v>
      </c>
      <c r="O148" s="239" t="str">
        <f t="shared" si="2"/>
        <v>№1/107</v>
      </c>
      <c r="P148" s="239" t="s">
        <v>831</v>
      </c>
      <c r="Q148" s="239" t="s">
        <v>969</v>
      </c>
    </row>
    <row r="149" spans="1:17" ht="12" customHeight="1" x14ac:dyDescent="0.25">
      <c r="A149" s="247" t="s">
        <v>241</v>
      </c>
      <c r="B149" s="247" t="s">
        <v>191</v>
      </c>
      <c r="C149" s="248" t="s">
        <v>1461</v>
      </c>
      <c r="D149" s="249">
        <v>2</v>
      </c>
      <c r="E149" s="249">
        <v>2</v>
      </c>
      <c r="F149" s="250" t="s">
        <v>405</v>
      </c>
      <c r="G149" s="245" t="s">
        <v>831</v>
      </c>
      <c r="J149" s="251" t="s">
        <v>970</v>
      </c>
      <c r="K149" s="252" t="s">
        <v>831</v>
      </c>
      <c r="M149" s="240" t="s">
        <v>833</v>
      </c>
      <c r="N149" s="253" t="s">
        <v>405</v>
      </c>
      <c r="O149" s="239" t="str">
        <f t="shared" si="2"/>
        <v>№1/108</v>
      </c>
      <c r="P149" s="239" t="s">
        <v>831</v>
      </c>
      <c r="Q149" s="239" t="s">
        <v>970</v>
      </c>
    </row>
    <row r="150" spans="1:17" ht="12" customHeight="1" x14ac:dyDescent="0.25">
      <c r="A150" s="247" t="s">
        <v>241</v>
      </c>
      <c r="B150" s="247" t="s">
        <v>182</v>
      </c>
      <c r="C150" s="248" t="s">
        <v>1462</v>
      </c>
      <c r="D150" s="249">
        <v>1</v>
      </c>
      <c r="E150" s="249">
        <v>2</v>
      </c>
      <c r="F150" s="250"/>
      <c r="J150" s="251" t="s">
        <v>835</v>
      </c>
      <c r="K150" s="252"/>
      <c r="M150" s="240" t="s">
        <v>833</v>
      </c>
      <c r="N150" s="253"/>
      <c r="O150" s="239" t="str">
        <f t="shared" si="2"/>
        <v>№1/</v>
      </c>
      <c r="Q150" s="239" t="s">
        <v>835</v>
      </c>
    </row>
    <row r="151" spans="1:17" ht="12" customHeight="1" x14ac:dyDescent="0.25">
      <c r="A151" s="247" t="s">
        <v>241</v>
      </c>
      <c r="B151" s="247" t="s">
        <v>245</v>
      </c>
      <c r="C151" s="248" t="s">
        <v>1463</v>
      </c>
      <c r="D151" s="249">
        <v>2</v>
      </c>
      <c r="E151" s="249">
        <v>4</v>
      </c>
      <c r="F151" s="250" t="s">
        <v>406</v>
      </c>
      <c r="G151" s="245" t="s">
        <v>831</v>
      </c>
      <c r="J151" s="251" t="s">
        <v>971</v>
      </c>
      <c r="K151" s="252" t="s">
        <v>831</v>
      </c>
      <c r="M151" s="240" t="s">
        <v>833</v>
      </c>
      <c r="N151" s="253" t="s">
        <v>406</v>
      </c>
      <c r="O151" s="239" t="str">
        <f t="shared" si="2"/>
        <v>№1/109</v>
      </c>
      <c r="P151" s="239" t="s">
        <v>831</v>
      </c>
      <c r="Q151" s="239" t="s">
        <v>971</v>
      </c>
    </row>
    <row r="152" spans="1:17" ht="12" customHeight="1" x14ac:dyDescent="0.25">
      <c r="A152" s="247" t="s">
        <v>241</v>
      </c>
      <c r="B152" s="247" t="s">
        <v>246</v>
      </c>
      <c r="C152" s="248" t="s">
        <v>1464</v>
      </c>
      <c r="D152" s="249">
        <v>1</v>
      </c>
      <c r="E152" s="249">
        <v>2</v>
      </c>
      <c r="F152" s="250"/>
      <c r="J152" s="251" t="s">
        <v>835</v>
      </c>
      <c r="K152" s="252"/>
      <c r="M152" s="240" t="s">
        <v>833</v>
      </c>
      <c r="N152" s="253"/>
      <c r="O152" s="239" t="str">
        <f t="shared" si="2"/>
        <v>№1/</v>
      </c>
      <c r="Q152" s="239" t="s">
        <v>835</v>
      </c>
    </row>
    <row r="153" spans="1:17" ht="12" customHeight="1" x14ac:dyDescent="0.25">
      <c r="A153" s="247" t="s">
        <v>241</v>
      </c>
      <c r="B153" s="247" t="s">
        <v>247</v>
      </c>
      <c r="C153" s="248" t="s">
        <v>1465</v>
      </c>
      <c r="D153" s="249">
        <v>1</v>
      </c>
      <c r="E153" s="249">
        <v>2</v>
      </c>
      <c r="F153" s="250"/>
      <c r="J153" s="251" t="s">
        <v>835</v>
      </c>
      <c r="K153" s="252"/>
      <c r="M153" s="240" t="s">
        <v>833</v>
      </c>
      <c r="N153" s="253"/>
      <c r="O153" s="239" t="str">
        <f t="shared" si="2"/>
        <v>№1/</v>
      </c>
      <c r="Q153" s="239" t="s">
        <v>835</v>
      </c>
    </row>
    <row r="154" spans="1:17" ht="12" customHeight="1" x14ac:dyDescent="0.25">
      <c r="A154" s="247" t="s">
        <v>241</v>
      </c>
      <c r="B154" s="247" t="s">
        <v>211</v>
      </c>
      <c r="C154" s="248" t="s">
        <v>1466</v>
      </c>
      <c r="D154" s="249">
        <v>2</v>
      </c>
      <c r="E154" s="249">
        <v>6</v>
      </c>
      <c r="F154" s="250" t="s">
        <v>407</v>
      </c>
      <c r="G154" s="245" t="s">
        <v>831</v>
      </c>
      <c r="J154" s="251" t="s">
        <v>972</v>
      </c>
      <c r="K154" s="252" t="s">
        <v>831</v>
      </c>
      <c r="M154" s="240" t="s">
        <v>833</v>
      </c>
      <c r="N154" s="253" t="s">
        <v>407</v>
      </c>
      <c r="O154" s="239" t="str">
        <f t="shared" si="2"/>
        <v>№1/110</v>
      </c>
      <c r="P154" s="239" t="s">
        <v>831</v>
      </c>
      <c r="Q154" s="239" t="s">
        <v>972</v>
      </c>
    </row>
    <row r="155" spans="1:17" ht="12" customHeight="1" x14ac:dyDescent="0.25">
      <c r="A155" s="247" t="s">
        <v>241</v>
      </c>
      <c r="B155" s="247" t="s">
        <v>248</v>
      </c>
      <c r="C155" s="248" t="s">
        <v>1884</v>
      </c>
      <c r="D155" s="249">
        <v>2</v>
      </c>
      <c r="E155" s="249">
        <v>2</v>
      </c>
      <c r="F155" s="250" t="s">
        <v>408</v>
      </c>
      <c r="G155" s="245" t="s">
        <v>831</v>
      </c>
      <c r="J155" s="251" t="s">
        <v>973</v>
      </c>
      <c r="K155" s="252" t="s">
        <v>831</v>
      </c>
      <c r="M155" s="240" t="s">
        <v>833</v>
      </c>
      <c r="N155" s="253" t="s">
        <v>408</v>
      </c>
      <c r="O155" s="239" t="str">
        <f t="shared" si="2"/>
        <v>№1/111</v>
      </c>
      <c r="P155" s="239" t="s">
        <v>831</v>
      </c>
      <c r="Q155" s="239" t="s">
        <v>973</v>
      </c>
    </row>
    <row r="156" spans="1:17" ht="12" customHeight="1" x14ac:dyDescent="0.25">
      <c r="A156" s="247" t="s">
        <v>241</v>
      </c>
      <c r="B156" s="247" t="s">
        <v>183</v>
      </c>
      <c r="C156" s="248" t="s">
        <v>1468</v>
      </c>
      <c r="D156" s="249">
        <v>1</v>
      </c>
      <c r="E156" s="249">
        <v>2</v>
      </c>
      <c r="F156" s="250" t="s">
        <v>409</v>
      </c>
      <c r="G156" s="245" t="s">
        <v>831</v>
      </c>
      <c r="J156" s="251" t="s">
        <v>974</v>
      </c>
      <c r="K156" s="252" t="s">
        <v>831</v>
      </c>
      <c r="M156" s="240" t="s">
        <v>833</v>
      </c>
      <c r="N156" s="253" t="s">
        <v>409</v>
      </c>
      <c r="O156" s="239" t="str">
        <f t="shared" si="2"/>
        <v>№1/112</v>
      </c>
      <c r="P156" s="239" t="s">
        <v>831</v>
      </c>
      <c r="Q156" s="239" t="s">
        <v>974</v>
      </c>
    </row>
    <row r="157" spans="1:17" ht="12" customHeight="1" x14ac:dyDescent="0.25">
      <c r="A157" s="247" t="s">
        <v>241</v>
      </c>
      <c r="B157" s="247" t="s">
        <v>249</v>
      </c>
      <c r="C157" s="248" t="s">
        <v>1885</v>
      </c>
      <c r="D157" s="249">
        <v>1</v>
      </c>
      <c r="E157" s="249">
        <v>2</v>
      </c>
      <c r="F157" s="250" t="s">
        <v>410</v>
      </c>
      <c r="G157" s="245" t="s">
        <v>831</v>
      </c>
      <c r="J157" s="251" t="s">
        <v>975</v>
      </c>
      <c r="K157" s="252" t="s">
        <v>831</v>
      </c>
      <c r="M157" s="240" t="s">
        <v>833</v>
      </c>
      <c r="N157" s="253" t="s">
        <v>410</v>
      </c>
      <c r="O157" s="239" t="str">
        <f t="shared" si="2"/>
        <v>№1/113</v>
      </c>
      <c r="P157" s="239" t="s">
        <v>831</v>
      </c>
      <c r="Q157" s="239" t="s">
        <v>975</v>
      </c>
    </row>
    <row r="158" spans="1:17" ht="12" customHeight="1" x14ac:dyDescent="0.25">
      <c r="A158" s="247" t="s">
        <v>241</v>
      </c>
      <c r="B158" s="247" t="s">
        <v>109</v>
      </c>
      <c r="C158" s="248" t="s">
        <v>1470</v>
      </c>
      <c r="D158" s="249">
        <v>2</v>
      </c>
      <c r="E158" s="249">
        <v>4</v>
      </c>
      <c r="F158" s="250"/>
      <c r="J158" s="251" t="s">
        <v>835</v>
      </c>
      <c r="K158" s="252"/>
      <c r="M158" s="240" t="s">
        <v>833</v>
      </c>
      <c r="N158" s="253"/>
      <c r="O158" s="239" t="str">
        <f t="shared" si="2"/>
        <v>№1/</v>
      </c>
      <c r="Q158" s="239" t="s">
        <v>835</v>
      </c>
    </row>
    <row r="159" spans="1:17" ht="12" customHeight="1" x14ac:dyDescent="0.25">
      <c r="A159" s="247" t="s">
        <v>241</v>
      </c>
      <c r="B159" s="247" t="s">
        <v>184</v>
      </c>
      <c r="C159" s="248" t="s">
        <v>1471</v>
      </c>
      <c r="D159" s="249">
        <v>1</v>
      </c>
      <c r="E159" s="249">
        <v>2</v>
      </c>
      <c r="F159" s="250" t="s">
        <v>350</v>
      </c>
      <c r="G159" s="245" t="s">
        <v>831</v>
      </c>
      <c r="J159" s="251" t="s">
        <v>976</v>
      </c>
      <c r="K159" s="252" t="s">
        <v>831</v>
      </c>
      <c r="M159" s="240" t="s">
        <v>833</v>
      </c>
      <c r="N159" s="253" t="s">
        <v>350</v>
      </c>
      <c r="O159" s="239" t="str">
        <f t="shared" si="2"/>
        <v>№1/114</v>
      </c>
      <c r="P159" s="239" t="s">
        <v>831</v>
      </c>
      <c r="Q159" s="239" t="s">
        <v>976</v>
      </c>
    </row>
    <row r="160" spans="1:17" ht="12" customHeight="1" x14ac:dyDescent="0.25">
      <c r="A160" s="247" t="s">
        <v>241</v>
      </c>
      <c r="B160" s="247" t="s">
        <v>234</v>
      </c>
      <c r="C160" s="248" t="s">
        <v>1472</v>
      </c>
      <c r="D160" s="249">
        <v>1</v>
      </c>
      <c r="E160" s="249">
        <v>4</v>
      </c>
      <c r="F160" s="250" t="s">
        <v>411</v>
      </c>
      <c r="G160" s="245" t="s">
        <v>831</v>
      </c>
      <c r="J160" s="251" t="s">
        <v>977</v>
      </c>
      <c r="K160" s="252" t="s">
        <v>831</v>
      </c>
      <c r="M160" s="240" t="s">
        <v>833</v>
      </c>
      <c r="N160" s="253" t="s">
        <v>411</v>
      </c>
      <c r="O160" s="239" t="str">
        <f t="shared" si="2"/>
        <v>№1/115</v>
      </c>
      <c r="P160" s="239" t="s">
        <v>831</v>
      </c>
      <c r="Q160" s="239" t="s">
        <v>977</v>
      </c>
    </row>
    <row r="161" spans="1:17" ht="12" customHeight="1" x14ac:dyDescent="0.25">
      <c r="A161" s="247" t="s">
        <v>241</v>
      </c>
      <c r="B161" s="247" t="s">
        <v>236</v>
      </c>
      <c r="C161" s="248" t="s">
        <v>1473</v>
      </c>
      <c r="D161" s="249">
        <v>1</v>
      </c>
      <c r="E161" s="249">
        <v>4</v>
      </c>
      <c r="F161" s="250" t="s">
        <v>412</v>
      </c>
      <c r="G161" s="245" t="s">
        <v>831</v>
      </c>
      <c r="J161" s="251" t="s">
        <v>978</v>
      </c>
      <c r="K161" s="252" t="s">
        <v>831</v>
      </c>
      <c r="M161" s="240" t="s">
        <v>833</v>
      </c>
      <c r="N161" s="253" t="s">
        <v>412</v>
      </c>
      <c r="O161" s="239" t="str">
        <f t="shared" si="2"/>
        <v>№1/116</v>
      </c>
      <c r="P161" s="239" t="s">
        <v>831</v>
      </c>
      <c r="Q161" s="239" t="s">
        <v>978</v>
      </c>
    </row>
    <row r="162" spans="1:17" ht="12" customHeight="1" x14ac:dyDescent="0.25">
      <c r="A162" s="247" t="s">
        <v>241</v>
      </c>
      <c r="B162" s="247" t="s">
        <v>238</v>
      </c>
      <c r="C162" s="248" t="s">
        <v>1475</v>
      </c>
      <c r="D162" s="249">
        <v>1</v>
      </c>
      <c r="E162" s="249">
        <v>3</v>
      </c>
      <c r="F162" s="250" t="s">
        <v>351</v>
      </c>
      <c r="G162" s="245" t="s">
        <v>831</v>
      </c>
      <c r="J162" s="251" t="s">
        <v>979</v>
      </c>
      <c r="K162" s="252" t="s">
        <v>831</v>
      </c>
      <c r="M162" s="240" t="s">
        <v>833</v>
      </c>
      <c r="N162" s="253" t="s">
        <v>351</v>
      </c>
      <c r="O162" s="239" t="str">
        <f t="shared" si="2"/>
        <v>№1/118</v>
      </c>
      <c r="P162" s="239" t="s">
        <v>831</v>
      </c>
      <c r="Q162" s="239" t="s">
        <v>979</v>
      </c>
    </row>
    <row r="163" spans="1:17" ht="12" customHeight="1" x14ac:dyDescent="0.25">
      <c r="A163" s="247" t="s">
        <v>241</v>
      </c>
      <c r="B163" s="247" t="s">
        <v>251</v>
      </c>
      <c r="C163" s="248" t="s">
        <v>1476</v>
      </c>
      <c r="D163" s="249">
        <v>1</v>
      </c>
      <c r="E163" s="249">
        <v>2</v>
      </c>
      <c r="F163" s="250" t="s">
        <v>414</v>
      </c>
      <c r="G163" s="245" t="s">
        <v>831</v>
      </c>
      <c r="J163" s="251" t="s">
        <v>980</v>
      </c>
      <c r="K163" s="252" t="s">
        <v>831</v>
      </c>
      <c r="M163" s="240" t="s">
        <v>833</v>
      </c>
      <c r="N163" s="253" t="s">
        <v>414</v>
      </c>
      <c r="O163" s="239" t="str">
        <f t="shared" si="2"/>
        <v>№1/119</v>
      </c>
      <c r="P163" s="239" t="s">
        <v>831</v>
      </c>
      <c r="Q163" s="239" t="s">
        <v>980</v>
      </c>
    </row>
    <row r="164" spans="1:17" ht="12" customHeight="1" x14ac:dyDescent="0.25">
      <c r="A164" s="247" t="s">
        <v>241</v>
      </c>
      <c r="B164" s="247" t="s">
        <v>252</v>
      </c>
      <c r="C164" s="248" t="s">
        <v>1477</v>
      </c>
      <c r="D164" s="249">
        <v>1</v>
      </c>
      <c r="E164" s="249">
        <v>4</v>
      </c>
      <c r="F164" s="250" t="s">
        <v>353</v>
      </c>
      <c r="G164" s="245" t="s">
        <v>831</v>
      </c>
      <c r="J164" s="251" t="s">
        <v>981</v>
      </c>
      <c r="K164" s="252" t="s">
        <v>831</v>
      </c>
      <c r="M164" s="240" t="s">
        <v>833</v>
      </c>
      <c r="N164" s="253" t="s">
        <v>353</v>
      </c>
      <c r="O164" s="239" t="str">
        <f t="shared" si="2"/>
        <v>№1/120</v>
      </c>
      <c r="P164" s="239" t="s">
        <v>831</v>
      </c>
      <c r="Q164" s="239" t="s">
        <v>981</v>
      </c>
    </row>
    <row r="165" spans="1:17" ht="12" customHeight="1" x14ac:dyDescent="0.25">
      <c r="A165" s="247" t="s">
        <v>241</v>
      </c>
      <c r="B165" s="247" t="s">
        <v>186</v>
      </c>
      <c r="C165" s="248" t="s">
        <v>1478</v>
      </c>
      <c r="D165" s="249">
        <v>1</v>
      </c>
      <c r="E165" s="249">
        <v>2</v>
      </c>
      <c r="F165" s="250" t="s">
        <v>415</v>
      </c>
      <c r="G165" s="245" t="s">
        <v>831</v>
      </c>
      <c r="J165" s="251" t="s">
        <v>982</v>
      </c>
      <c r="K165" s="252" t="s">
        <v>831</v>
      </c>
      <c r="M165" s="240" t="s">
        <v>833</v>
      </c>
      <c r="N165" s="253" t="s">
        <v>415</v>
      </c>
      <c r="O165" s="239" t="str">
        <f t="shared" si="2"/>
        <v>№1/121</v>
      </c>
      <c r="P165" s="239" t="s">
        <v>831</v>
      </c>
      <c r="Q165" s="239" t="s">
        <v>982</v>
      </c>
    </row>
    <row r="166" spans="1:17" ht="12" customHeight="1" x14ac:dyDescent="0.25">
      <c r="A166" s="247" t="s">
        <v>241</v>
      </c>
      <c r="B166" s="247" t="s">
        <v>253</v>
      </c>
      <c r="C166" s="248" t="s">
        <v>1479</v>
      </c>
      <c r="D166" s="249">
        <v>1</v>
      </c>
      <c r="E166" s="249">
        <v>4</v>
      </c>
      <c r="F166" s="250" t="s">
        <v>354</v>
      </c>
      <c r="G166" s="245" t="s">
        <v>831</v>
      </c>
      <c r="J166" s="251" t="s">
        <v>983</v>
      </c>
      <c r="K166" s="252" t="s">
        <v>831</v>
      </c>
      <c r="M166" s="240" t="s">
        <v>833</v>
      </c>
      <c r="N166" s="253" t="s">
        <v>354</v>
      </c>
      <c r="O166" s="239" t="str">
        <f t="shared" si="2"/>
        <v>№1/122</v>
      </c>
      <c r="P166" s="239" t="s">
        <v>831</v>
      </c>
      <c r="Q166" s="239" t="s">
        <v>983</v>
      </c>
    </row>
    <row r="167" spans="1:17" ht="12" customHeight="1" x14ac:dyDescent="0.25">
      <c r="A167" s="247" t="s">
        <v>241</v>
      </c>
      <c r="B167" s="247" t="s">
        <v>254</v>
      </c>
      <c r="C167" s="248" t="s">
        <v>1886</v>
      </c>
      <c r="D167" s="249">
        <v>2</v>
      </c>
      <c r="E167" s="249">
        <v>4</v>
      </c>
      <c r="F167" s="250" t="s">
        <v>416</v>
      </c>
      <c r="G167" s="245" t="s">
        <v>831</v>
      </c>
      <c r="J167" s="251" t="s">
        <v>984</v>
      </c>
      <c r="K167" s="252" t="s">
        <v>831</v>
      </c>
      <c r="M167" s="240" t="s">
        <v>833</v>
      </c>
      <c r="N167" s="253" t="s">
        <v>416</v>
      </c>
      <c r="O167" s="239" t="str">
        <f t="shared" si="2"/>
        <v>№1/123</v>
      </c>
      <c r="P167" s="239" t="s">
        <v>831</v>
      </c>
      <c r="Q167" s="239" t="s">
        <v>984</v>
      </c>
    </row>
    <row r="168" spans="1:17" ht="12" customHeight="1" x14ac:dyDescent="0.25">
      <c r="A168" s="247" t="s">
        <v>241</v>
      </c>
      <c r="B168" s="247" t="s">
        <v>255</v>
      </c>
      <c r="C168" s="248" t="s">
        <v>1482</v>
      </c>
      <c r="D168" s="249">
        <v>1</v>
      </c>
      <c r="E168" s="249">
        <v>1</v>
      </c>
      <c r="F168" s="250"/>
      <c r="J168" s="251" t="s">
        <v>835</v>
      </c>
      <c r="K168" s="252"/>
      <c r="M168" s="240" t="s">
        <v>833</v>
      </c>
      <c r="N168" s="253"/>
      <c r="O168" s="239" t="str">
        <f t="shared" si="2"/>
        <v>№1/</v>
      </c>
      <c r="Q168" s="239" t="s">
        <v>835</v>
      </c>
    </row>
    <row r="169" spans="1:17" ht="12" customHeight="1" x14ac:dyDescent="0.25">
      <c r="A169" s="247" t="s">
        <v>241</v>
      </c>
      <c r="B169" s="247" t="s">
        <v>256</v>
      </c>
      <c r="C169" s="248" t="s">
        <v>1782</v>
      </c>
      <c r="D169" s="249">
        <v>1</v>
      </c>
      <c r="E169" s="249">
        <v>1</v>
      </c>
      <c r="F169" s="250" t="s">
        <v>355</v>
      </c>
      <c r="G169" s="245" t="s">
        <v>831</v>
      </c>
      <c r="J169" s="251" t="s">
        <v>985</v>
      </c>
      <c r="K169" s="252" t="s">
        <v>831</v>
      </c>
      <c r="M169" s="240" t="s">
        <v>833</v>
      </c>
      <c r="N169" s="253" t="s">
        <v>355</v>
      </c>
      <c r="O169" s="239" t="str">
        <f t="shared" si="2"/>
        <v>№1/125</v>
      </c>
      <c r="P169" s="239" t="s">
        <v>831</v>
      </c>
      <c r="Q169" s="239" t="s">
        <v>985</v>
      </c>
    </row>
    <row r="170" spans="1:17" ht="12" customHeight="1" x14ac:dyDescent="0.25">
      <c r="A170" s="247" t="s">
        <v>241</v>
      </c>
      <c r="B170" s="247" t="s">
        <v>106</v>
      </c>
      <c r="C170" s="248" t="s">
        <v>1483</v>
      </c>
      <c r="D170" s="249">
        <v>2</v>
      </c>
      <c r="E170" s="249">
        <v>4</v>
      </c>
      <c r="F170" s="250" t="s">
        <v>418</v>
      </c>
      <c r="G170" s="245" t="s">
        <v>831</v>
      </c>
      <c r="J170" s="251" t="s">
        <v>986</v>
      </c>
      <c r="K170" s="252" t="s">
        <v>831</v>
      </c>
      <c r="M170" s="240" t="s">
        <v>833</v>
      </c>
      <c r="N170" s="253" t="s">
        <v>418</v>
      </c>
      <c r="O170" s="239" t="str">
        <f t="shared" si="2"/>
        <v>№1/126</v>
      </c>
      <c r="P170" s="239" t="s">
        <v>831</v>
      </c>
      <c r="Q170" s="239" t="s">
        <v>986</v>
      </c>
    </row>
    <row r="171" spans="1:17" ht="12" customHeight="1" x14ac:dyDescent="0.25">
      <c r="A171" s="247" t="s">
        <v>241</v>
      </c>
      <c r="B171" s="247" t="s">
        <v>257</v>
      </c>
      <c r="C171" s="248" t="s">
        <v>1887</v>
      </c>
      <c r="D171" s="249">
        <v>1</v>
      </c>
      <c r="E171" s="249">
        <v>1</v>
      </c>
      <c r="F171" s="250"/>
      <c r="J171" s="251" t="s">
        <v>835</v>
      </c>
      <c r="K171" s="252"/>
      <c r="M171" s="240" t="s">
        <v>833</v>
      </c>
      <c r="N171" s="253"/>
      <c r="O171" s="239" t="str">
        <f t="shared" si="2"/>
        <v>№1/</v>
      </c>
      <c r="Q171" s="239" t="s">
        <v>835</v>
      </c>
    </row>
    <row r="172" spans="1:17" ht="12" customHeight="1" x14ac:dyDescent="0.25">
      <c r="A172" s="247" t="s">
        <v>241</v>
      </c>
      <c r="B172" s="247" t="s">
        <v>261</v>
      </c>
      <c r="C172" s="248" t="s">
        <v>1888</v>
      </c>
      <c r="D172" s="249">
        <v>1</v>
      </c>
      <c r="E172" s="249">
        <v>1</v>
      </c>
      <c r="F172" s="250" t="s">
        <v>422</v>
      </c>
      <c r="G172" s="245" t="s">
        <v>831</v>
      </c>
      <c r="J172" s="251" t="s">
        <v>987</v>
      </c>
      <c r="K172" s="252" t="s">
        <v>831</v>
      </c>
      <c r="M172" s="240" t="s">
        <v>833</v>
      </c>
      <c r="N172" s="253" t="s">
        <v>422</v>
      </c>
      <c r="O172" s="239" t="str">
        <f t="shared" si="2"/>
        <v>№1/449</v>
      </c>
      <c r="P172" s="239" t="s">
        <v>831</v>
      </c>
      <c r="Q172" s="239" t="s">
        <v>987</v>
      </c>
    </row>
    <row r="173" spans="1:17" ht="12" customHeight="1" x14ac:dyDescent="0.25">
      <c r="A173" s="247" t="s">
        <v>241</v>
      </c>
      <c r="B173" s="247" t="s">
        <v>262</v>
      </c>
      <c r="C173" s="248" t="s">
        <v>1889</v>
      </c>
      <c r="D173" s="249">
        <v>1</v>
      </c>
      <c r="E173" s="249">
        <v>1</v>
      </c>
      <c r="F173" s="250" t="s">
        <v>423</v>
      </c>
      <c r="G173" s="245" t="s">
        <v>831</v>
      </c>
      <c r="J173" s="251" t="s">
        <v>988</v>
      </c>
      <c r="K173" s="252" t="s">
        <v>831</v>
      </c>
      <c r="M173" s="240" t="s">
        <v>833</v>
      </c>
      <c r="N173" s="253" t="s">
        <v>423</v>
      </c>
      <c r="O173" s="239" t="str">
        <f t="shared" si="2"/>
        <v>№1/450</v>
      </c>
      <c r="P173" s="239" t="s">
        <v>831</v>
      </c>
      <c r="Q173" s="239" t="s">
        <v>988</v>
      </c>
    </row>
    <row r="174" spans="1:17" ht="12" customHeight="1" x14ac:dyDescent="0.25">
      <c r="A174" s="247" t="s">
        <v>241</v>
      </c>
      <c r="B174" s="247" t="s">
        <v>260</v>
      </c>
      <c r="C174" s="248" t="s">
        <v>1890</v>
      </c>
      <c r="D174" s="249">
        <v>2</v>
      </c>
      <c r="E174" s="249">
        <v>1</v>
      </c>
      <c r="F174" s="250" t="s">
        <v>421</v>
      </c>
      <c r="G174" s="245" t="s">
        <v>831</v>
      </c>
      <c r="J174" s="251" t="s">
        <v>989</v>
      </c>
      <c r="K174" s="252" t="s">
        <v>831</v>
      </c>
      <c r="M174" s="240" t="s">
        <v>833</v>
      </c>
      <c r="N174" s="253" t="s">
        <v>421</v>
      </c>
      <c r="O174" s="239" t="str">
        <f t="shared" si="2"/>
        <v>№1/448</v>
      </c>
      <c r="P174" s="239" t="s">
        <v>831</v>
      </c>
      <c r="Q174" s="239" t="s">
        <v>989</v>
      </c>
    </row>
    <row r="175" spans="1:17" ht="12" customHeight="1" x14ac:dyDescent="0.25">
      <c r="A175" s="247" t="s">
        <v>241</v>
      </c>
      <c r="B175" s="247" t="s">
        <v>259</v>
      </c>
      <c r="C175" s="248" t="s">
        <v>1891</v>
      </c>
      <c r="D175" s="249">
        <v>2</v>
      </c>
      <c r="E175" s="249">
        <v>1</v>
      </c>
      <c r="F175" s="250" t="s">
        <v>420</v>
      </c>
      <c r="G175" s="245" t="s">
        <v>831</v>
      </c>
      <c r="J175" s="251" t="s">
        <v>990</v>
      </c>
      <c r="K175" s="252" t="s">
        <v>831</v>
      </c>
      <c r="M175" s="240" t="s">
        <v>833</v>
      </c>
      <c r="N175" s="253" t="s">
        <v>420</v>
      </c>
      <c r="O175" s="239" t="str">
        <f t="shared" si="2"/>
        <v>№1/447</v>
      </c>
      <c r="P175" s="239" t="s">
        <v>831</v>
      </c>
      <c r="Q175" s="239" t="s">
        <v>990</v>
      </c>
    </row>
    <row r="176" spans="1:17" ht="12" customHeight="1" x14ac:dyDescent="0.25">
      <c r="A176" s="247" t="s">
        <v>241</v>
      </c>
      <c r="B176" s="247" t="s">
        <v>250</v>
      </c>
      <c r="C176" s="248" t="s">
        <v>1892</v>
      </c>
      <c r="D176" s="249">
        <v>1</v>
      </c>
      <c r="E176" s="249">
        <v>1</v>
      </c>
      <c r="F176" s="250" t="s">
        <v>413</v>
      </c>
      <c r="G176" s="245" t="s">
        <v>831</v>
      </c>
      <c r="J176" s="251" t="s">
        <v>991</v>
      </c>
      <c r="K176" s="252" t="s">
        <v>831</v>
      </c>
      <c r="M176" s="240" t="s">
        <v>833</v>
      </c>
      <c r="N176" s="253" t="s">
        <v>413</v>
      </c>
      <c r="O176" s="239" t="str">
        <f t="shared" si="2"/>
        <v>№1/117</v>
      </c>
      <c r="P176" s="239" t="s">
        <v>831</v>
      </c>
      <c r="Q176" s="239" t="s">
        <v>991</v>
      </c>
    </row>
    <row r="177" spans="1:17" ht="12" customHeight="1" x14ac:dyDescent="0.25">
      <c r="A177" s="247" t="s">
        <v>241</v>
      </c>
      <c r="B177" s="247" t="s">
        <v>239</v>
      </c>
      <c r="C177" s="248" t="s">
        <v>1481</v>
      </c>
      <c r="D177" s="249">
        <v>1</v>
      </c>
      <c r="E177" s="249">
        <v>3</v>
      </c>
      <c r="F177" s="250" t="s">
        <v>417</v>
      </c>
      <c r="G177" s="245" t="s">
        <v>831</v>
      </c>
      <c r="J177" s="251" t="s">
        <v>992</v>
      </c>
      <c r="K177" s="252" t="s">
        <v>831</v>
      </c>
      <c r="M177" s="240" t="s">
        <v>833</v>
      </c>
      <c r="N177" s="253" t="s">
        <v>417</v>
      </c>
      <c r="O177" s="239" t="str">
        <f t="shared" si="2"/>
        <v>№1/124</v>
      </c>
      <c r="P177" s="239" t="s">
        <v>831</v>
      </c>
      <c r="Q177" s="239" t="s">
        <v>992</v>
      </c>
    </row>
    <row r="178" spans="1:17" ht="12" customHeight="1" x14ac:dyDescent="0.25">
      <c r="A178" s="247" t="s">
        <v>241</v>
      </c>
      <c r="B178" s="247" t="s">
        <v>258</v>
      </c>
      <c r="C178" s="248" t="s">
        <v>1485</v>
      </c>
      <c r="D178" s="249">
        <v>2</v>
      </c>
      <c r="E178" s="249">
        <v>1</v>
      </c>
      <c r="F178" s="250" t="s">
        <v>419</v>
      </c>
      <c r="G178" s="245" t="s">
        <v>831</v>
      </c>
      <c r="J178" s="251" t="s">
        <v>993</v>
      </c>
      <c r="K178" s="252" t="s">
        <v>831</v>
      </c>
      <c r="M178" s="240" t="s">
        <v>833</v>
      </c>
      <c r="N178" s="253" t="s">
        <v>419</v>
      </c>
      <c r="O178" s="239" t="str">
        <f t="shared" si="2"/>
        <v>№1/446</v>
      </c>
      <c r="P178" s="239" t="s">
        <v>831</v>
      </c>
      <c r="Q178" s="239" t="s">
        <v>993</v>
      </c>
    </row>
    <row r="179" spans="1:17" ht="12" customHeight="1" x14ac:dyDescent="0.25">
      <c r="A179" s="247" t="s">
        <v>263</v>
      </c>
      <c r="B179" s="247" t="s">
        <v>204</v>
      </c>
      <c r="C179" s="248" t="s">
        <v>1490</v>
      </c>
      <c r="D179" s="249">
        <v>2</v>
      </c>
      <c r="E179" s="249">
        <v>1</v>
      </c>
      <c r="F179" s="250" t="s">
        <v>424</v>
      </c>
      <c r="G179" s="245" t="s">
        <v>831</v>
      </c>
      <c r="J179" s="251" t="s">
        <v>994</v>
      </c>
      <c r="K179" s="252" t="s">
        <v>831</v>
      </c>
      <c r="M179" s="240" t="s">
        <v>833</v>
      </c>
      <c r="N179" s="253" t="s">
        <v>424</v>
      </c>
      <c r="O179" s="239" t="str">
        <f t="shared" si="2"/>
        <v>№1/127</v>
      </c>
      <c r="P179" s="239" t="s">
        <v>831</v>
      </c>
      <c r="Q179" s="239" t="s">
        <v>994</v>
      </c>
    </row>
    <row r="180" spans="1:17" ht="12" customHeight="1" x14ac:dyDescent="0.25">
      <c r="A180" s="247" t="s">
        <v>263</v>
      </c>
      <c r="B180" s="247" t="s">
        <v>176</v>
      </c>
      <c r="C180" s="248" t="s">
        <v>1491</v>
      </c>
      <c r="D180" s="249">
        <v>2</v>
      </c>
      <c r="E180" s="249">
        <v>1</v>
      </c>
      <c r="F180" s="250" t="s">
        <v>425</v>
      </c>
      <c r="G180" s="245" t="s">
        <v>831</v>
      </c>
      <c r="J180" s="251" t="s">
        <v>995</v>
      </c>
      <c r="K180" s="252" t="s">
        <v>831</v>
      </c>
      <c r="M180" s="240" t="s">
        <v>833</v>
      </c>
      <c r="N180" s="253" t="s">
        <v>425</v>
      </c>
      <c r="O180" s="239" t="str">
        <f t="shared" si="2"/>
        <v>№1/128</v>
      </c>
      <c r="P180" s="239" t="s">
        <v>831</v>
      </c>
      <c r="Q180" s="239" t="s">
        <v>995</v>
      </c>
    </row>
    <row r="181" spans="1:17" ht="12" customHeight="1" x14ac:dyDescent="0.25">
      <c r="A181" s="247" t="s">
        <v>263</v>
      </c>
      <c r="B181" s="247" t="s">
        <v>177</v>
      </c>
      <c r="C181" s="248" t="s">
        <v>1492</v>
      </c>
      <c r="D181" s="249">
        <v>2</v>
      </c>
      <c r="E181" s="249">
        <v>1</v>
      </c>
      <c r="F181" s="250" t="s">
        <v>426</v>
      </c>
      <c r="G181" s="245" t="s">
        <v>831</v>
      </c>
      <c r="J181" s="251" t="s">
        <v>996</v>
      </c>
      <c r="K181" s="252" t="s">
        <v>831</v>
      </c>
      <c r="M181" s="240" t="s">
        <v>833</v>
      </c>
      <c r="N181" s="253" t="s">
        <v>426</v>
      </c>
      <c r="O181" s="239" t="str">
        <f t="shared" si="2"/>
        <v>№1/129</v>
      </c>
      <c r="P181" s="239" t="s">
        <v>831</v>
      </c>
      <c r="Q181" s="239" t="s">
        <v>996</v>
      </c>
    </row>
    <row r="182" spans="1:17" ht="12" customHeight="1" x14ac:dyDescent="0.25">
      <c r="A182" s="247" t="s">
        <v>263</v>
      </c>
      <c r="B182" s="247" t="s">
        <v>112</v>
      </c>
      <c r="C182" s="248" t="s">
        <v>1493</v>
      </c>
      <c r="D182" s="249">
        <v>2</v>
      </c>
      <c r="E182" s="249">
        <v>2</v>
      </c>
      <c r="F182" s="250" t="s">
        <v>356</v>
      </c>
      <c r="G182" s="245" t="s">
        <v>831</v>
      </c>
      <c r="J182" s="251" t="s">
        <v>997</v>
      </c>
      <c r="K182" s="252" t="s">
        <v>831</v>
      </c>
      <c r="M182" s="240" t="s">
        <v>833</v>
      </c>
      <c r="N182" s="253" t="s">
        <v>356</v>
      </c>
      <c r="O182" s="239" t="str">
        <f t="shared" si="2"/>
        <v>№1/130</v>
      </c>
      <c r="P182" s="239" t="s">
        <v>831</v>
      </c>
      <c r="Q182" s="239" t="s">
        <v>997</v>
      </c>
    </row>
    <row r="183" spans="1:17" ht="12" customHeight="1" x14ac:dyDescent="0.25">
      <c r="A183" s="247" t="s">
        <v>263</v>
      </c>
      <c r="B183" s="247" t="s">
        <v>172</v>
      </c>
      <c r="C183" s="248" t="s">
        <v>1495</v>
      </c>
      <c r="D183" s="249">
        <v>2</v>
      </c>
      <c r="E183" s="249">
        <v>1</v>
      </c>
      <c r="F183" s="250" t="s">
        <v>357</v>
      </c>
      <c r="G183" s="245" t="s">
        <v>831</v>
      </c>
      <c r="J183" s="251" t="s">
        <v>998</v>
      </c>
      <c r="K183" s="252" t="s">
        <v>831</v>
      </c>
      <c r="M183" s="240" t="s">
        <v>833</v>
      </c>
      <c r="N183" s="253" t="s">
        <v>357</v>
      </c>
      <c r="O183" s="239" t="str">
        <f t="shared" si="2"/>
        <v>№1/132</v>
      </c>
      <c r="P183" s="239" t="s">
        <v>831</v>
      </c>
      <c r="Q183" s="239" t="s">
        <v>998</v>
      </c>
    </row>
    <row r="184" spans="1:17" ht="12" customHeight="1" x14ac:dyDescent="0.25">
      <c r="A184" s="247" t="s">
        <v>263</v>
      </c>
      <c r="B184" s="247" t="s">
        <v>212</v>
      </c>
      <c r="C184" s="248" t="s">
        <v>1496</v>
      </c>
      <c r="D184" s="249">
        <v>2</v>
      </c>
      <c r="E184" s="249">
        <v>1</v>
      </c>
      <c r="F184" s="250" t="s">
        <v>428</v>
      </c>
      <c r="G184" s="245" t="s">
        <v>831</v>
      </c>
      <c r="J184" s="251" t="s">
        <v>999</v>
      </c>
      <c r="K184" s="252" t="s">
        <v>831</v>
      </c>
      <c r="M184" s="240" t="s">
        <v>833</v>
      </c>
      <c r="N184" s="253" t="s">
        <v>428</v>
      </c>
      <c r="O184" s="239" t="str">
        <f t="shared" si="2"/>
        <v>№1/133</v>
      </c>
      <c r="P184" s="239" t="s">
        <v>831</v>
      </c>
      <c r="Q184" s="239" t="s">
        <v>999</v>
      </c>
    </row>
    <row r="185" spans="1:17" ht="12" customHeight="1" x14ac:dyDescent="0.25">
      <c r="A185" s="247" t="s">
        <v>263</v>
      </c>
      <c r="B185" s="247" t="s">
        <v>106</v>
      </c>
      <c r="C185" s="248" t="s">
        <v>1494</v>
      </c>
      <c r="D185" s="249">
        <v>2</v>
      </c>
      <c r="E185" s="249">
        <v>1</v>
      </c>
      <c r="F185" s="250" t="s">
        <v>427</v>
      </c>
      <c r="G185" s="245" t="s">
        <v>831</v>
      </c>
      <c r="J185" s="251" t="s">
        <v>1000</v>
      </c>
      <c r="K185" s="252" t="s">
        <v>831</v>
      </c>
      <c r="M185" s="240" t="s">
        <v>833</v>
      </c>
      <c r="N185" s="253" t="s">
        <v>427</v>
      </c>
      <c r="O185" s="239" t="str">
        <f t="shared" si="2"/>
        <v>№1/131</v>
      </c>
      <c r="P185" s="239" t="s">
        <v>831</v>
      </c>
      <c r="Q185" s="239" t="s">
        <v>1000</v>
      </c>
    </row>
    <row r="186" spans="1:17" ht="12" customHeight="1" x14ac:dyDescent="0.25">
      <c r="A186" s="247" t="s">
        <v>264</v>
      </c>
      <c r="B186" s="247" t="s">
        <v>191</v>
      </c>
      <c r="C186" s="248" t="s">
        <v>1497</v>
      </c>
      <c r="D186" s="249">
        <v>1</v>
      </c>
      <c r="E186" s="249">
        <v>0</v>
      </c>
      <c r="F186" s="250" t="s">
        <v>358</v>
      </c>
      <c r="G186" s="245" t="s">
        <v>831</v>
      </c>
      <c r="J186" s="251" t="s">
        <v>1001</v>
      </c>
      <c r="K186" s="252" t="s">
        <v>831</v>
      </c>
      <c r="M186" s="240" t="s">
        <v>833</v>
      </c>
      <c r="N186" s="253" t="s">
        <v>358</v>
      </c>
      <c r="O186" s="239" t="str">
        <f t="shared" si="2"/>
        <v>№1/134</v>
      </c>
      <c r="P186" s="239" t="s">
        <v>831</v>
      </c>
      <c r="Q186" s="239" t="s">
        <v>1001</v>
      </c>
    </row>
    <row r="187" spans="1:17" ht="12" customHeight="1" x14ac:dyDescent="0.25">
      <c r="A187" s="247" t="s">
        <v>265</v>
      </c>
      <c r="B187" s="247" t="s">
        <v>215</v>
      </c>
      <c r="C187" s="248" t="s">
        <v>1498</v>
      </c>
      <c r="D187" s="249">
        <v>2</v>
      </c>
      <c r="E187" s="249">
        <v>0</v>
      </c>
      <c r="F187" s="250" t="s">
        <v>429</v>
      </c>
      <c r="G187" s="245" t="s">
        <v>831</v>
      </c>
      <c r="J187" s="251" t="s">
        <v>1002</v>
      </c>
      <c r="K187" s="252" t="s">
        <v>831</v>
      </c>
      <c r="M187" s="240" t="s">
        <v>833</v>
      </c>
      <c r="N187" s="253" t="s">
        <v>429</v>
      </c>
      <c r="O187" s="239" t="str">
        <f t="shared" si="2"/>
        <v>№1/135</v>
      </c>
      <c r="P187" s="239" t="s">
        <v>831</v>
      </c>
      <c r="Q187" s="239" t="s">
        <v>1002</v>
      </c>
    </row>
    <row r="188" spans="1:17" ht="12" customHeight="1" x14ac:dyDescent="0.25">
      <c r="A188" s="247" t="s">
        <v>266</v>
      </c>
      <c r="B188" s="247" t="s">
        <v>196</v>
      </c>
      <c r="C188" s="248" t="s">
        <v>1893</v>
      </c>
      <c r="D188" s="249">
        <v>1</v>
      </c>
      <c r="E188" s="249">
        <v>3</v>
      </c>
      <c r="F188" s="250" t="s">
        <v>359</v>
      </c>
      <c r="G188" s="245" t="s">
        <v>831</v>
      </c>
      <c r="J188" s="251" t="s">
        <v>1003</v>
      </c>
      <c r="K188" s="252" t="s">
        <v>831</v>
      </c>
      <c r="M188" s="240" t="s">
        <v>833</v>
      </c>
      <c r="N188" s="253" t="s">
        <v>359</v>
      </c>
      <c r="O188" s="239" t="str">
        <f t="shared" si="2"/>
        <v>№1/136</v>
      </c>
      <c r="P188" s="239" t="s">
        <v>831</v>
      </c>
      <c r="Q188" s="239" t="s">
        <v>1003</v>
      </c>
    </row>
    <row r="189" spans="1:17" ht="12" customHeight="1" x14ac:dyDescent="0.25">
      <c r="A189" s="247" t="s">
        <v>266</v>
      </c>
      <c r="B189" s="247" t="s">
        <v>174</v>
      </c>
      <c r="C189" s="248" t="s">
        <v>1894</v>
      </c>
      <c r="D189" s="249">
        <v>1</v>
      </c>
      <c r="E189" s="249">
        <v>3</v>
      </c>
      <c r="F189" s="250" t="s">
        <v>430</v>
      </c>
      <c r="G189" s="245" t="s">
        <v>831</v>
      </c>
      <c r="J189" s="251" t="s">
        <v>1004</v>
      </c>
      <c r="K189" s="252" t="s">
        <v>831</v>
      </c>
      <c r="M189" s="240" t="s">
        <v>833</v>
      </c>
      <c r="N189" s="253" t="s">
        <v>430</v>
      </c>
      <c r="O189" s="239" t="str">
        <f t="shared" si="2"/>
        <v>№1/137</v>
      </c>
      <c r="P189" s="239" t="s">
        <v>831</v>
      </c>
      <c r="Q189" s="239" t="s">
        <v>1004</v>
      </c>
    </row>
    <row r="190" spans="1:17" ht="12" customHeight="1" x14ac:dyDescent="0.25">
      <c r="A190" s="247" t="s">
        <v>266</v>
      </c>
      <c r="B190" s="247" t="s">
        <v>208</v>
      </c>
      <c r="C190" s="248" t="s">
        <v>1895</v>
      </c>
      <c r="D190" s="249">
        <v>1</v>
      </c>
      <c r="E190" s="249">
        <v>3</v>
      </c>
      <c r="F190" s="250" t="s">
        <v>360</v>
      </c>
      <c r="G190" s="245" t="s">
        <v>831</v>
      </c>
      <c r="J190" s="251" t="s">
        <v>1005</v>
      </c>
      <c r="K190" s="252" t="s">
        <v>831</v>
      </c>
      <c r="M190" s="240" t="s">
        <v>833</v>
      </c>
      <c r="N190" s="253" t="s">
        <v>360</v>
      </c>
      <c r="O190" s="239" t="str">
        <f t="shared" si="2"/>
        <v>№1/139</v>
      </c>
      <c r="P190" s="239" t="s">
        <v>831</v>
      </c>
      <c r="Q190" s="239" t="s">
        <v>1005</v>
      </c>
    </row>
    <row r="191" spans="1:17" ht="12" customHeight="1" x14ac:dyDescent="0.25">
      <c r="A191" s="247" t="s">
        <v>266</v>
      </c>
      <c r="B191" s="247" t="s">
        <v>180</v>
      </c>
      <c r="C191" s="248" t="s">
        <v>1896</v>
      </c>
      <c r="D191" s="249">
        <v>1</v>
      </c>
      <c r="E191" s="249">
        <v>3</v>
      </c>
      <c r="F191" s="250" t="s">
        <v>361</v>
      </c>
      <c r="G191" s="245" t="s">
        <v>831</v>
      </c>
      <c r="J191" s="251" t="s">
        <v>1006</v>
      </c>
      <c r="K191" s="252" t="s">
        <v>831</v>
      </c>
      <c r="M191" s="240" t="s">
        <v>833</v>
      </c>
      <c r="N191" s="253" t="s">
        <v>361</v>
      </c>
      <c r="O191" s="239" t="str">
        <f t="shared" si="2"/>
        <v>№1/140</v>
      </c>
      <c r="P191" s="239" t="s">
        <v>831</v>
      </c>
      <c r="Q191" s="239" t="s">
        <v>1006</v>
      </c>
    </row>
    <row r="192" spans="1:17" ht="12" customHeight="1" x14ac:dyDescent="0.25">
      <c r="A192" s="247" t="s">
        <v>266</v>
      </c>
      <c r="B192" s="247" t="s">
        <v>244</v>
      </c>
      <c r="C192" s="248" t="s">
        <v>1897</v>
      </c>
      <c r="D192" s="249">
        <v>1</v>
      </c>
      <c r="E192" s="249">
        <v>0</v>
      </c>
      <c r="F192" s="250" t="s">
        <v>432</v>
      </c>
      <c r="G192" s="245" t="s">
        <v>831</v>
      </c>
      <c r="J192" s="251" t="s">
        <v>1007</v>
      </c>
      <c r="K192" s="252" t="s">
        <v>831</v>
      </c>
      <c r="M192" s="240" t="s">
        <v>833</v>
      </c>
      <c r="N192" s="253" t="s">
        <v>432</v>
      </c>
      <c r="O192" s="239" t="str">
        <f t="shared" si="2"/>
        <v>№1/141</v>
      </c>
      <c r="P192" s="239" t="s">
        <v>831</v>
      </c>
      <c r="Q192" s="239" t="s">
        <v>1007</v>
      </c>
    </row>
    <row r="193" spans="1:17" ht="12" customHeight="1" x14ac:dyDescent="0.25">
      <c r="A193" s="247" t="s">
        <v>266</v>
      </c>
      <c r="B193" s="247" t="s">
        <v>191</v>
      </c>
      <c r="C193" s="248" t="s">
        <v>1898</v>
      </c>
      <c r="D193" s="249">
        <v>1</v>
      </c>
      <c r="E193" s="249">
        <v>0</v>
      </c>
      <c r="F193" s="250" t="s">
        <v>362</v>
      </c>
      <c r="G193" s="245" t="s">
        <v>831</v>
      </c>
      <c r="J193" s="251" t="s">
        <v>1008</v>
      </c>
      <c r="K193" s="252" t="s">
        <v>831</v>
      </c>
      <c r="M193" s="240" t="s">
        <v>833</v>
      </c>
      <c r="N193" s="253" t="s">
        <v>362</v>
      </c>
      <c r="O193" s="239" t="str">
        <f t="shared" si="2"/>
        <v>№1/142</v>
      </c>
      <c r="P193" s="239" t="s">
        <v>831</v>
      </c>
      <c r="Q193" s="239" t="s">
        <v>1008</v>
      </c>
    </row>
    <row r="194" spans="1:17" ht="12" customHeight="1" x14ac:dyDescent="0.25">
      <c r="A194" s="247" t="s">
        <v>266</v>
      </c>
      <c r="B194" s="247" t="s">
        <v>109</v>
      </c>
      <c r="C194" s="248" t="s">
        <v>1899</v>
      </c>
      <c r="D194" s="249">
        <v>1</v>
      </c>
      <c r="E194" s="249">
        <v>0</v>
      </c>
      <c r="F194" s="250" t="s">
        <v>434</v>
      </c>
      <c r="G194" s="245" t="s">
        <v>831</v>
      </c>
      <c r="J194" s="251" t="s">
        <v>1009</v>
      </c>
      <c r="K194" s="252" t="s">
        <v>831</v>
      </c>
      <c r="M194" s="240" t="s">
        <v>833</v>
      </c>
      <c r="N194" s="253" t="s">
        <v>434</v>
      </c>
      <c r="O194" s="239" t="str">
        <f t="shared" si="2"/>
        <v>№1/144</v>
      </c>
      <c r="P194" s="239" t="s">
        <v>831</v>
      </c>
      <c r="Q194" s="239" t="s">
        <v>1009</v>
      </c>
    </row>
    <row r="195" spans="1:17" ht="12" customHeight="1" x14ac:dyDescent="0.25">
      <c r="A195" s="247" t="s">
        <v>266</v>
      </c>
      <c r="B195" s="247" t="s">
        <v>106</v>
      </c>
      <c r="C195" s="248" t="s">
        <v>1900</v>
      </c>
      <c r="D195" s="249">
        <v>1</v>
      </c>
      <c r="E195" s="249">
        <v>0</v>
      </c>
      <c r="F195" s="250" t="s">
        <v>363</v>
      </c>
      <c r="G195" s="245" t="s">
        <v>831</v>
      </c>
      <c r="J195" s="251" t="s">
        <v>1010</v>
      </c>
      <c r="K195" s="252" t="s">
        <v>831</v>
      </c>
      <c r="M195" s="240" t="s">
        <v>833</v>
      </c>
      <c r="N195" s="253" t="s">
        <v>363</v>
      </c>
      <c r="O195" s="239" t="str">
        <f t="shared" si="2"/>
        <v>№1/145</v>
      </c>
      <c r="P195" s="239" t="s">
        <v>831</v>
      </c>
      <c r="Q195" s="239" t="s">
        <v>1010</v>
      </c>
    </row>
    <row r="196" spans="1:17" ht="12" customHeight="1" x14ac:dyDescent="0.25">
      <c r="A196" s="247" t="s">
        <v>266</v>
      </c>
      <c r="B196" s="247" t="s">
        <v>267</v>
      </c>
      <c r="C196" s="248" t="s">
        <v>1901</v>
      </c>
      <c r="D196" s="249">
        <v>1</v>
      </c>
      <c r="E196" s="249">
        <v>0</v>
      </c>
      <c r="F196" s="250" t="s">
        <v>435</v>
      </c>
      <c r="G196" s="245" t="s">
        <v>831</v>
      </c>
      <c r="J196" s="251" t="s">
        <v>1011</v>
      </c>
      <c r="K196" s="252" t="s">
        <v>831</v>
      </c>
      <c r="M196" s="240" t="s">
        <v>833</v>
      </c>
      <c r="N196" s="253" t="s">
        <v>435</v>
      </c>
      <c r="O196" s="239" t="str">
        <f t="shared" ref="O196:O259" si="3">CONCATENATE(M196,N196)</f>
        <v>№1/146</v>
      </c>
      <c r="P196" s="239" t="s">
        <v>831</v>
      </c>
      <c r="Q196" s="239" t="s">
        <v>1011</v>
      </c>
    </row>
    <row r="197" spans="1:17" ht="12" customHeight="1" x14ac:dyDescent="0.25">
      <c r="A197" s="247" t="s">
        <v>266</v>
      </c>
      <c r="B197" s="247" t="s">
        <v>268</v>
      </c>
      <c r="C197" s="248" t="s">
        <v>1902</v>
      </c>
      <c r="D197" s="249">
        <v>1</v>
      </c>
      <c r="E197" s="249">
        <v>2</v>
      </c>
      <c r="F197" s="250" t="s">
        <v>436</v>
      </c>
      <c r="G197" s="245" t="s">
        <v>831</v>
      </c>
      <c r="J197" s="251" t="s">
        <v>1012</v>
      </c>
      <c r="K197" s="252" t="s">
        <v>831</v>
      </c>
      <c r="M197" s="240" t="s">
        <v>833</v>
      </c>
      <c r="N197" s="253" t="s">
        <v>436</v>
      </c>
      <c r="O197" s="239" t="str">
        <f t="shared" si="3"/>
        <v>№1/147</v>
      </c>
      <c r="P197" s="239" t="s">
        <v>831</v>
      </c>
      <c r="Q197" s="239" t="s">
        <v>1012</v>
      </c>
    </row>
    <row r="198" spans="1:17" ht="12" customHeight="1" x14ac:dyDescent="0.25">
      <c r="A198" s="247" t="s">
        <v>266</v>
      </c>
      <c r="B198" s="247" t="s">
        <v>227</v>
      </c>
      <c r="C198" s="248" t="s">
        <v>1903</v>
      </c>
      <c r="D198" s="249">
        <v>1</v>
      </c>
      <c r="E198" s="249">
        <v>2</v>
      </c>
      <c r="F198" s="250" t="s">
        <v>431</v>
      </c>
      <c r="G198" s="245" t="s">
        <v>831</v>
      </c>
      <c r="J198" s="251" t="s">
        <v>1013</v>
      </c>
      <c r="K198" s="252" t="s">
        <v>831</v>
      </c>
      <c r="M198" s="240" t="s">
        <v>833</v>
      </c>
      <c r="N198" s="253" t="s">
        <v>431</v>
      </c>
      <c r="O198" s="239" t="str">
        <f t="shared" si="3"/>
        <v>№1/138</v>
      </c>
      <c r="P198" s="239" t="s">
        <v>831</v>
      </c>
      <c r="Q198" s="239" t="s">
        <v>1013</v>
      </c>
    </row>
    <row r="199" spans="1:17" ht="12" customHeight="1" x14ac:dyDescent="0.25">
      <c r="A199" s="247" t="s">
        <v>266</v>
      </c>
      <c r="B199" s="247" t="s">
        <v>221</v>
      </c>
      <c r="C199" s="248" t="s">
        <v>1904</v>
      </c>
      <c r="D199" s="249">
        <v>1</v>
      </c>
      <c r="E199" s="249">
        <v>2</v>
      </c>
      <c r="F199" s="250" t="s">
        <v>433</v>
      </c>
      <c r="G199" s="245" t="s">
        <v>831</v>
      </c>
      <c r="J199" s="251" t="s">
        <v>1014</v>
      </c>
      <c r="K199" s="252" t="s">
        <v>831</v>
      </c>
      <c r="M199" s="240" t="s">
        <v>833</v>
      </c>
      <c r="N199" s="253" t="s">
        <v>433</v>
      </c>
      <c r="O199" s="239" t="str">
        <f t="shared" si="3"/>
        <v>№1/143</v>
      </c>
      <c r="P199" s="239" t="s">
        <v>831</v>
      </c>
      <c r="Q199" s="239" t="s">
        <v>1014</v>
      </c>
    </row>
    <row r="200" spans="1:17" ht="12" customHeight="1" x14ac:dyDescent="0.25">
      <c r="A200" s="247" t="s">
        <v>269</v>
      </c>
      <c r="B200" s="247" t="s">
        <v>196</v>
      </c>
      <c r="C200" s="248" t="s">
        <v>1512</v>
      </c>
      <c r="D200" s="249">
        <v>1</v>
      </c>
      <c r="E200" s="249">
        <v>4</v>
      </c>
      <c r="F200" s="250" t="s">
        <v>439</v>
      </c>
      <c r="G200" s="245" t="s">
        <v>831</v>
      </c>
      <c r="J200" s="251" t="s">
        <v>1015</v>
      </c>
      <c r="K200" s="252" t="s">
        <v>831</v>
      </c>
      <c r="M200" s="240" t="s">
        <v>833</v>
      </c>
      <c r="N200" s="253" t="s">
        <v>439</v>
      </c>
      <c r="O200" s="239" t="str">
        <f t="shared" si="3"/>
        <v>№1/150</v>
      </c>
      <c r="P200" s="239" t="s">
        <v>831</v>
      </c>
      <c r="Q200" s="239" t="s">
        <v>1015</v>
      </c>
    </row>
    <row r="201" spans="1:17" ht="12" customHeight="1" x14ac:dyDescent="0.25">
      <c r="A201" s="247" t="s">
        <v>269</v>
      </c>
      <c r="B201" s="247" t="s">
        <v>198</v>
      </c>
      <c r="C201" s="248" t="s">
        <v>1513</v>
      </c>
      <c r="D201" s="249">
        <v>1</v>
      </c>
      <c r="E201" s="249">
        <v>3</v>
      </c>
      <c r="F201" s="250" t="s">
        <v>440</v>
      </c>
      <c r="G201" s="245" t="s">
        <v>831</v>
      </c>
      <c r="J201" s="251" t="s">
        <v>1016</v>
      </c>
      <c r="K201" s="252" t="s">
        <v>831</v>
      </c>
      <c r="M201" s="240" t="s">
        <v>833</v>
      </c>
      <c r="N201" s="253" t="s">
        <v>440</v>
      </c>
      <c r="O201" s="239" t="str">
        <f t="shared" si="3"/>
        <v>№1/151</v>
      </c>
      <c r="P201" s="239" t="s">
        <v>831</v>
      </c>
      <c r="Q201" s="239" t="s">
        <v>1016</v>
      </c>
    </row>
    <row r="202" spans="1:17" ht="12" customHeight="1" x14ac:dyDescent="0.25">
      <c r="A202" s="247" t="s">
        <v>269</v>
      </c>
      <c r="B202" s="247" t="s">
        <v>176</v>
      </c>
      <c r="C202" s="248" t="s">
        <v>1510</v>
      </c>
      <c r="D202" s="249">
        <v>1</v>
      </c>
      <c r="E202" s="249">
        <v>3</v>
      </c>
      <c r="F202" s="250" t="s">
        <v>437</v>
      </c>
      <c r="G202" s="245" t="s">
        <v>831</v>
      </c>
      <c r="J202" s="251" t="s">
        <v>1017</v>
      </c>
      <c r="K202" s="252" t="s">
        <v>831</v>
      </c>
      <c r="M202" s="240" t="s">
        <v>833</v>
      </c>
      <c r="N202" s="253" t="s">
        <v>437</v>
      </c>
      <c r="O202" s="239" t="str">
        <f t="shared" si="3"/>
        <v>№1/148</v>
      </c>
      <c r="P202" s="239" t="s">
        <v>831</v>
      </c>
      <c r="Q202" s="239" t="s">
        <v>1017</v>
      </c>
    </row>
    <row r="203" spans="1:17" ht="12" customHeight="1" x14ac:dyDescent="0.25">
      <c r="A203" s="247" t="s">
        <v>269</v>
      </c>
      <c r="B203" s="247" t="s">
        <v>177</v>
      </c>
      <c r="C203" s="248" t="s">
        <v>1511</v>
      </c>
      <c r="D203" s="249">
        <v>1</v>
      </c>
      <c r="E203" s="249">
        <v>3</v>
      </c>
      <c r="F203" s="250" t="s">
        <v>438</v>
      </c>
      <c r="G203" s="245" t="s">
        <v>831</v>
      </c>
      <c r="J203" s="251" t="s">
        <v>1018</v>
      </c>
      <c r="K203" s="252" t="s">
        <v>831</v>
      </c>
      <c r="M203" s="240" t="s">
        <v>833</v>
      </c>
      <c r="N203" s="253" t="s">
        <v>438</v>
      </c>
      <c r="O203" s="239" t="str">
        <f t="shared" si="3"/>
        <v>№1/149</v>
      </c>
      <c r="P203" s="239" t="s">
        <v>831</v>
      </c>
      <c r="Q203" s="239" t="s">
        <v>1018</v>
      </c>
    </row>
    <row r="204" spans="1:17" ht="12" customHeight="1" x14ac:dyDescent="0.25">
      <c r="A204" s="247" t="s">
        <v>270</v>
      </c>
      <c r="B204" s="247" t="s">
        <v>177</v>
      </c>
      <c r="C204" s="248" t="s">
        <v>1514</v>
      </c>
      <c r="D204" s="249">
        <v>2</v>
      </c>
      <c r="E204" s="249">
        <v>6</v>
      </c>
      <c r="F204" s="250" t="s">
        <v>364</v>
      </c>
      <c r="G204" s="245" t="s">
        <v>831</v>
      </c>
      <c r="J204" s="251" t="s">
        <v>1019</v>
      </c>
      <c r="K204" s="252" t="s">
        <v>831</v>
      </c>
      <c r="M204" s="240" t="s">
        <v>833</v>
      </c>
      <c r="N204" s="253" t="s">
        <v>364</v>
      </c>
      <c r="O204" s="239" t="str">
        <f t="shared" si="3"/>
        <v>№1/152</v>
      </c>
      <c r="P204" s="239" t="s">
        <v>831</v>
      </c>
      <c r="Q204" s="239" t="s">
        <v>1019</v>
      </c>
    </row>
    <row r="205" spans="1:17" ht="12" customHeight="1" x14ac:dyDescent="0.25">
      <c r="A205" s="247" t="s">
        <v>270</v>
      </c>
      <c r="B205" s="247" t="s">
        <v>229</v>
      </c>
      <c r="C205" s="248" t="s">
        <v>1515</v>
      </c>
      <c r="D205" s="249">
        <v>2</v>
      </c>
      <c r="E205" s="249">
        <v>4</v>
      </c>
      <c r="F205" s="250" t="s">
        <v>441</v>
      </c>
      <c r="G205" s="245" t="s">
        <v>831</v>
      </c>
      <c r="J205" s="251" t="s">
        <v>1020</v>
      </c>
      <c r="K205" s="252" t="s">
        <v>831</v>
      </c>
      <c r="M205" s="240" t="s">
        <v>833</v>
      </c>
      <c r="N205" s="253" t="s">
        <v>441</v>
      </c>
      <c r="O205" s="239" t="str">
        <f t="shared" si="3"/>
        <v>№1/153</v>
      </c>
      <c r="P205" s="239" t="s">
        <v>831</v>
      </c>
      <c r="Q205" s="239" t="s">
        <v>1020</v>
      </c>
    </row>
    <row r="206" spans="1:17" ht="12" customHeight="1" x14ac:dyDescent="0.25">
      <c r="A206" s="247" t="s">
        <v>270</v>
      </c>
      <c r="B206" s="247" t="s">
        <v>181</v>
      </c>
      <c r="C206" s="248" t="s">
        <v>1516</v>
      </c>
      <c r="D206" s="249">
        <v>2</v>
      </c>
      <c r="E206" s="249">
        <v>6</v>
      </c>
      <c r="F206" s="250" t="s">
        <v>442</v>
      </c>
      <c r="G206" s="245" t="s">
        <v>831</v>
      </c>
      <c r="J206" s="251" t="s">
        <v>1021</v>
      </c>
      <c r="K206" s="252" t="s">
        <v>831</v>
      </c>
      <c r="M206" s="240" t="s">
        <v>833</v>
      </c>
      <c r="N206" s="253" t="s">
        <v>442</v>
      </c>
      <c r="O206" s="239" t="str">
        <f t="shared" si="3"/>
        <v>№1/154</v>
      </c>
      <c r="P206" s="239" t="s">
        <v>831</v>
      </c>
      <c r="Q206" s="239" t="s">
        <v>1021</v>
      </c>
    </row>
    <row r="207" spans="1:17" ht="12" customHeight="1" x14ac:dyDescent="0.25">
      <c r="A207" s="247" t="s">
        <v>270</v>
      </c>
      <c r="B207" s="247" t="s">
        <v>182</v>
      </c>
      <c r="C207" s="248" t="s">
        <v>1517</v>
      </c>
      <c r="D207" s="249">
        <v>2</v>
      </c>
      <c r="E207" s="249">
        <v>4</v>
      </c>
      <c r="F207" s="250" t="s">
        <v>443</v>
      </c>
      <c r="G207" s="245" t="s">
        <v>831</v>
      </c>
      <c r="J207" s="251" t="s">
        <v>1022</v>
      </c>
      <c r="K207" s="252" t="s">
        <v>831</v>
      </c>
      <c r="M207" s="240" t="s">
        <v>833</v>
      </c>
      <c r="N207" s="253" t="s">
        <v>443</v>
      </c>
      <c r="O207" s="239" t="str">
        <f t="shared" si="3"/>
        <v>№1/155</v>
      </c>
      <c r="P207" s="239" t="s">
        <v>831</v>
      </c>
      <c r="Q207" s="239" t="s">
        <v>1022</v>
      </c>
    </row>
    <row r="208" spans="1:17" ht="12" customHeight="1" x14ac:dyDescent="0.25">
      <c r="A208" s="247" t="s">
        <v>270</v>
      </c>
      <c r="B208" s="247" t="s">
        <v>246</v>
      </c>
      <c r="C208" s="248" t="s">
        <v>1518</v>
      </c>
      <c r="D208" s="249">
        <v>2</v>
      </c>
      <c r="E208" s="249">
        <v>4</v>
      </c>
      <c r="F208" s="250" t="s">
        <v>444</v>
      </c>
      <c r="G208" s="245" t="s">
        <v>831</v>
      </c>
      <c r="J208" s="251" t="s">
        <v>1023</v>
      </c>
      <c r="K208" s="252" t="s">
        <v>831</v>
      </c>
      <c r="M208" s="240" t="s">
        <v>833</v>
      </c>
      <c r="N208" s="253" t="s">
        <v>444</v>
      </c>
      <c r="O208" s="239" t="str">
        <f t="shared" si="3"/>
        <v>№1/156</v>
      </c>
      <c r="P208" s="239" t="s">
        <v>831</v>
      </c>
      <c r="Q208" s="239" t="s">
        <v>1023</v>
      </c>
    </row>
    <row r="209" spans="1:17" ht="12" customHeight="1" x14ac:dyDescent="0.25">
      <c r="A209" s="247" t="s">
        <v>270</v>
      </c>
      <c r="B209" s="247" t="s">
        <v>247</v>
      </c>
      <c r="C209" s="248" t="s">
        <v>1519</v>
      </c>
      <c r="D209" s="249">
        <v>2</v>
      </c>
      <c r="E209" s="249">
        <v>4</v>
      </c>
      <c r="F209" s="250" t="s">
        <v>283</v>
      </c>
      <c r="G209" s="245" t="s">
        <v>831</v>
      </c>
      <c r="J209" s="251" t="s">
        <v>1024</v>
      </c>
      <c r="K209" s="252" t="s">
        <v>831</v>
      </c>
      <c r="M209" s="240" t="s">
        <v>833</v>
      </c>
      <c r="N209" s="253" t="s">
        <v>283</v>
      </c>
      <c r="O209" s="239" t="str">
        <f t="shared" si="3"/>
        <v>№1/157</v>
      </c>
      <c r="P209" s="239" t="s">
        <v>831</v>
      </c>
      <c r="Q209" s="239" t="s">
        <v>1024</v>
      </c>
    </row>
    <row r="210" spans="1:17" ht="12" customHeight="1" x14ac:dyDescent="0.25">
      <c r="A210" s="247" t="s">
        <v>270</v>
      </c>
      <c r="B210" s="247" t="s">
        <v>183</v>
      </c>
      <c r="C210" s="248" t="s">
        <v>1520</v>
      </c>
      <c r="D210" s="249">
        <v>2</v>
      </c>
      <c r="E210" s="249">
        <v>6</v>
      </c>
      <c r="F210" s="250" t="s">
        <v>445</v>
      </c>
      <c r="G210" s="245" t="s">
        <v>831</v>
      </c>
      <c r="J210" s="251" t="s">
        <v>1025</v>
      </c>
      <c r="K210" s="252" t="s">
        <v>831</v>
      </c>
      <c r="M210" s="240" t="s">
        <v>833</v>
      </c>
      <c r="N210" s="253" t="s">
        <v>445</v>
      </c>
      <c r="O210" s="239" t="str">
        <f t="shared" si="3"/>
        <v>№1/158</v>
      </c>
      <c r="P210" s="239" t="s">
        <v>831</v>
      </c>
      <c r="Q210" s="239" t="s">
        <v>1025</v>
      </c>
    </row>
    <row r="211" spans="1:17" ht="12" customHeight="1" x14ac:dyDescent="0.25">
      <c r="A211" s="247" t="s">
        <v>270</v>
      </c>
      <c r="B211" s="247" t="s">
        <v>184</v>
      </c>
      <c r="C211" s="248" t="s">
        <v>1522</v>
      </c>
      <c r="D211" s="249">
        <v>2</v>
      </c>
      <c r="E211" s="249">
        <v>6</v>
      </c>
      <c r="F211" s="250" t="s">
        <v>447</v>
      </c>
      <c r="G211" s="245" t="s">
        <v>831</v>
      </c>
      <c r="J211" s="251" t="s">
        <v>1026</v>
      </c>
      <c r="K211" s="252" t="s">
        <v>831</v>
      </c>
      <c r="M211" s="240" t="s">
        <v>833</v>
      </c>
      <c r="N211" s="253" t="s">
        <v>447</v>
      </c>
      <c r="O211" s="239" t="str">
        <f t="shared" si="3"/>
        <v>№1/160</v>
      </c>
      <c r="P211" s="239" t="s">
        <v>831</v>
      </c>
      <c r="Q211" s="239" t="s">
        <v>1026</v>
      </c>
    </row>
    <row r="212" spans="1:17" ht="12" customHeight="1" x14ac:dyDescent="0.25">
      <c r="A212" s="247" t="s">
        <v>270</v>
      </c>
      <c r="B212" s="247" t="s">
        <v>235</v>
      </c>
      <c r="C212" s="248" t="s">
        <v>1523</v>
      </c>
      <c r="D212" s="249">
        <v>2</v>
      </c>
      <c r="E212" s="249">
        <v>6</v>
      </c>
      <c r="F212" s="250" t="s">
        <v>448</v>
      </c>
      <c r="G212" s="245" t="s">
        <v>831</v>
      </c>
      <c r="J212" s="251" t="s">
        <v>1027</v>
      </c>
      <c r="K212" s="252" t="s">
        <v>831</v>
      </c>
      <c r="M212" s="240" t="s">
        <v>833</v>
      </c>
      <c r="N212" s="253" t="s">
        <v>448</v>
      </c>
      <c r="O212" s="239" t="str">
        <f t="shared" si="3"/>
        <v>№1/161</v>
      </c>
      <c r="P212" s="239" t="s">
        <v>831</v>
      </c>
      <c r="Q212" s="239" t="s">
        <v>1027</v>
      </c>
    </row>
    <row r="213" spans="1:17" ht="12" customHeight="1" x14ac:dyDescent="0.25">
      <c r="A213" s="247" t="s">
        <v>270</v>
      </c>
      <c r="B213" s="247" t="s">
        <v>237</v>
      </c>
      <c r="C213" s="248" t="s">
        <v>1524</v>
      </c>
      <c r="D213" s="249">
        <v>2</v>
      </c>
      <c r="E213" s="249">
        <v>6</v>
      </c>
      <c r="F213" s="250" t="s">
        <v>449</v>
      </c>
      <c r="G213" s="245" t="s">
        <v>831</v>
      </c>
      <c r="J213" s="251" t="s">
        <v>1028</v>
      </c>
      <c r="K213" s="252" t="s">
        <v>831</v>
      </c>
      <c r="M213" s="240" t="s">
        <v>833</v>
      </c>
      <c r="N213" s="253" t="s">
        <v>449</v>
      </c>
      <c r="O213" s="239" t="str">
        <f t="shared" si="3"/>
        <v>№1/162</v>
      </c>
      <c r="P213" s="239" t="s">
        <v>831</v>
      </c>
      <c r="Q213" s="239" t="s">
        <v>1028</v>
      </c>
    </row>
    <row r="214" spans="1:17" ht="12" customHeight="1" x14ac:dyDescent="0.25">
      <c r="A214" s="247" t="s">
        <v>270</v>
      </c>
      <c r="B214" s="247" t="s">
        <v>186</v>
      </c>
      <c r="C214" s="248" t="s">
        <v>1525</v>
      </c>
      <c r="D214" s="249">
        <v>2</v>
      </c>
      <c r="E214" s="249">
        <v>6</v>
      </c>
      <c r="F214" s="250" t="s">
        <v>450</v>
      </c>
      <c r="G214" s="245" t="s">
        <v>831</v>
      </c>
      <c r="J214" s="251" t="s">
        <v>1029</v>
      </c>
      <c r="K214" s="252" t="s">
        <v>831</v>
      </c>
      <c r="M214" s="240" t="s">
        <v>833</v>
      </c>
      <c r="N214" s="253" t="s">
        <v>450</v>
      </c>
      <c r="O214" s="239" t="str">
        <f t="shared" si="3"/>
        <v>№1/163</v>
      </c>
      <c r="P214" s="239" t="s">
        <v>831</v>
      </c>
      <c r="Q214" s="239" t="s">
        <v>1029</v>
      </c>
    </row>
    <row r="215" spans="1:17" ht="12" customHeight="1" x14ac:dyDescent="0.25">
      <c r="A215" s="247" t="s">
        <v>270</v>
      </c>
      <c r="B215" s="247" t="s">
        <v>272</v>
      </c>
      <c r="C215" s="248" t="s">
        <v>1905</v>
      </c>
      <c r="D215" s="249">
        <v>2</v>
      </c>
      <c r="E215" s="249">
        <v>4</v>
      </c>
      <c r="F215" s="250" t="s">
        <v>451</v>
      </c>
      <c r="G215" s="245" t="s">
        <v>831</v>
      </c>
      <c r="J215" s="251" t="s">
        <v>1030</v>
      </c>
      <c r="K215" s="252" t="s">
        <v>831</v>
      </c>
      <c r="M215" s="240" t="s">
        <v>833</v>
      </c>
      <c r="N215" s="253" t="s">
        <v>451</v>
      </c>
      <c r="O215" s="239" t="str">
        <f t="shared" si="3"/>
        <v>№1/164</v>
      </c>
      <c r="P215" s="239" t="s">
        <v>831</v>
      </c>
      <c r="Q215" s="239" t="s">
        <v>1030</v>
      </c>
    </row>
    <row r="216" spans="1:17" ht="12" customHeight="1" x14ac:dyDescent="0.25">
      <c r="A216" s="247" t="s">
        <v>270</v>
      </c>
      <c r="B216" s="247" t="s">
        <v>188</v>
      </c>
      <c r="C216" s="248" t="s">
        <v>1527</v>
      </c>
      <c r="D216" s="249">
        <v>2</v>
      </c>
      <c r="E216" s="249">
        <v>4</v>
      </c>
      <c r="F216" s="250" t="s">
        <v>452</v>
      </c>
      <c r="G216" s="245" t="s">
        <v>831</v>
      </c>
      <c r="J216" s="251" t="s">
        <v>1031</v>
      </c>
      <c r="K216" s="252" t="s">
        <v>831</v>
      </c>
      <c r="M216" s="240" t="s">
        <v>833</v>
      </c>
      <c r="N216" s="253" t="s">
        <v>452</v>
      </c>
      <c r="O216" s="239" t="str">
        <f t="shared" si="3"/>
        <v>№1/165</v>
      </c>
      <c r="P216" s="239" t="s">
        <v>831</v>
      </c>
      <c r="Q216" s="239" t="s">
        <v>1031</v>
      </c>
    </row>
    <row r="217" spans="1:17" ht="12" customHeight="1" x14ac:dyDescent="0.25">
      <c r="A217" s="247" t="s">
        <v>270</v>
      </c>
      <c r="B217" s="247" t="s">
        <v>271</v>
      </c>
      <c r="C217" s="248" t="s">
        <v>1906</v>
      </c>
      <c r="D217" s="249">
        <v>2</v>
      </c>
      <c r="E217" s="249">
        <v>1</v>
      </c>
      <c r="F217" s="250" t="s">
        <v>446</v>
      </c>
      <c r="G217" s="245" t="s">
        <v>831</v>
      </c>
      <c r="J217" s="251" t="s">
        <v>1032</v>
      </c>
      <c r="K217" s="252" t="s">
        <v>831</v>
      </c>
      <c r="M217" s="240" t="s">
        <v>833</v>
      </c>
      <c r="N217" s="253" t="s">
        <v>446</v>
      </c>
      <c r="O217" s="239" t="str">
        <f t="shared" si="3"/>
        <v>№1/159</v>
      </c>
      <c r="P217" s="239" t="s">
        <v>831</v>
      </c>
      <c r="Q217" s="239" t="s">
        <v>1032</v>
      </c>
    </row>
    <row r="218" spans="1:17" ht="12" customHeight="1" x14ac:dyDescent="0.25">
      <c r="A218" s="247" t="s">
        <v>273</v>
      </c>
      <c r="B218" s="247" t="s">
        <v>204</v>
      </c>
      <c r="C218" s="248" t="s">
        <v>1528</v>
      </c>
      <c r="D218" s="249">
        <v>1</v>
      </c>
      <c r="E218" s="249">
        <v>0</v>
      </c>
      <c r="F218" s="250" t="s">
        <v>453</v>
      </c>
      <c r="G218" s="245" t="s">
        <v>831</v>
      </c>
      <c r="J218" s="251" t="s">
        <v>1033</v>
      </c>
      <c r="K218" s="252" t="s">
        <v>831</v>
      </c>
      <c r="M218" s="240" t="s">
        <v>833</v>
      </c>
      <c r="N218" s="253" t="s">
        <v>453</v>
      </c>
      <c r="O218" s="239" t="str">
        <f t="shared" si="3"/>
        <v>№1/166</v>
      </c>
      <c r="P218" s="239" t="s">
        <v>831</v>
      </c>
      <c r="Q218" s="239" t="s">
        <v>1033</v>
      </c>
    </row>
    <row r="219" spans="1:17" ht="12" customHeight="1" x14ac:dyDescent="0.25">
      <c r="A219" s="247" t="s">
        <v>273</v>
      </c>
      <c r="B219" s="247" t="s">
        <v>176</v>
      </c>
      <c r="C219" s="248" t="s">
        <v>1907</v>
      </c>
      <c r="D219" s="249">
        <v>1</v>
      </c>
      <c r="E219" s="249">
        <v>0</v>
      </c>
      <c r="F219" s="250" t="s">
        <v>454</v>
      </c>
      <c r="G219" s="245" t="s">
        <v>831</v>
      </c>
      <c r="J219" s="251" t="s">
        <v>1034</v>
      </c>
      <c r="K219" s="252" t="s">
        <v>831</v>
      </c>
      <c r="M219" s="240" t="s">
        <v>833</v>
      </c>
      <c r="N219" s="253" t="s">
        <v>454</v>
      </c>
      <c r="O219" s="239" t="str">
        <f t="shared" si="3"/>
        <v>№1/167</v>
      </c>
      <c r="P219" s="239" t="s">
        <v>831</v>
      </c>
      <c r="Q219" s="239" t="s">
        <v>1034</v>
      </c>
    </row>
    <row r="220" spans="1:17" ht="12" customHeight="1" x14ac:dyDescent="0.25">
      <c r="A220" s="247" t="s">
        <v>273</v>
      </c>
      <c r="B220" s="247" t="s">
        <v>196</v>
      </c>
      <c r="C220" s="248" t="s">
        <v>1908</v>
      </c>
      <c r="D220" s="249">
        <v>1</v>
      </c>
      <c r="E220" s="249">
        <v>0</v>
      </c>
      <c r="F220" s="250" t="s">
        <v>455</v>
      </c>
      <c r="G220" s="245" t="s">
        <v>831</v>
      </c>
      <c r="J220" s="251" t="s">
        <v>1035</v>
      </c>
      <c r="K220" s="252" t="s">
        <v>831</v>
      </c>
      <c r="M220" s="240" t="s">
        <v>833</v>
      </c>
      <c r="N220" s="253" t="s">
        <v>455</v>
      </c>
      <c r="O220" s="239" t="str">
        <f t="shared" si="3"/>
        <v>№1/168</v>
      </c>
      <c r="P220" s="239" t="s">
        <v>831</v>
      </c>
      <c r="Q220" s="239" t="s">
        <v>1035</v>
      </c>
    </row>
    <row r="221" spans="1:17" ht="12" customHeight="1" x14ac:dyDescent="0.25">
      <c r="A221" s="247" t="s">
        <v>273</v>
      </c>
      <c r="B221" s="247" t="s">
        <v>216</v>
      </c>
      <c r="C221" s="248" t="s">
        <v>1909</v>
      </c>
      <c r="D221" s="249">
        <v>1</v>
      </c>
      <c r="E221" s="249">
        <v>0</v>
      </c>
      <c r="F221" s="250" t="s">
        <v>456</v>
      </c>
      <c r="G221" s="245" t="s">
        <v>831</v>
      </c>
      <c r="J221" s="251" t="s">
        <v>1036</v>
      </c>
      <c r="K221" s="252" t="s">
        <v>831</v>
      </c>
      <c r="M221" s="240" t="s">
        <v>833</v>
      </c>
      <c r="N221" s="253" t="s">
        <v>456</v>
      </c>
      <c r="O221" s="239" t="str">
        <f t="shared" si="3"/>
        <v>№1/169</v>
      </c>
      <c r="P221" s="239" t="s">
        <v>831</v>
      </c>
      <c r="Q221" s="239" t="s">
        <v>1036</v>
      </c>
    </row>
    <row r="222" spans="1:17" ht="12" customHeight="1" x14ac:dyDescent="0.25">
      <c r="A222" s="247" t="s">
        <v>273</v>
      </c>
      <c r="B222" s="247" t="s">
        <v>217</v>
      </c>
      <c r="C222" s="248" t="s">
        <v>1910</v>
      </c>
      <c r="D222" s="249">
        <v>1</v>
      </c>
      <c r="E222" s="249">
        <v>0</v>
      </c>
      <c r="F222" s="250" t="s">
        <v>457</v>
      </c>
      <c r="G222" s="245" t="s">
        <v>831</v>
      </c>
      <c r="J222" s="251" t="s">
        <v>1037</v>
      </c>
      <c r="K222" s="252" t="s">
        <v>831</v>
      </c>
      <c r="M222" s="240" t="s">
        <v>833</v>
      </c>
      <c r="N222" s="253" t="s">
        <v>457</v>
      </c>
      <c r="O222" s="239" t="str">
        <f t="shared" si="3"/>
        <v>№1/170</v>
      </c>
      <c r="P222" s="239" t="s">
        <v>831</v>
      </c>
      <c r="Q222" s="239" t="s">
        <v>1037</v>
      </c>
    </row>
    <row r="223" spans="1:17" ht="12" customHeight="1" x14ac:dyDescent="0.25">
      <c r="A223" s="247" t="s">
        <v>273</v>
      </c>
      <c r="B223" s="247" t="s">
        <v>218</v>
      </c>
      <c r="C223" s="248" t="s">
        <v>1911</v>
      </c>
      <c r="D223" s="249">
        <v>1</v>
      </c>
      <c r="E223" s="249">
        <v>0</v>
      </c>
      <c r="F223" s="250" t="s">
        <v>458</v>
      </c>
      <c r="G223" s="245" t="s">
        <v>831</v>
      </c>
      <c r="J223" s="251" t="s">
        <v>1038</v>
      </c>
      <c r="K223" s="252" t="s">
        <v>831</v>
      </c>
      <c r="M223" s="240" t="s">
        <v>833</v>
      </c>
      <c r="N223" s="253" t="s">
        <v>458</v>
      </c>
      <c r="O223" s="239" t="str">
        <f t="shared" si="3"/>
        <v>№1/171</v>
      </c>
      <c r="P223" s="239" t="s">
        <v>831</v>
      </c>
      <c r="Q223" s="239" t="s">
        <v>1038</v>
      </c>
    </row>
    <row r="224" spans="1:17" ht="12" customHeight="1" x14ac:dyDescent="0.25">
      <c r="A224" s="247" t="s">
        <v>273</v>
      </c>
      <c r="B224" s="247" t="s">
        <v>202</v>
      </c>
      <c r="C224" s="248" t="s">
        <v>1531</v>
      </c>
      <c r="D224" s="249">
        <v>1</v>
      </c>
      <c r="E224" s="249">
        <v>0</v>
      </c>
      <c r="F224" s="250" t="s">
        <v>459</v>
      </c>
      <c r="G224" s="245" t="s">
        <v>831</v>
      </c>
      <c r="J224" s="251" t="s">
        <v>1039</v>
      </c>
      <c r="K224" s="252" t="s">
        <v>831</v>
      </c>
      <c r="M224" s="240" t="s">
        <v>833</v>
      </c>
      <c r="N224" s="253" t="s">
        <v>459</v>
      </c>
      <c r="O224" s="239" t="str">
        <f t="shared" si="3"/>
        <v>№1/173</v>
      </c>
      <c r="P224" s="239" t="s">
        <v>831</v>
      </c>
      <c r="Q224" s="239" t="s">
        <v>1039</v>
      </c>
    </row>
    <row r="225" spans="1:17" ht="12" customHeight="1" x14ac:dyDescent="0.25">
      <c r="A225" s="247" t="s">
        <v>273</v>
      </c>
      <c r="B225" s="247" t="s">
        <v>243</v>
      </c>
      <c r="C225" s="248" t="s">
        <v>1532</v>
      </c>
      <c r="D225" s="249">
        <v>1</v>
      </c>
      <c r="E225" s="249">
        <v>0</v>
      </c>
      <c r="F225" s="250" t="s">
        <v>460</v>
      </c>
      <c r="G225" s="245" t="s">
        <v>831</v>
      </c>
      <c r="J225" s="251" t="s">
        <v>1040</v>
      </c>
      <c r="K225" s="252" t="s">
        <v>831</v>
      </c>
      <c r="M225" s="240" t="s">
        <v>833</v>
      </c>
      <c r="N225" s="253" t="s">
        <v>460</v>
      </c>
      <c r="O225" s="239" t="str">
        <f t="shared" si="3"/>
        <v>№1/174</v>
      </c>
      <c r="P225" s="239" t="s">
        <v>831</v>
      </c>
      <c r="Q225" s="239" t="s">
        <v>1040</v>
      </c>
    </row>
    <row r="226" spans="1:17" ht="12" customHeight="1" x14ac:dyDescent="0.25">
      <c r="A226" s="247" t="s">
        <v>273</v>
      </c>
      <c r="B226" s="247" t="s">
        <v>229</v>
      </c>
      <c r="C226" s="248" t="s">
        <v>1533</v>
      </c>
      <c r="D226" s="249">
        <v>1</v>
      </c>
      <c r="E226" s="249">
        <v>0</v>
      </c>
      <c r="F226" s="250" t="s">
        <v>461</v>
      </c>
      <c r="G226" s="245" t="s">
        <v>831</v>
      </c>
      <c r="J226" s="251" t="s">
        <v>1041</v>
      </c>
      <c r="K226" s="252" t="s">
        <v>831</v>
      </c>
      <c r="M226" s="240" t="s">
        <v>833</v>
      </c>
      <c r="N226" s="253" t="s">
        <v>461</v>
      </c>
      <c r="O226" s="239" t="str">
        <f t="shared" si="3"/>
        <v>№1/175</v>
      </c>
      <c r="P226" s="239" t="s">
        <v>831</v>
      </c>
      <c r="Q226" s="239" t="s">
        <v>1041</v>
      </c>
    </row>
    <row r="227" spans="1:17" ht="12" customHeight="1" x14ac:dyDescent="0.25">
      <c r="A227" s="247" t="s">
        <v>273</v>
      </c>
      <c r="B227" s="247" t="s">
        <v>274</v>
      </c>
      <c r="C227" s="248" t="s">
        <v>1912</v>
      </c>
      <c r="D227" s="249">
        <v>1</v>
      </c>
      <c r="E227" s="249">
        <v>0</v>
      </c>
      <c r="F227" s="250" t="s">
        <v>462</v>
      </c>
      <c r="G227" s="245" t="s">
        <v>831</v>
      </c>
      <c r="J227" s="251" t="s">
        <v>1042</v>
      </c>
      <c r="K227" s="252" t="s">
        <v>831</v>
      </c>
      <c r="M227" s="240" t="s">
        <v>833</v>
      </c>
      <c r="N227" s="253" t="s">
        <v>462</v>
      </c>
      <c r="O227" s="239" t="str">
        <f t="shared" si="3"/>
        <v>№1/176</v>
      </c>
      <c r="P227" s="239" t="s">
        <v>831</v>
      </c>
      <c r="Q227" s="239" t="s">
        <v>1042</v>
      </c>
    </row>
    <row r="228" spans="1:17" ht="12" customHeight="1" x14ac:dyDescent="0.25">
      <c r="A228" s="247" t="s">
        <v>273</v>
      </c>
      <c r="B228" s="247" t="s">
        <v>171</v>
      </c>
      <c r="C228" s="248" t="s">
        <v>1534</v>
      </c>
      <c r="D228" s="249">
        <v>1</v>
      </c>
      <c r="E228" s="249">
        <v>0</v>
      </c>
      <c r="F228" s="250" t="s">
        <v>463</v>
      </c>
      <c r="G228" s="245" t="s">
        <v>831</v>
      </c>
      <c r="J228" s="251" t="s">
        <v>1043</v>
      </c>
      <c r="K228" s="252" t="s">
        <v>831</v>
      </c>
      <c r="M228" s="240" t="s">
        <v>833</v>
      </c>
      <c r="N228" s="253" t="s">
        <v>463</v>
      </c>
      <c r="O228" s="239" t="str">
        <f t="shared" si="3"/>
        <v>№1/177</v>
      </c>
      <c r="P228" s="239" t="s">
        <v>831</v>
      </c>
      <c r="Q228" s="239" t="s">
        <v>1043</v>
      </c>
    </row>
    <row r="229" spans="1:17" ht="12" customHeight="1" x14ac:dyDescent="0.25">
      <c r="A229" s="247" t="s">
        <v>273</v>
      </c>
      <c r="B229" s="247" t="s">
        <v>181</v>
      </c>
      <c r="C229" s="248" t="s">
        <v>1535</v>
      </c>
      <c r="D229" s="249">
        <v>1</v>
      </c>
      <c r="E229" s="249">
        <v>0</v>
      </c>
      <c r="F229" s="250" t="s">
        <v>464</v>
      </c>
      <c r="G229" s="245" t="s">
        <v>831</v>
      </c>
      <c r="J229" s="251" t="s">
        <v>1044</v>
      </c>
      <c r="K229" s="252" t="s">
        <v>831</v>
      </c>
      <c r="M229" s="240" t="s">
        <v>833</v>
      </c>
      <c r="N229" s="253" t="s">
        <v>464</v>
      </c>
      <c r="O229" s="239" t="str">
        <f t="shared" si="3"/>
        <v>№1/178</v>
      </c>
      <c r="P229" s="239" t="s">
        <v>831</v>
      </c>
      <c r="Q229" s="239" t="s">
        <v>1044</v>
      </c>
    </row>
    <row r="230" spans="1:17" ht="12" customHeight="1" x14ac:dyDescent="0.25">
      <c r="A230" s="247" t="s">
        <v>273</v>
      </c>
      <c r="B230" s="247" t="s">
        <v>182</v>
      </c>
      <c r="C230" s="248" t="s">
        <v>1536</v>
      </c>
      <c r="D230" s="249">
        <v>1</v>
      </c>
      <c r="E230" s="249">
        <v>4</v>
      </c>
      <c r="F230" s="250" t="s">
        <v>465</v>
      </c>
      <c r="G230" s="245" t="s">
        <v>831</v>
      </c>
      <c r="J230" s="251" t="s">
        <v>1045</v>
      </c>
      <c r="K230" s="252" t="s">
        <v>831</v>
      </c>
      <c r="M230" s="240" t="s">
        <v>833</v>
      </c>
      <c r="N230" s="253" t="s">
        <v>465</v>
      </c>
      <c r="O230" s="239" t="str">
        <f t="shared" si="3"/>
        <v>№1/179</v>
      </c>
      <c r="P230" s="239" t="s">
        <v>831</v>
      </c>
      <c r="Q230" s="239" t="s">
        <v>1045</v>
      </c>
    </row>
    <row r="231" spans="1:17" ht="12" customHeight="1" x14ac:dyDescent="0.25">
      <c r="A231" s="247" t="s">
        <v>273</v>
      </c>
      <c r="B231" s="247" t="s">
        <v>248</v>
      </c>
      <c r="C231" s="248" t="s">
        <v>1913</v>
      </c>
      <c r="D231" s="249">
        <v>1</v>
      </c>
      <c r="E231" s="249">
        <v>2</v>
      </c>
      <c r="F231" s="250" t="s">
        <v>467</v>
      </c>
      <c r="G231" s="245" t="s">
        <v>831</v>
      </c>
      <c r="J231" s="251" t="s">
        <v>1046</v>
      </c>
      <c r="K231" s="252" t="s">
        <v>831</v>
      </c>
      <c r="M231" s="240" t="s">
        <v>833</v>
      </c>
      <c r="N231" s="253" t="s">
        <v>467</v>
      </c>
      <c r="O231" s="239" t="str">
        <f t="shared" si="3"/>
        <v>№1/181</v>
      </c>
      <c r="P231" s="239" t="s">
        <v>831</v>
      </c>
      <c r="Q231" s="239" t="s">
        <v>1046</v>
      </c>
    </row>
    <row r="232" spans="1:17" ht="12" customHeight="1" x14ac:dyDescent="0.25">
      <c r="A232" s="247" t="s">
        <v>273</v>
      </c>
      <c r="B232" s="247" t="s">
        <v>275</v>
      </c>
      <c r="C232" s="248" t="s">
        <v>1914</v>
      </c>
      <c r="D232" s="249">
        <v>1</v>
      </c>
      <c r="E232" s="249">
        <v>2</v>
      </c>
      <c r="F232" s="250" t="s">
        <v>468</v>
      </c>
      <c r="G232" s="245" t="s">
        <v>831</v>
      </c>
      <c r="J232" s="251" t="s">
        <v>1047</v>
      </c>
      <c r="K232" s="252" t="s">
        <v>831</v>
      </c>
      <c r="M232" s="240" t="s">
        <v>833</v>
      </c>
      <c r="N232" s="253" t="s">
        <v>468</v>
      </c>
      <c r="O232" s="239" t="str">
        <f t="shared" si="3"/>
        <v>№1/182</v>
      </c>
      <c r="P232" s="239" t="s">
        <v>831</v>
      </c>
      <c r="Q232" s="239" t="s">
        <v>1047</v>
      </c>
    </row>
    <row r="233" spans="1:17" ht="12" customHeight="1" x14ac:dyDescent="0.25">
      <c r="A233" s="247" t="s">
        <v>273</v>
      </c>
      <c r="B233" s="247" t="s">
        <v>109</v>
      </c>
      <c r="C233" s="248" t="s">
        <v>1540</v>
      </c>
      <c r="D233" s="249">
        <v>1</v>
      </c>
      <c r="E233" s="249">
        <v>0</v>
      </c>
      <c r="F233" s="250" t="s">
        <v>469</v>
      </c>
      <c r="G233" s="245" t="s">
        <v>831</v>
      </c>
      <c r="J233" s="251" t="s">
        <v>1048</v>
      </c>
      <c r="K233" s="252" t="s">
        <v>831</v>
      </c>
      <c r="M233" s="240" t="s">
        <v>833</v>
      </c>
      <c r="N233" s="253" t="s">
        <v>469</v>
      </c>
      <c r="O233" s="239" t="str">
        <f t="shared" si="3"/>
        <v>№1/183</v>
      </c>
      <c r="P233" s="239" t="s">
        <v>831</v>
      </c>
      <c r="Q233" s="239" t="s">
        <v>1048</v>
      </c>
    </row>
    <row r="234" spans="1:17" ht="12" customHeight="1" x14ac:dyDescent="0.25">
      <c r="A234" s="247" t="s">
        <v>273</v>
      </c>
      <c r="B234" s="247" t="s">
        <v>251</v>
      </c>
      <c r="C234" s="248" t="s">
        <v>1541</v>
      </c>
      <c r="D234" s="249">
        <v>1</v>
      </c>
      <c r="E234" s="249">
        <v>3</v>
      </c>
      <c r="F234" s="250" t="s">
        <v>470</v>
      </c>
      <c r="G234" s="245" t="s">
        <v>831</v>
      </c>
      <c r="J234" s="251" t="s">
        <v>1049</v>
      </c>
      <c r="K234" s="252" t="s">
        <v>831</v>
      </c>
      <c r="M234" s="240" t="s">
        <v>833</v>
      </c>
      <c r="N234" s="253" t="s">
        <v>470</v>
      </c>
      <c r="O234" s="239" t="str">
        <f t="shared" si="3"/>
        <v>№1/184</v>
      </c>
      <c r="P234" s="239" t="s">
        <v>831</v>
      </c>
      <c r="Q234" s="239" t="s">
        <v>1049</v>
      </c>
    </row>
    <row r="235" spans="1:17" ht="12" customHeight="1" x14ac:dyDescent="0.25">
      <c r="A235" s="247" t="s">
        <v>273</v>
      </c>
      <c r="B235" s="247" t="s">
        <v>212</v>
      </c>
      <c r="C235" s="248" t="s">
        <v>1915</v>
      </c>
      <c r="D235" s="249">
        <v>1</v>
      </c>
      <c r="E235" s="249">
        <v>0</v>
      </c>
      <c r="F235" s="250" t="s">
        <v>477</v>
      </c>
      <c r="G235" s="245" t="s">
        <v>831</v>
      </c>
      <c r="J235" s="251" t="s">
        <v>1050</v>
      </c>
      <c r="K235" s="252" t="s">
        <v>831</v>
      </c>
      <c r="M235" s="240" t="s">
        <v>833</v>
      </c>
      <c r="N235" s="253" t="s">
        <v>477</v>
      </c>
      <c r="O235" s="239" t="str">
        <f t="shared" si="3"/>
        <v>№1/191</v>
      </c>
      <c r="P235" s="239" t="s">
        <v>831</v>
      </c>
      <c r="Q235" s="239" t="s">
        <v>1050</v>
      </c>
    </row>
    <row r="236" spans="1:17" ht="12" customHeight="1" x14ac:dyDescent="0.25">
      <c r="A236" s="247" t="s">
        <v>273</v>
      </c>
      <c r="B236" s="247" t="s">
        <v>252</v>
      </c>
      <c r="C236" s="248" t="s">
        <v>1542</v>
      </c>
      <c r="D236" s="249">
        <v>1</v>
      </c>
      <c r="E236" s="249">
        <v>1</v>
      </c>
      <c r="F236" s="250" t="s">
        <v>471</v>
      </c>
      <c r="G236" s="245" t="s">
        <v>831</v>
      </c>
      <c r="J236" s="251" t="s">
        <v>1051</v>
      </c>
      <c r="K236" s="252" t="s">
        <v>831</v>
      </c>
      <c r="M236" s="240" t="s">
        <v>833</v>
      </c>
      <c r="N236" s="253" t="s">
        <v>471</v>
      </c>
      <c r="O236" s="239" t="str">
        <f t="shared" si="3"/>
        <v>№1/185</v>
      </c>
      <c r="P236" s="239" t="s">
        <v>831</v>
      </c>
      <c r="Q236" s="239" t="s">
        <v>1051</v>
      </c>
    </row>
    <row r="237" spans="1:17" ht="12" customHeight="1" x14ac:dyDescent="0.25">
      <c r="A237" s="247" t="s">
        <v>273</v>
      </c>
      <c r="B237" s="247" t="s">
        <v>186</v>
      </c>
      <c r="C237" s="248" t="s">
        <v>1543</v>
      </c>
      <c r="D237" s="249">
        <v>1</v>
      </c>
      <c r="E237" s="249">
        <v>1</v>
      </c>
      <c r="F237" s="250" t="s">
        <v>472</v>
      </c>
      <c r="G237" s="245" t="s">
        <v>831</v>
      </c>
      <c r="J237" s="251" t="s">
        <v>1052</v>
      </c>
      <c r="K237" s="252" t="s">
        <v>831</v>
      </c>
      <c r="M237" s="240" t="s">
        <v>833</v>
      </c>
      <c r="N237" s="253" t="s">
        <v>472</v>
      </c>
      <c r="O237" s="239" t="str">
        <f t="shared" si="3"/>
        <v>№1/186</v>
      </c>
      <c r="P237" s="239" t="s">
        <v>831</v>
      </c>
      <c r="Q237" s="239" t="s">
        <v>1052</v>
      </c>
    </row>
    <row r="238" spans="1:17" ht="12" customHeight="1" x14ac:dyDescent="0.25">
      <c r="A238" s="247" t="s">
        <v>273</v>
      </c>
      <c r="B238" s="247" t="s">
        <v>253</v>
      </c>
      <c r="C238" s="248" t="s">
        <v>1544</v>
      </c>
      <c r="D238" s="249">
        <v>1</v>
      </c>
      <c r="E238" s="249">
        <v>2</v>
      </c>
      <c r="F238" s="250" t="s">
        <v>473</v>
      </c>
      <c r="G238" s="245" t="s">
        <v>831</v>
      </c>
      <c r="J238" s="251" t="s">
        <v>1053</v>
      </c>
      <c r="K238" s="252" t="s">
        <v>831</v>
      </c>
      <c r="M238" s="240" t="s">
        <v>833</v>
      </c>
      <c r="N238" s="253" t="s">
        <v>473</v>
      </c>
      <c r="O238" s="239" t="str">
        <f t="shared" si="3"/>
        <v>№1/187</v>
      </c>
      <c r="P238" s="239" t="s">
        <v>831</v>
      </c>
      <c r="Q238" s="239" t="s">
        <v>1053</v>
      </c>
    </row>
    <row r="239" spans="1:17" ht="12" customHeight="1" x14ac:dyDescent="0.25">
      <c r="A239" s="247" t="s">
        <v>273</v>
      </c>
      <c r="B239" s="247" t="s">
        <v>188</v>
      </c>
      <c r="C239" s="248" t="s">
        <v>1545</v>
      </c>
      <c r="D239" s="249">
        <v>1</v>
      </c>
      <c r="E239" s="249">
        <v>1</v>
      </c>
      <c r="F239" s="250" t="s">
        <v>474</v>
      </c>
      <c r="G239" s="245" t="s">
        <v>831</v>
      </c>
      <c r="J239" s="251" t="s">
        <v>1054</v>
      </c>
      <c r="K239" s="252" t="s">
        <v>831</v>
      </c>
      <c r="M239" s="240" t="s">
        <v>833</v>
      </c>
      <c r="N239" s="253" t="s">
        <v>474</v>
      </c>
      <c r="O239" s="239" t="str">
        <f t="shared" si="3"/>
        <v>№1/188</v>
      </c>
      <c r="P239" s="239" t="s">
        <v>831</v>
      </c>
      <c r="Q239" s="239" t="s">
        <v>1054</v>
      </c>
    </row>
    <row r="240" spans="1:17" ht="12" customHeight="1" x14ac:dyDescent="0.25">
      <c r="A240" s="247" t="s">
        <v>273</v>
      </c>
      <c r="B240" s="247" t="s">
        <v>239</v>
      </c>
      <c r="C240" s="248" t="s">
        <v>1546</v>
      </c>
      <c r="D240" s="249">
        <v>1</v>
      </c>
      <c r="E240" s="249">
        <v>1</v>
      </c>
      <c r="F240" s="250" t="s">
        <v>475</v>
      </c>
      <c r="G240" s="245" t="s">
        <v>831</v>
      </c>
      <c r="J240" s="251" t="s">
        <v>1055</v>
      </c>
      <c r="K240" s="252" t="s">
        <v>831</v>
      </c>
      <c r="M240" s="240" t="s">
        <v>833</v>
      </c>
      <c r="N240" s="253" t="s">
        <v>475</v>
      </c>
      <c r="O240" s="239" t="str">
        <f t="shared" si="3"/>
        <v>№1/189</v>
      </c>
      <c r="P240" s="239" t="s">
        <v>831</v>
      </c>
      <c r="Q240" s="239" t="s">
        <v>1055</v>
      </c>
    </row>
    <row r="241" spans="1:17" ht="12" customHeight="1" x14ac:dyDescent="0.25">
      <c r="A241" s="247" t="s">
        <v>273</v>
      </c>
      <c r="B241" s="247" t="s">
        <v>240</v>
      </c>
      <c r="C241" s="248" t="s">
        <v>1547</v>
      </c>
      <c r="D241" s="249">
        <v>1</v>
      </c>
      <c r="E241" s="249">
        <v>1</v>
      </c>
      <c r="F241" s="250" t="s">
        <v>476</v>
      </c>
      <c r="G241" s="245" t="s">
        <v>831</v>
      </c>
      <c r="J241" s="251" t="s">
        <v>1056</v>
      </c>
      <c r="K241" s="252" t="s">
        <v>831</v>
      </c>
      <c r="M241" s="240" t="s">
        <v>833</v>
      </c>
      <c r="N241" s="253" t="s">
        <v>476</v>
      </c>
      <c r="O241" s="239" t="str">
        <f t="shared" si="3"/>
        <v>№1/190</v>
      </c>
      <c r="P241" s="239" t="s">
        <v>831</v>
      </c>
      <c r="Q241" s="239" t="s">
        <v>1056</v>
      </c>
    </row>
    <row r="242" spans="1:17" ht="12" customHeight="1" x14ac:dyDescent="0.25">
      <c r="A242" s="247" t="s">
        <v>273</v>
      </c>
      <c r="B242" s="247" t="s">
        <v>245</v>
      </c>
      <c r="C242" s="248" t="s">
        <v>1537</v>
      </c>
      <c r="D242" s="249">
        <v>1</v>
      </c>
      <c r="E242" s="249">
        <v>2</v>
      </c>
      <c r="F242" s="250" t="s">
        <v>466</v>
      </c>
      <c r="G242" s="245" t="s">
        <v>831</v>
      </c>
      <c r="J242" s="251" t="s">
        <v>1057</v>
      </c>
      <c r="K242" s="252" t="s">
        <v>831</v>
      </c>
      <c r="M242" s="240" t="s">
        <v>833</v>
      </c>
      <c r="N242" s="253" t="s">
        <v>466</v>
      </c>
      <c r="O242" s="239" t="str">
        <f t="shared" si="3"/>
        <v>№1/180</v>
      </c>
      <c r="P242" s="239" t="s">
        <v>831</v>
      </c>
      <c r="Q242" s="239" t="s">
        <v>1057</v>
      </c>
    </row>
    <row r="243" spans="1:17" ht="12" customHeight="1" x14ac:dyDescent="0.25">
      <c r="A243" s="247" t="s">
        <v>276</v>
      </c>
      <c r="B243" s="247" t="s">
        <v>277</v>
      </c>
      <c r="C243" s="248" t="s">
        <v>1548</v>
      </c>
      <c r="D243" s="249">
        <v>1</v>
      </c>
      <c r="E243" s="249">
        <v>0</v>
      </c>
      <c r="F243" s="250" t="s">
        <v>478</v>
      </c>
      <c r="G243" s="245" t="s">
        <v>831</v>
      </c>
      <c r="J243" s="251" t="s">
        <v>1058</v>
      </c>
      <c r="K243" s="252" t="s">
        <v>831</v>
      </c>
      <c r="M243" s="240" t="s">
        <v>833</v>
      </c>
      <c r="N243" s="253" t="s">
        <v>478</v>
      </c>
      <c r="O243" s="239" t="str">
        <f t="shared" si="3"/>
        <v>№1/192</v>
      </c>
      <c r="P243" s="239" t="s">
        <v>831</v>
      </c>
      <c r="Q243" s="239" t="s">
        <v>1058</v>
      </c>
    </row>
    <row r="244" spans="1:17" ht="12" customHeight="1" x14ac:dyDescent="0.25">
      <c r="A244" s="247" t="s">
        <v>276</v>
      </c>
      <c r="B244" s="247" t="s">
        <v>278</v>
      </c>
      <c r="C244" s="248" t="s">
        <v>1549</v>
      </c>
      <c r="D244" s="249">
        <v>1</v>
      </c>
      <c r="E244" s="249">
        <v>0</v>
      </c>
      <c r="F244" s="250" t="s">
        <v>479</v>
      </c>
      <c r="G244" s="245" t="s">
        <v>831</v>
      </c>
      <c r="J244" s="251" t="s">
        <v>1059</v>
      </c>
      <c r="K244" s="252" t="s">
        <v>831</v>
      </c>
      <c r="M244" s="240" t="s">
        <v>833</v>
      </c>
      <c r="N244" s="253" t="s">
        <v>479</v>
      </c>
      <c r="O244" s="239" t="str">
        <f t="shared" si="3"/>
        <v>№1/193</v>
      </c>
      <c r="P244" s="239" t="s">
        <v>831</v>
      </c>
      <c r="Q244" s="239" t="s">
        <v>1059</v>
      </c>
    </row>
    <row r="245" spans="1:17" ht="12" customHeight="1" x14ac:dyDescent="0.25">
      <c r="A245" s="247" t="s">
        <v>276</v>
      </c>
      <c r="B245" s="247" t="s">
        <v>272</v>
      </c>
      <c r="C245" s="248" t="s">
        <v>1916</v>
      </c>
      <c r="D245" s="249">
        <v>1</v>
      </c>
      <c r="E245" s="249">
        <v>4</v>
      </c>
      <c r="F245" s="250" t="s">
        <v>480</v>
      </c>
      <c r="G245" s="245" t="s">
        <v>831</v>
      </c>
      <c r="J245" s="251" t="s">
        <v>1060</v>
      </c>
      <c r="K245" s="252" t="s">
        <v>831</v>
      </c>
      <c r="M245" s="240" t="s">
        <v>833</v>
      </c>
      <c r="N245" s="253" t="s">
        <v>480</v>
      </c>
      <c r="O245" s="239" t="str">
        <f t="shared" si="3"/>
        <v>№1/194</v>
      </c>
      <c r="P245" s="239" t="s">
        <v>831</v>
      </c>
      <c r="Q245" s="239" t="s">
        <v>1060</v>
      </c>
    </row>
    <row r="246" spans="1:17" ht="12" customHeight="1" x14ac:dyDescent="0.25">
      <c r="A246" s="247" t="s">
        <v>276</v>
      </c>
      <c r="B246" s="247" t="s">
        <v>254</v>
      </c>
      <c r="C246" s="248" t="s">
        <v>1917</v>
      </c>
      <c r="D246" s="249">
        <v>1</v>
      </c>
      <c r="E246" s="249">
        <v>4</v>
      </c>
      <c r="F246" s="250" t="s">
        <v>481</v>
      </c>
      <c r="G246" s="245" t="s">
        <v>831</v>
      </c>
      <c r="J246" s="251" t="s">
        <v>1061</v>
      </c>
      <c r="K246" s="252" t="s">
        <v>831</v>
      </c>
      <c r="M246" s="240" t="s">
        <v>833</v>
      </c>
      <c r="N246" s="253" t="s">
        <v>481</v>
      </c>
      <c r="O246" s="239" t="str">
        <f t="shared" si="3"/>
        <v>№1/195</v>
      </c>
      <c r="P246" s="239" t="s">
        <v>831</v>
      </c>
      <c r="Q246" s="239" t="s">
        <v>1061</v>
      </c>
    </row>
    <row r="247" spans="1:17" ht="12" customHeight="1" x14ac:dyDescent="0.25">
      <c r="A247" s="247" t="s">
        <v>276</v>
      </c>
      <c r="B247" s="247" t="s">
        <v>108</v>
      </c>
      <c r="C247" s="248" t="s">
        <v>1552</v>
      </c>
      <c r="D247" s="249">
        <v>1</v>
      </c>
      <c r="E247" s="249">
        <v>4</v>
      </c>
      <c r="F247" s="250" t="s">
        <v>482</v>
      </c>
      <c r="G247" s="245" t="s">
        <v>831</v>
      </c>
      <c r="J247" s="251" t="s">
        <v>1062</v>
      </c>
      <c r="K247" s="252" t="s">
        <v>831</v>
      </c>
      <c r="M247" s="240" t="s">
        <v>833</v>
      </c>
      <c r="N247" s="253" t="s">
        <v>482</v>
      </c>
      <c r="O247" s="239" t="str">
        <f t="shared" si="3"/>
        <v>№1/196</v>
      </c>
      <c r="P247" s="239" t="s">
        <v>831</v>
      </c>
      <c r="Q247" s="239" t="s">
        <v>1062</v>
      </c>
    </row>
    <row r="248" spans="1:17" ht="12" customHeight="1" x14ac:dyDescent="0.25">
      <c r="A248" s="247" t="s">
        <v>279</v>
      </c>
      <c r="B248" s="247" t="s">
        <v>227</v>
      </c>
      <c r="C248" s="248" t="s">
        <v>1918</v>
      </c>
      <c r="D248" s="249">
        <v>1</v>
      </c>
      <c r="E248" s="249">
        <v>0</v>
      </c>
      <c r="F248" s="250" t="s">
        <v>483</v>
      </c>
      <c r="G248" s="245" t="s">
        <v>831</v>
      </c>
      <c r="J248" s="251" t="s">
        <v>1063</v>
      </c>
      <c r="K248" s="252" t="s">
        <v>831</v>
      </c>
      <c r="M248" s="240" t="s">
        <v>833</v>
      </c>
      <c r="N248" s="253" t="s">
        <v>483</v>
      </c>
      <c r="O248" s="239" t="str">
        <f t="shared" si="3"/>
        <v>№1/197</v>
      </c>
      <c r="P248" s="239" t="s">
        <v>831</v>
      </c>
      <c r="Q248" s="239" t="s">
        <v>1063</v>
      </c>
    </row>
    <row r="249" spans="1:17" ht="12" customHeight="1" x14ac:dyDescent="0.25">
      <c r="A249" s="247" t="s">
        <v>279</v>
      </c>
      <c r="B249" s="247" t="s">
        <v>202</v>
      </c>
      <c r="C249" s="248" t="s">
        <v>1919</v>
      </c>
      <c r="D249" s="249">
        <v>1</v>
      </c>
      <c r="E249" s="249">
        <v>0</v>
      </c>
      <c r="F249" s="250" t="s">
        <v>484</v>
      </c>
      <c r="G249" s="245" t="s">
        <v>831</v>
      </c>
      <c r="J249" s="251" t="s">
        <v>1064</v>
      </c>
      <c r="K249" s="252" t="s">
        <v>831</v>
      </c>
      <c r="M249" s="240" t="s">
        <v>833</v>
      </c>
      <c r="N249" s="253" t="s">
        <v>484</v>
      </c>
      <c r="O249" s="239" t="str">
        <f t="shared" si="3"/>
        <v>№1/198</v>
      </c>
      <c r="P249" s="239" t="s">
        <v>831</v>
      </c>
      <c r="Q249" s="239" t="s">
        <v>1064</v>
      </c>
    </row>
    <row r="250" spans="1:17" ht="12" customHeight="1" x14ac:dyDescent="0.25">
      <c r="A250" s="247" t="s">
        <v>280</v>
      </c>
      <c r="B250" s="247" t="s">
        <v>196</v>
      </c>
      <c r="C250" s="248" t="s">
        <v>1553</v>
      </c>
      <c r="D250" s="249">
        <v>1</v>
      </c>
      <c r="E250" s="249">
        <v>0</v>
      </c>
      <c r="F250" s="250" t="s">
        <v>485</v>
      </c>
      <c r="G250" s="245" t="s">
        <v>831</v>
      </c>
      <c r="J250" s="251" t="s">
        <v>1065</v>
      </c>
      <c r="K250" s="252" t="s">
        <v>831</v>
      </c>
      <c r="M250" s="240" t="s">
        <v>833</v>
      </c>
      <c r="N250" s="253" t="s">
        <v>485</v>
      </c>
      <c r="O250" s="239" t="str">
        <f t="shared" si="3"/>
        <v>№1/199</v>
      </c>
      <c r="P250" s="239" t="s">
        <v>831</v>
      </c>
      <c r="Q250" s="239" t="s">
        <v>1065</v>
      </c>
    </row>
    <row r="251" spans="1:17" ht="12" customHeight="1" x14ac:dyDescent="0.25">
      <c r="A251" s="247" t="s">
        <v>281</v>
      </c>
      <c r="B251" s="247" t="s">
        <v>282</v>
      </c>
      <c r="C251" s="248" t="s">
        <v>1920</v>
      </c>
      <c r="D251" s="249">
        <v>2</v>
      </c>
      <c r="E251" s="249">
        <v>0</v>
      </c>
      <c r="F251" s="250" t="s">
        <v>487</v>
      </c>
      <c r="G251" s="245" t="s">
        <v>831</v>
      </c>
      <c r="J251" s="251" t="s">
        <v>1066</v>
      </c>
      <c r="K251" s="252" t="s">
        <v>831</v>
      </c>
      <c r="M251" s="240" t="s">
        <v>833</v>
      </c>
      <c r="N251" s="253" t="s">
        <v>487</v>
      </c>
      <c r="O251" s="239" t="str">
        <f t="shared" si="3"/>
        <v>№1/201</v>
      </c>
      <c r="P251" s="239" t="s">
        <v>831</v>
      </c>
      <c r="Q251" s="239" t="s">
        <v>1066</v>
      </c>
    </row>
    <row r="252" spans="1:17" ht="12" customHeight="1" x14ac:dyDescent="0.25">
      <c r="A252" s="247" t="s">
        <v>281</v>
      </c>
      <c r="B252" s="247" t="s">
        <v>283</v>
      </c>
      <c r="C252" s="248" t="s">
        <v>1556</v>
      </c>
      <c r="D252" s="249">
        <v>2</v>
      </c>
      <c r="E252" s="249">
        <v>0</v>
      </c>
      <c r="F252" s="250" t="s">
        <v>488</v>
      </c>
      <c r="G252" s="245" t="s">
        <v>831</v>
      </c>
      <c r="J252" s="251" t="s">
        <v>1067</v>
      </c>
      <c r="K252" s="252" t="s">
        <v>831</v>
      </c>
      <c r="M252" s="240" t="s">
        <v>833</v>
      </c>
      <c r="N252" s="253" t="s">
        <v>488</v>
      </c>
      <c r="O252" s="239" t="str">
        <f t="shared" si="3"/>
        <v>№1/202</v>
      </c>
      <c r="P252" s="239" t="s">
        <v>831</v>
      </c>
      <c r="Q252" s="239" t="s">
        <v>1067</v>
      </c>
    </row>
    <row r="253" spans="1:17" ht="12" customHeight="1" x14ac:dyDescent="0.25">
      <c r="A253" s="247" t="s">
        <v>281</v>
      </c>
      <c r="B253" s="247" t="s">
        <v>284</v>
      </c>
      <c r="C253" s="248" t="s">
        <v>1921</v>
      </c>
      <c r="D253" s="249">
        <v>2</v>
      </c>
      <c r="E253" s="249">
        <v>0</v>
      </c>
      <c r="F253" s="250" t="s">
        <v>489</v>
      </c>
      <c r="G253" s="245" t="s">
        <v>831</v>
      </c>
      <c r="J253" s="251" t="s">
        <v>1068</v>
      </c>
      <c r="K253" s="252" t="s">
        <v>831</v>
      </c>
      <c r="M253" s="240" t="s">
        <v>833</v>
      </c>
      <c r="N253" s="253" t="s">
        <v>489</v>
      </c>
      <c r="O253" s="239" t="str">
        <f t="shared" si="3"/>
        <v>№1/203</v>
      </c>
      <c r="P253" s="239" t="s">
        <v>831</v>
      </c>
      <c r="Q253" s="239" t="s">
        <v>1068</v>
      </c>
    </row>
    <row r="254" spans="1:17" ht="12" customHeight="1" x14ac:dyDescent="0.25">
      <c r="A254" s="247" t="s">
        <v>281</v>
      </c>
      <c r="B254" s="247" t="s">
        <v>174</v>
      </c>
      <c r="C254" s="248" t="s">
        <v>1558</v>
      </c>
      <c r="D254" s="249">
        <v>2</v>
      </c>
      <c r="E254" s="249">
        <v>6</v>
      </c>
      <c r="F254" s="250" t="s">
        <v>490</v>
      </c>
      <c r="G254" s="245" t="s">
        <v>831</v>
      </c>
      <c r="J254" s="251" t="s">
        <v>1069</v>
      </c>
      <c r="K254" s="252" t="s">
        <v>831</v>
      </c>
      <c r="M254" s="240" t="s">
        <v>833</v>
      </c>
      <c r="N254" s="253" t="s">
        <v>490</v>
      </c>
      <c r="O254" s="239" t="str">
        <f t="shared" si="3"/>
        <v>№1/204</v>
      </c>
      <c r="P254" s="239" t="s">
        <v>831</v>
      </c>
      <c r="Q254" s="239" t="s">
        <v>1069</v>
      </c>
    </row>
    <row r="255" spans="1:17" ht="12" customHeight="1" x14ac:dyDescent="0.25">
      <c r="A255" s="247" t="s">
        <v>281</v>
      </c>
      <c r="B255" s="247" t="s">
        <v>112</v>
      </c>
      <c r="C255" s="248" t="s">
        <v>1559</v>
      </c>
      <c r="D255" s="249">
        <v>2</v>
      </c>
      <c r="E255" s="249">
        <v>3</v>
      </c>
      <c r="F255" s="250" t="s">
        <v>491</v>
      </c>
      <c r="G255" s="245" t="s">
        <v>831</v>
      </c>
      <c r="J255" s="251" t="s">
        <v>1070</v>
      </c>
      <c r="K255" s="252" t="s">
        <v>831</v>
      </c>
      <c r="M255" s="240" t="s">
        <v>833</v>
      </c>
      <c r="N255" s="253" t="s">
        <v>491</v>
      </c>
      <c r="O255" s="239" t="str">
        <f t="shared" si="3"/>
        <v>№1/205</v>
      </c>
      <c r="P255" s="239" t="s">
        <v>831</v>
      </c>
      <c r="Q255" s="239" t="s">
        <v>1070</v>
      </c>
    </row>
    <row r="256" spans="1:17" ht="12" customHeight="1" x14ac:dyDescent="0.25">
      <c r="A256" s="247" t="s">
        <v>281</v>
      </c>
      <c r="B256" s="247" t="s">
        <v>191</v>
      </c>
      <c r="C256" s="248" t="s">
        <v>1560</v>
      </c>
      <c r="D256" s="249">
        <v>2</v>
      </c>
      <c r="E256" s="249">
        <v>6</v>
      </c>
      <c r="F256" s="250" t="s">
        <v>492</v>
      </c>
      <c r="G256" s="245" t="s">
        <v>831</v>
      </c>
      <c r="J256" s="251" t="s">
        <v>1071</v>
      </c>
      <c r="K256" s="252" t="s">
        <v>831</v>
      </c>
      <c r="M256" s="240" t="s">
        <v>833</v>
      </c>
      <c r="N256" s="253" t="s">
        <v>492</v>
      </c>
      <c r="O256" s="239" t="str">
        <f t="shared" si="3"/>
        <v>№1/206</v>
      </c>
      <c r="P256" s="239" t="s">
        <v>831</v>
      </c>
      <c r="Q256" s="239" t="s">
        <v>1071</v>
      </c>
    </row>
    <row r="257" spans="1:17" ht="12" customHeight="1" x14ac:dyDescent="0.25">
      <c r="A257" s="247" t="s">
        <v>281</v>
      </c>
      <c r="B257" s="247" t="s">
        <v>235</v>
      </c>
      <c r="C257" s="248" t="s">
        <v>1562</v>
      </c>
      <c r="D257" s="249">
        <v>2</v>
      </c>
      <c r="E257" s="249">
        <v>0</v>
      </c>
      <c r="F257" s="250" t="s">
        <v>495</v>
      </c>
      <c r="G257" s="245" t="s">
        <v>831</v>
      </c>
      <c r="J257" s="251" t="s">
        <v>1072</v>
      </c>
      <c r="K257" s="252" t="s">
        <v>831</v>
      </c>
      <c r="M257" s="240" t="s">
        <v>833</v>
      </c>
      <c r="N257" s="253" t="s">
        <v>495</v>
      </c>
      <c r="O257" s="239" t="str">
        <f t="shared" si="3"/>
        <v>№1/209</v>
      </c>
      <c r="P257" s="239" t="s">
        <v>831</v>
      </c>
      <c r="Q257" s="239" t="s">
        <v>1072</v>
      </c>
    </row>
    <row r="258" spans="1:17" ht="12" customHeight="1" x14ac:dyDescent="0.25">
      <c r="A258" s="247" t="s">
        <v>281</v>
      </c>
      <c r="B258" s="247" t="s">
        <v>252</v>
      </c>
      <c r="C258" s="248" t="s">
        <v>1565</v>
      </c>
      <c r="D258" s="249">
        <v>2</v>
      </c>
      <c r="E258" s="249">
        <v>0</v>
      </c>
      <c r="F258" s="250" t="s">
        <v>498</v>
      </c>
      <c r="G258" s="245" t="s">
        <v>831</v>
      </c>
      <c r="J258" s="251" t="s">
        <v>1073</v>
      </c>
      <c r="K258" s="252" t="s">
        <v>831</v>
      </c>
      <c r="M258" s="240" t="s">
        <v>833</v>
      </c>
      <c r="N258" s="253" t="s">
        <v>498</v>
      </c>
      <c r="O258" s="239" t="str">
        <f t="shared" si="3"/>
        <v>№1/212</v>
      </c>
      <c r="P258" s="239" t="s">
        <v>831</v>
      </c>
      <c r="Q258" s="239" t="s">
        <v>1073</v>
      </c>
    </row>
    <row r="259" spans="1:17" ht="12" customHeight="1" x14ac:dyDescent="0.25">
      <c r="A259" s="247" t="s">
        <v>281</v>
      </c>
      <c r="B259" s="247" t="s">
        <v>108</v>
      </c>
      <c r="C259" s="248" t="s">
        <v>1566</v>
      </c>
      <c r="D259" s="249">
        <v>2</v>
      </c>
      <c r="E259" s="249">
        <v>1</v>
      </c>
      <c r="F259" s="250"/>
      <c r="J259" s="251" t="s">
        <v>835</v>
      </c>
      <c r="K259" s="252"/>
      <c r="M259" s="240" t="s">
        <v>833</v>
      </c>
      <c r="N259" s="253"/>
      <c r="O259" s="239" t="str">
        <f t="shared" si="3"/>
        <v>№1/</v>
      </c>
      <c r="Q259" s="239" t="s">
        <v>835</v>
      </c>
    </row>
    <row r="260" spans="1:17" ht="12" customHeight="1" x14ac:dyDescent="0.25">
      <c r="A260" s="247" t="s">
        <v>281</v>
      </c>
      <c r="B260" s="247" t="s">
        <v>105</v>
      </c>
      <c r="C260" s="248" t="s">
        <v>1568</v>
      </c>
      <c r="D260" s="249">
        <v>2</v>
      </c>
      <c r="E260" s="249">
        <v>4</v>
      </c>
      <c r="F260" s="250" t="s">
        <v>500</v>
      </c>
      <c r="G260" s="245" t="s">
        <v>831</v>
      </c>
      <c r="J260" s="251" t="s">
        <v>1074</v>
      </c>
      <c r="K260" s="252" t="s">
        <v>831</v>
      </c>
      <c r="M260" s="240" t="s">
        <v>833</v>
      </c>
      <c r="N260" s="253" t="s">
        <v>500</v>
      </c>
      <c r="O260" s="239" t="str">
        <f t="shared" ref="O260:O323" si="4">CONCATENATE(M260,N260)</f>
        <v>№1/214</v>
      </c>
      <c r="P260" s="239" t="s">
        <v>831</v>
      </c>
      <c r="Q260" s="239" t="s">
        <v>1074</v>
      </c>
    </row>
    <row r="261" spans="1:17" ht="12" customHeight="1" x14ac:dyDescent="0.25">
      <c r="A261" s="247" t="s">
        <v>281</v>
      </c>
      <c r="B261" s="247" t="s">
        <v>288</v>
      </c>
      <c r="C261" s="248" t="s">
        <v>1922</v>
      </c>
      <c r="D261" s="249">
        <v>2</v>
      </c>
      <c r="E261" s="249">
        <v>4</v>
      </c>
      <c r="F261" s="250" t="s">
        <v>501</v>
      </c>
      <c r="G261" s="245" t="s">
        <v>831</v>
      </c>
      <c r="J261" s="251" t="s">
        <v>1075</v>
      </c>
      <c r="K261" s="252" t="s">
        <v>831</v>
      </c>
      <c r="M261" s="240" t="s">
        <v>833</v>
      </c>
      <c r="N261" s="253" t="s">
        <v>501</v>
      </c>
      <c r="O261" s="239" t="str">
        <f t="shared" si="4"/>
        <v>№1/215</v>
      </c>
      <c r="P261" s="239" t="s">
        <v>831</v>
      </c>
      <c r="Q261" s="239" t="s">
        <v>1075</v>
      </c>
    </row>
    <row r="262" spans="1:17" ht="12" customHeight="1" x14ac:dyDescent="0.25">
      <c r="A262" s="247" t="s">
        <v>281</v>
      </c>
      <c r="B262" s="247" t="s">
        <v>237</v>
      </c>
      <c r="C262" s="248" t="s">
        <v>1563</v>
      </c>
      <c r="D262" s="249">
        <v>2</v>
      </c>
      <c r="E262" s="249">
        <v>1</v>
      </c>
      <c r="F262" s="250" t="s">
        <v>496</v>
      </c>
      <c r="G262" s="245" t="s">
        <v>831</v>
      </c>
      <c r="J262" s="251" t="s">
        <v>1076</v>
      </c>
      <c r="K262" s="252" t="s">
        <v>831</v>
      </c>
      <c r="M262" s="240" t="s">
        <v>833</v>
      </c>
      <c r="N262" s="253" t="s">
        <v>496</v>
      </c>
      <c r="O262" s="239" t="str">
        <f t="shared" si="4"/>
        <v>№1/210</v>
      </c>
      <c r="P262" s="239" t="s">
        <v>831</v>
      </c>
      <c r="Q262" s="239" t="s">
        <v>1076</v>
      </c>
    </row>
    <row r="263" spans="1:17" ht="12" customHeight="1" x14ac:dyDescent="0.25">
      <c r="A263" s="247" t="s">
        <v>281</v>
      </c>
      <c r="B263" s="247" t="s">
        <v>286</v>
      </c>
      <c r="C263" s="248" t="s">
        <v>1923</v>
      </c>
      <c r="D263" s="249">
        <v>2</v>
      </c>
      <c r="E263" s="249">
        <v>2</v>
      </c>
      <c r="F263" s="250" t="s">
        <v>497</v>
      </c>
      <c r="G263" s="245" t="s">
        <v>831</v>
      </c>
      <c r="J263" s="251" t="s">
        <v>1077</v>
      </c>
      <c r="K263" s="252" t="s">
        <v>831</v>
      </c>
      <c r="M263" s="240" t="s">
        <v>833</v>
      </c>
      <c r="N263" s="253" t="s">
        <v>497</v>
      </c>
      <c r="O263" s="239" t="str">
        <f t="shared" si="4"/>
        <v>№1/211</v>
      </c>
      <c r="P263" s="239" t="s">
        <v>831</v>
      </c>
      <c r="Q263" s="239" t="s">
        <v>1077</v>
      </c>
    </row>
    <row r="264" spans="1:17" ht="12" customHeight="1" x14ac:dyDescent="0.25">
      <c r="A264" s="247" t="s">
        <v>281</v>
      </c>
      <c r="B264" s="247" t="s">
        <v>246</v>
      </c>
      <c r="C264" s="248" t="s">
        <v>1783</v>
      </c>
      <c r="D264" s="249">
        <v>2</v>
      </c>
      <c r="E264" s="249">
        <v>1</v>
      </c>
      <c r="F264" s="250" t="s">
        <v>493</v>
      </c>
      <c r="G264" s="245" t="s">
        <v>831</v>
      </c>
      <c r="J264" s="251" t="s">
        <v>1078</v>
      </c>
      <c r="K264" s="252" t="s">
        <v>831</v>
      </c>
      <c r="M264" s="240" t="s">
        <v>833</v>
      </c>
      <c r="N264" s="253" t="s">
        <v>493</v>
      </c>
      <c r="O264" s="239" t="str">
        <f t="shared" si="4"/>
        <v>№1/207</v>
      </c>
      <c r="P264" s="239" t="s">
        <v>831</v>
      </c>
      <c r="Q264" s="239" t="s">
        <v>1078</v>
      </c>
    </row>
    <row r="265" spans="1:17" ht="12" customHeight="1" x14ac:dyDescent="0.25">
      <c r="A265" s="247" t="s">
        <v>281</v>
      </c>
      <c r="B265" s="247" t="s">
        <v>285</v>
      </c>
      <c r="C265" s="248" t="s">
        <v>1924</v>
      </c>
      <c r="D265" s="249">
        <v>2</v>
      </c>
      <c r="E265" s="249">
        <v>2</v>
      </c>
      <c r="F265" s="250" t="s">
        <v>494</v>
      </c>
      <c r="G265" s="245" t="s">
        <v>831</v>
      </c>
      <c r="J265" s="251" t="s">
        <v>1079</v>
      </c>
      <c r="K265" s="252" t="s">
        <v>831</v>
      </c>
      <c r="M265" s="240" t="s">
        <v>833</v>
      </c>
      <c r="N265" s="253" t="s">
        <v>494</v>
      </c>
      <c r="O265" s="239" t="str">
        <f t="shared" si="4"/>
        <v>№1/208</v>
      </c>
      <c r="P265" s="239" t="s">
        <v>831</v>
      </c>
      <c r="Q265" s="239" t="s">
        <v>1079</v>
      </c>
    </row>
    <row r="266" spans="1:17" ht="12" customHeight="1" x14ac:dyDescent="0.25">
      <c r="A266" s="247" t="s">
        <v>281</v>
      </c>
      <c r="B266" s="247" t="s">
        <v>176</v>
      </c>
      <c r="C266" s="248" t="s">
        <v>1554</v>
      </c>
      <c r="D266" s="249">
        <v>2</v>
      </c>
      <c r="E266" s="249">
        <v>4</v>
      </c>
      <c r="F266" s="250" t="s">
        <v>486</v>
      </c>
      <c r="G266" s="245" t="s">
        <v>831</v>
      </c>
      <c r="J266" s="251" t="s">
        <v>1080</v>
      </c>
      <c r="K266" s="252" t="s">
        <v>831</v>
      </c>
      <c r="M266" s="240" t="s">
        <v>833</v>
      </c>
      <c r="N266" s="253" t="s">
        <v>486</v>
      </c>
      <c r="O266" s="239" t="str">
        <f t="shared" si="4"/>
        <v>№1/200</v>
      </c>
      <c r="P266" s="239" t="s">
        <v>831</v>
      </c>
      <c r="Q266" s="239" t="s">
        <v>1080</v>
      </c>
    </row>
    <row r="267" spans="1:17" ht="12" customHeight="1" x14ac:dyDescent="0.25">
      <c r="A267" s="247" t="s">
        <v>281</v>
      </c>
      <c r="B267" s="247" t="s">
        <v>287</v>
      </c>
      <c r="C267" s="248" t="s">
        <v>1925</v>
      </c>
      <c r="D267" s="249">
        <v>2</v>
      </c>
      <c r="E267" s="249">
        <v>1</v>
      </c>
      <c r="F267" s="250" t="s">
        <v>499</v>
      </c>
      <c r="G267" s="245" t="s">
        <v>831</v>
      </c>
      <c r="J267" s="251" t="s">
        <v>1081</v>
      </c>
      <c r="K267" s="252" t="s">
        <v>831</v>
      </c>
      <c r="M267" s="240" t="s">
        <v>833</v>
      </c>
      <c r="N267" s="253" t="s">
        <v>499</v>
      </c>
      <c r="O267" s="239" t="str">
        <f t="shared" si="4"/>
        <v>№1/213</v>
      </c>
      <c r="P267" s="239" t="s">
        <v>831</v>
      </c>
      <c r="Q267" s="239" t="s">
        <v>1081</v>
      </c>
    </row>
    <row r="268" spans="1:17" ht="12" customHeight="1" x14ac:dyDescent="0.25">
      <c r="A268" s="247" t="s">
        <v>289</v>
      </c>
      <c r="B268" s="247" t="s">
        <v>204</v>
      </c>
      <c r="C268" s="248" t="s">
        <v>1570</v>
      </c>
      <c r="D268" s="249">
        <v>1</v>
      </c>
      <c r="E268" s="249">
        <v>0</v>
      </c>
      <c r="F268" s="250" t="s">
        <v>502</v>
      </c>
      <c r="G268" s="245" t="s">
        <v>831</v>
      </c>
      <c r="J268" s="251" t="s">
        <v>1082</v>
      </c>
      <c r="K268" s="252" t="s">
        <v>831</v>
      </c>
      <c r="M268" s="240" t="s">
        <v>833</v>
      </c>
      <c r="N268" s="253" t="s">
        <v>502</v>
      </c>
      <c r="O268" s="239" t="str">
        <f t="shared" si="4"/>
        <v>№1/216</v>
      </c>
      <c r="P268" s="239" t="s">
        <v>831</v>
      </c>
      <c r="Q268" s="239" t="s">
        <v>1082</v>
      </c>
    </row>
    <row r="269" spans="1:17" ht="12" customHeight="1" x14ac:dyDescent="0.25">
      <c r="A269" s="247" t="s">
        <v>289</v>
      </c>
      <c r="B269" s="247" t="s">
        <v>176</v>
      </c>
      <c r="C269" s="248" t="s">
        <v>1571</v>
      </c>
      <c r="D269" s="249">
        <v>1</v>
      </c>
      <c r="E269" s="249">
        <v>1</v>
      </c>
      <c r="F269" s="250" t="s">
        <v>503</v>
      </c>
      <c r="G269" s="245" t="s">
        <v>831</v>
      </c>
      <c r="J269" s="251" t="s">
        <v>1083</v>
      </c>
      <c r="K269" s="252" t="s">
        <v>831</v>
      </c>
      <c r="M269" s="240" t="s">
        <v>833</v>
      </c>
      <c r="N269" s="253" t="s">
        <v>503</v>
      </c>
      <c r="O269" s="239" t="str">
        <f t="shared" si="4"/>
        <v>№1/217</v>
      </c>
      <c r="P269" s="239" t="s">
        <v>831</v>
      </c>
      <c r="Q269" s="239" t="s">
        <v>1083</v>
      </c>
    </row>
    <row r="270" spans="1:17" ht="12" customHeight="1" x14ac:dyDescent="0.25">
      <c r="A270" s="247" t="s">
        <v>289</v>
      </c>
      <c r="B270" s="247" t="s">
        <v>177</v>
      </c>
      <c r="C270" s="248" t="s">
        <v>1572</v>
      </c>
      <c r="D270" s="249">
        <v>1</v>
      </c>
      <c r="E270" s="249">
        <v>3</v>
      </c>
      <c r="F270" s="250" t="s">
        <v>504</v>
      </c>
      <c r="G270" s="245" t="s">
        <v>831</v>
      </c>
      <c r="J270" s="251" t="s">
        <v>1084</v>
      </c>
      <c r="K270" s="252" t="s">
        <v>831</v>
      </c>
      <c r="M270" s="240" t="s">
        <v>833</v>
      </c>
      <c r="N270" s="253" t="s">
        <v>504</v>
      </c>
      <c r="O270" s="239" t="str">
        <f t="shared" si="4"/>
        <v>№1/218</v>
      </c>
      <c r="P270" s="239" t="s">
        <v>831</v>
      </c>
      <c r="Q270" s="239" t="s">
        <v>1084</v>
      </c>
    </row>
    <row r="271" spans="1:17" ht="12" customHeight="1" x14ac:dyDescent="0.25">
      <c r="A271" s="247" t="s">
        <v>289</v>
      </c>
      <c r="B271" s="247" t="s">
        <v>178</v>
      </c>
      <c r="C271" s="248" t="s">
        <v>1573</v>
      </c>
      <c r="D271" s="249">
        <v>1</v>
      </c>
      <c r="E271" s="249">
        <v>3</v>
      </c>
      <c r="F271" s="250" t="s">
        <v>505</v>
      </c>
      <c r="G271" s="245" t="s">
        <v>831</v>
      </c>
      <c r="J271" s="251" t="s">
        <v>1085</v>
      </c>
      <c r="K271" s="252" t="s">
        <v>831</v>
      </c>
      <c r="M271" s="240" t="s">
        <v>833</v>
      </c>
      <c r="N271" s="253" t="s">
        <v>505</v>
      </c>
      <c r="O271" s="239" t="str">
        <f t="shared" si="4"/>
        <v>№1/219</v>
      </c>
      <c r="P271" s="239" t="s">
        <v>831</v>
      </c>
      <c r="Q271" s="239" t="s">
        <v>1085</v>
      </c>
    </row>
    <row r="272" spans="1:17" ht="12" customHeight="1" x14ac:dyDescent="0.25">
      <c r="A272" s="247" t="s">
        <v>289</v>
      </c>
      <c r="B272" s="247" t="s">
        <v>109</v>
      </c>
      <c r="C272" s="248" t="s">
        <v>1574</v>
      </c>
      <c r="D272" s="249">
        <v>1</v>
      </c>
      <c r="E272" s="249">
        <v>11</v>
      </c>
      <c r="F272" s="250" t="s">
        <v>506</v>
      </c>
      <c r="G272" s="245" t="s">
        <v>831</v>
      </c>
      <c r="J272" s="251" t="s">
        <v>1086</v>
      </c>
      <c r="K272" s="252" t="s">
        <v>831</v>
      </c>
      <c r="M272" s="240" t="s">
        <v>833</v>
      </c>
      <c r="N272" s="253" t="s">
        <v>506</v>
      </c>
      <c r="O272" s="239" t="str">
        <f t="shared" si="4"/>
        <v>№1/222</v>
      </c>
      <c r="P272" s="239" t="s">
        <v>831</v>
      </c>
      <c r="Q272" s="239" t="s">
        <v>1086</v>
      </c>
    </row>
    <row r="273" spans="1:17" ht="12" customHeight="1" x14ac:dyDescent="0.25">
      <c r="A273" s="247" t="s">
        <v>289</v>
      </c>
      <c r="B273" s="247" t="s">
        <v>172</v>
      </c>
      <c r="C273" s="248" t="s">
        <v>1926</v>
      </c>
      <c r="D273" s="249">
        <v>1</v>
      </c>
      <c r="E273" s="249">
        <v>0</v>
      </c>
      <c r="F273" s="250" t="s">
        <v>508</v>
      </c>
      <c r="G273" s="245" t="s">
        <v>831</v>
      </c>
      <c r="J273" s="251" t="s">
        <v>1087</v>
      </c>
      <c r="K273" s="252" t="s">
        <v>831</v>
      </c>
      <c r="M273" s="240" t="s">
        <v>833</v>
      </c>
      <c r="N273" s="253" t="s">
        <v>508</v>
      </c>
      <c r="O273" s="239" t="str">
        <f t="shared" si="4"/>
        <v>№1/224</v>
      </c>
      <c r="P273" s="239" t="s">
        <v>831</v>
      </c>
      <c r="Q273" s="239" t="s">
        <v>1087</v>
      </c>
    </row>
    <row r="274" spans="1:17" ht="12" customHeight="1" x14ac:dyDescent="0.25">
      <c r="A274" s="247" t="s">
        <v>289</v>
      </c>
      <c r="B274" s="247" t="s">
        <v>212</v>
      </c>
      <c r="C274" s="248" t="s">
        <v>1576</v>
      </c>
      <c r="D274" s="249">
        <v>1</v>
      </c>
      <c r="E274" s="249">
        <v>1</v>
      </c>
      <c r="F274" s="250" t="s">
        <v>509</v>
      </c>
      <c r="G274" s="245" t="s">
        <v>831</v>
      </c>
      <c r="J274" s="251" t="s">
        <v>1088</v>
      </c>
      <c r="K274" s="252" t="s">
        <v>831</v>
      </c>
      <c r="M274" s="240" t="s">
        <v>833</v>
      </c>
      <c r="N274" s="253" t="s">
        <v>509</v>
      </c>
      <c r="O274" s="239" t="str">
        <f t="shared" si="4"/>
        <v>№1/225</v>
      </c>
      <c r="P274" s="239" t="s">
        <v>831</v>
      </c>
      <c r="Q274" s="239" t="s">
        <v>1088</v>
      </c>
    </row>
    <row r="275" spans="1:17" ht="12" customHeight="1" x14ac:dyDescent="0.25">
      <c r="A275" s="247" t="s">
        <v>289</v>
      </c>
      <c r="B275" s="247" t="s">
        <v>108</v>
      </c>
      <c r="C275" s="248" t="s">
        <v>1575</v>
      </c>
      <c r="D275" s="249">
        <v>1</v>
      </c>
      <c r="E275" s="249">
        <v>2</v>
      </c>
      <c r="F275" s="250" t="s">
        <v>507</v>
      </c>
      <c r="G275" s="245" t="s">
        <v>831</v>
      </c>
      <c r="J275" s="251" t="s">
        <v>1089</v>
      </c>
      <c r="K275" s="252" t="s">
        <v>831</v>
      </c>
      <c r="M275" s="240" t="s">
        <v>833</v>
      </c>
      <c r="N275" s="253" t="s">
        <v>507</v>
      </c>
      <c r="O275" s="239" t="str">
        <f t="shared" si="4"/>
        <v>№1/223</v>
      </c>
      <c r="P275" s="239" t="s">
        <v>831</v>
      </c>
      <c r="Q275" s="239" t="s">
        <v>1089</v>
      </c>
    </row>
    <row r="276" spans="1:17" ht="12" customHeight="1" x14ac:dyDescent="0.25">
      <c r="A276" s="247" t="s">
        <v>291</v>
      </c>
      <c r="B276" s="247" t="s">
        <v>208</v>
      </c>
      <c r="C276" s="248" t="s">
        <v>1927</v>
      </c>
      <c r="D276" s="249">
        <v>1</v>
      </c>
      <c r="E276" s="249">
        <v>0</v>
      </c>
      <c r="F276" s="250" t="s">
        <v>510</v>
      </c>
      <c r="G276" s="245" t="s">
        <v>831</v>
      </c>
      <c r="J276" s="251" t="s">
        <v>1090</v>
      </c>
      <c r="K276" s="252" t="s">
        <v>831</v>
      </c>
      <c r="M276" s="240" t="s">
        <v>833</v>
      </c>
      <c r="N276" s="253" t="s">
        <v>510</v>
      </c>
      <c r="O276" s="239" t="str">
        <f t="shared" si="4"/>
        <v>№1/226</v>
      </c>
      <c r="P276" s="239" t="s">
        <v>831</v>
      </c>
      <c r="Q276" s="239" t="s">
        <v>1090</v>
      </c>
    </row>
    <row r="277" spans="1:17" ht="12" customHeight="1" x14ac:dyDescent="0.25">
      <c r="A277" s="247" t="s">
        <v>291</v>
      </c>
      <c r="B277" s="247" t="s">
        <v>244</v>
      </c>
      <c r="C277" s="248" t="s">
        <v>1928</v>
      </c>
      <c r="D277" s="249">
        <v>1</v>
      </c>
      <c r="E277" s="249">
        <v>3</v>
      </c>
      <c r="F277" s="250"/>
      <c r="J277" s="251" t="s">
        <v>835</v>
      </c>
      <c r="K277" s="252"/>
      <c r="M277" s="240" t="s">
        <v>833</v>
      </c>
      <c r="N277" s="253"/>
      <c r="O277" s="239" t="str">
        <f t="shared" si="4"/>
        <v>№1/</v>
      </c>
      <c r="Q277" s="239" t="s">
        <v>835</v>
      </c>
    </row>
    <row r="278" spans="1:17" ht="12" customHeight="1" x14ac:dyDescent="0.25">
      <c r="A278" s="247" t="s">
        <v>291</v>
      </c>
      <c r="B278" s="247" t="s">
        <v>221</v>
      </c>
      <c r="C278" s="248" t="s">
        <v>1929</v>
      </c>
      <c r="D278" s="249">
        <v>1</v>
      </c>
      <c r="E278" s="249">
        <v>2</v>
      </c>
      <c r="F278" s="250" t="s">
        <v>511</v>
      </c>
      <c r="G278" s="245" t="s">
        <v>831</v>
      </c>
      <c r="J278" s="251" t="s">
        <v>1091</v>
      </c>
      <c r="K278" s="252" t="s">
        <v>831</v>
      </c>
      <c r="M278" s="240" t="s">
        <v>833</v>
      </c>
      <c r="N278" s="253" t="s">
        <v>511</v>
      </c>
      <c r="O278" s="239" t="str">
        <f t="shared" si="4"/>
        <v>№1/227</v>
      </c>
      <c r="P278" s="239" t="s">
        <v>831</v>
      </c>
      <c r="Q278" s="239" t="s">
        <v>1091</v>
      </c>
    </row>
    <row r="279" spans="1:17" ht="12" customHeight="1" x14ac:dyDescent="0.25">
      <c r="A279" s="247" t="s">
        <v>291</v>
      </c>
      <c r="B279" s="247" t="s">
        <v>210</v>
      </c>
      <c r="C279" s="248" t="s">
        <v>1930</v>
      </c>
      <c r="D279" s="249">
        <v>1</v>
      </c>
      <c r="E279" s="249">
        <v>2</v>
      </c>
      <c r="F279" s="250" t="s">
        <v>512</v>
      </c>
      <c r="G279" s="245" t="s">
        <v>831</v>
      </c>
      <c r="J279" s="251" t="s">
        <v>1092</v>
      </c>
      <c r="K279" s="252" t="s">
        <v>831</v>
      </c>
      <c r="M279" s="240" t="s">
        <v>833</v>
      </c>
      <c r="N279" s="253" t="s">
        <v>512</v>
      </c>
      <c r="O279" s="239" t="str">
        <f t="shared" si="4"/>
        <v>№1/228</v>
      </c>
      <c r="P279" s="239" t="s">
        <v>831</v>
      </c>
      <c r="Q279" s="239" t="s">
        <v>1092</v>
      </c>
    </row>
    <row r="280" spans="1:17" ht="12" customHeight="1" x14ac:dyDescent="0.25">
      <c r="A280" s="247" t="s">
        <v>291</v>
      </c>
      <c r="B280" s="247" t="s">
        <v>211</v>
      </c>
      <c r="C280" s="248" t="s">
        <v>1931</v>
      </c>
      <c r="D280" s="249">
        <v>1</v>
      </c>
      <c r="E280" s="249">
        <v>3</v>
      </c>
      <c r="F280" s="250" t="s">
        <v>513</v>
      </c>
      <c r="G280" s="245" t="s">
        <v>831</v>
      </c>
      <c r="J280" s="251" t="s">
        <v>1093</v>
      </c>
      <c r="K280" s="252" t="s">
        <v>831</v>
      </c>
      <c r="M280" s="240" t="s">
        <v>833</v>
      </c>
      <c r="N280" s="253" t="s">
        <v>513</v>
      </c>
      <c r="O280" s="239" t="str">
        <f t="shared" si="4"/>
        <v>№1/229</v>
      </c>
      <c r="P280" s="239" t="s">
        <v>831</v>
      </c>
      <c r="Q280" s="239" t="s">
        <v>1093</v>
      </c>
    </row>
    <row r="281" spans="1:17" ht="12" customHeight="1" x14ac:dyDescent="0.25">
      <c r="A281" s="247" t="s">
        <v>291</v>
      </c>
      <c r="B281" s="247" t="s">
        <v>292</v>
      </c>
      <c r="C281" s="248" t="s">
        <v>1932</v>
      </c>
      <c r="D281" s="249">
        <v>1</v>
      </c>
      <c r="E281" s="249">
        <v>2</v>
      </c>
      <c r="F281" s="250" t="s">
        <v>514</v>
      </c>
      <c r="G281" s="245" t="s">
        <v>831</v>
      </c>
      <c r="J281" s="251" t="s">
        <v>1094</v>
      </c>
      <c r="K281" s="252" t="s">
        <v>831</v>
      </c>
      <c r="M281" s="240" t="s">
        <v>833</v>
      </c>
      <c r="N281" s="253" t="s">
        <v>514</v>
      </c>
      <c r="O281" s="239" t="str">
        <f t="shared" si="4"/>
        <v>№1/230</v>
      </c>
      <c r="P281" s="239" t="s">
        <v>831</v>
      </c>
      <c r="Q281" s="239" t="s">
        <v>1094</v>
      </c>
    </row>
    <row r="282" spans="1:17" ht="12" customHeight="1" x14ac:dyDescent="0.25">
      <c r="A282" s="247" t="s">
        <v>291</v>
      </c>
      <c r="B282" s="247" t="s">
        <v>227</v>
      </c>
      <c r="C282" s="248" t="s">
        <v>1933</v>
      </c>
      <c r="D282" s="249">
        <v>1</v>
      </c>
      <c r="E282" s="249">
        <v>4</v>
      </c>
      <c r="F282" s="250"/>
      <c r="J282" s="251" t="s">
        <v>835</v>
      </c>
      <c r="K282" s="252"/>
      <c r="M282" s="240" t="s">
        <v>833</v>
      </c>
      <c r="N282" s="253"/>
      <c r="O282" s="239" t="str">
        <f t="shared" si="4"/>
        <v>№1/</v>
      </c>
      <c r="Q282" s="239" t="s">
        <v>835</v>
      </c>
    </row>
    <row r="283" spans="1:17" ht="12" customHeight="1" x14ac:dyDescent="0.25">
      <c r="A283" s="247" t="s">
        <v>293</v>
      </c>
      <c r="B283" s="247" t="s">
        <v>176</v>
      </c>
      <c r="C283" s="248" t="s">
        <v>1577</v>
      </c>
      <c r="D283" s="249">
        <v>2</v>
      </c>
      <c r="E283" s="249">
        <v>0</v>
      </c>
      <c r="F283" s="250" t="s">
        <v>515</v>
      </c>
      <c r="G283" s="245" t="s">
        <v>831</v>
      </c>
      <c r="J283" s="251" t="s">
        <v>1095</v>
      </c>
      <c r="K283" s="252" t="s">
        <v>831</v>
      </c>
      <c r="M283" s="240" t="s">
        <v>833</v>
      </c>
      <c r="N283" s="253" t="s">
        <v>515</v>
      </c>
      <c r="O283" s="239" t="str">
        <f t="shared" si="4"/>
        <v>№1/231</v>
      </c>
      <c r="P283" s="239" t="s">
        <v>831</v>
      </c>
      <c r="Q283" s="239" t="s">
        <v>1095</v>
      </c>
    </row>
    <row r="284" spans="1:17" ht="12" customHeight="1" x14ac:dyDescent="0.25">
      <c r="A284" s="247" t="s">
        <v>293</v>
      </c>
      <c r="B284" s="247" t="s">
        <v>294</v>
      </c>
      <c r="C284" s="248" t="s">
        <v>1934</v>
      </c>
      <c r="D284" s="249">
        <v>2</v>
      </c>
      <c r="E284" s="249">
        <v>0</v>
      </c>
      <c r="F284" s="250" t="s">
        <v>516</v>
      </c>
      <c r="G284" s="245" t="s">
        <v>831</v>
      </c>
      <c r="J284" s="251" t="s">
        <v>1096</v>
      </c>
      <c r="K284" s="252" t="s">
        <v>831</v>
      </c>
      <c r="M284" s="240" t="s">
        <v>833</v>
      </c>
      <c r="N284" s="253" t="s">
        <v>516</v>
      </c>
      <c r="O284" s="239" t="str">
        <f t="shared" si="4"/>
        <v>№1/232</v>
      </c>
      <c r="P284" s="239" t="s">
        <v>831</v>
      </c>
      <c r="Q284" s="239" t="s">
        <v>1096</v>
      </c>
    </row>
    <row r="285" spans="1:17" ht="12" customHeight="1" x14ac:dyDescent="0.25">
      <c r="A285" s="247" t="s">
        <v>295</v>
      </c>
      <c r="B285" s="247" t="s">
        <v>110</v>
      </c>
      <c r="C285" s="248" t="s">
        <v>1579</v>
      </c>
      <c r="D285" s="249">
        <v>1</v>
      </c>
      <c r="E285" s="249">
        <v>4</v>
      </c>
      <c r="F285" s="250" t="s">
        <v>517</v>
      </c>
      <c r="G285" s="245" t="s">
        <v>831</v>
      </c>
      <c r="J285" s="251" t="s">
        <v>1097</v>
      </c>
      <c r="K285" s="252" t="s">
        <v>831</v>
      </c>
      <c r="M285" s="240" t="s">
        <v>833</v>
      </c>
      <c r="N285" s="253" t="s">
        <v>517</v>
      </c>
      <c r="O285" s="239" t="str">
        <f t="shared" si="4"/>
        <v>№1/233</v>
      </c>
      <c r="P285" s="239" t="s">
        <v>831</v>
      </c>
      <c r="Q285" s="239" t="s">
        <v>1097</v>
      </c>
    </row>
    <row r="286" spans="1:17" ht="12" customHeight="1" x14ac:dyDescent="0.25">
      <c r="A286" s="247" t="s">
        <v>295</v>
      </c>
      <c r="B286" s="247" t="s">
        <v>109</v>
      </c>
      <c r="C286" s="248" t="s">
        <v>1580</v>
      </c>
      <c r="D286" s="249">
        <v>1</v>
      </c>
      <c r="E286" s="249">
        <v>2</v>
      </c>
      <c r="F286" s="250"/>
      <c r="J286" s="251" t="s">
        <v>835</v>
      </c>
      <c r="K286" s="252"/>
      <c r="M286" s="240" t="s">
        <v>833</v>
      </c>
      <c r="N286" s="253"/>
      <c r="O286" s="239" t="str">
        <f t="shared" si="4"/>
        <v>№1/</v>
      </c>
      <c r="Q286" s="239" t="s">
        <v>835</v>
      </c>
    </row>
    <row r="287" spans="1:17" ht="12" customHeight="1" x14ac:dyDescent="0.25">
      <c r="A287" s="247" t="s">
        <v>296</v>
      </c>
      <c r="B287" s="247" t="s">
        <v>215</v>
      </c>
      <c r="C287" s="248" t="s">
        <v>1581</v>
      </c>
      <c r="D287" s="249">
        <v>1</v>
      </c>
      <c r="E287" s="249">
        <v>7</v>
      </c>
      <c r="F287" s="250" t="s">
        <v>518</v>
      </c>
      <c r="G287" s="245" t="s">
        <v>831</v>
      </c>
      <c r="J287" s="251" t="s">
        <v>1098</v>
      </c>
      <c r="K287" s="252" t="s">
        <v>831</v>
      </c>
      <c r="M287" s="240" t="s">
        <v>833</v>
      </c>
      <c r="N287" s="253" t="s">
        <v>518</v>
      </c>
      <c r="O287" s="239" t="str">
        <f t="shared" si="4"/>
        <v>№1/234</v>
      </c>
      <c r="P287" s="239" t="s">
        <v>831</v>
      </c>
      <c r="Q287" s="239" t="s">
        <v>1098</v>
      </c>
    </row>
    <row r="288" spans="1:17" ht="12" customHeight="1" x14ac:dyDescent="0.25">
      <c r="A288" s="247" t="s">
        <v>296</v>
      </c>
      <c r="B288" s="247" t="s">
        <v>198</v>
      </c>
      <c r="C288" s="248" t="s">
        <v>1582</v>
      </c>
      <c r="D288" s="249">
        <v>1</v>
      </c>
      <c r="E288" s="249">
        <v>2</v>
      </c>
      <c r="F288" s="250" t="s">
        <v>519</v>
      </c>
      <c r="G288" s="245" t="s">
        <v>831</v>
      </c>
      <c r="J288" s="251" t="s">
        <v>1099</v>
      </c>
      <c r="K288" s="252" t="s">
        <v>831</v>
      </c>
      <c r="M288" s="240" t="s">
        <v>833</v>
      </c>
      <c r="N288" s="253" t="s">
        <v>519</v>
      </c>
      <c r="O288" s="239" t="str">
        <f t="shared" si="4"/>
        <v>№1/235</v>
      </c>
      <c r="P288" s="239" t="s">
        <v>831</v>
      </c>
      <c r="Q288" s="239" t="s">
        <v>1099</v>
      </c>
    </row>
    <row r="289" spans="1:17" ht="12" customHeight="1" x14ac:dyDescent="0.25">
      <c r="A289" s="247" t="s">
        <v>296</v>
      </c>
      <c r="B289" s="247" t="s">
        <v>201</v>
      </c>
      <c r="C289" s="248" t="s">
        <v>1583</v>
      </c>
      <c r="D289" s="249">
        <v>1</v>
      </c>
      <c r="E289" s="249">
        <v>4</v>
      </c>
      <c r="F289" s="250" t="s">
        <v>520</v>
      </c>
      <c r="G289" s="245" t="s">
        <v>831</v>
      </c>
      <c r="J289" s="251" t="s">
        <v>1100</v>
      </c>
      <c r="K289" s="252" t="s">
        <v>831</v>
      </c>
      <c r="M289" s="240" t="s">
        <v>833</v>
      </c>
      <c r="N289" s="253" t="s">
        <v>520</v>
      </c>
      <c r="O289" s="239" t="str">
        <f t="shared" si="4"/>
        <v>№1/236</v>
      </c>
      <c r="P289" s="239" t="s">
        <v>831</v>
      </c>
      <c r="Q289" s="239" t="s">
        <v>1100</v>
      </c>
    </row>
    <row r="290" spans="1:17" ht="12" customHeight="1" x14ac:dyDescent="0.25">
      <c r="A290" s="247" t="s">
        <v>296</v>
      </c>
      <c r="B290" s="247" t="s">
        <v>202</v>
      </c>
      <c r="C290" s="248" t="s">
        <v>1584</v>
      </c>
      <c r="D290" s="249">
        <v>1</v>
      </c>
      <c r="E290" s="249">
        <v>6</v>
      </c>
      <c r="F290" s="250" t="s">
        <v>521</v>
      </c>
      <c r="G290" s="245" t="s">
        <v>831</v>
      </c>
      <c r="J290" s="251" t="s">
        <v>1101</v>
      </c>
      <c r="K290" s="252" t="s">
        <v>831</v>
      </c>
      <c r="M290" s="240" t="s">
        <v>833</v>
      </c>
      <c r="N290" s="253" t="s">
        <v>521</v>
      </c>
      <c r="O290" s="239" t="str">
        <f t="shared" si="4"/>
        <v>№1/237</v>
      </c>
      <c r="P290" s="239" t="s">
        <v>831</v>
      </c>
      <c r="Q290" s="239" t="s">
        <v>1101</v>
      </c>
    </row>
    <row r="291" spans="1:17" ht="12" customHeight="1" x14ac:dyDescent="0.25">
      <c r="A291" s="247" t="s">
        <v>296</v>
      </c>
      <c r="B291" s="247" t="s">
        <v>180</v>
      </c>
      <c r="C291" s="248" t="s">
        <v>1585</v>
      </c>
      <c r="D291" s="249">
        <v>1</v>
      </c>
      <c r="E291" s="249">
        <v>4</v>
      </c>
      <c r="F291" s="250" t="s">
        <v>522</v>
      </c>
      <c r="G291" s="245" t="s">
        <v>831</v>
      </c>
      <c r="J291" s="251" t="s">
        <v>1102</v>
      </c>
      <c r="K291" s="252" t="s">
        <v>831</v>
      </c>
      <c r="M291" s="240" t="s">
        <v>833</v>
      </c>
      <c r="N291" s="253" t="s">
        <v>522</v>
      </c>
      <c r="O291" s="239" t="str">
        <f t="shared" si="4"/>
        <v>№1/238</v>
      </c>
      <c r="P291" s="239" t="s">
        <v>831</v>
      </c>
      <c r="Q291" s="239" t="s">
        <v>1102</v>
      </c>
    </row>
    <row r="292" spans="1:17" ht="12" customHeight="1" x14ac:dyDescent="0.25">
      <c r="A292" s="247" t="s">
        <v>296</v>
      </c>
      <c r="B292" s="247" t="s">
        <v>235</v>
      </c>
      <c r="C292" s="248" t="s">
        <v>1586</v>
      </c>
      <c r="D292" s="249">
        <v>2</v>
      </c>
      <c r="E292" s="249">
        <v>4</v>
      </c>
      <c r="F292" s="250" t="s">
        <v>523</v>
      </c>
      <c r="G292" s="245" t="s">
        <v>831</v>
      </c>
      <c r="J292" s="251" t="s">
        <v>1103</v>
      </c>
      <c r="K292" s="252" t="s">
        <v>831</v>
      </c>
      <c r="M292" s="240" t="s">
        <v>833</v>
      </c>
      <c r="N292" s="253" t="s">
        <v>523</v>
      </c>
      <c r="O292" s="239" t="str">
        <f t="shared" si="4"/>
        <v>№1/239</v>
      </c>
      <c r="P292" s="239" t="s">
        <v>831</v>
      </c>
      <c r="Q292" s="239" t="s">
        <v>1103</v>
      </c>
    </row>
    <row r="293" spans="1:17" ht="12" customHeight="1" x14ac:dyDescent="0.25">
      <c r="A293" s="247" t="s">
        <v>296</v>
      </c>
      <c r="B293" s="247" t="s">
        <v>251</v>
      </c>
      <c r="C293" s="248" t="s">
        <v>1935</v>
      </c>
      <c r="D293" s="249">
        <v>2</v>
      </c>
      <c r="E293" s="249">
        <v>0</v>
      </c>
      <c r="F293" s="250" t="s">
        <v>524</v>
      </c>
      <c r="G293" s="245" t="s">
        <v>831</v>
      </c>
      <c r="J293" s="251" t="s">
        <v>1104</v>
      </c>
      <c r="K293" s="252" t="s">
        <v>831</v>
      </c>
      <c r="M293" s="240" t="s">
        <v>833</v>
      </c>
      <c r="N293" s="253" t="s">
        <v>524</v>
      </c>
      <c r="O293" s="239" t="str">
        <f t="shared" si="4"/>
        <v>№1/240</v>
      </c>
      <c r="P293" s="239" t="s">
        <v>831</v>
      </c>
      <c r="Q293" s="239" t="s">
        <v>1104</v>
      </c>
    </row>
    <row r="294" spans="1:17" ht="12" customHeight="1" x14ac:dyDescent="0.25">
      <c r="A294" s="247" t="s">
        <v>296</v>
      </c>
      <c r="B294" s="247" t="s">
        <v>188</v>
      </c>
      <c r="C294" s="248" t="s">
        <v>1587</v>
      </c>
      <c r="D294" s="249">
        <v>2</v>
      </c>
      <c r="E294" s="249">
        <v>3</v>
      </c>
      <c r="F294" s="250" t="s">
        <v>525</v>
      </c>
      <c r="G294" s="245" t="s">
        <v>831</v>
      </c>
      <c r="J294" s="251" t="s">
        <v>1105</v>
      </c>
      <c r="K294" s="252" t="s">
        <v>831</v>
      </c>
      <c r="M294" s="240" t="s">
        <v>833</v>
      </c>
      <c r="N294" s="253" t="s">
        <v>525</v>
      </c>
      <c r="O294" s="239" t="str">
        <f t="shared" si="4"/>
        <v>№1/242</v>
      </c>
      <c r="P294" s="239" t="s">
        <v>831</v>
      </c>
      <c r="Q294" s="239" t="s">
        <v>1105</v>
      </c>
    </row>
    <row r="295" spans="1:17" ht="12" customHeight="1" x14ac:dyDescent="0.25">
      <c r="A295" s="247" t="s">
        <v>296</v>
      </c>
      <c r="B295" s="247" t="s">
        <v>240</v>
      </c>
      <c r="C295" s="248" t="s">
        <v>1588</v>
      </c>
      <c r="D295" s="249">
        <v>2</v>
      </c>
      <c r="E295" s="249">
        <v>1</v>
      </c>
      <c r="F295" s="250" t="s">
        <v>526</v>
      </c>
      <c r="G295" s="245" t="s">
        <v>831</v>
      </c>
      <c r="J295" s="251" t="s">
        <v>1106</v>
      </c>
      <c r="K295" s="252" t="s">
        <v>831</v>
      </c>
      <c r="M295" s="240" t="s">
        <v>833</v>
      </c>
      <c r="N295" s="253" t="s">
        <v>526</v>
      </c>
      <c r="O295" s="239" t="str">
        <f t="shared" si="4"/>
        <v>№1/243</v>
      </c>
      <c r="P295" s="239" t="s">
        <v>831</v>
      </c>
      <c r="Q295" s="239" t="s">
        <v>1106</v>
      </c>
    </row>
    <row r="296" spans="1:17" ht="12" customHeight="1" x14ac:dyDescent="0.25">
      <c r="A296" s="247" t="s">
        <v>296</v>
      </c>
      <c r="B296" s="247" t="s">
        <v>255</v>
      </c>
      <c r="C296" s="248" t="s">
        <v>1589</v>
      </c>
      <c r="D296" s="249">
        <v>2</v>
      </c>
      <c r="E296" s="249">
        <v>1</v>
      </c>
      <c r="F296" s="250" t="s">
        <v>527</v>
      </c>
      <c r="G296" s="245" t="s">
        <v>831</v>
      </c>
      <c r="J296" s="251" t="s">
        <v>1107</v>
      </c>
      <c r="K296" s="252" t="s">
        <v>831</v>
      </c>
      <c r="M296" s="240" t="s">
        <v>833</v>
      </c>
      <c r="N296" s="253" t="s">
        <v>527</v>
      </c>
      <c r="O296" s="239" t="str">
        <f t="shared" si="4"/>
        <v>№1/244</v>
      </c>
      <c r="P296" s="239" t="s">
        <v>831</v>
      </c>
      <c r="Q296" s="239" t="s">
        <v>1107</v>
      </c>
    </row>
    <row r="297" spans="1:17" ht="12" customHeight="1" x14ac:dyDescent="0.25">
      <c r="A297" s="247" t="s">
        <v>296</v>
      </c>
      <c r="B297" s="247" t="s">
        <v>256</v>
      </c>
      <c r="C297" s="248" t="s">
        <v>1590</v>
      </c>
      <c r="D297" s="249">
        <v>2</v>
      </c>
      <c r="E297" s="249">
        <v>1</v>
      </c>
      <c r="F297" s="250" t="s">
        <v>528</v>
      </c>
      <c r="G297" s="245" t="s">
        <v>831</v>
      </c>
      <c r="J297" s="251" t="s">
        <v>1108</v>
      </c>
      <c r="K297" s="252" t="s">
        <v>831</v>
      </c>
      <c r="M297" s="240" t="s">
        <v>833</v>
      </c>
      <c r="N297" s="253" t="s">
        <v>528</v>
      </c>
      <c r="O297" s="239" t="str">
        <f t="shared" si="4"/>
        <v>№1/245</v>
      </c>
      <c r="P297" s="239" t="s">
        <v>831</v>
      </c>
      <c r="Q297" s="239" t="s">
        <v>1108</v>
      </c>
    </row>
    <row r="298" spans="1:17" ht="12" customHeight="1" x14ac:dyDescent="0.25">
      <c r="A298" s="247" t="s">
        <v>296</v>
      </c>
      <c r="B298" s="247" t="s">
        <v>106</v>
      </c>
      <c r="C298" s="248" t="s">
        <v>1591</v>
      </c>
      <c r="D298" s="249">
        <v>1</v>
      </c>
      <c r="E298" s="249">
        <v>0</v>
      </c>
      <c r="F298" s="250" t="s">
        <v>529</v>
      </c>
      <c r="G298" s="245" t="s">
        <v>831</v>
      </c>
      <c r="J298" s="251" t="s">
        <v>1109</v>
      </c>
      <c r="K298" s="252" t="s">
        <v>831</v>
      </c>
      <c r="M298" s="240" t="s">
        <v>833</v>
      </c>
      <c r="N298" s="253" t="s">
        <v>529</v>
      </c>
      <c r="O298" s="239" t="str">
        <f t="shared" si="4"/>
        <v>№1/246</v>
      </c>
      <c r="P298" s="239" t="s">
        <v>831</v>
      </c>
      <c r="Q298" s="239" t="s">
        <v>1109</v>
      </c>
    </row>
    <row r="299" spans="1:17" ht="12" customHeight="1" x14ac:dyDescent="0.25">
      <c r="A299" s="247" t="s">
        <v>296</v>
      </c>
      <c r="B299" s="247" t="s">
        <v>267</v>
      </c>
      <c r="C299" s="248" t="s">
        <v>1936</v>
      </c>
      <c r="D299" s="249">
        <v>1</v>
      </c>
      <c r="E299" s="249">
        <v>0</v>
      </c>
      <c r="F299" s="250" t="s">
        <v>530</v>
      </c>
      <c r="G299" s="245" t="s">
        <v>831</v>
      </c>
      <c r="J299" s="251" t="s">
        <v>1110</v>
      </c>
      <c r="K299" s="252" t="s">
        <v>831</v>
      </c>
      <c r="M299" s="240" t="s">
        <v>833</v>
      </c>
      <c r="N299" s="253" t="s">
        <v>530</v>
      </c>
      <c r="O299" s="239" t="str">
        <f t="shared" si="4"/>
        <v>№1/247</v>
      </c>
      <c r="P299" s="239" t="s">
        <v>831</v>
      </c>
      <c r="Q299" s="239" t="s">
        <v>1110</v>
      </c>
    </row>
    <row r="300" spans="1:17" ht="12" customHeight="1" x14ac:dyDescent="0.25">
      <c r="A300" s="247" t="s">
        <v>296</v>
      </c>
      <c r="B300" s="247" t="s">
        <v>297</v>
      </c>
      <c r="C300" s="248" t="s">
        <v>1592</v>
      </c>
      <c r="D300" s="249">
        <v>2</v>
      </c>
      <c r="E300" s="249">
        <v>7</v>
      </c>
      <c r="F300" s="250" t="s">
        <v>531</v>
      </c>
      <c r="G300" s="245" t="s">
        <v>831</v>
      </c>
      <c r="J300" s="251" t="s">
        <v>1111</v>
      </c>
      <c r="K300" s="252" t="s">
        <v>831</v>
      </c>
      <c r="M300" s="240" t="s">
        <v>833</v>
      </c>
      <c r="N300" s="253" t="s">
        <v>531</v>
      </c>
      <c r="O300" s="239" t="str">
        <f t="shared" si="4"/>
        <v>№1/248</v>
      </c>
      <c r="P300" s="239" t="s">
        <v>831</v>
      </c>
      <c r="Q300" s="239" t="s">
        <v>1111</v>
      </c>
    </row>
    <row r="301" spans="1:17" ht="12" customHeight="1" x14ac:dyDescent="0.25">
      <c r="A301" s="247" t="s">
        <v>298</v>
      </c>
      <c r="B301" s="247" t="s">
        <v>198</v>
      </c>
      <c r="C301" s="248" t="s">
        <v>1596</v>
      </c>
      <c r="D301" s="249">
        <v>1</v>
      </c>
      <c r="E301" s="249">
        <v>1</v>
      </c>
      <c r="F301" s="250" t="s">
        <v>535</v>
      </c>
      <c r="G301" s="245" t="s">
        <v>831</v>
      </c>
      <c r="J301" s="251" t="s">
        <v>1112</v>
      </c>
      <c r="K301" s="252" t="s">
        <v>831</v>
      </c>
      <c r="M301" s="240" t="s">
        <v>833</v>
      </c>
      <c r="N301" s="253" t="s">
        <v>535</v>
      </c>
      <c r="O301" s="239" t="str">
        <f t="shared" si="4"/>
        <v>№1/252</v>
      </c>
      <c r="P301" s="239" t="s">
        <v>831</v>
      </c>
      <c r="Q301" s="239" t="s">
        <v>1112</v>
      </c>
    </row>
    <row r="302" spans="1:17" ht="12" customHeight="1" x14ac:dyDescent="0.25">
      <c r="A302" s="247" t="s">
        <v>298</v>
      </c>
      <c r="B302" s="247" t="s">
        <v>199</v>
      </c>
      <c r="C302" s="248" t="s">
        <v>1597</v>
      </c>
      <c r="D302" s="249">
        <v>1</v>
      </c>
      <c r="E302" s="249">
        <v>1</v>
      </c>
      <c r="F302" s="250" t="s">
        <v>536</v>
      </c>
      <c r="G302" s="245" t="s">
        <v>831</v>
      </c>
      <c r="J302" s="251" t="s">
        <v>1113</v>
      </c>
      <c r="K302" s="252" t="s">
        <v>831</v>
      </c>
      <c r="M302" s="240" t="s">
        <v>833</v>
      </c>
      <c r="N302" s="253" t="s">
        <v>536</v>
      </c>
      <c r="O302" s="239" t="str">
        <f t="shared" si="4"/>
        <v>№1/253</v>
      </c>
      <c r="P302" s="239" t="s">
        <v>831</v>
      </c>
      <c r="Q302" s="239" t="s">
        <v>1113</v>
      </c>
    </row>
    <row r="303" spans="1:17" ht="12" customHeight="1" x14ac:dyDescent="0.25">
      <c r="A303" s="247" t="s">
        <v>298</v>
      </c>
      <c r="B303" s="247" t="s">
        <v>112</v>
      </c>
      <c r="C303" s="248" t="s">
        <v>1598</v>
      </c>
      <c r="D303" s="249">
        <v>1</v>
      </c>
      <c r="E303" s="249">
        <v>3</v>
      </c>
      <c r="F303" s="250"/>
      <c r="J303" s="251" t="s">
        <v>835</v>
      </c>
      <c r="K303" s="252"/>
      <c r="M303" s="240" t="s">
        <v>833</v>
      </c>
      <c r="N303" s="253"/>
      <c r="O303" s="239" t="str">
        <f t="shared" si="4"/>
        <v>№1/</v>
      </c>
      <c r="Q303" s="239" t="s">
        <v>835</v>
      </c>
    </row>
    <row r="304" spans="1:17" ht="12" customHeight="1" x14ac:dyDescent="0.25">
      <c r="A304" s="247" t="s">
        <v>298</v>
      </c>
      <c r="B304" s="247" t="s">
        <v>200</v>
      </c>
      <c r="C304" s="248" t="s">
        <v>1599</v>
      </c>
      <c r="D304" s="249">
        <v>1</v>
      </c>
      <c r="E304" s="249">
        <v>2</v>
      </c>
      <c r="F304" s="250" t="s">
        <v>537</v>
      </c>
      <c r="G304" s="245" t="s">
        <v>831</v>
      </c>
      <c r="J304" s="251" t="s">
        <v>1114</v>
      </c>
      <c r="K304" s="252" t="s">
        <v>831</v>
      </c>
      <c r="M304" s="240" t="s">
        <v>833</v>
      </c>
      <c r="N304" s="253" t="s">
        <v>537</v>
      </c>
      <c r="O304" s="239" t="str">
        <f t="shared" si="4"/>
        <v>№1/254</v>
      </c>
      <c r="P304" s="239" t="s">
        <v>831</v>
      </c>
      <c r="Q304" s="239" t="s">
        <v>1114</v>
      </c>
    </row>
    <row r="305" spans="1:17" ht="12" customHeight="1" x14ac:dyDescent="0.25">
      <c r="A305" s="247" t="s">
        <v>298</v>
      </c>
      <c r="B305" s="247" t="s">
        <v>110</v>
      </c>
      <c r="C305" s="248" t="s">
        <v>1601</v>
      </c>
      <c r="D305" s="249">
        <v>1</v>
      </c>
      <c r="E305" s="249">
        <v>1</v>
      </c>
      <c r="F305" s="250" t="s">
        <v>539</v>
      </c>
      <c r="G305" s="245" t="s">
        <v>831</v>
      </c>
      <c r="J305" s="251" t="s">
        <v>1115</v>
      </c>
      <c r="K305" s="252" t="s">
        <v>831</v>
      </c>
      <c r="M305" s="240" t="s">
        <v>833</v>
      </c>
      <c r="N305" s="253" t="s">
        <v>539</v>
      </c>
      <c r="O305" s="239" t="str">
        <f t="shared" si="4"/>
        <v>№1/256</v>
      </c>
      <c r="P305" s="239" t="s">
        <v>831</v>
      </c>
      <c r="Q305" s="239" t="s">
        <v>1115</v>
      </c>
    </row>
    <row r="306" spans="1:17" ht="12" customHeight="1" x14ac:dyDescent="0.25">
      <c r="A306" s="247" t="s">
        <v>298</v>
      </c>
      <c r="B306" s="247" t="s">
        <v>109</v>
      </c>
      <c r="C306" s="248" t="s">
        <v>1602</v>
      </c>
      <c r="D306" s="249">
        <v>1</v>
      </c>
      <c r="E306" s="249">
        <v>1</v>
      </c>
      <c r="F306" s="250" t="s">
        <v>540</v>
      </c>
      <c r="G306" s="245" t="s">
        <v>831</v>
      </c>
      <c r="J306" s="251" t="s">
        <v>1116</v>
      </c>
      <c r="K306" s="252" t="s">
        <v>831</v>
      </c>
      <c r="M306" s="240" t="s">
        <v>833</v>
      </c>
      <c r="N306" s="253" t="s">
        <v>540</v>
      </c>
      <c r="O306" s="239" t="str">
        <f t="shared" si="4"/>
        <v>№1/257</v>
      </c>
      <c r="P306" s="239" t="s">
        <v>831</v>
      </c>
      <c r="Q306" s="239" t="s">
        <v>1116</v>
      </c>
    </row>
    <row r="307" spans="1:17" ht="12" customHeight="1" x14ac:dyDescent="0.25">
      <c r="A307" s="247" t="s">
        <v>298</v>
      </c>
      <c r="B307" s="247" t="s">
        <v>108</v>
      </c>
      <c r="C307" s="248" t="s">
        <v>1603</v>
      </c>
      <c r="D307" s="249">
        <v>1</v>
      </c>
      <c r="E307" s="249">
        <v>1</v>
      </c>
      <c r="F307" s="250" t="s">
        <v>541</v>
      </c>
      <c r="G307" s="245" t="s">
        <v>831</v>
      </c>
      <c r="J307" s="251" t="s">
        <v>1117</v>
      </c>
      <c r="K307" s="252" t="s">
        <v>831</v>
      </c>
      <c r="M307" s="240" t="s">
        <v>833</v>
      </c>
      <c r="N307" s="253" t="s">
        <v>541</v>
      </c>
      <c r="O307" s="239" t="str">
        <f t="shared" si="4"/>
        <v>№1/258</v>
      </c>
      <c r="P307" s="239" t="s">
        <v>831</v>
      </c>
      <c r="Q307" s="239" t="s">
        <v>1117</v>
      </c>
    </row>
    <row r="308" spans="1:17" ht="12" customHeight="1" x14ac:dyDescent="0.25">
      <c r="A308" s="247" t="s">
        <v>298</v>
      </c>
      <c r="B308" s="247" t="s">
        <v>106</v>
      </c>
      <c r="C308" s="248" t="s">
        <v>1604</v>
      </c>
      <c r="D308" s="249">
        <v>1</v>
      </c>
      <c r="E308" s="249">
        <v>1</v>
      </c>
      <c r="F308" s="250" t="s">
        <v>542</v>
      </c>
      <c r="G308" s="245" t="s">
        <v>831</v>
      </c>
      <c r="J308" s="251" t="s">
        <v>1118</v>
      </c>
      <c r="K308" s="252" t="s">
        <v>831</v>
      </c>
      <c r="M308" s="240" t="s">
        <v>833</v>
      </c>
      <c r="N308" s="253" t="s">
        <v>542</v>
      </c>
      <c r="O308" s="239" t="str">
        <f t="shared" si="4"/>
        <v>№1/259</v>
      </c>
      <c r="P308" s="239" t="s">
        <v>831</v>
      </c>
      <c r="Q308" s="239" t="s">
        <v>1118</v>
      </c>
    </row>
    <row r="309" spans="1:17" ht="12" customHeight="1" x14ac:dyDescent="0.25">
      <c r="A309" s="247" t="s">
        <v>298</v>
      </c>
      <c r="B309" s="247" t="s">
        <v>105</v>
      </c>
      <c r="C309" s="248" t="s">
        <v>1605</v>
      </c>
      <c r="D309" s="249">
        <v>1</v>
      </c>
      <c r="E309" s="249">
        <v>2</v>
      </c>
      <c r="F309" s="250" t="s">
        <v>543</v>
      </c>
      <c r="G309" s="245" t="s">
        <v>831</v>
      </c>
      <c r="J309" s="251" t="s">
        <v>1119</v>
      </c>
      <c r="K309" s="252" t="s">
        <v>831</v>
      </c>
      <c r="M309" s="240" t="s">
        <v>833</v>
      </c>
      <c r="N309" s="253" t="s">
        <v>543</v>
      </c>
      <c r="O309" s="239" t="str">
        <f t="shared" si="4"/>
        <v>№1/260</v>
      </c>
      <c r="P309" s="239" t="s">
        <v>831</v>
      </c>
      <c r="Q309" s="239" t="s">
        <v>1119</v>
      </c>
    </row>
    <row r="310" spans="1:17" ht="12" customHeight="1" x14ac:dyDescent="0.25">
      <c r="A310" s="247" t="s">
        <v>298</v>
      </c>
      <c r="B310" s="247" t="s">
        <v>172</v>
      </c>
      <c r="C310" s="248" t="s">
        <v>1606</v>
      </c>
      <c r="D310" s="249">
        <v>1</v>
      </c>
      <c r="E310" s="249">
        <v>1</v>
      </c>
      <c r="F310" s="250" t="s">
        <v>544</v>
      </c>
      <c r="G310" s="245" t="s">
        <v>831</v>
      </c>
      <c r="J310" s="251" t="s">
        <v>1120</v>
      </c>
      <c r="K310" s="252" t="s">
        <v>831</v>
      </c>
      <c r="M310" s="240" t="s">
        <v>833</v>
      </c>
      <c r="N310" s="253" t="s">
        <v>544</v>
      </c>
      <c r="O310" s="239" t="str">
        <f t="shared" si="4"/>
        <v>№1/261</v>
      </c>
      <c r="P310" s="239" t="s">
        <v>831</v>
      </c>
      <c r="Q310" s="239" t="s">
        <v>1120</v>
      </c>
    </row>
    <row r="311" spans="1:17" ht="12" customHeight="1" x14ac:dyDescent="0.25">
      <c r="A311" s="247" t="s">
        <v>298</v>
      </c>
      <c r="B311" s="247" t="s">
        <v>230</v>
      </c>
      <c r="C311" s="248" t="s">
        <v>1937</v>
      </c>
      <c r="D311" s="249">
        <v>1</v>
      </c>
      <c r="E311" s="249">
        <v>2</v>
      </c>
      <c r="F311" s="250" t="s">
        <v>538</v>
      </c>
      <c r="G311" s="245" t="s">
        <v>831</v>
      </c>
      <c r="J311" s="251" t="s">
        <v>1121</v>
      </c>
      <c r="K311" s="252" t="s">
        <v>831</v>
      </c>
      <c r="M311" s="240" t="s">
        <v>833</v>
      </c>
      <c r="N311" s="253" t="s">
        <v>538</v>
      </c>
      <c r="O311" s="239" t="str">
        <f t="shared" si="4"/>
        <v>№1/255</v>
      </c>
      <c r="P311" s="239" t="s">
        <v>831</v>
      </c>
      <c r="Q311" s="239" t="s">
        <v>1121</v>
      </c>
    </row>
    <row r="312" spans="1:17" ht="12" customHeight="1" x14ac:dyDescent="0.25">
      <c r="A312" s="247" t="s">
        <v>298</v>
      </c>
      <c r="B312" s="247" t="s">
        <v>196</v>
      </c>
      <c r="C312" s="248" t="s">
        <v>1595</v>
      </c>
      <c r="D312" s="249">
        <v>1</v>
      </c>
      <c r="E312" s="249">
        <v>3</v>
      </c>
      <c r="F312" s="250" t="s">
        <v>534</v>
      </c>
      <c r="G312" s="245" t="s">
        <v>831</v>
      </c>
      <c r="J312" s="251" t="s">
        <v>1122</v>
      </c>
      <c r="K312" s="252" t="s">
        <v>831</v>
      </c>
      <c r="M312" s="240" t="s">
        <v>833</v>
      </c>
      <c r="N312" s="253" t="s">
        <v>534</v>
      </c>
      <c r="O312" s="239" t="str">
        <f t="shared" si="4"/>
        <v>№1/251</v>
      </c>
      <c r="P312" s="239" t="s">
        <v>831</v>
      </c>
      <c r="Q312" s="239" t="s">
        <v>1122</v>
      </c>
    </row>
    <row r="313" spans="1:17" ht="12" customHeight="1" x14ac:dyDescent="0.25">
      <c r="A313" s="247" t="s">
        <v>298</v>
      </c>
      <c r="B313" s="247" t="s">
        <v>215</v>
      </c>
      <c r="C313" s="248" t="s">
        <v>1594</v>
      </c>
      <c r="D313" s="249">
        <v>1</v>
      </c>
      <c r="E313" s="249">
        <v>3</v>
      </c>
      <c r="F313" s="250" t="s">
        <v>533</v>
      </c>
      <c r="G313" s="245" t="s">
        <v>831</v>
      </c>
      <c r="J313" s="251" t="s">
        <v>1123</v>
      </c>
      <c r="K313" s="252" t="s">
        <v>831</v>
      </c>
      <c r="M313" s="240" t="s">
        <v>833</v>
      </c>
      <c r="N313" s="253" t="s">
        <v>533</v>
      </c>
      <c r="O313" s="239" t="str">
        <f t="shared" si="4"/>
        <v>№1/250</v>
      </c>
      <c r="P313" s="239" t="s">
        <v>831</v>
      </c>
      <c r="Q313" s="239" t="s">
        <v>1123</v>
      </c>
    </row>
    <row r="314" spans="1:17" ht="12" customHeight="1" x14ac:dyDescent="0.25">
      <c r="A314" s="247" t="s">
        <v>298</v>
      </c>
      <c r="B314" s="247" t="s">
        <v>204</v>
      </c>
      <c r="C314" s="248" t="s">
        <v>1593</v>
      </c>
      <c r="D314" s="249">
        <v>1</v>
      </c>
      <c r="E314" s="249">
        <v>1</v>
      </c>
      <c r="F314" s="250" t="s">
        <v>532</v>
      </c>
      <c r="G314" s="245" t="s">
        <v>831</v>
      </c>
      <c r="J314" s="251" t="s">
        <v>1124</v>
      </c>
      <c r="K314" s="252" t="s">
        <v>831</v>
      </c>
      <c r="M314" s="240" t="s">
        <v>833</v>
      </c>
      <c r="N314" s="253" t="s">
        <v>532</v>
      </c>
      <c r="O314" s="239" t="str">
        <f t="shared" si="4"/>
        <v>№1/249</v>
      </c>
      <c r="P314" s="239" t="s">
        <v>831</v>
      </c>
      <c r="Q314" s="239" t="s">
        <v>1124</v>
      </c>
    </row>
    <row r="315" spans="1:17" ht="12" customHeight="1" x14ac:dyDescent="0.25">
      <c r="A315" s="247" t="s">
        <v>299</v>
      </c>
      <c r="B315" s="247" t="s">
        <v>163</v>
      </c>
      <c r="C315" s="248" t="s">
        <v>1938</v>
      </c>
      <c r="D315" s="249">
        <v>1</v>
      </c>
      <c r="E315" s="249">
        <v>0</v>
      </c>
      <c r="F315" s="250" t="s">
        <v>545</v>
      </c>
      <c r="G315" s="245" t="s">
        <v>831</v>
      </c>
      <c r="J315" s="251" t="s">
        <v>1125</v>
      </c>
      <c r="K315" s="252" t="s">
        <v>831</v>
      </c>
      <c r="M315" s="240" t="s">
        <v>833</v>
      </c>
      <c r="N315" s="253" t="s">
        <v>545</v>
      </c>
      <c r="O315" s="239" t="str">
        <f t="shared" si="4"/>
        <v>№1/262</v>
      </c>
      <c r="P315" s="239" t="s">
        <v>831</v>
      </c>
      <c r="Q315" s="239" t="s">
        <v>1125</v>
      </c>
    </row>
    <row r="316" spans="1:17" ht="12" customHeight="1" x14ac:dyDescent="0.25">
      <c r="A316" s="247" t="s">
        <v>299</v>
      </c>
      <c r="B316" s="247" t="s">
        <v>202</v>
      </c>
      <c r="C316" s="248" t="s">
        <v>1939</v>
      </c>
      <c r="D316" s="249">
        <v>1</v>
      </c>
      <c r="E316" s="249">
        <v>0</v>
      </c>
      <c r="F316" s="250" t="s">
        <v>546</v>
      </c>
      <c r="G316" s="245" t="s">
        <v>831</v>
      </c>
      <c r="J316" s="251" t="s">
        <v>1126</v>
      </c>
      <c r="K316" s="252" t="s">
        <v>831</v>
      </c>
      <c r="M316" s="240" t="s">
        <v>833</v>
      </c>
      <c r="N316" s="253" t="s">
        <v>546</v>
      </c>
      <c r="O316" s="239" t="str">
        <f t="shared" si="4"/>
        <v>№1/264</v>
      </c>
      <c r="P316" s="239" t="s">
        <v>831</v>
      </c>
      <c r="Q316" s="239" t="s">
        <v>1126</v>
      </c>
    </row>
    <row r="317" spans="1:17" ht="12" customHeight="1" x14ac:dyDescent="0.25">
      <c r="A317" s="247" t="s">
        <v>300</v>
      </c>
      <c r="B317" s="247" t="s">
        <v>196</v>
      </c>
      <c r="C317" s="248" t="s">
        <v>1940</v>
      </c>
      <c r="D317" s="249">
        <v>2</v>
      </c>
      <c r="E317" s="249">
        <v>0</v>
      </c>
      <c r="F317" s="250" t="s">
        <v>547</v>
      </c>
      <c r="G317" s="245" t="s">
        <v>831</v>
      </c>
      <c r="J317" s="251" t="s">
        <v>1127</v>
      </c>
      <c r="K317" s="252" t="s">
        <v>831</v>
      </c>
      <c r="M317" s="240" t="s">
        <v>833</v>
      </c>
      <c r="N317" s="253" t="s">
        <v>547</v>
      </c>
      <c r="O317" s="239" t="str">
        <f t="shared" si="4"/>
        <v>№1/265</v>
      </c>
      <c r="P317" s="239" t="s">
        <v>831</v>
      </c>
      <c r="Q317" s="239" t="s">
        <v>1127</v>
      </c>
    </row>
    <row r="318" spans="1:17" ht="12" customHeight="1" x14ac:dyDescent="0.25">
      <c r="A318" s="247" t="s">
        <v>301</v>
      </c>
      <c r="B318" s="247" t="s">
        <v>108</v>
      </c>
      <c r="C318" s="248" t="s">
        <v>1941</v>
      </c>
      <c r="D318" s="249"/>
      <c r="E318" s="249"/>
      <c r="F318" s="250" t="s">
        <v>548</v>
      </c>
      <c r="G318" s="245" t="s">
        <v>831</v>
      </c>
      <c r="J318" s="251" t="s">
        <v>1128</v>
      </c>
      <c r="K318" s="252" t="s">
        <v>831</v>
      </c>
      <c r="M318" s="240" t="s">
        <v>833</v>
      </c>
      <c r="N318" s="253" t="s">
        <v>548</v>
      </c>
      <c r="O318" s="239" t="str">
        <f t="shared" si="4"/>
        <v>№1/266</v>
      </c>
      <c r="P318" s="239" t="s">
        <v>831</v>
      </c>
      <c r="Q318" s="239" t="s">
        <v>1128</v>
      </c>
    </row>
    <row r="319" spans="1:17" ht="12" customHeight="1" x14ac:dyDescent="0.25">
      <c r="A319" s="247" t="s">
        <v>301</v>
      </c>
      <c r="B319" s="247" t="s">
        <v>106</v>
      </c>
      <c r="C319" s="248" t="s">
        <v>1607</v>
      </c>
      <c r="D319" s="249">
        <v>2</v>
      </c>
      <c r="E319" s="249">
        <v>0</v>
      </c>
      <c r="F319" s="250" t="s">
        <v>549</v>
      </c>
      <c r="G319" s="245" t="s">
        <v>831</v>
      </c>
      <c r="J319" s="251" t="s">
        <v>1129</v>
      </c>
      <c r="K319" s="252" t="s">
        <v>831</v>
      </c>
      <c r="M319" s="240" t="s">
        <v>833</v>
      </c>
      <c r="N319" s="253" t="s">
        <v>549</v>
      </c>
      <c r="O319" s="239" t="str">
        <f t="shared" si="4"/>
        <v>№1/267</v>
      </c>
      <c r="P319" s="239" t="s">
        <v>831</v>
      </c>
      <c r="Q319" s="239" t="s">
        <v>1129</v>
      </c>
    </row>
    <row r="320" spans="1:17" ht="12" customHeight="1" x14ac:dyDescent="0.25">
      <c r="A320" s="247" t="s">
        <v>302</v>
      </c>
      <c r="B320" s="247" t="s">
        <v>208</v>
      </c>
      <c r="C320" s="248" t="s">
        <v>1621</v>
      </c>
      <c r="D320" s="249">
        <v>1</v>
      </c>
      <c r="E320" s="249">
        <v>4</v>
      </c>
      <c r="F320" s="250"/>
      <c r="J320" s="251" t="s">
        <v>835</v>
      </c>
      <c r="K320" s="252"/>
      <c r="M320" s="240" t="s">
        <v>833</v>
      </c>
      <c r="N320" s="253"/>
      <c r="O320" s="239" t="str">
        <f t="shared" si="4"/>
        <v>№1/</v>
      </c>
      <c r="Q320" s="239" t="s">
        <v>835</v>
      </c>
    </row>
    <row r="321" spans="1:17" ht="12" customHeight="1" x14ac:dyDescent="0.25">
      <c r="A321" s="247" t="s">
        <v>302</v>
      </c>
      <c r="B321" s="247" t="s">
        <v>204</v>
      </c>
      <c r="C321" s="248" t="s">
        <v>1615</v>
      </c>
      <c r="D321" s="249">
        <v>1</v>
      </c>
      <c r="E321" s="249">
        <v>3</v>
      </c>
      <c r="F321" s="250" t="s">
        <v>550</v>
      </c>
      <c r="G321" s="245" t="s">
        <v>831</v>
      </c>
      <c r="J321" s="251" t="s">
        <v>1130</v>
      </c>
      <c r="K321" s="252" t="s">
        <v>831</v>
      </c>
      <c r="M321" s="240" t="s">
        <v>833</v>
      </c>
      <c r="N321" s="253" t="s">
        <v>550</v>
      </c>
      <c r="O321" s="239" t="str">
        <f t="shared" si="4"/>
        <v>№1/268</v>
      </c>
      <c r="P321" s="239" t="s">
        <v>831</v>
      </c>
      <c r="Q321" s="239" t="s">
        <v>1130</v>
      </c>
    </row>
    <row r="322" spans="1:17" ht="12" customHeight="1" x14ac:dyDescent="0.25">
      <c r="A322" s="247" t="s">
        <v>302</v>
      </c>
      <c r="B322" s="247" t="s">
        <v>215</v>
      </c>
      <c r="C322" s="248" t="s">
        <v>1616</v>
      </c>
      <c r="D322" s="249">
        <v>1</v>
      </c>
      <c r="E322" s="249">
        <v>2</v>
      </c>
      <c r="F322" s="250"/>
      <c r="J322" s="251" t="s">
        <v>835</v>
      </c>
      <c r="K322" s="252"/>
      <c r="M322" s="240" t="s">
        <v>833</v>
      </c>
      <c r="N322" s="253"/>
      <c r="O322" s="239" t="str">
        <f t="shared" si="4"/>
        <v>№1/</v>
      </c>
      <c r="Q322" s="239" t="s">
        <v>835</v>
      </c>
    </row>
    <row r="323" spans="1:17" ht="12" customHeight="1" x14ac:dyDescent="0.25">
      <c r="A323" s="247" t="s">
        <v>302</v>
      </c>
      <c r="B323" s="247" t="s">
        <v>177</v>
      </c>
      <c r="C323" s="248" t="s">
        <v>1617</v>
      </c>
      <c r="D323" s="249">
        <v>1</v>
      </c>
      <c r="E323" s="249">
        <v>3</v>
      </c>
      <c r="F323" s="250"/>
      <c r="J323" s="251" t="s">
        <v>835</v>
      </c>
      <c r="K323" s="252"/>
      <c r="M323" s="240" t="s">
        <v>833</v>
      </c>
      <c r="N323" s="253"/>
      <c r="O323" s="239" t="str">
        <f t="shared" si="4"/>
        <v>№1/</v>
      </c>
      <c r="Q323" s="239" t="s">
        <v>835</v>
      </c>
    </row>
    <row r="324" spans="1:17" ht="12" customHeight="1" x14ac:dyDescent="0.25">
      <c r="A324" s="247" t="s">
        <v>302</v>
      </c>
      <c r="B324" s="247" t="s">
        <v>196</v>
      </c>
      <c r="C324" s="248" t="s">
        <v>1618</v>
      </c>
      <c r="D324" s="249">
        <v>1</v>
      </c>
      <c r="E324" s="249">
        <v>4</v>
      </c>
      <c r="F324" s="250" t="s">
        <v>551</v>
      </c>
      <c r="G324" s="245" t="s">
        <v>831</v>
      </c>
      <c r="J324" s="251" t="s">
        <v>1131</v>
      </c>
      <c r="K324" s="252" t="s">
        <v>831</v>
      </c>
      <c r="M324" s="240" t="s">
        <v>833</v>
      </c>
      <c r="N324" s="253" t="s">
        <v>551</v>
      </c>
      <c r="O324" s="239" t="str">
        <f t="shared" ref="O324:O387" si="5">CONCATENATE(M324,N324)</f>
        <v>№1/269</v>
      </c>
      <c r="P324" s="239" t="s">
        <v>831</v>
      </c>
      <c r="Q324" s="239" t="s">
        <v>1131</v>
      </c>
    </row>
    <row r="325" spans="1:17" ht="12" customHeight="1" x14ac:dyDescent="0.25">
      <c r="A325" s="247" t="s">
        <v>302</v>
      </c>
      <c r="B325" s="247" t="s">
        <v>174</v>
      </c>
      <c r="C325" s="248" t="s">
        <v>1619</v>
      </c>
      <c r="D325" s="249">
        <v>1</v>
      </c>
      <c r="E325" s="249">
        <v>4</v>
      </c>
      <c r="F325" s="250"/>
      <c r="J325" s="251" t="s">
        <v>835</v>
      </c>
      <c r="K325" s="252"/>
      <c r="M325" s="240" t="s">
        <v>833</v>
      </c>
      <c r="N325" s="253"/>
      <c r="O325" s="239" t="str">
        <f t="shared" si="5"/>
        <v>№1/</v>
      </c>
      <c r="Q325" s="239" t="s">
        <v>835</v>
      </c>
    </row>
    <row r="326" spans="1:17" ht="12" customHeight="1" x14ac:dyDescent="0.25">
      <c r="A326" s="247" t="s">
        <v>302</v>
      </c>
      <c r="B326" s="247" t="s">
        <v>199</v>
      </c>
      <c r="C326" s="248" t="s">
        <v>1620</v>
      </c>
      <c r="D326" s="249">
        <v>1</v>
      </c>
      <c r="E326" s="249">
        <v>6</v>
      </c>
      <c r="F326" s="250"/>
      <c r="J326" s="251" t="s">
        <v>835</v>
      </c>
      <c r="K326" s="252"/>
      <c r="M326" s="240" t="s">
        <v>833</v>
      </c>
      <c r="N326" s="253"/>
      <c r="O326" s="239" t="str">
        <f t="shared" si="5"/>
        <v>№1/</v>
      </c>
      <c r="Q326" s="239" t="s">
        <v>835</v>
      </c>
    </row>
    <row r="327" spans="1:17" ht="12" customHeight="1" x14ac:dyDescent="0.25">
      <c r="A327" s="247" t="s">
        <v>302</v>
      </c>
      <c r="B327" s="247" t="s">
        <v>201</v>
      </c>
      <c r="C327" s="248" t="s">
        <v>1622</v>
      </c>
      <c r="D327" s="249">
        <v>1</v>
      </c>
      <c r="E327" s="249">
        <v>2</v>
      </c>
      <c r="F327" s="250" t="s">
        <v>553</v>
      </c>
      <c r="G327" s="245" t="s">
        <v>831</v>
      </c>
      <c r="J327" s="251" t="s">
        <v>1132</v>
      </c>
      <c r="K327" s="252" t="s">
        <v>831</v>
      </c>
      <c r="M327" s="240" t="s">
        <v>833</v>
      </c>
      <c r="N327" s="253" t="s">
        <v>553</v>
      </c>
      <c r="O327" s="239" t="str">
        <f t="shared" si="5"/>
        <v>№1/271</v>
      </c>
      <c r="P327" s="239" t="s">
        <v>831</v>
      </c>
      <c r="Q327" s="239" t="s">
        <v>1132</v>
      </c>
    </row>
    <row r="328" spans="1:17" ht="12" customHeight="1" x14ac:dyDescent="0.25">
      <c r="A328" s="247" t="s">
        <v>302</v>
      </c>
      <c r="B328" s="247" t="s">
        <v>202</v>
      </c>
      <c r="C328" s="248" t="s">
        <v>1623</v>
      </c>
      <c r="D328" s="249">
        <v>1</v>
      </c>
      <c r="E328" s="249">
        <v>2</v>
      </c>
      <c r="F328" s="250" t="s">
        <v>554</v>
      </c>
      <c r="G328" s="245" t="s">
        <v>831</v>
      </c>
      <c r="J328" s="251" t="s">
        <v>1133</v>
      </c>
      <c r="K328" s="252" t="s">
        <v>831</v>
      </c>
      <c r="M328" s="240" t="s">
        <v>833</v>
      </c>
      <c r="N328" s="253" t="s">
        <v>554</v>
      </c>
      <c r="O328" s="239" t="str">
        <f t="shared" si="5"/>
        <v>№1/272</v>
      </c>
      <c r="P328" s="239" t="s">
        <v>831</v>
      </c>
      <c r="Q328" s="239" t="s">
        <v>1133</v>
      </c>
    </row>
    <row r="329" spans="1:17" ht="12" customHeight="1" x14ac:dyDescent="0.25">
      <c r="A329" s="247" t="s">
        <v>302</v>
      </c>
      <c r="B329" s="247" t="s">
        <v>243</v>
      </c>
      <c r="C329" s="248" t="s">
        <v>1624</v>
      </c>
      <c r="D329" s="249">
        <v>1</v>
      </c>
      <c r="E329" s="249">
        <v>4</v>
      </c>
      <c r="F329" s="250" t="s">
        <v>555</v>
      </c>
      <c r="G329" s="245" t="s">
        <v>831</v>
      </c>
      <c r="J329" s="251" t="s">
        <v>1134</v>
      </c>
      <c r="K329" s="252" t="s">
        <v>831</v>
      </c>
      <c r="M329" s="240" t="s">
        <v>833</v>
      </c>
      <c r="N329" s="253" t="s">
        <v>555</v>
      </c>
      <c r="O329" s="239" t="str">
        <f t="shared" si="5"/>
        <v>№1/273</v>
      </c>
      <c r="P329" s="239" t="s">
        <v>831</v>
      </c>
      <c r="Q329" s="239" t="s">
        <v>1134</v>
      </c>
    </row>
    <row r="330" spans="1:17" ht="12" customHeight="1" x14ac:dyDescent="0.25">
      <c r="A330" s="247" t="s">
        <v>302</v>
      </c>
      <c r="B330" s="247" t="s">
        <v>180</v>
      </c>
      <c r="C330" s="248" t="s">
        <v>1625</v>
      </c>
      <c r="D330" s="249">
        <v>1</v>
      </c>
      <c r="E330" s="249">
        <v>2</v>
      </c>
      <c r="F330" s="250" t="s">
        <v>556</v>
      </c>
      <c r="G330" s="245" t="s">
        <v>831</v>
      </c>
      <c r="J330" s="251" t="s">
        <v>1135</v>
      </c>
      <c r="K330" s="252" t="s">
        <v>831</v>
      </c>
      <c r="M330" s="240" t="s">
        <v>833</v>
      </c>
      <c r="N330" s="253" t="s">
        <v>556</v>
      </c>
      <c r="O330" s="239" t="str">
        <f t="shared" si="5"/>
        <v>№1/274</v>
      </c>
      <c r="P330" s="239" t="s">
        <v>831</v>
      </c>
      <c r="Q330" s="239" t="s">
        <v>1135</v>
      </c>
    </row>
    <row r="331" spans="1:17" ht="12" customHeight="1" x14ac:dyDescent="0.25">
      <c r="A331" s="247" t="s">
        <v>302</v>
      </c>
      <c r="B331" s="247" t="s">
        <v>244</v>
      </c>
      <c r="C331" s="248" t="s">
        <v>1626</v>
      </c>
      <c r="D331" s="249">
        <v>1</v>
      </c>
      <c r="E331" s="249">
        <v>4</v>
      </c>
      <c r="F331" s="250"/>
      <c r="J331" s="251" t="s">
        <v>835</v>
      </c>
      <c r="K331" s="252"/>
      <c r="M331" s="240" t="s">
        <v>833</v>
      </c>
      <c r="N331" s="253"/>
      <c r="O331" s="239" t="str">
        <f t="shared" si="5"/>
        <v>№1/</v>
      </c>
      <c r="Q331" s="239" t="s">
        <v>835</v>
      </c>
    </row>
    <row r="332" spans="1:17" ht="12" customHeight="1" x14ac:dyDescent="0.25">
      <c r="A332" s="247" t="s">
        <v>302</v>
      </c>
      <c r="B332" s="247" t="s">
        <v>229</v>
      </c>
      <c r="C332" s="248" t="s">
        <v>1627</v>
      </c>
      <c r="D332" s="249">
        <v>1</v>
      </c>
      <c r="E332" s="249">
        <v>2</v>
      </c>
      <c r="F332" s="250" t="s">
        <v>557</v>
      </c>
      <c r="G332" s="245" t="s">
        <v>831</v>
      </c>
      <c r="J332" s="251" t="s">
        <v>1136</v>
      </c>
      <c r="K332" s="252" t="s">
        <v>831</v>
      </c>
      <c r="M332" s="240" t="s">
        <v>833</v>
      </c>
      <c r="N332" s="253" t="s">
        <v>557</v>
      </c>
      <c r="O332" s="239" t="str">
        <f t="shared" si="5"/>
        <v>№1/275</v>
      </c>
      <c r="P332" s="239" t="s">
        <v>831</v>
      </c>
      <c r="Q332" s="239" t="s">
        <v>1136</v>
      </c>
    </row>
    <row r="333" spans="1:17" ht="12" customHeight="1" x14ac:dyDescent="0.25">
      <c r="A333" s="247" t="s">
        <v>302</v>
      </c>
      <c r="B333" s="247" t="s">
        <v>171</v>
      </c>
      <c r="C333" s="248" t="s">
        <v>1628</v>
      </c>
      <c r="D333" s="249">
        <v>1</v>
      </c>
      <c r="E333" s="249">
        <v>2</v>
      </c>
      <c r="F333" s="250" t="s">
        <v>558</v>
      </c>
      <c r="G333" s="245" t="s">
        <v>831</v>
      </c>
      <c r="J333" s="251" t="s">
        <v>1137</v>
      </c>
      <c r="K333" s="252" t="s">
        <v>831</v>
      </c>
      <c r="M333" s="240" t="s">
        <v>833</v>
      </c>
      <c r="N333" s="253" t="s">
        <v>558</v>
      </c>
      <c r="O333" s="239" t="str">
        <f t="shared" si="5"/>
        <v>№1/276</v>
      </c>
      <c r="P333" s="239" t="s">
        <v>831</v>
      </c>
      <c r="Q333" s="239" t="s">
        <v>1137</v>
      </c>
    </row>
    <row r="334" spans="1:17" ht="12" customHeight="1" x14ac:dyDescent="0.25">
      <c r="A334" s="247" t="s">
        <v>302</v>
      </c>
      <c r="B334" s="247" t="s">
        <v>181</v>
      </c>
      <c r="C334" s="248" t="s">
        <v>1629</v>
      </c>
      <c r="D334" s="249">
        <v>1</v>
      </c>
      <c r="E334" s="249">
        <v>2</v>
      </c>
      <c r="F334" s="250" t="s">
        <v>559</v>
      </c>
      <c r="G334" s="245" t="s">
        <v>831</v>
      </c>
      <c r="J334" s="251" t="s">
        <v>1138</v>
      </c>
      <c r="K334" s="252" t="s">
        <v>831</v>
      </c>
      <c r="M334" s="240" t="s">
        <v>833</v>
      </c>
      <c r="N334" s="253" t="s">
        <v>559</v>
      </c>
      <c r="O334" s="239" t="str">
        <f t="shared" si="5"/>
        <v>№1/277</v>
      </c>
      <c r="P334" s="239" t="s">
        <v>831</v>
      </c>
      <c r="Q334" s="239" t="s">
        <v>1138</v>
      </c>
    </row>
    <row r="335" spans="1:17" ht="12" customHeight="1" x14ac:dyDescent="0.25">
      <c r="A335" s="247" t="s">
        <v>302</v>
      </c>
      <c r="B335" s="247" t="s">
        <v>191</v>
      </c>
      <c r="C335" s="248" t="s">
        <v>1630</v>
      </c>
      <c r="D335" s="249">
        <v>1</v>
      </c>
      <c r="E335" s="249">
        <v>3</v>
      </c>
      <c r="F335" s="250" t="s">
        <v>560</v>
      </c>
      <c r="G335" s="245" t="s">
        <v>831</v>
      </c>
      <c r="J335" s="251" t="s">
        <v>1139</v>
      </c>
      <c r="K335" s="252" t="s">
        <v>831</v>
      </c>
      <c r="M335" s="240" t="s">
        <v>833</v>
      </c>
      <c r="N335" s="253" t="s">
        <v>560</v>
      </c>
      <c r="O335" s="239" t="str">
        <f t="shared" si="5"/>
        <v>№1/278</v>
      </c>
      <c r="P335" s="239" t="s">
        <v>831</v>
      </c>
      <c r="Q335" s="239" t="s">
        <v>1139</v>
      </c>
    </row>
    <row r="336" spans="1:17" ht="12" customHeight="1" x14ac:dyDescent="0.25">
      <c r="A336" s="247" t="s">
        <v>302</v>
      </c>
      <c r="B336" s="247" t="s">
        <v>182</v>
      </c>
      <c r="C336" s="248" t="s">
        <v>1631</v>
      </c>
      <c r="D336" s="249">
        <v>1</v>
      </c>
      <c r="E336" s="249">
        <v>2</v>
      </c>
      <c r="F336" s="250" t="s">
        <v>561</v>
      </c>
      <c r="G336" s="245" t="s">
        <v>831</v>
      </c>
      <c r="J336" s="251" t="s">
        <v>1140</v>
      </c>
      <c r="K336" s="252" t="s">
        <v>831</v>
      </c>
      <c r="M336" s="240" t="s">
        <v>833</v>
      </c>
      <c r="N336" s="253" t="s">
        <v>561</v>
      </c>
      <c r="O336" s="239" t="str">
        <f t="shared" si="5"/>
        <v>№1/279</v>
      </c>
      <c r="P336" s="239" t="s">
        <v>831</v>
      </c>
      <c r="Q336" s="239" t="s">
        <v>1140</v>
      </c>
    </row>
    <row r="337" spans="1:17" ht="12" customHeight="1" x14ac:dyDescent="0.25">
      <c r="A337" s="247" t="s">
        <v>302</v>
      </c>
      <c r="B337" s="247" t="s">
        <v>221</v>
      </c>
      <c r="C337" s="248" t="s">
        <v>1632</v>
      </c>
      <c r="D337" s="249">
        <v>1</v>
      </c>
      <c r="E337" s="249">
        <v>2</v>
      </c>
      <c r="F337" s="250" t="s">
        <v>562</v>
      </c>
      <c r="G337" s="245" t="s">
        <v>831</v>
      </c>
      <c r="J337" s="251" t="s">
        <v>1141</v>
      </c>
      <c r="K337" s="252" t="s">
        <v>831</v>
      </c>
      <c r="M337" s="240" t="s">
        <v>833</v>
      </c>
      <c r="N337" s="253" t="s">
        <v>562</v>
      </c>
      <c r="O337" s="239" t="str">
        <f t="shared" si="5"/>
        <v>№1/280</v>
      </c>
      <c r="P337" s="239" t="s">
        <v>831</v>
      </c>
      <c r="Q337" s="239" t="s">
        <v>1141</v>
      </c>
    </row>
    <row r="338" spans="1:17" ht="12" customHeight="1" x14ac:dyDescent="0.25">
      <c r="A338" s="247" t="s">
        <v>302</v>
      </c>
      <c r="B338" s="247" t="s">
        <v>247</v>
      </c>
      <c r="C338" s="248" t="s">
        <v>1633</v>
      </c>
      <c r="D338" s="249">
        <v>1</v>
      </c>
      <c r="E338" s="249">
        <v>2</v>
      </c>
      <c r="F338" s="250" t="s">
        <v>563</v>
      </c>
      <c r="G338" s="245" t="s">
        <v>831</v>
      </c>
      <c r="J338" s="251" t="s">
        <v>1142</v>
      </c>
      <c r="K338" s="252" t="s">
        <v>831</v>
      </c>
      <c r="M338" s="240" t="s">
        <v>833</v>
      </c>
      <c r="N338" s="253" t="s">
        <v>563</v>
      </c>
      <c r="O338" s="239" t="str">
        <f t="shared" si="5"/>
        <v>№1/281</v>
      </c>
      <c r="P338" s="239" t="s">
        <v>831</v>
      </c>
      <c r="Q338" s="239" t="s">
        <v>1142</v>
      </c>
    </row>
    <row r="339" spans="1:17" ht="12" customHeight="1" x14ac:dyDescent="0.25">
      <c r="A339" s="247" t="s">
        <v>302</v>
      </c>
      <c r="B339" s="247" t="s">
        <v>211</v>
      </c>
      <c r="C339" s="248" t="s">
        <v>1634</v>
      </c>
      <c r="D339" s="249">
        <v>1</v>
      </c>
      <c r="E339" s="249">
        <v>3</v>
      </c>
      <c r="F339" s="250" t="s">
        <v>564</v>
      </c>
      <c r="G339" s="245" t="s">
        <v>831</v>
      </c>
      <c r="J339" s="251" t="s">
        <v>1143</v>
      </c>
      <c r="K339" s="252" t="s">
        <v>831</v>
      </c>
      <c r="M339" s="240" t="s">
        <v>833</v>
      </c>
      <c r="N339" s="253" t="s">
        <v>564</v>
      </c>
      <c r="O339" s="239" t="str">
        <f t="shared" si="5"/>
        <v>№1/282</v>
      </c>
      <c r="P339" s="239" t="s">
        <v>831</v>
      </c>
      <c r="Q339" s="239" t="s">
        <v>1143</v>
      </c>
    </row>
    <row r="340" spans="1:17" ht="12" customHeight="1" x14ac:dyDescent="0.25">
      <c r="A340" s="247" t="s">
        <v>302</v>
      </c>
      <c r="B340" s="247" t="s">
        <v>183</v>
      </c>
      <c r="C340" s="248" t="s">
        <v>1635</v>
      </c>
      <c r="D340" s="249">
        <v>1</v>
      </c>
      <c r="E340" s="249">
        <v>2</v>
      </c>
      <c r="F340" s="250" t="s">
        <v>565</v>
      </c>
      <c r="G340" s="245" t="s">
        <v>831</v>
      </c>
      <c r="J340" s="251" t="s">
        <v>1144</v>
      </c>
      <c r="K340" s="252" t="s">
        <v>831</v>
      </c>
      <c r="M340" s="240" t="s">
        <v>833</v>
      </c>
      <c r="N340" s="253" t="s">
        <v>565</v>
      </c>
      <c r="O340" s="239" t="str">
        <f t="shared" si="5"/>
        <v>№1/283</v>
      </c>
      <c r="P340" s="239" t="s">
        <v>831</v>
      </c>
      <c r="Q340" s="239" t="s">
        <v>1144</v>
      </c>
    </row>
    <row r="341" spans="1:17" ht="12" customHeight="1" x14ac:dyDescent="0.25">
      <c r="A341" s="247" t="s">
        <v>302</v>
      </c>
      <c r="B341" s="247" t="s">
        <v>184</v>
      </c>
      <c r="C341" s="248" t="s">
        <v>1636</v>
      </c>
      <c r="D341" s="249">
        <v>1</v>
      </c>
      <c r="E341" s="249">
        <v>2</v>
      </c>
      <c r="F341" s="250" t="s">
        <v>566</v>
      </c>
      <c r="G341" s="245" t="s">
        <v>831</v>
      </c>
      <c r="J341" s="251" t="s">
        <v>1145</v>
      </c>
      <c r="K341" s="252" t="s">
        <v>831</v>
      </c>
      <c r="M341" s="240" t="s">
        <v>833</v>
      </c>
      <c r="N341" s="253" t="s">
        <v>566</v>
      </c>
      <c r="O341" s="239" t="str">
        <f t="shared" si="5"/>
        <v>№1/284</v>
      </c>
      <c r="P341" s="239" t="s">
        <v>831</v>
      </c>
      <c r="Q341" s="239" t="s">
        <v>1145</v>
      </c>
    </row>
    <row r="342" spans="1:17" ht="12" customHeight="1" x14ac:dyDescent="0.25">
      <c r="A342" s="247" t="s">
        <v>302</v>
      </c>
      <c r="B342" s="247" t="s">
        <v>236</v>
      </c>
      <c r="C342" s="248" t="s">
        <v>1637</v>
      </c>
      <c r="D342" s="249">
        <v>1</v>
      </c>
      <c r="E342" s="249">
        <v>6</v>
      </c>
      <c r="F342" s="250" t="s">
        <v>567</v>
      </c>
      <c r="G342" s="245" t="s">
        <v>831</v>
      </c>
      <c r="J342" s="251" t="s">
        <v>1146</v>
      </c>
      <c r="K342" s="252" t="s">
        <v>831</v>
      </c>
      <c r="M342" s="240" t="s">
        <v>833</v>
      </c>
      <c r="N342" s="253" t="s">
        <v>567</v>
      </c>
      <c r="O342" s="239" t="str">
        <f t="shared" si="5"/>
        <v>№1/285</v>
      </c>
      <c r="P342" s="239" t="s">
        <v>831</v>
      </c>
      <c r="Q342" s="239" t="s">
        <v>1146</v>
      </c>
    </row>
    <row r="343" spans="1:17" ht="12" customHeight="1" x14ac:dyDescent="0.25">
      <c r="A343" s="247" t="s">
        <v>302</v>
      </c>
      <c r="B343" s="247" t="s">
        <v>237</v>
      </c>
      <c r="C343" s="248" t="s">
        <v>1638</v>
      </c>
      <c r="D343" s="249">
        <v>1</v>
      </c>
      <c r="E343" s="249">
        <v>2</v>
      </c>
      <c r="F343" s="250" t="s">
        <v>568</v>
      </c>
      <c r="G343" s="245" t="s">
        <v>831</v>
      </c>
      <c r="J343" s="251" t="s">
        <v>1147</v>
      </c>
      <c r="K343" s="252" t="s">
        <v>831</v>
      </c>
      <c r="M343" s="240" t="s">
        <v>833</v>
      </c>
      <c r="N343" s="253" t="s">
        <v>568</v>
      </c>
      <c r="O343" s="239" t="str">
        <f t="shared" si="5"/>
        <v>№1/286</v>
      </c>
      <c r="P343" s="239" t="s">
        <v>831</v>
      </c>
      <c r="Q343" s="239" t="s">
        <v>1147</v>
      </c>
    </row>
    <row r="344" spans="1:17" ht="12" customHeight="1" x14ac:dyDescent="0.25">
      <c r="A344" s="247" t="s">
        <v>302</v>
      </c>
      <c r="B344" s="247" t="s">
        <v>238</v>
      </c>
      <c r="C344" s="248" t="s">
        <v>1639</v>
      </c>
      <c r="D344" s="249">
        <v>1</v>
      </c>
      <c r="E344" s="249">
        <v>6</v>
      </c>
      <c r="F344" s="250"/>
      <c r="J344" s="251" t="s">
        <v>835</v>
      </c>
      <c r="K344" s="252"/>
      <c r="M344" s="240" t="s">
        <v>833</v>
      </c>
      <c r="N344" s="253"/>
      <c r="O344" s="239" t="str">
        <f t="shared" si="5"/>
        <v>№1/</v>
      </c>
      <c r="Q344" s="239" t="s">
        <v>835</v>
      </c>
    </row>
    <row r="345" spans="1:17" ht="12" customHeight="1" x14ac:dyDescent="0.25">
      <c r="A345" s="247" t="s">
        <v>302</v>
      </c>
      <c r="B345" s="247" t="s">
        <v>252</v>
      </c>
      <c r="C345" s="248" t="s">
        <v>1640</v>
      </c>
      <c r="D345" s="249">
        <v>1</v>
      </c>
      <c r="E345" s="249">
        <v>6</v>
      </c>
      <c r="F345" s="250" t="s">
        <v>569</v>
      </c>
      <c r="G345" s="245" t="s">
        <v>831</v>
      </c>
      <c r="J345" s="251" t="s">
        <v>1148</v>
      </c>
      <c r="K345" s="252" t="s">
        <v>831</v>
      </c>
      <c r="M345" s="240" t="s">
        <v>833</v>
      </c>
      <c r="N345" s="253" t="s">
        <v>569</v>
      </c>
      <c r="O345" s="239" t="str">
        <f t="shared" si="5"/>
        <v>№1/287</v>
      </c>
      <c r="P345" s="239" t="s">
        <v>831</v>
      </c>
      <c r="Q345" s="239" t="s">
        <v>1148</v>
      </c>
    </row>
    <row r="346" spans="1:17" ht="12" customHeight="1" x14ac:dyDescent="0.25">
      <c r="A346" s="247" t="s">
        <v>302</v>
      </c>
      <c r="B346" s="247" t="s">
        <v>186</v>
      </c>
      <c r="C346" s="248" t="s">
        <v>1641</v>
      </c>
      <c r="D346" s="249">
        <v>1</v>
      </c>
      <c r="E346" s="249">
        <v>1</v>
      </c>
      <c r="F346" s="250" t="s">
        <v>570</v>
      </c>
      <c r="G346" s="245" t="s">
        <v>831</v>
      </c>
      <c r="J346" s="251" t="s">
        <v>1149</v>
      </c>
      <c r="K346" s="252" t="s">
        <v>831</v>
      </c>
      <c r="M346" s="240" t="s">
        <v>833</v>
      </c>
      <c r="N346" s="253" t="s">
        <v>570</v>
      </c>
      <c r="O346" s="239" t="str">
        <f t="shared" si="5"/>
        <v>№1/288</v>
      </c>
      <c r="P346" s="239" t="s">
        <v>831</v>
      </c>
      <c r="Q346" s="239" t="s">
        <v>1149</v>
      </c>
    </row>
    <row r="347" spans="1:17" ht="12" customHeight="1" x14ac:dyDescent="0.25">
      <c r="A347" s="247" t="s">
        <v>302</v>
      </c>
      <c r="B347" s="247" t="s">
        <v>255</v>
      </c>
      <c r="C347" s="248" t="s">
        <v>1643</v>
      </c>
      <c r="D347" s="249">
        <v>1</v>
      </c>
      <c r="E347" s="249">
        <v>4</v>
      </c>
      <c r="F347" s="250"/>
      <c r="J347" s="251" t="s">
        <v>835</v>
      </c>
      <c r="K347" s="252"/>
      <c r="M347" s="240" t="s">
        <v>833</v>
      </c>
      <c r="N347" s="253"/>
      <c r="O347" s="239" t="str">
        <f t="shared" si="5"/>
        <v>№1/</v>
      </c>
      <c r="Q347" s="239" t="s">
        <v>835</v>
      </c>
    </row>
    <row r="348" spans="1:17" ht="12" customHeight="1" x14ac:dyDescent="0.25">
      <c r="A348" s="247" t="s">
        <v>302</v>
      </c>
      <c r="B348" s="247" t="s">
        <v>303</v>
      </c>
      <c r="C348" s="248" t="s">
        <v>1644</v>
      </c>
      <c r="D348" s="249">
        <v>1</v>
      </c>
      <c r="E348" s="249">
        <v>0</v>
      </c>
      <c r="F348" s="250" t="s">
        <v>571</v>
      </c>
      <c r="G348" s="245" t="s">
        <v>831</v>
      </c>
      <c r="J348" s="251" t="s">
        <v>1150</v>
      </c>
      <c r="K348" s="252" t="s">
        <v>831</v>
      </c>
      <c r="M348" s="240" t="s">
        <v>833</v>
      </c>
      <c r="N348" s="253" t="s">
        <v>571</v>
      </c>
      <c r="O348" s="239" t="str">
        <f t="shared" si="5"/>
        <v>№1/289</v>
      </c>
      <c r="P348" s="239" t="s">
        <v>831</v>
      </c>
      <c r="Q348" s="239" t="s">
        <v>1150</v>
      </c>
    </row>
    <row r="349" spans="1:17" ht="12" customHeight="1" x14ac:dyDescent="0.25">
      <c r="A349" s="247" t="s">
        <v>302</v>
      </c>
      <c r="B349" s="247" t="s">
        <v>256</v>
      </c>
      <c r="C349" s="248" t="s">
        <v>1645</v>
      </c>
      <c r="D349" s="249">
        <v>1</v>
      </c>
      <c r="E349" s="249">
        <v>4</v>
      </c>
      <c r="F349" s="250" t="s">
        <v>572</v>
      </c>
      <c r="G349" s="245" t="s">
        <v>831</v>
      </c>
      <c r="J349" s="251" t="s">
        <v>1151</v>
      </c>
      <c r="K349" s="252" t="s">
        <v>831</v>
      </c>
      <c r="M349" s="240" t="s">
        <v>833</v>
      </c>
      <c r="N349" s="253" t="s">
        <v>572</v>
      </c>
      <c r="O349" s="239" t="str">
        <f t="shared" si="5"/>
        <v>№1/290</v>
      </c>
      <c r="P349" s="239" t="s">
        <v>831</v>
      </c>
      <c r="Q349" s="239" t="s">
        <v>1151</v>
      </c>
    </row>
    <row r="350" spans="1:17" ht="12" customHeight="1" x14ac:dyDescent="0.25">
      <c r="A350" s="247" t="s">
        <v>302</v>
      </c>
      <c r="B350" s="247" t="s">
        <v>304</v>
      </c>
      <c r="C350" s="248" t="s">
        <v>1646</v>
      </c>
      <c r="D350" s="249">
        <v>1</v>
      </c>
      <c r="E350" s="249">
        <v>1</v>
      </c>
      <c r="F350" s="250" t="s">
        <v>573</v>
      </c>
      <c r="G350" s="245" t="s">
        <v>831</v>
      </c>
      <c r="J350" s="251" t="s">
        <v>1152</v>
      </c>
      <c r="K350" s="252" t="s">
        <v>831</v>
      </c>
      <c r="M350" s="240" t="s">
        <v>833</v>
      </c>
      <c r="N350" s="253" t="s">
        <v>573</v>
      </c>
      <c r="O350" s="239" t="str">
        <f t="shared" si="5"/>
        <v>№1/291</v>
      </c>
      <c r="P350" s="239" t="s">
        <v>831</v>
      </c>
      <c r="Q350" s="239" t="s">
        <v>1152</v>
      </c>
    </row>
    <row r="351" spans="1:17" ht="12" customHeight="1" x14ac:dyDescent="0.25">
      <c r="A351" s="247" t="s">
        <v>302</v>
      </c>
      <c r="B351" s="247" t="s">
        <v>305</v>
      </c>
      <c r="C351" s="248" t="s">
        <v>1647</v>
      </c>
      <c r="D351" s="249">
        <v>1</v>
      </c>
      <c r="E351" s="249">
        <v>1</v>
      </c>
      <c r="F351" s="250" t="s">
        <v>574</v>
      </c>
      <c r="G351" s="245" t="s">
        <v>831</v>
      </c>
      <c r="J351" s="251" t="s">
        <v>1153</v>
      </c>
      <c r="K351" s="252" t="s">
        <v>831</v>
      </c>
      <c r="M351" s="240" t="s">
        <v>833</v>
      </c>
      <c r="N351" s="253" t="s">
        <v>574</v>
      </c>
      <c r="O351" s="239" t="str">
        <f t="shared" si="5"/>
        <v>№1/292</v>
      </c>
      <c r="P351" s="239" t="s">
        <v>831</v>
      </c>
      <c r="Q351" s="239" t="s">
        <v>1153</v>
      </c>
    </row>
    <row r="352" spans="1:17" ht="12" customHeight="1" x14ac:dyDescent="0.25">
      <c r="A352" s="247" t="s">
        <v>302</v>
      </c>
      <c r="B352" s="247" t="s">
        <v>306</v>
      </c>
      <c r="C352" s="248" t="s">
        <v>1648</v>
      </c>
      <c r="D352" s="249">
        <v>1</v>
      </c>
      <c r="E352" s="249">
        <v>1</v>
      </c>
      <c r="F352" s="250" t="s">
        <v>575</v>
      </c>
      <c r="G352" s="245" t="s">
        <v>831</v>
      </c>
      <c r="J352" s="251" t="s">
        <v>1154</v>
      </c>
      <c r="K352" s="252" t="s">
        <v>831</v>
      </c>
      <c r="M352" s="240" t="s">
        <v>833</v>
      </c>
      <c r="N352" s="253" t="s">
        <v>575</v>
      </c>
      <c r="O352" s="239" t="str">
        <f t="shared" si="5"/>
        <v>№1/293</v>
      </c>
      <c r="P352" s="239" t="s">
        <v>831</v>
      </c>
      <c r="Q352" s="239" t="s">
        <v>1154</v>
      </c>
    </row>
    <row r="353" spans="1:17" ht="12" customHeight="1" x14ac:dyDescent="0.25">
      <c r="A353" s="247" t="s">
        <v>302</v>
      </c>
      <c r="B353" s="247" t="s">
        <v>307</v>
      </c>
      <c r="C353" s="248" t="s">
        <v>1649</v>
      </c>
      <c r="D353" s="249">
        <v>1</v>
      </c>
      <c r="E353" s="249">
        <v>1</v>
      </c>
      <c r="F353" s="250"/>
      <c r="J353" s="251" t="s">
        <v>835</v>
      </c>
      <c r="K353" s="252"/>
      <c r="M353" s="240" t="s">
        <v>833</v>
      </c>
      <c r="N353" s="253"/>
      <c r="O353" s="239" t="str">
        <f t="shared" si="5"/>
        <v>№1/</v>
      </c>
      <c r="Q353" s="239" t="s">
        <v>835</v>
      </c>
    </row>
    <row r="354" spans="1:17" ht="12" customHeight="1" x14ac:dyDescent="0.25">
      <c r="A354" s="247" t="s">
        <v>302</v>
      </c>
      <c r="B354" s="247" t="s">
        <v>188</v>
      </c>
      <c r="C354" s="248" t="s">
        <v>1642</v>
      </c>
      <c r="D354" s="249">
        <v>1</v>
      </c>
      <c r="E354" s="249">
        <v>3</v>
      </c>
      <c r="F354" s="250"/>
      <c r="J354" s="251" t="s">
        <v>835</v>
      </c>
      <c r="K354" s="252"/>
      <c r="M354" s="240" t="s">
        <v>833</v>
      </c>
      <c r="N354" s="253"/>
      <c r="O354" s="239" t="str">
        <f t="shared" si="5"/>
        <v>№1/</v>
      </c>
      <c r="Q354" s="239" t="s">
        <v>835</v>
      </c>
    </row>
    <row r="355" spans="1:17" ht="12" customHeight="1" x14ac:dyDescent="0.25">
      <c r="A355" s="247" t="s">
        <v>302</v>
      </c>
      <c r="B355" s="247" t="s">
        <v>200</v>
      </c>
      <c r="C355" s="248" t="s">
        <v>1942</v>
      </c>
      <c r="D355" s="249">
        <v>1</v>
      </c>
      <c r="E355" s="249">
        <v>1</v>
      </c>
      <c r="F355" s="250" t="s">
        <v>552</v>
      </c>
      <c r="G355" s="245" t="s">
        <v>831</v>
      </c>
      <c r="J355" s="251" t="s">
        <v>1155</v>
      </c>
      <c r="K355" s="252" t="s">
        <v>831</v>
      </c>
      <c r="M355" s="240" t="s">
        <v>833</v>
      </c>
      <c r="N355" s="253" t="s">
        <v>552</v>
      </c>
      <c r="O355" s="239" t="str">
        <f t="shared" si="5"/>
        <v>№1/270</v>
      </c>
      <c r="P355" s="239" t="s">
        <v>831</v>
      </c>
      <c r="Q355" s="239" t="s">
        <v>1155</v>
      </c>
    </row>
    <row r="356" spans="1:17" ht="12" customHeight="1" x14ac:dyDescent="0.25">
      <c r="A356" s="247" t="s">
        <v>302</v>
      </c>
      <c r="B356" s="247" t="s">
        <v>308</v>
      </c>
      <c r="C356" s="248" t="s">
        <v>1650</v>
      </c>
      <c r="D356" s="249">
        <v>1</v>
      </c>
      <c r="E356" s="249">
        <v>1</v>
      </c>
      <c r="F356" s="250" t="s">
        <v>576</v>
      </c>
      <c r="G356" s="245" t="s">
        <v>831</v>
      </c>
      <c r="J356" s="251" t="s">
        <v>1156</v>
      </c>
      <c r="K356" s="252" t="s">
        <v>831</v>
      </c>
      <c r="M356" s="240" t="s">
        <v>833</v>
      </c>
      <c r="N356" s="253" t="s">
        <v>576</v>
      </c>
      <c r="O356" s="239" t="str">
        <f t="shared" si="5"/>
        <v>№1/294</v>
      </c>
      <c r="P356" s="239" t="s">
        <v>831</v>
      </c>
      <c r="Q356" s="239" t="s">
        <v>1156</v>
      </c>
    </row>
    <row r="357" spans="1:17" ht="12" customHeight="1" x14ac:dyDescent="0.25">
      <c r="A357" s="247" t="s">
        <v>302</v>
      </c>
      <c r="B357" s="247" t="s">
        <v>309</v>
      </c>
      <c r="C357" s="248" t="s">
        <v>1651</v>
      </c>
      <c r="D357" s="249">
        <v>1</v>
      </c>
      <c r="E357" s="249">
        <v>3</v>
      </c>
      <c r="F357" s="250" t="s">
        <v>577</v>
      </c>
      <c r="G357" s="245" t="s">
        <v>831</v>
      </c>
      <c r="J357" s="251" t="s">
        <v>1157</v>
      </c>
      <c r="K357" s="252" t="s">
        <v>831</v>
      </c>
      <c r="M357" s="240" t="s">
        <v>833</v>
      </c>
      <c r="N357" s="253" t="s">
        <v>577</v>
      </c>
      <c r="O357" s="239" t="str">
        <f t="shared" si="5"/>
        <v>№1/295</v>
      </c>
      <c r="P357" s="239" t="s">
        <v>831</v>
      </c>
      <c r="Q357" s="239" t="s">
        <v>1157</v>
      </c>
    </row>
    <row r="358" spans="1:17" ht="12" customHeight="1" x14ac:dyDescent="0.25">
      <c r="A358" s="247" t="s">
        <v>302</v>
      </c>
      <c r="B358" s="247" t="s">
        <v>310</v>
      </c>
      <c r="C358" s="248" t="s">
        <v>1652</v>
      </c>
      <c r="D358" s="249">
        <v>1</v>
      </c>
      <c r="E358" s="249">
        <v>3</v>
      </c>
      <c r="F358" s="250" t="s">
        <v>578</v>
      </c>
      <c r="G358" s="245" t="s">
        <v>831</v>
      </c>
      <c r="J358" s="251" t="s">
        <v>1158</v>
      </c>
      <c r="K358" s="252" t="s">
        <v>831</v>
      </c>
      <c r="M358" s="240" t="s">
        <v>833</v>
      </c>
      <c r="N358" s="253" t="s">
        <v>578</v>
      </c>
      <c r="O358" s="239" t="str">
        <f t="shared" si="5"/>
        <v>№1/296</v>
      </c>
      <c r="P358" s="239" t="s">
        <v>831</v>
      </c>
      <c r="Q358" s="239" t="s">
        <v>1158</v>
      </c>
    </row>
    <row r="359" spans="1:17" ht="12" customHeight="1" x14ac:dyDescent="0.25">
      <c r="A359" s="247" t="s">
        <v>302</v>
      </c>
      <c r="B359" s="247" t="s">
        <v>311</v>
      </c>
      <c r="C359" s="248" t="s">
        <v>1653</v>
      </c>
      <c r="D359" s="249">
        <v>1</v>
      </c>
      <c r="E359" s="249">
        <v>2</v>
      </c>
      <c r="F359" s="250" t="s">
        <v>579</v>
      </c>
      <c r="G359" s="245" t="s">
        <v>831</v>
      </c>
      <c r="J359" s="251" t="s">
        <v>1159</v>
      </c>
      <c r="K359" s="252" t="s">
        <v>831</v>
      </c>
      <c r="M359" s="240" t="s">
        <v>833</v>
      </c>
      <c r="N359" s="253" t="s">
        <v>579</v>
      </c>
      <c r="O359" s="239" t="str">
        <f t="shared" si="5"/>
        <v>№1/297</v>
      </c>
      <c r="P359" s="239" t="s">
        <v>831</v>
      </c>
      <c r="Q359" s="239" t="s">
        <v>1159</v>
      </c>
    </row>
    <row r="360" spans="1:17" ht="12" customHeight="1" x14ac:dyDescent="0.25">
      <c r="A360" s="247" t="s">
        <v>302</v>
      </c>
      <c r="B360" s="247" t="s">
        <v>312</v>
      </c>
      <c r="C360" s="248" t="s">
        <v>1654</v>
      </c>
      <c r="D360" s="249">
        <v>1</v>
      </c>
      <c r="E360" s="249">
        <v>2</v>
      </c>
      <c r="F360" s="250" t="s">
        <v>580</v>
      </c>
      <c r="G360" s="245" t="s">
        <v>831</v>
      </c>
      <c r="J360" s="251" t="s">
        <v>1160</v>
      </c>
      <c r="K360" s="252" t="s">
        <v>831</v>
      </c>
      <c r="M360" s="240" t="s">
        <v>833</v>
      </c>
      <c r="N360" s="253" t="s">
        <v>580</v>
      </c>
      <c r="O360" s="239" t="str">
        <f t="shared" si="5"/>
        <v>№1/298</v>
      </c>
      <c r="P360" s="239" t="s">
        <v>831</v>
      </c>
      <c r="Q360" s="239" t="s">
        <v>1160</v>
      </c>
    </row>
    <row r="361" spans="1:17" ht="12" customHeight="1" x14ac:dyDescent="0.25">
      <c r="A361" s="247" t="s">
        <v>313</v>
      </c>
      <c r="B361" s="247" t="s">
        <v>163</v>
      </c>
      <c r="C361" s="248" t="s">
        <v>1655</v>
      </c>
      <c r="D361" s="249">
        <v>2</v>
      </c>
      <c r="E361" s="249">
        <v>4</v>
      </c>
      <c r="F361" s="250" t="s">
        <v>581</v>
      </c>
      <c r="G361" s="245" t="s">
        <v>831</v>
      </c>
      <c r="J361" s="251" t="s">
        <v>1161</v>
      </c>
      <c r="K361" s="252" t="s">
        <v>831</v>
      </c>
      <c r="M361" s="240" t="s">
        <v>833</v>
      </c>
      <c r="N361" s="253" t="s">
        <v>581</v>
      </c>
      <c r="O361" s="239" t="str">
        <f t="shared" si="5"/>
        <v>№1/299</v>
      </c>
      <c r="P361" s="239" t="s">
        <v>831</v>
      </c>
      <c r="Q361" s="239" t="s">
        <v>1161</v>
      </c>
    </row>
    <row r="362" spans="1:17" ht="12" customHeight="1" x14ac:dyDescent="0.25">
      <c r="A362" s="247" t="s">
        <v>313</v>
      </c>
      <c r="B362" s="247" t="s">
        <v>200</v>
      </c>
      <c r="C362" s="248" t="s">
        <v>1656</v>
      </c>
      <c r="D362" s="249">
        <v>1</v>
      </c>
      <c r="E362" s="249">
        <v>0</v>
      </c>
      <c r="F362" s="250" t="s">
        <v>582</v>
      </c>
      <c r="G362" s="245" t="s">
        <v>831</v>
      </c>
      <c r="J362" s="251" t="s">
        <v>1162</v>
      </c>
      <c r="K362" s="252" t="s">
        <v>831</v>
      </c>
      <c r="M362" s="240" t="s">
        <v>833</v>
      </c>
      <c r="N362" s="253" t="s">
        <v>582</v>
      </c>
      <c r="O362" s="239" t="str">
        <f t="shared" si="5"/>
        <v>№1/300</v>
      </c>
      <c r="P362" s="239" t="s">
        <v>831</v>
      </c>
      <c r="Q362" s="239" t="s">
        <v>1162</v>
      </c>
    </row>
    <row r="363" spans="1:17" ht="12" customHeight="1" x14ac:dyDescent="0.25">
      <c r="A363" s="247" t="s">
        <v>313</v>
      </c>
      <c r="B363" s="247" t="s">
        <v>201</v>
      </c>
      <c r="C363" s="248" t="s">
        <v>1657</v>
      </c>
      <c r="D363" s="249">
        <v>2</v>
      </c>
      <c r="E363" s="249">
        <v>6</v>
      </c>
      <c r="F363" s="250" t="s">
        <v>583</v>
      </c>
      <c r="G363" s="245" t="s">
        <v>831</v>
      </c>
      <c r="J363" s="251" t="s">
        <v>1163</v>
      </c>
      <c r="K363" s="252" t="s">
        <v>831</v>
      </c>
      <c r="M363" s="240" t="s">
        <v>833</v>
      </c>
      <c r="N363" s="253" t="s">
        <v>583</v>
      </c>
      <c r="O363" s="239" t="str">
        <f t="shared" si="5"/>
        <v>№1/301</v>
      </c>
      <c r="P363" s="239" t="s">
        <v>831</v>
      </c>
      <c r="Q363" s="239" t="s">
        <v>1163</v>
      </c>
    </row>
    <row r="364" spans="1:17" ht="12" customHeight="1" x14ac:dyDescent="0.25">
      <c r="A364" s="247" t="s">
        <v>313</v>
      </c>
      <c r="B364" s="247" t="s">
        <v>216</v>
      </c>
      <c r="C364" s="248" t="s">
        <v>1943</v>
      </c>
      <c r="D364" s="249">
        <v>2</v>
      </c>
      <c r="E364" s="249">
        <v>6</v>
      </c>
      <c r="F364" s="250" t="s">
        <v>584</v>
      </c>
      <c r="G364" s="245" t="s">
        <v>831</v>
      </c>
      <c r="J364" s="251" t="s">
        <v>1164</v>
      </c>
      <c r="K364" s="252" t="s">
        <v>831</v>
      </c>
      <c r="M364" s="240" t="s">
        <v>833</v>
      </c>
      <c r="N364" s="253" t="s">
        <v>584</v>
      </c>
      <c r="O364" s="239" t="str">
        <f t="shared" si="5"/>
        <v>№1/302</v>
      </c>
      <c r="P364" s="239" t="s">
        <v>831</v>
      </c>
      <c r="Q364" s="239" t="s">
        <v>1164</v>
      </c>
    </row>
    <row r="365" spans="1:17" ht="12" customHeight="1" x14ac:dyDescent="0.25">
      <c r="A365" s="247" t="s">
        <v>313</v>
      </c>
      <c r="B365" s="247" t="s">
        <v>108</v>
      </c>
      <c r="C365" s="248" t="s">
        <v>1659</v>
      </c>
      <c r="D365" s="249">
        <v>2</v>
      </c>
      <c r="E365" s="249">
        <v>4</v>
      </c>
      <c r="F365" s="250" t="s">
        <v>585</v>
      </c>
      <c r="G365" s="245" t="s">
        <v>831</v>
      </c>
      <c r="J365" s="251" t="s">
        <v>1165</v>
      </c>
      <c r="K365" s="252" t="s">
        <v>831</v>
      </c>
      <c r="M365" s="240" t="s">
        <v>833</v>
      </c>
      <c r="N365" s="253" t="s">
        <v>585</v>
      </c>
      <c r="O365" s="239" t="str">
        <f t="shared" si="5"/>
        <v>№1/303</v>
      </c>
      <c r="P365" s="239" t="s">
        <v>831</v>
      </c>
      <c r="Q365" s="239" t="s">
        <v>1165</v>
      </c>
    </row>
    <row r="366" spans="1:17" ht="12" customHeight="1" x14ac:dyDescent="0.25">
      <c r="A366" s="247" t="s">
        <v>313</v>
      </c>
      <c r="B366" s="247" t="s">
        <v>106</v>
      </c>
      <c r="C366" s="248" t="s">
        <v>1660</v>
      </c>
      <c r="D366" s="249">
        <v>2</v>
      </c>
      <c r="E366" s="249">
        <v>0</v>
      </c>
      <c r="F366" s="250" t="s">
        <v>586</v>
      </c>
      <c r="G366" s="245" t="s">
        <v>831</v>
      </c>
      <c r="J366" s="251" t="s">
        <v>1166</v>
      </c>
      <c r="K366" s="252" t="s">
        <v>831</v>
      </c>
      <c r="M366" s="240" t="s">
        <v>833</v>
      </c>
      <c r="N366" s="253" t="s">
        <v>586</v>
      </c>
      <c r="O366" s="239" t="str">
        <f t="shared" si="5"/>
        <v>№1/304</v>
      </c>
      <c r="P366" s="239" t="s">
        <v>831</v>
      </c>
      <c r="Q366" s="239" t="s">
        <v>1166</v>
      </c>
    </row>
    <row r="367" spans="1:17" ht="12" customHeight="1" x14ac:dyDescent="0.25">
      <c r="A367" s="247" t="s">
        <v>313</v>
      </c>
      <c r="B367" s="247" t="s">
        <v>267</v>
      </c>
      <c r="C367" s="248" t="s">
        <v>1944</v>
      </c>
      <c r="D367" s="249">
        <v>2</v>
      </c>
      <c r="E367" s="249">
        <v>0</v>
      </c>
      <c r="F367" s="250" t="s">
        <v>587</v>
      </c>
      <c r="G367" s="245" t="s">
        <v>831</v>
      </c>
      <c r="J367" s="251" t="s">
        <v>1167</v>
      </c>
      <c r="K367" s="252" t="s">
        <v>831</v>
      </c>
      <c r="M367" s="240" t="s">
        <v>833</v>
      </c>
      <c r="N367" s="253" t="s">
        <v>587</v>
      </c>
      <c r="O367" s="239" t="str">
        <f t="shared" si="5"/>
        <v>№1/305</v>
      </c>
      <c r="P367" s="239" t="s">
        <v>831</v>
      </c>
      <c r="Q367" s="239" t="s">
        <v>1167</v>
      </c>
    </row>
    <row r="368" spans="1:17" ht="12" customHeight="1" x14ac:dyDescent="0.25">
      <c r="A368" s="247" t="s">
        <v>1844</v>
      </c>
      <c r="B368" s="247" t="s">
        <v>816</v>
      </c>
      <c r="C368" s="248" t="s">
        <v>1767</v>
      </c>
      <c r="D368" s="249">
        <v>3</v>
      </c>
      <c r="E368" s="249">
        <v>3</v>
      </c>
      <c r="F368" s="250"/>
      <c r="H368" s="246">
        <v>487</v>
      </c>
      <c r="I368" s="245" t="s">
        <v>892</v>
      </c>
      <c r="J368" s="254" t="s">
        <v>1168</v>
      </c>
      <c r="K368" s="252" t="s">
        <v>892</v>
      </c>
      <c r="M368" s="240" t="s">
        <v>833</v>
      </c>
      <c r="N368" s="253">
        <v>487</v>
      </c>
      <c r="O368" s="239" t="str">
        <f t="shared" si="5"/>
        <v>№1/487</v>
      </c>
      <c r="P368" s="239" t="s">
        <v>892</v>
      </c>
      <c r="Q368" s="239" t="s">
        <v>1168</v>
      </c>
    </row>
    <row r="369" spans="1:17" ht="12" customHeight="1" x14ac:dyDescent="0.25">
      <c r="A369" s="247" t="s">
        <v>1844</v>
      </c>
      <c r="B369" s="247" t="s">
        <v>198</v>
      </c>
      <c r="C369" s="248" t="s">
        <v>1761</v>
      </c>
      <c r="D369" s="249">
        <v>3</v>
      </c>
      <c r="E369" s="249">
        <v>0</v>
      </c>
      <c r="F369" s="250"/>
      <c r="H369" s="246">
        <v>481</v>
      </c>
      <c r="I369" s="245" t="s">
        <v>892</v>
      </c>
      <c r="J369" s="254" t="s">
        <v>1169</v>
      </c>
      <c r="K369" s="252" t="s">
        <v>892</v>
      </c>
      <c r="M369" s="240" t="s">
        <v>833</v>
      </c>
      <c r="N369" s="253">
        <v>481</v>
      </c>
      <c r="O369" s="239" t="str">
        <f t="shared" si="5"/>
        <v>№1/481</v>
      </c>
      <c r="P369" s="239" t="s">
        <v>892</v>
      </c>
      <c r="Q369" s="239" t="s">
        <v>1169</v>
      </c>
    </row>
    <row r="370" spans="1:17" ht="12" customHeight="1" x14ac:dyDescent="0.25">
      <c r="A370" s="247" t="s">
        <v>1844</v>
      </c>
      <c r="B370" s="247" t="s">
        <v>815</v>
      </c>
      <c r="C370" s="248" t="s">
        <v>1766</v>
      </c>
      <c r="D370" s="249">
        <v>3</v>
      </c>
      <c r="E370" s="249">
        <v>3</v>
      </c>
      <c r="F370" s="250"/>
      <c r="H370" s="246">
        <v>486</v>
      </c>
      <c r="I370" s="245" t="s">
        <v>892</v>
      </c>
      <c r="J370" s="254" t="s">
        <v>1170</v>
      </c>
      <c r="K370" s="252" t="s">
        <v>892</v>
      </c>
      <c r="M370" s="240" t="s">
        <v>833</v>
      </c>
      <c r="N370" s="253">
        <v>486</v>
      </c>
      <c r="O370" s="239" t="str">
        <f t="shared" si="5"/>
        <v>№1/486</v>
      </c>
      <c r="P370" s="239" t="s">
        <v>892</v>
      </c>
      <c r="Q370" s="239" t="s">
        <v>1170</v>
      </c>
    </row>
    <row r="371" spans="1:17" ht="12" customHeight="1" x14ac:dyDescent="0.25">
      <c r="A371" s="247" t="s">
        <v>1844</v>
      </c>
      <c r="B371" s="247" t="s">
        <v>814</v>
      </c>
      <c r="C371" s="248" t="s">
        <v>1765</v>
      </c>
      <c r="D371" s="249">
        <v>3</v>
      </c>
      <c r="E371" s="249">
        <v>3</v>
      </c>
      <c r="F371" s="250"/>
      <c r="H371" s="246">
        <v>485</v>
      </c>
      <c r="I371" s="245" t="s">
        <v>892</v>
      </c>
      <c r="J371" s="254" t="s">
        <v>1171</v>
      </c>
      <c r="K371" s="252" t="s">
        <v>892</v>
      </c>
      <c r="M371" s="240" t="s">
        <v>833</v>
      </c>
      <c r="N371" s="253">
        <v>485</v>
      </c>
      <c r="O371" s="239" t="str">
        <f t="shared" si="5"/>
        <v>№1/485</v>
      </c>
      <c r="P371" s="239" t="s">
        <v>892</v>
      </c>
      <c r="Q371" s="239" t="s">
        <v>1171</v>
      </c>
    </row>
    <row r="372" spans="1:17" ht="12" customHeight="1" x14ac:dyDescent="0.25">
      <c r="A372" s="247" t="s">
        <v>1844</v>
      </c>
      <c r="B372" s="247" t="s">
        <v>177</v>
      </c>
      <c r="C372" s="248" t="s">
        <v>1760</v>
      </c>
      <c r="D372" s="249">
        <v>3</v>
      </c>
      <c r="E372" s="249">
        <v>1</v>
      </c>
      <c r="F372" s="250"/>
      <c r="H372" s="246">
        <v>480</v>
      </c>
      <c r="I372" s="245" t="s">
        <v>892</v>
      </c>
      <c r="J372" s="254" t="s">
        <v>1172</v>
      </c>
      <c r="K372" s="252" t="s">
        <v>892</v>
      </c>
      <c r="M372" s="240" t="s">
        <v>833</v>
      </c>
      <c r="N372" s="253">
        <v>480</v>
      </c>
      <c r="O372" s="239" t="str">
        <f t="shared" si="5"/>
        <v>№1/480</v>
      </c>
      <c r="P372" s="239" t="s">
        <v>892</v>
      </c>
      <c r="Q372" s="239" t="s">
        <v>1172</v>
      </c>
    </row>
    <row r="373" spans="1:17" ht="12" customHeight="1" x14ac:dyDescent="0.25">
      <c r="A373" s="247" t="s">
        <v>1844</v>
      </c>
      <c r="B373" s="247" t="s">
        <v>176</v>
      </c>
      <c r="C373" s="248" t="s">
        <v>1759</v>
      </c>
      <c r="D373" s="249">
        <v>3</v>
      </c>
      <c r="E373" s="249">
        <v>1</v>
      </c>
      <c r="F373" s="250"/>
      <c r="H373" s="246">
        <v>479</v>
      </c>
      <c r="I373" s="245" t="s">
        <v>892</v>
      </c>
      <c r="J373" s="254" t="s">
        <v>1173</v>
      </c>
      <c r="K373" s="252" t="s">
        <v>892</v>
      </c>
      <c r="M373" s="240" t="s">
        <v>833</v>
      </c>
      <c r="N373" s="253">
        <v>479</v>
      </c>
      <c r="O373" s="239" t="str">
        <f t="shared" si="5"/>
        <v>№1/479</v>
      </c>
      <c r="P373" s="239" t="s">
        <v>892</v>
      </c>
      <c r="Q373" s="239" t="s">
        <v>1173</v>
      </c>
    </row>
    <row r="374" spans="1:17" ht="12" customHeight="1" x14ac:dyDescent="0.25">
      <c r="A374" s="247" t="s">
        <v>1844</v>
      </c>
      <c r="B374" s="247" t="s">
        <v>220</v>
      </c>
      <c r="C374" s="248" t="s">
        <v>1764</v>
      </c>
      <c r="D374" s="249">
        <v>3</v>
      </c>
      <c r="E374" s="249">
        <v>2</v>
      </c>
      <c r="F374" s="250"/>
      <c r="H374" s="246">
        <v>484</v>
      </c>
      <c r="I374" s="245" t="s">
        <v>892</v>
      </c>
      <c r="J374" s="254" t="s">
        <v>1174</v>
      </c>
      <c r="K374" s="252" t="s">
        <v>892</v>
      </c>
      <c r="M374" s="240" t="s">
        <v>833</v>
      </c>
      <c r="N374" s="253">
        <v>484</v>
      </c>
      <c r="O374" s="239" t="str">
        <f t="shared" si="5"/>
        <v>№1/484</v>
      </c>
      <c r="P374" s="239" t="s">
        <v>892</v>
      </c>
      <c r="Q374" s="239" t="s">
        <v>1174</v>
      </c>
    </row>
    <row r="375" spans="1:17" ht="12" customHeight="1" x14ac:dyDescent="0.25">
      <c r="A375" s="247" t="s">
        <v>1844</v>
      </c>
      <c r="B375" s="247" t="s">
        <v>204</v>
      </c>
      <c r="C375" s="248" t="s">
        <v>1758</v>
      </c>
      <c r="D375" s="249">
        <v>3</v>
      </c>
      <c r="E375" s="249"/>
      <c r="F375" s="250"/>
      <c r="H375" s="246">
        <v>478</v>
      </c>
      <c r="I375" s="245" t="s">
        <v>892</v>
      </c>
      <c r="J375" s="254" t="s">
        <v>1175</v>
      </c>
      <c r="K375" s="252" t="s">
        <v>892</v>
      </c>
      <c r="M375" s="240" t="s">
        <v>833</v>
      </c>
      <c r="N375" s="253">
        <v>478</v>
      </c>
      <c r="O375" s="239" t="str">
        <f t="shared" si="5"/>
        <v>№1/478</v>
      </c>
      <c r="P375" s="239" t="s">
        <v>892</v>
      </c>
      <c r="Q375" s="239" t="s">
        <v>1175</v>
      </c>
    </row>
    <row r="376" spans="1:17" ht="12" customHeight="1" x14ac:dyDescent="0.25">
      <c r="A376" s="247" t="s">
        <v>1844</v>
      </c>
      <c r="B376" s="247" t="s">
        <v>813</v>
      </c>
      <c r="C376" s="248" t="s">
        <v>1762</v>
      </c>
      <c r="D376" s="249">
        <v>3</v>
      </c>
      <c r="E376" s="249"/>
      <c r="F376" s="250"/>
      <c r="H376" s="246">
        <v>482</v>
      </c>
      <c r="I376" s="245" t="s">
        <v>892</v>
      </c>
      <c r="J376" s="254" t="s">
        <v>1176</v>
      </c>
      <c r="K376" s="252" t="s">
        <v>892</v>
      </c>
      <c r="M376" s="240" t="s">
        <v>833</v>
      </c>
      <c r="N376" s="253">
        <v>482</v>
      </c>
      <c r="O376" s="239" t="str">
        <f t="shared" si="5"/>
        <v>№1/482</v>
      </c>
      <c r="P376" s="239" t="s">
        <v>892</v>
      </c>
      <c r="Q376" s="239" t="s">
        <v>1176</v>
      </c>
    </row>
    <row r="377" spans="1:17" ht="12" customHeight="1" x14ac:dyDescent="0.25">
      <c r="A377" s="247" t="s">
        <v>1844</v>
      </c>
      <c r="B377" s="247" t="s">
        <v>171</v>
      </c>
      <c r="C377" s="248" t="s">
        <v>1763</v>
      </c>
      <c r="D377" s="249">
        <v>3</v>
      </c>
      <c r="E377" s="249">
        <v>1</v>
      </c>
      <c r="F377" s="250"/>
      <c r="H377" s="246">
        <v>483</v>
      </c>
      <c r="I377" s="245" t="s">
        <v>892</v>
      </c>
      <c r="J377" s="254" t="s">
        <v>1177</v>
      </c>
      <c r="K377" s="252" t="s">
        <v>892</v>
      </c>
      <c r="M377" s="240" t="s">
        <v>833</v>
      </c>
      <c r="N377" s="253">
        <v>483</v>
      </c>
      <c r="O377" s="239" t="str">
        <f t="shared" si="5"/>
        <v>№1/483</v>
      </c>
      <c r="P377" s="239" t="s">
        <v>892</v>
      </c>
      <c r="Q377" s="239" t="s">
        <v>1177</v>
      </c>
    </row>
    <row r="378" spans="1:17" ht="12" customHeight="1" x14ac:dyDescent="0.25">
      <c r="A378" s="247" t="s">
        <v>817</v>
      </c>
      <c r="B378" s="247" t="s">
        <v>215</v>
      </c>
      <c r="C378" s="248" t="s">
        <v>1777</v>
      </c>
      <c r="D378" s="249">
        <v>3</v>
      </c>
      <c r="E378" s="249"/>
      <c r="F378" s="250"/>
      <c r="H378" s="246">
        <v>531</v>
      </c>
      <c r="I378" s="245" t="s">
        <v>892</v>
      </c>
      <c r="J378" s="254" t="s">
        <v>1178</v>
      </c>
      <c r="K378" s="252" t="s">
        <v>892</v>
      </c>
      <c r="M378" s="240" t="s">
        <v>833</v>
      </c>
      <c r="N378" s="253">
        <v>531</v>
      </c>
      <c r="O378" s="239" t="str">
        <f t="shared" si="5"/>
        <v>№1/531</v>
      </c>
      <c r="P378" s="239" t="s">
        <v>892</v>
      </c>
      <c r="Q378" s="239" t="s">
        <v>1178</v>
      </c>
    </row>
    <row r="379" spans="1:17" ht="12" customHeight="1" x14ac:dyDescent="0.25">
      <c r="A379" s="247" t="s">
        <v>314</v>
      </c>
      <c r="B379" s="247" t="s">
        <v>163</v>
      </c>
      <c r="C379" s="248" t="s">
        <v>1945</v>
      </c>
      <c r="D379" s="249">
        <v>1</v>
      </c>
      <c r="E379" s="249">
        <v>2</v>
      </c>
      <c r="F379" s="250" t="s">
        <v>588</v>
      </c>
      <c r="G379" s="245" t="s">
        <v>831</v>
      </c>
      <c r="J379" s="251" t="s">
        <v>1179</v>
      </c>
      <c r="K379" s="252" t="s">
        <v>831</v>
      </c>
      <c r="M379" s="240" t="s">
        <v>833</v>
      </c>
      <c r="N379" s="253" t="s">
        <v>588</v>
      </c>
      <c r="O379" s="239" t="str">
        <f t="shared" si="5"/>
        <v>№1/306</v>
      </c>
      <c r="P379" s="239" t="s">
        <v>831</v>
      </c>
      <c r="Q379" s="239" t="s">
        <v>1179</v>
      </c>
    </row>
    <row r="380" spans="1:17" ht="12" customHeight="1" x14ac:dyDescent="0.25">
      <c r="A380" s="247" t="s">
        <v>314</v>
      </c>
      <c r="B380" s="247" t="s">
        <v>176</v>
      </c>
      <c r="C380" s="248" t="s">
        <v>1946</v>
      </c>
      <c r="D380" s="249">
        <v>1</v>
      </c>
      <c r="E380" s="249">
        <v>3</v>
      </c>
      <c r="F380" s="250" t="s">
        <v>589</v>
      </c>
      <c r="G380" s="245" t="s">
        <v>831</v>
      </c>
      <c r="J380" s="251" t="s">
        <v>1180</v>
      </c>
      <c r="K380" s="252" t="s">
        <v>831</v>
      </c>
      <c r="M380" s="240" t="s">
        <v>833</v>
      </c>
      <c r="N380" s="253" t="s">
        <v>589</v>
      </c>
      <c r="O380" s="239" t="str">
        <f t="shared" si="5"/>
        <v>№1/307</v>
      </c>
      <c r="P380" s="239" t="s">
        <v>831</v>
      </c>
      <c r="Q380" s="239" t="s">
        <v>1180</v>
      </c>
    </row>
    <row r="381" spans="1:17" ht="12" customHeight="1" x14ac:dyDescent="0.25">
      <c r="A381" s="247" t="s">
        <v>314</v>
      </c>
      <c r="B381" s="247" t="s">
        <v>225</v>
      </c>
      <c r="C381" s="248" t="s">
        <v>1947</v>
      </c>
      <c r="D381" s="249">
        <v>1</v>
      </c>
      <c r="E381" s="249">
        <v>2</v>
      </c>
      <c r="F381" s="250" t="s">
        <v>590</v>
      </c>
      <c r="G381" s="245" t="s">
        <v>831</v>
      </c>
      <c r="J381" s="251" t="s">
        <v>1181</v>
      </c>
      <c r="K381" s="252" t="s">
        <v>831</v>
      </c>
      <c r="M381" s="240" t="s">
        <v>833</v>
      </c>
      <c r="N381" s="253" t="s">
        <v>590</v>
      </c>
      <c r="O381" s="239" t="str">
        <f t="shared" si="5"/>
        <v>№1/308</v>
      </c>
      <c r="P381" s="239" t="s">
        <v>831</v>
      </c>
      <c r="Q381" s="239" t="s">
        <v>1181</v>
      </c>
    </row>
    <row r="382" spans="1:17" ht="12" customHeight="1" x14ac:dyDescent="0.25">
      <c r="A382" s="247" t="s">
        <v>314</v>
      </c>
      <c r="B382" s="247" t="s">
        <v>178</v>
      </c>
      <c r="C382" s="248" t="s">
        <v>1948</v>
      </c>
      <c r="D382" s="249">
        <v>1</v>
      </c>
      <c r="E382" s="249">
        <v>2</v>
      </c>
      <c r="F382" s="250" t="s">
        <v>591</v>
      </c>
      <c r="G382" s="245" t="s">
        <v>831</v>
      </c>
      <c r="J382" s="251" t="s">
        <v>1182</v>
      </c>
      <c r="K382" s="252" t="s">
        <v>831</v>
      </c>
      <c r="M382" s="240" t="s">
        <v>833</v>
      </c>
      <c r="N382" s="253" t="s">
        <v>591</v>
      </c>
      <c r="O382" s="239" t="str">
        <f t="shared" si="5"/>
        <v>№1/309</v>
      </c>
      <c r="P382" s="239" t="s">
        <v>831</v>
      </c>
      <c r="Q382" s="239" t="s">
        <v>1182</v>
      </c>
    </row>
    <row r="383" spans="1:17" ht="12" customHeight="1" x14ac:dyDescent="0.25">
      <c r="A383" s="247" t="s">
        <v>314</v>
      </c>
      <c r="B383" s="247" t="s">
        <v>174</v>
      </c>
      <c r="C383" s="248" t="s">
        <v>1949</v>
      </c>
      <c r="D383" s="249">
        <v>1</v>
      </c>
      <c r="E383" s="249">
        <v>2</v>
      </c>
      <c r="F383" s="250"/>
      <c r="J383" s="251" t="s">
        <v>835</v>
      </c>
      <c r="K383" s="252"/>
      <c r="M383" s="240" t="s">
        <v>833</v>
      </c>
      <c r="N383" s="253"/>
      <c r="O383" s="239" t="str">
        <f t="shared" si="5"/>
        <v>№1/</v>
      </c>
      <c r="Q383" s="239" t="s">
        <v>835</v>
      </c>
    </row>
    <row r="384" spans="1:17" ht="12" customHeight="1" x14ac:dyDescent="0.25">
      <c r="A384" s="247" t="s">
        <v>314</v>
      </c>
      <c r="B384" s="247" t="s">
        <v>112</v>
      </c>
      <c r="C384" s="248" t="s">
        <v>1950</v>
      </c>
      <c r="D384" s="249">
        <v>1</v>
      </c>
      <c r="E384" s="249">
        <v>2</v>
      </c>
      <c r="F384" s="250" t="s">
        <v>592</v>
      </c>
      <c r="G384" s="245" t="s">
        <v>831</v>
      </c>
      <c r="J384" s="251" t="s">
        <v>1183</v>
      </c>
      <c r="K384" s="252" t="s">
        <v>831</v>
      </c>
      <c r="M384" s="240" t="s">
        <v>833</v>
      </c>
      <c r="N384" s="253" t="s">
        <v>592</v>
      </c>
      <c r="O384" s="239" t="str">
        <f t="shared" si="5"/>
        <v>№1/310</v>
      </c>
      <c r="P384" s="239" t="s">
        <v>831</v>
      </c>
      <c r="Q384" s="239" t="s">
        <v>1183</v>
      </c>
    </row>
    <row r="385" spans="1:17" ht="12" customHeight="1" x14ac:dyDescent="0.25">
      <c r="A385" s="247" t="s">
        <v>314</v>
      </c>
      <c r="B385" s="247" t="s">
        <v>200</v>
      </c>
      <c r="C385" s="248" t="s">
        <v>1951</v>
      </c>
      <c r="D385" s="249">
        <v>1</v>
      </c>
      <c r="E385" s="249">
        <v>1</v>
      </c>
      <c r="F385" s="250" t="s">
        <v>593</v>
      </c>
      <c r="G385" s="245" t="s">
        <v>831</v>
      </c>
      <c r="J385" s="251" t="s">
        <v>1184</v>
      </c>
      <c r="K385" s="252" t="s">
        <v>831</v>
      </c>
      <c r="M385" s="240" t="s">
        <v>833</v>
      </c>
      <c r="N385" s="253" t="s">
        <v>593</v>
      </c>
      <c r="O385" s="239" t="str">
        <f t="shared" si="5"/>
        <v>№1/311</v>
      </c>
      <c r="P385" s="239" t="s">
        <v>831</v>
      </c>
      <c r="Q385" s="239" t="s">
        <v>1184</v>
      </c>
    </row>
    <row r="386" spans="1:17" ht="12" customHeight="1" x14ac:dyDescent="0.25">
      <c r="A386" s="247" t="s">
        <v>314</v>
      </c>
      <c r="B386" s="247" t="s">
        <v>315</v>
      </c>
      <c r="C386" s="248" t="s">
        <v>1952</v>
      </c>
      <c r="D386" s="249">
        <v>1</v>
      </c>
      <c r="E386" s="249">
        <v>0</v>
      </c>
      <c r="F386" s="250" t="s">
        <v>594</v>
      </c>
      <c r="G386" s="245" t="s">
        <v>831</v>
      </c>
      <c r="J386" s="251" t="s">
        <v>1185</v>
      </c>
      <c r="K386" s="252" t="s">
        <v>831</v>
      </c>
      <c r="M386" s="240" t="s">
        <v>833</v>
      </c>
      <c r="N386" s="253" t="s">
        <v>594</v>
      </c>
      <c r="O386" s="239" t="str">
        <f t="shared" si="5"/>
        <v>№1/312</v>
      </c>
      <c r="P386" s="239" t="s">
        <v>831</v>
      </c>
      <c r="Q386" s="239" t="s">
        <v>1185</v>
      </c>
    </row>
    <row r="387" spans="1:17" ht="12" customHeight="1" x14ac:dyDescent="0.25">
      <c r="A387" s="247" t="s">
        <v>314</v>
      </c>
      <c r="B387" s="247" t="s">
        <v>202</v>
      </c>
      <c r="C387" s="248" t="s">
        <v>1953</v>
      </c>
      <c r="D387" s="249">
        <v>1</v>
      </c>
      <c r="E387" s="249">
        <v>0</v>
      </c>
      <c r="F387" s="250" t="s">
        <v>595</v>
      </c>
      <c r="G387" s="245" t="s">
        <v>831</v>
      </c>
      <c r="J387" s="251" t="s">
        <v>1186</v>
      </c>
      <c r="K387" s="252" t="s">
        <v>831</v>
      </c>
      <c r="M387" s="240" t="s">
        <v>833</v>
      </c>
      <c r="N387" s="253" t="s">
        <v>595</v>
      </c>
      <c r="O387" s="239" t="str">
        <f t="shared" si="5"/>
        <v>№1/313</v>
      </c>
      <c r="P387" s="239" t="s">
        <v>831</v>
      </c>
      <c r="Q387" s="239" t="s">
        <v>1186</v>
      </c>
    </row>
    <row r="388" spans="1:17" ht="12" customHeight="1" x14ac:dyDescent="0.25">
      <c r="A388" s="247" t="s">
        <v>314</v>
      </c>
      <c r="B388" s="247" t="s">
        <v>180</v>
      </c>
      <c r="C388" s="248" t="s">
        <v>1954</v>
      </c>
      <c r="D388" s="249">
        <v>1</v>
      </c>
      <c r="E388" s="249">
        <v>0</v>
      </c>
      <c r="F388" s="250" t="s">
        <v>596</v>
      </c>
      <c r="G388" s="245" t="s">
        <v>831</v>
      </c>
      <c r="J388" s="251" t="s">
        <v>1187</v>
      </c>
      <c r="K388" s="252" t="s">
        <v>831</v>
      </c>
      <c r="M388" s="240" t="s">
        <v>833</v>
      </c>
      <c r="N388" s="253" t="s">
        <v>596</v>
      </c>
      <c r="O388" s="239" t="str">
        <f t="shared" ref="O388:O451" si="6">CONCATENATE(M388,N388)</f>
        <v>№1/314</v>
      </c>
      <c r="P388" s="239" t="s">
        <v>831</v>
      </c>
      <c r="Q388" s="239" t="s">
        <v>1187</v>
      </c>
    </row>
    <row r="389" spans="1:17" ht="12" customHeight="1" x14ac:dyDescent="0.25">
      <c r="A389" s="247" t="s">
        <v>314</v>
      </c>
      <c r="B389" s="247" t="s">
        <v>171</v>
      </c>
      <c r="C389" s="248" t="s">
        <v>1955</v>
      </c>
      <c r="D389" s="249">
        <v>1</v>
      </c>
      <c r="E389" s="249">
        <v>4</v>
      </c>
      <c r="F389" s="250" t="s">
        <v>597</v>
      </c>
      <c r="G389" s="245" t="s">
        <v>831</v>
      </c>
      <c r="J389" s="251" t="s">
        <v>1188</v>
      </c>
      <c r="K389" s="252" t="s">
        <v>831</v>
      </c>
      <c r="M389" s="240" t="s">
        <v>833</v>
      </c>
      <c r="N389" s="253" t="s">
        <v>597</v>
      </c>
      <c r="O389" s="239" t="str">
        <f t="shared" si="6"/>
        <v>№1/315</v>
      </c>
      <c r="P389" s="239" t="s">
        <v>831</v>
      </c>
      <c r="Q389" s="239" t="s">
        <v>1188</v>
      </c>
    </row>
    <row r="390" spans="1:17" ht="12" customHeight="1" x14ac:dyDescent="0.25">
      <c r="A390" s="247" t="s">
        <v>314</v>
      </c>
      <c r="B390" s="247" t="s">
        <v>110</v>
      </c>
      <c r="C390" s="248" t="s">
        <v>1956</v>
      </c>
      <c r="D390" s="249">
        <v>1</v>
      </c>
      <c r="E390" s="249">
        <v>2</v>
      </c>
      <c r="F390" s="250" t="s">
        <v>598</v>
      </c>
      <c r="G390" s="245" t="s">
        <v>831</v>
      </c>
      <c r="J390" s="251" t="s">
        <v>1189</v>
      </c>
      <c r="K390" s="252" t="s">
        <v>831</v>
      </c>
      <c r="M390" s="240" t="s">
        <v>833</v>
      </c>
      <c r="N390" s="253" t="s">
        <v>598</v>
      </c>
      <c r="O390" s="239" t="str">
        <f t="shared" si="6"/>
        <v>№1/316</v>
      </c>
      <c r="P390" s="239" t="s">
        <v>831</v>
      </c>
      <c r="Q390" s="239" t="s">
        <v>1189</v>
      </c>
    </row>
    <row r="391" spans="1:17" ht="12" customHeight="1" x14ac:dyDescent="0.25">
      <c r="A391" s="247" t="s">
        <v>314</v>
      </c>
      <c r="B391" s="247" t="s">
        <v>221</v>
      </c>
      <c r="C391" s="248" t="s">
        <v>1957</v>
      </c>
      <c r="D391" s="249">
        <v>1</v>
      </c>
      <c r="E391" s="249">
        <v>0</v>
      </c>
      <c r="F391" s="250" t="s">
        <v>599</v>
      </c>
      <c r="G391" s="245" t="s">
        <v>831</v>
      </c>
      <c r="J391" s="251" t="s">
        <v>1190</v>
      </c>
      <c r="K391" s="252" t="s">
        <v>831</v>
      </c>
      <c r="M391" s="240" t="s">
        <v>833</v>
      </c>
      <c r="N391" s="253" t="s">
        <v>599</v>
      </c>
      <c r="O391" s="239" t="str">
        <f t="shared" si="6"/>
        <v>№1/317</v>
      </c>
      <c r="P391" s="239" t="s">
        <v>831</v>
      </c>
      <c r="Q391" s="239" t="s">
        <v>1190</v>
      </c>
    </row>
    <row r="392" spans="1:17" ht="12" customHeight="1" x14ac:dyDescent="0.25">
      <c r="A392" s="247" t="s">
        <v>314</v>
      </c>
      <c r="B392" s="247" t="s">
        <v>109</v>
      </c>
      <c r="C392" s="248" t="s">
        <v>1958</v>
      </c>
      <c r="D392" s="249">
        <v>1</v>
      </c>
      <c r="E392" s="249">
        <v>2</v>
      </c>
      <c r="F392" s="250" t="s">
        <v>600</v>
      </c>
      <c r="G392" s="245" t="s">
        <v>831</v>
      </c>
      <c r="J392" s="251" t="s">
        <v>1191</v>
      </c>
      <c r="K392" s="252" t="s">
        <v>831</v>
      </c>
      <c r="M392" s="240" t="s">
        <v>833</v>
      </c>
      <c r="N392" s="253" t="s">
        <v>600</v>
      </c>
      <c r="O392" s="239" t="str">
        <f t="shared" si="6"/>
        <v>№1/318</v>
      </c>
      <c r="P392" s="239" t="s">
        <v>831</v>
      </c>
      <c r="Q392" s="239" t="s">
        <v>1191</v>
      </c>
    </row>
    <row r="393" spans="1:17" ht="12" customHeight="1" x14ac:dyDescent="0.25">
      <c r="A393" s="247" t="s">
        <v>314</v>
      </c>
      <c r="B393" s="247" t="s">
        <v>108</v>
      </c>
      <c r="C393" s="248" t="s">
        <v>1959</v>
      </c>
      <c r="D393" s="249">
        <v>1</v>
      </c>
      <c r="E393" s="249">
        <v>2</v>
      </c>
      <c r="F393" s="250" t="s">
        <v>601</v>
      </c>
      <c r="G393" s="245" t="s">
        <v>831</v>
      </c>
      <c r="J393" s="251" t="s">
        <v>1192</v>
      </c>
      <c r="K393" s="252" t="s">
        <v>831</v>
      </c>
      <c r="M393" s="240" t="s">
        <v>833</v>
      </c>
      <c r="N393" s="253" t="s">
        <v>601</v>
      </c>
      <c r="O393" s="239" t="str">
        <f t="shared" si="6"/>
        <v>№1/319</v>
      </c>
      <c r="P393" s="239" t="s">
        <v>831</v>
      </c>
      <c r="Q393" s="239" t="s">
        <v>1192</v>
      </c>
    </row>
    <row r="394" spans="1:17" ht="12" customHeight="1" x14ac:dyDescent="0.25">
      <c r="A394" s="247" t="s">
        <v>314</v>
      </c>
      <c r="B394" s="247" t="s">
        <v>106</v>
      </c>
      <c r="C394" s="248" t="s">
        <v>1960</v>
      </c>
      <c r="D394" s="249">
        <v>1</v>
      </c>
      <c r="E394" s="249">
        <v>2</v>
      </c>
      <c r="F394" s="250" t="s">
        <v>602</v>
      </c>
      <c r="G394" s="245" t="s">
        <v>831</v>
      </c>
      <c r="J394" s="251" t="s">
        <v>1193</v>
      </c>
      <c r="K394" s="252" t="s">
        <v>831</v>
      </c>
      <c r="M394" s="240" t="s">
        <v>833</v>
      </c>
      <c r="N394" s="253" t="s">
        <v>602</v>
      </c>
      <c r="O394" s="239" t="str">
        <f t="shared" si="6"/>
        <v>№1/320</v>
      </c>
      <c r="P394" s="239" t="s">
        <v>831</v>
      </c>
      <c r="Q394" s="239" t="s">
        <v>1193</v>
      </c>
    </row>
    <row r="395" spans="1:17" ht="12" customHeight="1" x14ac:dyDescent="0.25">
      <c r="A395" s="247" t="s">
        <v>314</v>
      </c>
      <c r="B395" s="247" t="s">
        <v>105</v>
      </c>
      <c r="C395" s="248" t="s">
        <v>1961</v>
      </c>
      <c r="D395" s="249">
        <v>1</v>
      </c>
      <c r="E395" s="249">
        <v>2</v>
      </c>
      <c r="F395" s="250" t="s">
        <v>603</v>
      </c>
      <c r="G395" s="245" t="s">
        <v>831</v>
      </c>
      <c r="J395" s="251" t="s">
        <v>1194</v>
      </c>
      <c r="K395" s="252" t="s">
        <v>831</v>
      </c>
      <c r="M395" s="240" t="s">
        <v>833</v>
      </c>
      <c r="N395" s="253" t="s">
        <v>603</v>
      </c>
      <c r="O395" s="239" t="str">
        <f t="shared" si="6"/>
        <v>№1/321</v>
      </c>
      <c r="P395" s="239" t="s">
        <v>831</v>
      </c>
      <c r="Q395" s="239" t="s">
        <v>1194</v>
      </c>
    </row>
    <row r="396" spans="1:17" ht="12" customHeight="1" x14ac:dyDescent="0.25">
      <c r="A396" s="247" t="s">
        <v>314</v>
      </c>
      <c r="B396" s="247" t="s">
        <v>172</v>
      </c>
      <c r="C396" s="248" t="s">
        <v>1962</v>
      </c>
      <c r="D396" s="249">
        <v>1</v>
      </c>
      <c r="E396" s="249">
        <v>2</v>
      </c>
      <c r="F396" s="250" t="s">
        <v>604</v>
      </c>
      <c r="G396" s="245" t="s">
        <v>831</v>
      </c>
      <c r="J396" s="251" t="s">
        <v>1195</v>
      </c>
      <c r="K396" s="252" t="s">
        <v>831</v>
      </c>
      <c r="M396" s="240" t="s">
        <v>833</v>
      </c>
      <c r="N396" s="253" t="s">
        <v>604</v>
      </c>
      <c r="O396" s="239" t="str">
        <f t="shared" si="6"/>
        <v>№1/322</v>
      </c>
      <c r="P396" s="239" t="s">
        <v>831</v>
      </c>
      <c r="Q396" s="239" t="s">
        <v>1195</v>
      </c>
    </row>
    <row r="397" spans="1:17" ht="12" customHeight="1" x14ac:dyDescent="0.25">
      <c r="A397" s="247" t="s">
        <v>314</v>
      </c>
      <c r="B397" s="247" t="s">
        <v>227</v>
      </c>
      <c r="C397" s="248" t="s">
        <v>1963</v>
      </c>
      <c r="D397" s="249">
        <v>1</v>
      </c>
      <c r="E397" s="249">
        <v>1</v>
      </c>
      <c r="F397" s="250"/>
      <c r="J397" s="251" t="s">
        <v>835</v>
      </c>
      <c r="K397" s="252"/>
      <c r="M397" s="240" t="s">
        <v>833</v>
      </c>
      <c r="N397" s="253"/>
      <c r="O397" s="239" t="str">
        <f t="shared" si="6"/>
        <v>№1/</v>
      </c>
      <c r="Q397" s="239" t="s">
        <v>835</v>
      </c>
    </row>
    <row r="398" spans="1:17" ht="12" customHeight="1" x14ac:dyDescent="0.25">
      <c r="A398" s="247" t="s">
        <v>316</v>
      </c>
      <c r="B398" s="247" t="s">
        <v>196</v>
      </c>
      <c r="C398" s="248" t="s">
        <v>1662</v>
      </c>
      <c r="D398" s="249">
        <v>2</v>
      </c>
      <c r="E398" s="249">
        <v>2</v>
      </c>
      <c r="F398" s="250" t="s">
        <v>605</v>
      </c>
      <c r="G398" s="245" t="s">
        <v>831</v>
      </c>
      <c r="J398" s="251" t="s">
        <v>1196</v>
      </c>
      <c r="K398" s="252" t="s">
        <v>831</v>
      </c>
      <c r="M398" s="240" t="s">
        <v>833</v>
      </c>
      <c r="N398" s="253" t="s">
        <v>605</v>
      </c>
      <c r="O398" s="239" t="str">
        <f t="shared" si="6"/>
        <v>№1/323</v>
      </c>
      <c r="P398" s="239" t="s">
        <v>831</v>
      </c>
      <c r="Q398" s="239" t="s">
        <v>1196</v>
      </c>
    </row>
    <row r="399" spans="1:17" ht="12" customHeight="1" x14ac:dyDescent="0.25">
      <c r="A399" s="247" t="s">
        <v>316</v>
      </c>
      <c r="B399" s="247" t="s">
        <v>178</v>
      </c>
      <c r="C399" s="248" t="s">
        <v>1663</v>
      </c>
      <c r="D399" s="249">
        <v>2</v>
      </c>
      <c r="E399" s="249">
        <v>0</v>
      </c>
      <c r="F399" s="250" t="s">
        <v>606</v>
      </c>
      <c r="G399" s="245" t="s">
        <v>831</v>
      </c>
      <c r="J399" s="251" t="s">
        <v>1197</v>
      </c>
      <c r="K399" s="252" t="s">
        <v>831</v>
      </c>
      <c r="M399" s="240" t="s">
        <v>833</v>
      </c>
      <c r="N399" s="253" t="s">
        <v>606</v>
      </c>
      <c r="O399" s="239" t="str">
        <f t="shared" si="6"/>
        <v>№1/324</v>
      </c>
      <c r="P399" s="239" t="s">
        <v>831</v>
      </c>
      <c r="Q399" s="239" t="s">
        <v>1197</v>
      </c>
    </row>
    <row r="400" spans="1:17" ht="12" customHeight="1" x14ac:dyDescent="0.25">
      <c r="A400" s="247" t="s">
        <v>316</v>
      </c>
      <c r="B400" s="247" t="s">
        <v>198</v>
      </c>
      <c r="C400" s="248" t="s">
        <v>1664</v>
      </c>
      <c r="D400" s="249">
        <v>2</v>
      </c>
      <c r="E400" s="249">
        <v>0</v>
      </c>
      <c r="F400" s="250" t="s">
        <v>607</v>
      </c>
      <c r="G400" s="245" t="s">
        <v>831</v>
      </c>
      <c r="J400" s="251" t="s">
        <v>1198</v>
      </c>
      <c r="K400" s="252" t="s">
        <v>831</v>
      </c>
      <c r="M400" s="240" t="s">
        <v>833</v>
      </c>
      <c r="N400" s="253" t="s">
        <v>607</v>
      </c>
      <c r="O400" s="239" t="str">
        <f t="shared" si="6"/>
        <v>№1/325</v>
      </c>
      <c r="P400" s="239" t="s">
        <v>831</v>
      </c>
      <c r="Q400" s="239" t="s">
        <v>1198</v>
      </c>
    </row>
    <row r="401" spans="1:17" ht="12" customHeight="1" x14ac:dyDescent="0.25">
      <c r="A401" s="247" t="s">
        <v>316</v>
      </c>
      <c r="B401" s="247" t="s">
        <v>174</v>
      </c>
      <c r="C401" s="248" t="s">
        <v>1665</v>
      </c>
      <c r="D401" s="249">
        <v>2</v>
      </c>
      <c r="E401" s="249">
        <v>0</v>
      </c>
      <c r="F401" s="250" t="s">
        <v>608</v>
      </c>
      <c r="G401" s="245" t="s">
        <v>831</v>
      </c>
      <c r="J401" s="251" t="s">
        <v>1199</v>
      </c>
      <c r="K401" s="252" t="s">
        <v>831</v>
      </c>
      <c r="M401" s="240" t="s">
        <v>833</v>
      </c>
      <c r="N401" s="253" t="s">
        <v>608</v>
      </c>
      <c r="O401" s="239" t="str">
        <f t="shared" si="6"/>
        <v>№1/326</v>
      </c>
      <c r="P401" s="239" t="s">
        <v>831</v>
      </c>
      <c r="Q401" s="239" t="s">
        <v>1199</v>
      </c>
    </row>
    <row r="402" spans="1:17" ht="12" customHeight="1" x14ac:dyDescent="0.25">
      <c r="A402" s="247" t="s">
        <v>316</v>
      </c>
      <c r="B402" s="247" t="s">
        <v>290</v>
      </c>
      <c r="C402" s="248" t="s">
        <v>1964</v>
      </c>
      <c r="D402" s="249">
        <v>2</v>
      </c>
      <c r="E402" s="249">
        <v>0</v>
      </c>
      <c r="F402" s="250" t="s">
        <v>609</v>
      </c>
      <c r="G402" s="245" t="s">
        <v>831</v>
      </c>
      <c r="J402" s="251" t="s">
        <v>1200</v>
      </c>
      <c r="K402" s="252" t="s">
        <v>831</v>
      </c>
      <c r="M402" s="240" t="s">
        <v>833</v>
      </c>
      <c r="N402" s="253" t="s">
        <v>609</v>
      </c>
      <c r="O402" s="239" t="str">
        <f t="shared" si="6"/>
        <v>№1/327</v>
      </c>
      <c r="P402" s="239" t="s">
        <v>831</v>
      </c>
      <c r="Q402" s="239" t="s">
        <v>1200</v>
      </c>
    </row>
    <row r="403" spans="1:17" ht="12" customHeight="1" x14ac:dyDescent="0.25">
      <c r="A403" s="247" t="s">
        <v>316</v>
      </c>
      <c r="B403" s="247" t="s">
        <v>227</v>
      </c>
      <c r="C403" s="248" t="s">
        <v>1667</v>
      </c>
      <c r="D403" s="249">
        <v>2</v>
      </c>
      <c r="E403" s="249">
        <v>0</v>
      </c>
      <c r="F403" s="250" t="s">
        <v>610</v>
      </c>
      <c r="G403" s="245" t="s">
        <v>831</v>
      </c>
      <c r="J403" s="251" t="s">
        <v>1201</v>
      </c>
      <c r="K403" s="252" t="s">
        <v>831</v>
      </c>
      <c r="M403" s="240" t="s">
        <v>833</v>
      </c>
      <c r="N403" s="253" t="s">
        <v>610</v>
      </c>
      <c r="O403" s="239" t="str">
        <f t="shared" si="6"/>
        <v>№1/328</v>
      </c>
      <c r="P403" s="239" t="s">
        <v>831</v>
      </c>
      <c r="Q403" s="239" t="s">
        <v>1201</v>
      </c>
    </row>
    <row r="404" spans="1:17" ht="12" customHeight="1" x14ac:dyDescent="0.25">
      <c r="A404" s="247" t="s">
        <v>316</v>
      </c>
      <c r="B404" s="247" t="s">
        <v>208</v>
      </c>
      <c r="C404" s="248" t="s">
        <v>1965</v>
      </c>
      <c r="D404" s="249">
        <v>2</v>
      </c>
      <c r="E404" s="249">
        <v>0</v>
      </c>
      <c r="F404" s="250" t="s">
        <v>611</v>
      </c>
      <c r="G404" s="245" t="s">
        <v>831</v>
      </c>
      <c r="J404" s="251" t="s">
        <v>1202</v>
      </c>
      <c r="K404" s="252" t="s">
        <v>831</v>
      </c>
      <c r="M404" s="240" t="s">
        <v>833</v>
      </c>
      <c r="N404" s="253" t="s">
        <v>611</v>
      </c>
      <c r="O404" s="239" t="str">
        <f t="shared" si="6"/>
        <v>№1/329</v>
      </c>
      <c r="P404" s="239" t="s">
        <v>831</v>
      </c>
      <c r="Q404" s="239" t="s">
        <v>1202</v>
      </c>
    </row>
    <row r="405" spans="1:17" ht="12" customHeight="1" x14ac:dyDescent="0.25">
      <c r="A405" s="247" t="s">
        <v>317</v>
      </c>
      <c r="B405" s="247" t="s">
        <v>227</v>
      </c>
      <c r="C405" s="248" t="s">
        <v>1668</v>
      </c>
      <c r="D405" s="249">
        <v>1</v>
      </c>
      <c r="E405" s="249">
        <v>0</v>
      </c>
      <c r="F405" s="250" t="s">
        <v>612</v>
      </c>
      <c r="G405" s="245" t="s">
        <v>831</v>
      </c>
      <c r="J405" s="251" t="s">
        <v>1203</v>
      </c>
      <c r="K405" s="252" t="s">
        <v>831</v>
      </c>
      <c r="M405" s="240" t="s">
        <v>833</v>
      </c>
      <c r="N405" s="253" t="s">
        <v>612</v>
      </c>
      <c r="O405" s="239" t="str">
        <f t="shared" si="6"/>
        <v>№1/330</v>
      </c>
      <c r="P405" s="239" t="s">
        <v>831</v>
      </c>
      <c r="Q405" s="239" t="s">
        <v>1203</v>
      </c>
    </row>
    <row r="406" spans="1:17" ht="12" customHeight="1" x14ac:dyDescent="0.25">
      <c r="A406" s="247" t="s">
        <v>317</v>
      </c>
      <c r="B406" s="247" t="s">
        <v>112</v>
      </c>
      <c r="C406" s="248" t="s">
        <v>1669</v>
      </c>
      <c r="D406" s="249">
        <v>1</v>
      </c>
      <c r="E406" s="249">
        <v>2</v>
      </c>
      <c r="F406" s="250" t="s">
        <v>613</v>
      </c>
      <c r="G406" s="245" t="s">
        <v>831</v>
      </c>
      <c r="J406" s="251" t="s">
        <v>1204</v>
      </c>
      <c r="K406" s="252" t="s">
        <v>831</v>
      </c>
      <c r="M406" s="240" t="s">
        <v>833</v>
      </c>
      <c r="N406" s="253" t="s">
        <v>613</v>
      </c>
      <c r="O406" s="239" t="str">
        <f t="shared" si="6"/>
        <v>№1/331</v>
      </c>
      <c r="P406" s="239" t="s">
        <v>831</v>
      </c>
      <c r="Q406" s="239" t="s">
        <v>1204</v>
      </c>
    </row>
    <row r="407" spans="1:17" ht="12" customHeight="1" x14ac:dyDescent="0.25">
      <c r="A407" s="247" t="s">
        <v>317</v>
      </c>
      <c r="B407" s="247" t="s">
        <v>230</v>
      </c>
      <c r="C407" s="248" t="s">
        <v>1966</v>
      </c>
      <c r="D407" s="249">
        <v>1</v>
      </c>
      <c r="E407" s="249">
        <v>2</v>
      </c>
      <c r="F407" s="250" t="s">
        <v>614</v>
      </c>
      <c r="G407" s="245" t="s">
        <v>831</v>
      </c>
      <c r="J407" s="251" t="s">
        <v>1205</v>
      </c>
      <c r="K407" s="252" t="s">
        <v>831</v>
      </c>
      <c r="M407" s="240" t="s">
        <v>833</v>
      </c>
      <c r="N407" s="253" t="s">
        <v>614</v>
      </c>
      <c r="O407" s="239" t="str">
        <f t="shared" si="6"/>
        <v>№1/332</v>
      </c>
      <c r="P407" s="239" t="s">
        <v>831</v>
      </c>
      <c r="Q407" s="239" t="s">
        <v>1205</v>
      </c>
    </row>
    <row r="408" spans="1:17" ht="12" customHeight="1" x14ac:dyDescent="0.25">
      <c r="A408" s="247" t="s">
        <v>317</v>
      </c>
      <c r="B408" s="247" t="s">
        <v>185</v>
      </c>
      <c r="C408" s="248" t="s">
        <v>1967</v>
      </c>
      <c r="D408" s="249">
        <v>1</v>
      </c>
      <c r="E408" s="249">
        <v>1</v>
      </c>
      <c r="F408" s="250" t="s">
        <v>615</v>
      </c>
      <c r="G408" s="245" t="s">
        <v>831</v>
      </c>
      <c r="J408" s="251" t="s">
        <v>1206</v>
      </c>
      <c r="K408" s="252" t="s">
        <v>831</v>
      </c>
      <c r="M408" s="240" t="s">
        <v>833</v>
      </c>
      <c r="N408" s="253" t="s">
        <v>615</v>
      </c>
      <c r="O408" s="239" t="str">
        <f t="shared" si="6"/>
        <v>№1/333</v>
      </c>
      <c r="P408" s="239" t="s">
        <v>831</v>
      </c>
      <c r="Q408" s="239" t="s">
        <v>1206</v>
      </c>
    </row>
    <row r="409" spans="1:17" ht="12" customHeight="1" x14ac:dyDescent="0.25">
      <c r="A409" s="247" t="s">
        <v>317</v>
      </c>
      <c r="B409" s="247" t="s">
        <v>318</v>
      </c>
      <c r="C409" s="248" t="s">
        <v>1968</v>
      </c>
      <c r="D409" s="249">
        <v>1</v>
      </c>
      <c r="E409" s="249">
        <v>1</v>
      </c>
      <c r="F409" s="250" t="s">
        <v>616</v>
      </c>
      <c r="G409" s="245" t="s">
        <v>831</v>
      </c>
      <c r="J409" s="251" t="s">
        <v>1207</v>
      </c>
      <c r="K409" s="252" t="s">
        <v>831</v>
      </c>
      <c r="M409" s="240" t="s">
        <v>833</v>
      </c>
      <c r="N409" s="253" t="s">
        <v>616</v>
      </c>
      <c r="O409" s="239" t="str">
        <f t="shared" si="6"/>
        <v>№1/334</v>
      </c>
      <c r="P409" s="239" t="s">
        <v>831</v>
      </c>
      <c r="Q409" s="239" t="s">
        <v>1207</v>
      </c>
    </row>
    <row r="410" spans="1:17" ht="12" customHeight="1" x14ac:dyDescent="0.25">
      <c r="A410" s="247" t="s">
        <v>317</v>
      </c>
      <c r="B410" s="247" t="s">
        <v>237</v>
      </c>
      <c r="C410" s="248" t="s">
        <v>1673</v>
      </c>
      <c r="D410" s="249">
        <v>1</v>
      </c>
      <c r="E410" s="249">
        <v>1</v>
      </c>
      <c r="F410" s="250" t="s">
        <v>617</v>
      </c>
      <c r="G410" s="245" t="s">
        <v>831</v>
      </c>
      <c r="J410" s="251" t="s">
        <v>1208</v>
      </c>
      <c r="K410" s="252" t="s">
        <v>831</v>
      </c>
      <c r="M410" s="240" t="s">
        <v>833</v>
      </c>
      <c r="N410" s="253" t="s">
        <v>617</v>
      </c>
      <c r="O410" s="239" t="str">
        <f t="shared" si="6"/>
        <v>№1/335</v>
      </c>
      <c r="P410" s="239" t="s">
        <v>831</v>
      </c>
      <c r="Q410" s="239" t="s">
        <v>1208</v>
      </c>
    </row>
    <row r="411" spans="1:17" ht="12" customHeight="1" x14ac:dyDescent="0.25">
      <c r="A411" s="247" t="s">
        <v>319</v>
      </c>
      <c r="B411" s="247" t="s">
        <v>163</v>
      </c>
      <c r="C411" s="248" t="s">
        <v>1674</v>
      </c>
      <c r="D411" s="249">
        <v>2</v>
      </c>
      <c r="E411" s="249">
        <v>2</v>
      </c>
      <c r="F411" s="250" t="s">
        <v>618</v>
      </c>
      <c r="G411" s="245" t="s">
        <v>831</v>
      </c>
      <c r="J411" s="251" t="s">
        <v>1209</v>
      </c>
      <c r="K411" s="252" t="s">
        <v>831</v>
      </c>
      <c r="M411" s="240" t="s">
        <v>833</v>
      </c>
      <c r="N411" s="253" t="s">
        <v>618</v>
      </c>
      <c r="O411" s="239" t="str">
        <f t="shared" si="6"/>
        <v>№1/336</v>
      </c>
      <c r="P411" s="239" t="s">
        <v>831</v>
      </c>
      <c r="Q411" s="239" t="s">
        <v>1209</v>
      </c>
    </row>
    <row r="412" spans="1:17" ht="12" customHeight="1" x14ac:dyDescent="0.25">
      <c r="A412" s="247" t="s">
        <v>319</v>
      </c>
      <c r="B412" s="247" t="s">
        <v>110</v>
      </c>
      <c r="C412" s="248" t="s">
        <v>1675</v>
      </c>
      <c r="D412" s="249">
        <v>2</v>
      </c>
      <c r="E412" s="249">
        <v>4</v>
      </c>
      <c r="F412" s="250" t="s">
        <v>619</v>
      </c>
      <c r="G412" s="245" t="s">
        <v>831</v>
      </c>
      <c r="J412" s="251" t="s">
        <v>1210</v>
      </c>
      <c r="K412" s="252" t="s">
        <v>831</v>
      </c>
      <c r="M412" s="240" t="s">
        <v>833</v>
      </c>
      <c r="N412" s="253" t="s">
        <v>619</v>
      </c>
      <c r="O412" s="239" t="str">
        <f t="shared" si="6"/>
        <v>№1/337</v>
      </c>
      <c r="P412" s="239" t="s">
        <v>831</v>
      </c>
      <c r="Q412" s="239" t="s">
        <v>1210</v>
      </c>
    </row>
    <row r="413" spans="1:17" ht="12" customHeight="1" x14ac:dyDescent="0.25">
      <c r="A413" s="247" t="s">
        <v>320</v>
      </c>
      <c r="B413" s="247" t="s">
        <v>177</v>
      </c>
      <c r="C413" s="248" t="s">
        <v>1676</v>
      </c>
      <c r="D413" s="249">
        <v>1</v>
      </c>
      <c r="E413" s="249">
        <v>3</v>
      </c>
      <c r="F413" s="250" t="s">
        <v>620</v>
      </c>
      <c r="G413" s="245" t="s">
        <v>831</v>
      </c>
      <c r="J413" s="251" t="s">
        <v>1211</v>
      </c>
      <c r="K413" s="252" t="s">
        <v>831</v>
      </c>
      <c r="M413" s="240" t="s">
        <v>833</v>
      </c>
      <c r="N413" s="253" t="s">
        <v>620</v>
      </c>
      <c r="O413" s="239" t="str">
        <f t="shared" si="6"/>
        <v>№1/338</v>
      </c>
      <c r="P413" s="239" t="s">
        <v>831</v>
      </c>
      <c r="Q413" s="239" t="s">
        <v>1211</v>
      </c>
    </row>
    <row r="414" spans="1:17" ht="12" customHeight="1" x14ac:dyDescent="0.25">
      <c r="A414" s="247" t="s">
        <v>320</v>
      </c>
      <c r="B414" s="247" t="s">
        <v>201</v>
      </c>
      <c r="C414" s="248" t="s">
        <v>1678</v>
      </c>
      <c r="D414" s="249">
        <v>1</v>
      </c>
      <c r="E414" s="249"/>
      <c r="F414" s="250" t="s">
        <v>622</v>
      </c>
      <c r="G414" s="245" t="s">
        <v>831</v>
      </c>
      <c r="J414" s="251" t="s">
        <v>1212</v>
      </c>
      <c r="K414" s="252" t="s">
        <v>831</v>
      </c>
      <c r="M414" s="240" t="s">
        <v>833</v>
      </c>
      <c r="N414" s="253" t="s">
        <v>622</v>
      </c>
      <c r="O414" s="239" t="str">
        <f t="shared" si="6"/>
        <v>№1/340</v>
      </c>
      <c r="P414" s="239" t="s">
        <v>831</v>
      </c>
      <c r="Q414" s="239" t="s">
        <v>1212</v>
      </c>
    </row>
    <row r="415" spans="1:17" ht="12" customHeight="1" x14ac:dyDescent="0.25">
      <c r="A415" s="247" t="s">
        <v>320</v>
      </c>
      <c r="B415" s="247" t="s">
        <v>109</v>
      </c>
      <c r="C415" s="248" t="s">
        <v>1679</v>
      </c>
      <c r="D415" s="249">
        <v>1</v>
      </c>
      <c r="E415" s="249">
        <v>0</v>
      </c>
      <c r="F415" s="250" t="s">
        <v>623</v>
      </c>
      <c r="G415" s="245" t="s">
        <v>831</v>
      </c>
      <c r="J415" s="251" t="s">
        <v>1213</v>
      </c>
      <c r="K415" s="252" t="s">
        <v>831</v>
      </c>
      <c r="M415" s="240" t="s">
        <v>833</v>
      </c>
      <c r="N415" s="253" t="s">
        <v>623</v>
      </c>
      <c r="O415" s="239" t="str">
        <f t="shared" si="6"/>
        <v>№1/341</v>
      </c>
      <c r="P415" s="239" t="s">
        <v>831</v>
      </c>
      <c r="Q415" s="239" t="s">
        <v>1213</v>
      </c>
    </row>
    <row r="416" spans="1:17" ht="12" customHeight="1" x14ac:dyDescent="0.25">
      <c r="A416" s="247" t="s">
        <v>320</v>
      </c>
      <c r="B416" s="247" t="s">
        <v>238</v>
      </c>
      <c r="C416" s="248" t="s">
        <v>1969</v>
      </c>
      <c r="D416" s="249">
        <v>2</v>
      </c>
      <c r="E416" s="249">
        <v>0</v>
      </c>
      <c r="F416" s="250" t="s">
        <v>624</v>
      </c>
      <c r="G416" s="245" t="s">
        <v>831</v>
      </c>
      <c r="J416" s="251" t="s">
        <v>1214</v>
      </c>
      <c r="K416" s="252" t="s">
        <v>831</v>
      </c>
      <c r="M416" s="240" t="s">
        <v>833</v>
      </c>
      <c r="N416" s="253" t="s">
        <v>624</v>
      </c>
      <c r="O416" s="239" t="str">
        <f t="shared" si="6"/>
        <v>№1/342</v>
      </c>
      <c r="P416" s="239" t="s">
        <v>831</v>
      </c>
      <c r="Q416" s="239" t="s">
        <v>1214</v>
      </c>
    </row>
    <row r="417" spans="1:17" ht="12" customHeight="1" x14ac:dyDescent="0.25">
      <c r="A417" s="247" t="s">
        <v>320</v>
      </c>
      <c r="B417" s="247" t="s">
        <v>108</v>
      </c>
      <c r="C417" s="248" t="s">
        <v>1680</v>
      </c>
      <c r="D417" s="249">
        <v>1</v>
      </c>
      <c r="E417" s="249">
        <v>0</v>
      </c>
      <c r="F417" s="250" t="s">
        <v>625</v>
      </c>
      <c r="G417" s="245" t="s">
        <v>831</v>
      </c>
      <c r="J417" s="251" t="s">
        <v>1215</v>
      </c>
      <c r="K417" s="252" t="s">
        <v>831</v>
      </c>
      <c r="M417" s="240" t="s">
        <v>833</v>
      </c>
      <c r="N417" s="253" t="s">
        <v>625</v>
      </c>
      <c r="O417" s="239" t="str">
        <f t="shared" si="6"/>
        <v>№1/343</v>
      </c>
      <c r="P417" s="239" t="s">
        <v>831</v>
      </c>
      <c r="Q417" s="239" t="s">
        <v>1215</v>
      </c>
    </row>
    <row r="418" spans="1:17" ht="12" customHeight="1" x14ac:dyDescent="0.25">
      <c r="A418" s="247" t="s">
        <v>320</v>
      </c>
      <c r="B418" s="247" t="s">
        <v>321</v>
      </c>
      <c r="C418" s="248" t="s">
        <v>1681</v>
      </c>
      <c r="D418" s="249">
        <v>2</v>
      </c>
      <c r="E418" s="249">
        <v>4</v>
      </c>
      <c r="F418" s="250" t="s">
        <v>626</v>
      </c>
      <c r="G418" s="245" t="s">
        <v>831</v>
      </c>
      <c r="J418" s="251" t="s">
        <v>1216</v>
      </c>
      <c r="K418" s="252" t="s">
        <v>831</v>
      </c>
      <c r="M418" s="240" t="s">
        <v>833</v>
      </c>
      <c r="N418" s="253" t="s">
        <v>626</v>
      </c>
      <c r="O418" s="239" t="str">
        <f t="shared" si="6"/>
        <v>№1/344</v>
      </c>
      <c r="P418" s="239" t="s">
        <v>831</v>
      </c>
      <c r="Q418" s="239" t="s">
        <v>1216</v>
      </c>
    </row>
    <row r="419" spans="1:17" ht="12" customHeight="1" x14ac:dyDescent="0.25">
      <c r="A419" s="247" t="s">
        <v>320</v>
      </c>
      <c r="B419" s="247" t="s">
        <v>303</v>
      </c>
      <c r="C419" s="248" t="s">
        <v>1682</v>
      </c>
      <c r="D419" s="249">
        <v>2</v>
      </c>
      <c r="E419" s="249">
        <v>4</v>
      </c>
      <c r="F419" s="250" t="s">
        <v>627</v>
      </c>
      <c r="G419" s="245" t="s">
        <v>831</v>
      </c>
      <c r="J419" s="251" t="s">
        <v>1217</v>
      </c>
      <c r="K419" s="252" t="s">
        <v>831</v>
      </c>
      <c r="M419" s="240" t="s">
        <v>833</v>
      </c>
      <c r="N419" s="253" t="s">
        <v>627</v>
      </c>
      <c r="O419" s="239" t="str">
        <f t="shared" si="6"/>
        <v>№1/345</v>
      </c>
      <c r="P419" s="239" t="s">
        <v>831</v>
      </c>
      <c r="Q419" s="239" t="s">
        <v>1217</v>
      </c>
    </row>
    <row r="420" spans="1:17" ht="12" customHeight="1" x14ac:dyDescent="0.25">
      <c r="A420" s="247" t="s">
        <v>320</v>
      </c>
      <c r="B420" s="247" t="s">
        <v>322</v>
      </c>
      <c r="C420" s="248" t="s">
        <v>1970</v>
      </c>
      <c r="D420" s="249">
        <v>2</v>
      </c>
      <c r="E420" s="249">
        <v>4</v>
      </c>
      <c r="F420" s="250" t="s">
        <v>628</v>
      </c>
      <c r="G420" s="245" t="s">
        <v>831</v>
      </c>
      <c r="J420" s="251" t="s">
        <v>1218</v>
      </c>
      <c r="K420" s="252" t="s">
        <v>831</v>
      </c>
      <c r="M420" s="240" t="s">
        <v>833</v>
      </c>
      <c r="N420" s="253" t="s">
        <v>628</v>
      </c>
      <c r="O420" s="239" t="str">
        <f t="shared" si="6"/>
        <v>№1/346</v>
      </c>
      <c r="P420" s="239" t="s">
        <v>831</v>
      </c>
      <c r="Q420" s="239" t="s">
        <v>1218</v>
      </c>
    </row>
    <row r="421" spans="1:17" ht="12" customHeight="1" x14ac:dyDescent="0.25">
      <c r="A421" s="247" t="s">
        <v>320</v>
      </c>
      <c r="B421" s="247" t="s">
        <v>323</v>
      </c>
      <c r="C421" s="248" t="s">
        <v>1684</v>
      </c>
      <c r="D421" s="249">
        <v>2</v>
      </c>
      <c r="E421" s="249">
        <v>4</v>
      </c>
      <c r="F421" s="250" t="s">
        <v>629</v>
      </c>
      <c r="G421" s="245" t="s">
        <v>831</v>
      </c>
      <c r="J421" s="251" t="s">
        <v>1219</v>
      </c>
      <c r="K421" s="252" t="s">
        <v>831</v>
      </c>
      <c r="M421" s="240" t="s">
        <v>833</v>
      </c>
      <c r="N421" s="253" t="s">
        <v>629</v>
      </c>
      <c r="O421" s="239" t="str">
        <f t="shared" si="6"/>
        <v>№1/347</v>
      </c>
      <c r="P421" s="239" t="s">
        <v>831</v>
      </c>
      <c r="Q421" s="239" t="s">
        <v>1219</v>
      </c>
    </row>
    <row r="422" spans="1:17" ht="12" customHeight="1" x14ac:dyDescent="0.25">
      <c r="A422" s="247" t="s">
        <v>320</v>
      </c>
      <c r="B422" s="247" t="s">
        <v>324</v>
      </c>
      <c r="C422" s="248" t="s">
        <v>1685</v>
      </c>
      <c r="D422" s="249">
        <v>2</v>
      </c>
      <c r="E422" s="249">
        <v>4</v>
      </c>
      <c r="F422" s="250" t="s">
        <v>630</v>
      </c>
      <c r="G422" s="245" t="s">
        <v>831</v>
      </c>
      <c r="J422" s="251" t="s">
        <v>1220</v>
      </c>
      <c r="K422" s="252" t="s">
        <v>831</v>
      </c>
      <c r="M422" s="240" t="s">
        <v>833</v>
      </c>
      <c r="N422" s="253" t="s">
        <v>630</v>
      </c>
      <c r="O422" s="239" t="str">
        <f t="shared" si="6"/>
        <v>№1/348</v>
      </c>
      <c r="P422" s="239" t="s">
        <v>831</v>
      </c>
      <c r="Q422" s="239" t="s">
        <v>1220</v>
      </c>
    </row>
    <row r="423" spans="1:17" ht="12" customHeight="1" x14ac:dyDescent="0.25">
      <c r="A423" s="247" t="s">
        <v>320</v>
      </c>
      <c r="B423" s="247" t="s">
        <v>325</v>
      </c>
      <c r="C423" s="248" t="s">
        <v>1971</v>
      </c>
      <c r="D423" s="249">
        <v>1</v>
      </c>
      <c r="E423" s="249">
        <v>0</v>
      </c>
      <c r="F423" s="250" t="s">
        <v>631</v>
      </c>
      <c r="G423" s="245" t="s">
        <v>831</v>
      </c>
      <c r="J423" s="251" t="s">
        <v>1221</v>
      </c>
      <c r="K423" s="252" t="s">
        <v>831</v>
      </c>
      <c r="M423" s="240" t="s">
        <v>833</v>
      </c>
      <c r="N423" s="253" t="s">
        <v>631</v>
      </c>
      <c r="O423" s="239" t="str">
        <f t="shared" si="6"/>
        <v>№1/349</v>
      </c>
      <c r="P423" s="239" t="s">
        <v>831</v>
      </c>
      <c r="Q423" s="239" t="s">
        <v>1221</v>
      </c>
    </row>
    <row r="424" spans="1:17" ht="12" customHeight="1" x14ac:dyDescent="0.25">
      <c r="A424" s="247" t="s">
        <v>320</v>
      </c>
      <c r="B424" s="247" t="s">
        <v>326</v>
      </c>
      <c r="C424" s="248" t="s">
        <v>1972</v>
      </c>
      <c r="D424" s="249">
        <v>1</v>
      </c>
      <c r="E424" s="249">
        <v>0</v>
      </c>
      <c r="F424" s="250" t="s">
        <v>632</v>
      </c>
      <c r="G424" s="245" t="s">
        <v>831</v>
      </c>
      <c r="J424" s="251" t="s">
        <v>1222</v>
      </c>
      <c r="K424" s="252" t="s">
        <v>831</v>
      </c>
      <c r="M424" s="240" t="s">
        <v>833</v>
      </c>
      <c r="N424" s="253" t="s">
        <v>632</v>
      </c>
      <c r="O424" s="239" t="str">
        <f t="shared" si="6"/>
        <v>№1/350</v>
      </c>
      <c r="P424" s="239" t="s">
        <v>831</v>
      </c>
      <c r="Q424" s="239" t="s">
        <v>1222</v>
      </c>
    </row>
    <row r="425" spans="1:17" ht="12" customHeight="1" x14ac:dyDescent="0.25">
      <c r="A425" s="247" t="s">
        <v>320</v>
      </c>
      <c r="B425" s="247" t="s">
        <v>106</v>
      </c>
      <c r="C425" s="248" t="s">
        <v>1688</v>
      </c>
      <c r="D425" s="249">
        <v>1</v>
      </c>
      <c r="E425" s="249">
        <v>0</v>
      </c>
      <c r="F425" s="250" t="s">
        <v>633</v>
      </c>
      <c r="G425" s="245" t="s">
        <v>831</v>
      </c>
      <c r="J425" s="251" t="s">
        <v>1223</v>
      </c>
      <c r="K425" s="252" t="s">
        <v>831</v>
      </c>
      <c r="M425" s="240" t="s">
        <v>833</v>
      </c>
      <c r="N425" s="253" t="s">
        <v>633</v>
      </c>
      <c r="O425" s="239" t="str">
        <f t="shared" si="6"/>
        <v>№1/351</v>
      </c>
      <c r="P425" s="239" t="s">
        <v>831</v>
      </c>
      <c r="Q425" s="239" t="s">
        <v>1223</v>
      </c>
    </row>
    <row r="426" spans="1:17" ht="12" customHeight="1" x14ac:dyDescent="0.25">
      <c r="A426" s="247" t="s">
        <v>320</v>
      </c>
      <c r="B426" s="247" t="s">
        <v>105</v>
      </c>
      <c r="C426" s="248" t="s">
        <v>1689</v>
      </c>
      <c r="D426" s="249">
        <v>1</v>
      </c>
      <c r="E426" s="249">
        <v>0</v>
      </c>
      <c r="F426" s="250" t="s">
        <v>634</v>
      </c>
      <c r="G426" s="245" t="s">
        <v>831</v>
      </c>
      <c r="J426" s="251" t="s">
        <v>1224</v>
      </c>
      <c r="K426" s="252" t="s">
        <v>831</v>
      </c>
      <c r="M426" s="240" t="s">
        <v>833</v>
      </c>
      <c r="N426" s="253" t="s">
        <v>634</v>
      </c>
      <c r="O426" s="239" t="str">
        <f t="shared" si="6"/>
        <v>№1/352</v>
      </c>
      <c r="P426" s="239" t="s">
        <v>831</v>
      </c>
      <c r="Q426" s="239" t="s">
        <v>1224</v>
      </c>
    </row>
    <row r="427" spans="1:17" ht="12" customHeight="1" x14ac:dyDescent="0.25">
      <c r="A427" s="247" t="s">
        <v>320</v>
      </c>
      <c r="B427" s="247" t="s">
        <v>172</v>
      </c>
      <c r="C427" s="248" t="s">
        <v>1973</v>
      </c>
      <c r="D427" s="249">
        <v>1</v>
      </c>
      <c r="E427" s="249"/>
      <c r="F427" s="250" t="s">
        <v>635</v>
      </c>
      <c r="G427" s="245" t="s">
        <v>831</v>
      </c>
      <c r="J427" s="251" t="s">
        <v>1225</v>
      </c>
      <c r="K427" s="252" t="s">
        <v>831</v>
      </c>
      <c r="M427" s="240" t="s">
        <v>833</v>
      </c>
      <c r="N427" s="253" t="s">
        <v>635</v>
      </c>
      <c r="O427" s="239" t="str">
        <f t="shared" si="6"/>
        <v>№1/353</v>
      </c>
      <c r="P427" s="239" t="s">
        <v>831</v>
      </c>
      <c r="Q427" s="239" t="s">
        <v>1225</v>
      </c>
    </row>
    <row r="428" spans="1:17" ht="12" customHeight="1" x14ac:dyDescent="0.25">
      <c r="A428" s="247" t="s">
        <v>320</v>
      </c>
      <c r="B428" s="247" t="s">
        <v>268</v>
      </c>
      <c r="C428" s="248" t="s">
        <v>1974</v>
      </c>
      <c r="D428" s="249">
        <v>1</v>
      </c>
      <c r="E428" s="249">
        <v>0</v>
      </c>
      <c r="F428" s="250" t="s">
        <v>636</v>
      </c>
      <c r="G428" s="245" t="s">
        <v>831</v>
      </c>
      <c r="J428" s="251" t="s">
        <v>1226</v>
      </c>
      <c r="K428" s="252" t="s">
        <v>831</v>
      </c>
      <c r="M428" s="240" t="s">
        <v>833</v>
      </c>
      <c r="N428" s="253" t="s">
        <v>636</v>
      </c>
      <c r="O428" s="239" t="str">
        <f t="shared" si="6"/>
        <v>№1/354</v>
      </c>
      <c r="P428" s="239" t="s">
        <v>831</v>
      </c>
      <c r="Q428" s="239" t="s">
        <v>1226</v>
      </c>
    </row>
    <row r="429" spans="1:17" ht="12" customHeight="1" x14ac:dyDescent="0.25">
      <c r="A429" s="247" t="s">
        <v>320</v>
      </c>
      <c r="B429" s="247" t="s">
        <v>327</v>
      </c>
      <c r="C429" s="248" t="s">
        <v>1975</v>
      </c>
      <c r="D429" s="249">
        <v>1</v>
      </c>
      <c r="E429" s="249">
        <v>0</v>
      </c>
      <c r="F429" s="250" t="s">
        <v>637</v>
      </c>
      <c r="G429" s="245" t="s">
        <v>831</v>
      </c>
      <c r="J429" s="251" t="s">
        <v>1227</v>
      </c>
      <c r="K429" s="252" t="s">
        <v>831</v>
      </c>
      <c r="M429" s="240" t="s">
        <v>833</v>
      </c>
      <c r="N429" s="253" t="s">
        <v>637</v>
      </c>
      <c r="O429" s="239" t="str">
        <f t="shared" si="6"/>
        <v>№1/355</v>
      </c>
      <c r="P429" s="239" t="s">
        <v>831</v>
      </c>
      <c r="Q429" s="239" t="s">
        <v>1227</v>
      </c>
    </row>
    <row r="430" spans="1:17" ht="12" customHeight="1" x14ac:dyDescent="0.25">
      <c r="A430" s="247" t="s">
        <v>320</v>
      </c>
      <c r="B430" s="247" t="s">
        <v>208</v>
      </c>
      <c r="C430" s="248" t="s">
        <v>1677</v>
      </c>
      <c r="D430" s="249">
        <v>1</v>
      </c>
      <c r="E430" s="249">
        <v>1</v>
      </c>
      <c r="F430" s="250" t="s">
        <v>621</v>
      </c>
      <c r="G430" s="245" t="s">
        <v>831</v>
      </c>
      <c r="J430" s="251" t="s">
        <v>1228</v>
      </c>
      <c r="K430" s="252" t="s">
        <v>831</v>
      </c>
      <c r="M430" s="240" t="s">
        <v>833</v>
      </c>
      <c r="N430" s="253" t="s">
        <v>621</v>
      </c>
      <c r="O430" s="239" t="str">
        <f t="shared" si="6"/>
        <v>№1/339</v>
      </c>
      <c r="P430" s="239" t="s">
        <v>831</v>
      </c>
      <c r="Q430" s="239" t="s">
        <v>1228</v>
      </c>
    </row>
    <row r="431" spans="1:17" ht="12" customHeight="1" x14ac:dyDescent="0.25">
      <c r="A431" s="247" t="s">
        <v>328</v>
      </c>
      <c r="B431" s="247" t="s">
        <v>294</v>
      </c>
      <c r="C431" s="248" t="s">
        <v>1976</v>
      </c>
      <c r="D431" s="249">
        <v>2</v>
      </c>
      <c r="E431" s="249">
        <v>0</v>
      </c>
      <c r="F431" s="250" t="s">
        <v>638</v>
      </c>
      <c r="G431" s="245" t="s">
        <v>831</v>
      </c>
      <c r="J431" s="251" t="s">
        <v>1229</v>
      </c>
      <c r="K431" s="252" t="s">
        <v>831</v>
      </c>
      <c r="M431" s="240" t="s">
        <v>833</v>
      </c>
      <c r="N431" s="253" t="s">
        <v>638</v>
      </c>
      <c r="O431" s="239" t="str">
        <f t="shared" si="6"/>
        <v>№1/356</v>
      </c>
      <c r="P431" s="239" t="s">
        <v>831</v>
      </c>
      <c r="Q431" s="239" t="s">
        <v>1229</v>
      </c>
    </row>
    <row r="432" spans="1:17" ht="12" customHeight="1" x14ac:dyDescent="0.25">
      <c r="A432" s="247" t="s">
        <v>328</v>
      </c>
      <c r="B432" s="247" t="s">
        <v>329</v>
      </c>
      <c r="C432" s="248" t="s">
        <v>1977</v>
      </c>
      <c r="D432" s="249">
        <v>2</v>
      </c>
      <c r="E432" s="249">
        <v>0</v>
      </c>
      <c r="F432" s="250" t="s">
        <v>639</v>
      </c>
      <c r="G432" s="245" t="s">
        <v>831</v>
      </c>
      <c r="J432" s="251" t="s">
        <v>1230</v>
      </c>
      <c r="K432" s="252" t="s">
        <v>831</v>
      </c>
      <c r="M432" s="240" t="s">
        <v>833</v>
      </c>
      <c r="N432" s="253" t="s">
        <v>639</v>
      </c>
      <c r="O432" s="239" t="str">
        <f t="shared" si="6"/>
        <v>№1/357</v>
      </c>
      <c r="P432" s="239" t="s">
        <v>831</v>
      </c>
      <c r="Q432" s="239" t="s">
        <v>1230</v>
      </c>
    </row>
    <row r="433" spans="1:17" ht="12" customHeight="1" x14ac:dyDescent="0.25">
      <c r="A433" s="247" t="s">
        <v>328</v>
      </c>
      <c r="B433" s="247" t="s">
        <v>180</v>
      </c>
      <c r="C433" s="248" t="s">
        <v>1693</v>
      </c>
      <c r="D433" s="249">
        <v>2</v>
      </c>
      <c r="E433" s="249">
        <v>0</v>
      </c>
      <c r="F433" s="250" t="s">
        <v>640</v>
      </c>
      <c r="G433" s="245" t="s">
        <v>831</v>
      </c>
      <c r="J433" s="251" t="s">
        <v>1231</v>
      </c>
      <c r="K433" s="252" t="s">
        <v>831</v>
      </c>
      <c r="M433" s="240" t="s">
        <v>833</v>
      </c>
      <c r="N433" s="253" t="s">
        <v>640</v>
      </c>
      <c r="O433" s="239" t="str">
        <f t="shared" si="6"/>
        <v>№1/358</v>
      </c>
      <c r="P433" s="239" t="s">
        <v>831</v>
      </c>
      <c r="Q433" s="239" t="s">
        <v>1231</v>
      </c>
    </row>
    <row r="434" spans="1:17" ht="12" customHeight="1" x14ac:dyDescent="0.25">
      <c r="A434" s="247" t="s">
        <v>328</v>
      </c>
      <c r="B434" s="247" t="s">
        <v>326</v>
      </c>
      <c r="C434" s="248" t="s">
        <v>1978</v>
      </c>
      <c r="D434" s="249">
        <v>2</v>
      </c>
      <c r="E434" s="249">
        <v>0</v>
      </c>
      <c r="F434" s="250" t="s">
        <v>641</v>
      </c>
      <c r="G434" s="245" t="s">
        <v>831</v>
      </c>
      <c r="J434" s="251" t="s">
        <v>1232</v>
      </c>
      <c r="K434" s="252" t="s">
        <v>831</v>
      </c>
      <c r="M434" s="240" t="s">
        <v>833</v>
      </c>
      <c r="N434" s="253" t="s">
        <v>641</v>
      </c>
      <c r="O434" s="239" t="str">
        <f t="shared" si="6"/>
        <v>№1/359</v>
      </c>
      <c r="P434" s="239" t="s">
        <v>831</v>
      </c>
      <c r="Q434" s="239" t="s">
        <v>1232</v>
      </c>
    </row>
    <row r="435" spans="1:17" ht="12" customHeight="1" x14ac:dyDescent="0.25">
      <c r="A435" s="247" t="s">
        <v>330</v>
      </c>
      <c r="B435" s="247" t="s">
        <v>176</v>
      </c>
      <c r="C435" s="248" t="s">
        <v>1694</v>
      </c>
      <c r="D435" s="249">
        <v>2</v>
      </c>
      <c r="E435" s="249">
        <v>3</v>
      </c>
      <c r="F435" s="250" t="s">
        <v>642</v>
      </c>
      <c r="G435" s="245" t="s">
        <v>831</v>
      </c>
      <c r="J435" s="251" t="s">
        <v>1233</v>
      </c>
      <c r="K435" s="252" t="s">
        <v>831</v>
      </c>
      <c r="M435" s="240" t="s">
        <v>833</v>
      </c>
      <c r="N435" s="253" t="s">
        <v>642</v>
      </c>
      <c r="O435" s="239" t="str">
        <f t="shared" si="6"/>
        <v>№1/360</v>
      </c>
      <c r="P435" s="239" t="s">
        <v>831</v>
      </c>
      <c r="Q435" s="239" t="s">
        <v>1233</v>
      </c>
    </row>
    <row r="436" spans="1:17" ht="12" customHeight="1" x14ac:dyDescent="0.25">
      <c r="A436" s="247" t="s">
        <v>330</v>
      </c>
      <c r="B436" s="247" t="s">
        <v>177</v>
      </c>
      <c r="C436" s="248" t="s">
        <v>1695</v>
      </c>
      <c r="D436" s="249">
        <v>2</v>
      </c>
      <c r="E436" s="249">
        <v>2</v>
      </c>
      <c r="F436" s="250" t="s">
        <v>643</v>
      </c>
      <c r="G436" s="245" t="s">
        <v>831</v>
      </c>
      <c r="J436" s="251" t="s">
        <v>1234</v>
      </c>
      <c r="K436" s="252" t="s">
        <v>831</v>
      </c>
      <c r="M436" s="240" t="s">
        <v>833</v>
      </c>
      <c r="N436" s="253" t="s">
        <v>643</v>
      </c>
      <c r="O436" s="239" t="str">
        <f t="shared" si="6"/>
        <v>№1/361</v>
      </c>
      <c r="P436" s="239" t="s">
        <v>831</v>
      </c>
      <c r="Q436" s="239" t="s">
        <v>1234</v>
      </c>
    </row>
    <row r="437" spans="1:17" ht="12" customHeight="1" x14ac:dyDescent="0.25">
      <c r="A437" s="247" t="s">
        <v>330</v>
      </c>
      <c r="B437" s="247" t="s">
        <v>172</v>
      </c>
      <c r="C437" s="248" t="s">
        <v>1696</v>
      </c>
      <c r="D437" s="249">
        <v>2</v>
      </c>
      <c r="E437" s="249">
        <v>0</v>
      </c>
      <c r="F437" s="250" t="s">
        <v>644</v>
      </c>
      <c r="G437" s="245" t="s">
        <v>831</v>
      </c>
      <c r="J437" s="251" t="s">
        <v>1235</v>
      </c>
      <c r="K437" s="252" t="s">
        <v>831</v>
      </c>
      <c r="M437" s="240" t="s">
        <v>833</v>
      </c>
      <c r="N437" s="253" t="s">
        <v>644</v>
      </c>
      <c r="O437" s="239" t="str">
        <f t="shared" si="6"/>
        <v>№1/362</v>
      </c>
      <c r="P437" s="239" t="s">
        <v>831</v>
      </c>
      <c r="Q437" s="239" t="s">
        <v>1235</v>
      </c>
    </row>
    <row r="438" spans="1:17" ht="12" customHeight="1" x14ac:dyDescent="0.25">
      <c r="A438" s="247" t="s">
        <v>331</v>
      </c>
      <c r="B438" s="247" t="s">
        <v>271</v>
      </c>
      <c r="C438" s="248" t="s">
        <v>1979</v>
      </c>
      <c r="D438" s="249">
        <v>1</v>
      </c>
      <c r="E438" s="249">
        <v>0</v>
      </c>
      <c r="F438" s="250" t="s">
        <v>645</v>
      </c>
      <c r="G438" s="245" t="s">
        <v>831</v>
      </c>
      <c r="J438" s="251" t="s">
        <v>1236</v>
      </c>
      <c r="K438" s="252" t="s">
        <v>831</v>
      </c>
      <c r="M438" s="240" t="s">
        <v>833</v>
      </c>
      <c r="N438" s="253" t="s">
        <v>645</v>
      </c>
      <c r="O438" s="239" t="str">
        <f t="shared" si="6"/>
        <v>№1/363</v>
      </c>
      <c r="P438" s="239" t="s">
        <v>831</v>
      </c>
      <c r="Q438" s="239" t="s">
        <v>1236</v>
      </c>
    </row>
    <row r="439" spans="1:17" ht="12" customHeight="1" x14ac:dyDescent="0.25">
      <c r="A439" s="247" t="s">
        <v>331</v>
      </c>
      <c r="B439" s="247" t="s">
        <v>109</v>
      </c>
      <c r="C439" s="248" t="s">
        <v>1697</v>
      </c>
      <c r="D439" s="249">
        <v>1</v>
      </c>
      <c r="E439" s="249">
        <v>0</v>
      </c>
      <c r="F439" s="250" t="s">
        <v>646</v>
      </c>
      <c r="G439" s="245" t="s">
        <v>831</v>
      </c>
      <c r="J439" s="251" t="s">
        <v>1237</v>
      </c>
      <c r="K439" s="252" t="s">
        <v>831</v>
      </c>
      <c r="M439" s="240" t="s">
        <v>833</v>
      </c>
      <c r="N439" s="253" t="s">
        <v>646</v>
      </c>
      <c r="O439" s="239" t="str">
        <f t="shared" si="6"/>
        <v>№1/364</v>
      </c>
      <c r="P439" s="239" t="s">
        <v>831</v>
      </c>
      <c r="Q439" s="239" t="s">
        <v>1237</v>
      </c>
    </row>
    <row r="440" spans="1:17" ht="12" customHeight="1" x14ac:dyDescent="0.25">
      <c r="A440" s="247" t="s">
        <v>331</v>
      </c>
      <c r="B440" s="247" t="s">
        <v>212</v>
      </c>
      <c r="C440" s="248" t="s">
        <v>1698</v>
      </c>
      <c r="D440" s="249">
        <v>1</v>
      </c>
      <c r="E440" s="249">
        <v>0</v>
      </c>
      <c r="F440" s="250" t="s">
        <v>647</v>
      </c>
      <c r="G440" s="245" t="s">
        <v>831</v>
      </c>
      <c r="J440" s="251" t="s">
        <v>1238</v>
      </c>
      <c r="K440" s="252" t="s">
        <v>831</v>
      </c>
      <c r="M440" s="240" t="s">
        <v>833</v>
      </c>
      <c r="N440" s="253" t="s">
        <v>647</v>
      </c>
      <c r="O440" s="239" t="str">
        <f t="shared" si="6"/>
        <v>№1/365</v>
      </c>
      <c r="P440" s="239" t="s">
        <v>831</v>
      </c>
      <c r="Q440" s="239" t="s">
        <v>1238</v>
      </c>
    </row>
    <row r="441" spans="1:17" ht="12" customHeight="1" x14ac:dyDescent="0.25">
      <c r="A441" s="247" t="s">
        <v>332</v>
      </c>
      <c r="B441" s="247" t="s">
        <v>240</v>
      </c>
      <c r="C441" s="248" t="s">
        <v>1699</v>
      </c>
      <c r="D441" s="249">
        <v>2</v>
      </c>
      <c r="E441" s="249">
        <v>0</v>
      </c>
      <c r="F441" s="250" t="s">
        <v>648</v>
      </c>
      <c r="G441" s="245" t="s">
        <v>831</v>
      </c>
      <c r="J441" s="251" t="s">
        <v>1239</v>
      </c>
      <c r="K441" s="252" t="s">
        <v>831</v>
      </c>
      <c r="M441" s="240" t="s">
        <v>833</v>
      </c>
      <c r="N441" s="253" t="s">
        <v>648</v>
      </c>
      <c r="O441" s="239" t="str">
        <f t="shared" si="6"/>
        <v>№1/366</v>
      </c>
      <c r="P441" s="239" t="s">
        <v>831</v>
      </c>
      <c r="Q441" s="239" t="s">
        <v>1239</v>
      </c>
    </row>
    <row r="442" spans="1:17" ht="12" customHeight="1" x14ac:dyDescent="0.25">
      <c r="A442" s="247" t="s">
        <v>332</v>
      </c>
      <c r="B442" s="247" t="s">
        <v>255</v>
      </c>
      <c r="C442" s="248" t="s">
        <v>1700</v>
      </c>
      <c r="D442" s="249">
        <v>2</v>
      </c>
      <c r="E442" s="249">
        <v>1</v>
      </c>
      <c r="F442" s="250" t="s">
        <v>649</v>
      </c>
      <c r="G442" s="245" t="s">
        <v>831</v>
      </c>
      <c r="J442" s="251" t="s">
        <v>1240</v>
      </c>
      <c r="K442" s="252" t="s">
        <v>831</v>
      </c>
      <c r="M442" s="240" t="s">
        <v>833</v>
      </c>
      <c r="N442" s="253" t="s">
        <v>649</v>
      </c>
      <c r="O442" s="239" t="str">
        <f t="shared" si="6"/>
        <v>№1/367</v>
      </c>
      <c r="P442" s="239" t="s">
        <v>831</v>
      </c>
      <c r="Q442" s="239" t="s">
        <v>1240</v>
      </c>
    </row>
    <row r="443" spans="1:17" ht="12" customHeight="1" x14ac:dyDescent="0.25">
      <c r="A443" s="247" t="s">
        <v>332</v>
      </c>
      <c r="B443" s="247" t="s">
        <v>256</v>
      </c>
      <c r="C443" s="248" t="s">
        <v>1701</v>
      </c>
      <c r="D443" s="249">
        <v>2</v>
      </c>
      <c r="E443" s="249">
        <v>2</v>
      </c>
      <c r="F443" s="250" t="s">
        <v>650</v>
      </c>
      <c r="G443" s="245" t="s">
        <v>831</v>
      </c>
      <c r="J443" s="251" t="s">
        <v>1241</v>
      </c>
      <c r="K443" s="252" t="s">
        <v>831</v>
      </c>
      <c r="M443" s="240" t="s">
        <v>833</v>
      </c>
      <c r="N443" s="253" t="s">
        <v>650</v>
      </c>
      <c r="O443" s="239" t="str">
        <f t="shared" si="6"/>
        <v>№1/368</v>
      </c>
      <c r="P443" s="239" t="s">
        <v>831</v>
      </c>
      <c r="Q443" s="239" t="s">
        <v>1241</v>
      </c>
    </row>
    <row r="444" spans="1:17" ht="12" customHeight="1" x14ac:dyDescent="0.25">
      <c r="A444" s="247" t="s">
        <v>332</v>
      </c>
      <c r="B444" s="247" t="s">
        <v>333</v>
      </c>
      <c r="C444" s="248" t="s">
        <v>1980</v>
      </c>
      <c r="D444" s="249">
        <v>2</v>
      </c>
      <c r="E444" s="249">
        <v>1</v>
      </c>
      <c r="F444" s="250" t="s">
        <v>651</v>
      </c>
      <c r="G444" s="245" t="s">
        <v>831</v>
      </c>
      <c r="J444" s="251" t="s">
        <v>1242</v>
      </c>
      <c r="K444" s="252" t="s">
        <v>831</v>
      </c>
      <c r="M444" s="240" t="s">
        <v>833</v>
      </c>
      <c r="N444" s="253" t="s">
        <v>651</v>
      </c>
      <c r="O444" s="239" t="str">
        <f t="shared" si="6"/>
        <v>№1/369</v>
      </c>
      <c r="P444" s="239" t="s">
        <v>831</v>
      </c>
      <c r="Q444" s="239" t="s">
        <v>1242</v>
      </c>
    </row>
    <row r="445" spans="1:17" ht="12" customHeight="1" x14ac:dyDescent="0.25">
      <c r="A445" s="247" t="s">
        <v>332</v>
      </c>
      <c r="B445" s="247" t="s">
        <v>334</v>
      </c>
      <c r="C445" s="248" t="s">
        <v>1703</v>
      </c>
      <c r="D445" s="249">
        <v>2</v>
      </c>
      <c r="E445" s="249">
        <v>2</v>
      </c>
      <c r="F445" s="250" t="s">
        <v>652</v>
      </c>
      <c r="G445" s="245" t="s">
        <v>831</v>
      </c>
      <c r="J445" s="251" t="s">
        <v>1243</v>
      </c>
      <c r="K445" s="252" t="s">
        <v>831</v>
      </c>
      <c r="M445" s="240" t="s">
        <v>833</v>
      </c>
      <c r="N445" s="253" t="s">
        <v>652</v>
      </c>
      <c r="O445" s="239" t="str">
        <f t="shared" si="6"/>
        <v>№1/370</v>
      </c>
      <c r="P445" s="239" t="s">
        <v>831</v>
      </c>
      <c r="Q445" s="239" t="s">
        <v>1243</v>
      </c>
    </row>
    <row r="446" spans="1:17" ht="12" customHeight="1" x14ac:dyDescent="0.25">
      <c r="A446" s="247" t="s">
        <v>332</v>
      </c>
      <c r="B446" s="247" t="s">
        <v>335</v>
      </c>
      <c r="C446" s="248" t="s">
        <v>1981</v>
      </c>
      <c r="D446" s="249">
        <v>2</v>
      </c>
      <c r="E446" s="249">
        <v>4</v>
      </c>
      <c r="F446" s="250" t="s">
        <v>653</v>
      </c>
      <c r="G446" s="245" t="s">
        <v>831</v>
      </c>
      <c r="J446" s="251" t="s">
        <v>1244</v>
      </c>
      <c r="K446" s="252" t="s">
        <v>831</v>
      </c>
      <c r="M446" s="240" t="s">
        <v>833</v>
      </c>
      <c r="N446" s="253" t="s">
        <v>653</v>
      </c>
      <c r="O446" s="239" t="str">
        <f t="shared" si="6"/>
        <v>№1/371</v>
      </c>
      <c r="P446" s="239" t="s">
        <v>831</v>
      </c>
      <c r="Q446" s="239" t="s">
        <v>1244</v>
      </c>
    </row>
    <row r="447" spans="1:17" ht="12" customHeight="1" x14ac:dyDescent="0.25">
      <c r="A447" s="247" t="s">
        <v>336</v>
      </c>
      <c r="B447" s="247" t="s">
        <v>196</v>
      </c>
      <c r="C447" s="248" t="s">
        <v>1705</v>
      </c>
      <c r="D447" s="249">
        <v>2</v>
      </c>
      <c r="E447" s="249">
        <v>1</v>
      </c>
      <c r="F447" s="250" t="s">
        <v>654</v>
      </c>
      <c r="G447" s="245" t="s">
        <v>831</v>
      </c>
      <c r="J447" s="251" t="s">
        <v>1245</v>
      </c>
      <c r="K447" s="252" t="s">
        <v>831</v>
      </c>
      <c r="M447" s="240" t="s">
        <v>833</v>
      </c>
      <c r="N447" s="253" t="s">
        <v>654</v>
      </c>
      <c r="O447" s="239" t="str">
        <f t="shared" si="6"/>
        <v>№1/372</v>
      </c>
      <c r="P447" s="239" t="s">
        <v>831</v>
      </c>
      <c r="Q447" s="239" t="s">
        <v>1245</v>
      </c>
    </row>
    <row r="448" spans="1:17" ht="12" customHeight="1" x14ac:dyDescent="0.25">
      <c r="A448" s="247" t="s">
        <v>336</v>
      </c>
      <c r="B448" s="247" t="s">
        <v>337</v>
      </c>
      <c r="C448" s="248" t="s">
        <v>1982</v>
      </c>
      <c r="D448" s="249">
        <v>2</v>
      </c>
      <c r="E448" s="249">
        <v>1</v>
      </c>
      <c r="F448" s="250" t="s">
        <v>656</v>
      </c>
      <c r="G448" s="245" t="s">
        <v>831</v>
      </c>
      <c r="J448" s="251" t="s">
        <v>1246</v>
      </c>
      <c r="K448" s="252" t="s">
        <v>831</v>
      </c>
      <c r="M448" s="240" t="s">
        <v>833</v>
      </c>
      <c r="N448" s="253" t="s">
        <v>656</v>
      </c>
      <c r="O448" s="239" t="str">
        <f t="shared" si="6"/>
        <v>№1/374</v>
      </c>
      <c r="P448" s="239" t="s">
        <v>831</v>
      </c>
      <c r="Q448" s="239" t="s">
        <v>1246</v>
      </c>
    </row>
    <row r="449" spans="1:17" ht="12" customHeight="1" x14ac:dyDescent="0.25">
      <c r="A449" s="247" t="s">
        <v>336</v>
      </c>
      <c r="B449" s="247" t="s">
        <v>338</v>
      </c>
      <c r="C449" s="248" t="s">
        <v>1983</v>
      </c>
      <c r="D449" s="249">
        <v>2</v>
      </c>
      <c r="E449" s="249">
        <v>1</v>
      </c>
      <c r="F449" s="250" t="s">
        <v>657</v>
      </c>
      <c r="G449" s="245" t="s">
        <v>831</v>
      </c>
      <c r="J449" s="251" t="s">
        <v>1247</v>
      </c>
      <c r="K449" s="252" t="s">
        <v>831</v>
      </c>
      <c r="M449" s="240" t="s">
        <v>833</v>
      </c>
      <c r="N449" s="253" t="s">
        <v>657</v>
      </c>
      <c r="O449" s="239" t="str">
        <f t="shared" si="6"/>
        <v>№1/375</v>
      </c>
      <c r="P449" s="239" t="s">
        <v>831</v>
      </c>
      <c r="Q449" s="239" t="s">
        <v>1247</v>
      </c>
    </row>
    <row r="450" spans="1:17" ht="12" customHeight="1" x14ac:dyDescent="0.25">
      <c r="A450" s="247" t="s">
        <v>336</v>
      </c>
      <c r="B450" s="247" t="s">
        <v>339</v>
      </c>
      <c r="C450" s="248" t="s">
        <v>1984</v>
      </c>
      <c r="D450" s="249">
        <v>2</v>
      </c>
      <c r="E450" s="249">
        <v>6</v>
      </c>
      <c r="F450" s="250"/>
      <c r="J450" s="251" t="s">
        <v>835</v>
      </c>
      <c r="K450" s="252"/>
      <c r="M450" s="240" t="s">
        <v>833</v>
      </c>
      <c r="N450" s="253"/>
      <c r="O450" s="239" t="str">
        <f t="shared" si="6"/>
        <v>№1/</v>
      </c>
      <c r="Q450" s="239" t="s">
        <v>835</v>
      </c>
    </row>
    <row r="451" spans="1:17" ht="12" customHeight="1" x14ac:dyDescent="0.25">
      <c r="A451" s="247" t="s">
        <v>336</v>
      </c>
      <c r="B451" s="247" t="s">
        <v>340</v>
      </c>
      <c r="C451" s="248" t="s">
        <v>1985</v>
      </c>
      <c r="D451" s="249">
        <v>2</v>
      </c>
      <c r="E451" s="249">
        <v>2</v>
      </c>
      <c r="F451" s="250" t="s">
        <v>658</v>
      </c>
      <c r="G451" s="245" t="s">
        <v>831</v>
      </c>
      <c r="J451" s="251" t="s">
        <v>1248</v>
      </c>
      <c r="K451" s="252" t="s">
        <v>831</v>
      </c>
      <c r="M451" s="240" t="s">
        <v>833</v>
      </c>
      <c r="N451" s="253" t="s">
        <v>658</v>
      </c>
      <c r="O451" s="239" t="str">
        <f t="shared" si="6"/>
        <v>№1/376</v>
      </c>
      <c r="P451" s="239" t="s">
        <v>831</v>
      </c>
      <c r="Q451" s="239" t="s">
        <v>1248</v>
      </c>
    </row>
    <row r="452" spans="1:17" ht="12" customHeight="1" x14ac:dyDescent="0.25">
      <c r="A452" s="247" t="s">
        <v>336</v>
      </c>
      <c r="B452" s="247" t="s">
        <v>191</v>
      </c>
      <c r="C452" s="248" t="s">
        <v>1711</v>
      </c>
      <c r="D452" s="249">
        <v>2</v>
      </c>
      <c r="E452" s="249">
        <v>1</v>
      </c>
      <c r="F452" s="250" t="s">
        <v>659</v>
      </c>
      <c r="G452" s="245" t="s">
        <v>831</v>
      </c>
      <c r="J452" s="251" t="s">
        <v>1249</v>
      </c>
      <c r="K452" s="252" t="s">
        <v>831</v>
      </c>
      <c r="M452" s="240" t="s">
        <v>833</v>
      </c>
      <c r="N452" s="253" t="s">
        <v>659</v>
      </c>
      <c r="O452" s="239" t="str">
        <f t="shared" ref="O452:O515" si="7">CONCATENATE(M452,N452)</f>
        <v>№1/377</v>
      </c>
      <c r="P452" s="239" t="s">
        <v>831</v>
      </c>
      <c r="Q452" s="239" t="s">
        <v>1249</v>
      </c>
    </row>
    <row r="453" spans="1:17" ht="12" customHeight="1" x14ac:dyDescent="0.25">
      <c r="A453" s="247" t="s">
        <v>336</v>
      </c>
      <c r="B453" s="247" t="s">
        <v>245</v>
      </c>
      <c r="C453" s="248" t="s">
        <v>1712</v>
      </c>
      <c r="D453" s="249">
        <v>2</v>
      </c>
      <c r="E453" s="249">
        <v>6</v>
      </c>
      <c r="F453" s="250" t="s">
        <v>660</v>
      </c>
      <c r="G453" s="245" t="s">
        <v>831</v>
      </c>
      <c r="J453" s="251" t="s">
        <v>1250</v>
      </c>
      <c r="K453" s="252" t="s">
        <v>831</v>
      </c>
      <c r="M453" s="240" t="s">
        <v>833</v>
      </c>
      <c r="N453" s="253" t="s">
        <v>660</v>
      </c>
      <c r="O453" s="239" t="str">
        <f t="shared" si="7"/>
        <v>№1/378</v>
      </c>
      <c r="P453" s="239" t="s">
        <v>831</v>
      </c>
      <c r="Q453" s="239" t="s">
        <v>1250</v>
      </c>
    </row>
    <row r="454" spans="1:17" ht="12" customHeight="1" x14ac:dyDescent="0.25">
      <c r="A454" s="247" t="s">
        <v>336</v>
      </c>
      <c r="B454" s="247" t="s">
        <v>221</v>
      </c>
      <c r="C454" s="248" t="s">
        <v>1713</v>
      </c>
      <c r="D454" s="249">
        <v>2</v>
      </c>
      <c r="E454" s="249">
        <v>4</v>
      </c>
      <c r="F454" s="250" t="s">
        <v>661</v>
      </c>
      <c r="G454" s="245" t="s">
        <v>831</v>
      </c>
      <c r="J454" s="251" t="s">
        <v>1251</v>
      </c>
      <c r="K454" s="252" t="s">
        <v>831</v>
      </c>
      <c r="M454" s="240" t="s">
        <v>833</v>
      </c>
      <c r="N454" s="253" t="s">
        <v>661</v>
      </c>
      <c r="O454" s="239" t="str">
        <f t="shared" si="7"/>
        <v>№1/379</v>
      </c>
      <c r="P454" s="239" t="s">
        <v>831</v>
      </c>
      <c r="Q454" s="239" t="s">
        <v>1251</v>
      </c>
    </row>
    <row r="455" spans="1:17" ht="12" customHeight="1" x14ac:dyDescent="0.25">
      <c r="A455" s="247" t="s">
        <v>336</v>
      </c>
      <c r="B455" s="247" t="s">
        <v>109</v>
      </c>
      <c r="C455" s="248" t="s">
        <v>1714</v>
      </c>
      <c r="D455" s="249">
        <v>2</v>
      </c>
      <c r="E455" s="249">
        <v>0</v>
      </c>
      <c r="F455" s="250" t="s">
        <v>662</v>
      </c>
      <c r="G455" s="245" t="s">
        <v>831</v>
      </c>
      <c r="J455" s="251" t="s">
        <v>1252</v>
      </c>
      <c r="K455" s="252" t="s">
        <v>831</v>
      </c>
      <c r="M455" s="240" t="s">
        <v>833</v>
      </c>
      <c r="N455" s="253" t="s">
        <v>662</v>
      </c>
      <c r="O455" s="239" t="str">
        <f t="shared" si="7"/>
        <v>№1/380</v>
      </c>
      <c r="P455" s="239" t="s">
        <v>831</v>
      </c>
      <c r="Q455" s="239" t="s">
        <v>1252</v>
      </c>
    </row>
    <row r="456" spans="1:17" ht="12" customHeight="1" x14ac:dyDescent="0.25">
      <c r="A456" s="247" t="s">
        <v>336</v>
      </c>
      <c r="B456" s="247" t="s">
        <v>197</v>
      </c>
      <c r="C456" s="248" t="s">
        <v>1986</v>
      </c>
      <c r="D456" s="249">
        <v>2</v>
      </c>
      <c r="E456" s="249">
        <v>1</v>
      </c>
      <c r="F456" s="250" t="s">
        <v>655</v>
      </c>
      <c r="G456" s="245" t="s">
        <v>831</v>
      </c>
      <c r="J456" s="251" t="s">
        <v>1253</v>
      </c>
      <c r="K456" s="252" t="s">
        <v>831</v>
      </c>
      <c r="M456" s="240" t="s">
        <v>833</v>
      </c>
      <c r="N456" s="253" t="s">
        <v>655</v>
      </c>
      <c r="O456" s="239" t="str">
        <f t="shared" si="7"/>
        <v>№1/373</v>
      </c>
      <c r="P456" s="239" t="s">
        <v>831</v>
      </c>
      <c r="Q456" s="239" t="s">
        <v>1253</v>
      </c>
    </row>
    <row r="457" spans="1:17" ht="12" customHeight="1" x14ac:dyDescent="0.25">
      <c r="A457" s="247" t="s">
        <v>336</v>
      </c>
      <c r="B457" s="247" t="s">
        <v>818</v>
      </c>
      <c r="C457" s="248" t="s">
        <v>1987</v>
      </c>
      <c r="D457" s="249"/>
      <c r="E457" s="249"/>
      <c r="F457" s="250"/>
      <c r="J457" s="251" t="s">
        <v>835</v>
      </c>
      <c r="K457" s="252"/>
      <c r="M457" s="240" t="s">
        <v>833</v>
      </c>
      <c r="N457" s="253"/>
      <c r="O457" s="239" t="str">
        <f t="shared" si="7"/>
        <v>№1/</v>
      </c>
      <c r="Q457" s="239" t="s">
        <v>835</v>
      </c>
    </row>
    <row r="458" spans="1:17" ht="12" customHeight="1" x14ac:dyDescent="0.25">
      <c r="A458" s="247" t="s">
        <v>336</v>
      </c>
      <c r="B458" s="247" t="s">
        <v>253</v>
      </c>
      <c r="C458" s="248" t="s">
        <v>1715</v>
      </c>
      <c r="D458" s="249"/>
      <c r="E458" s="249"/>
      <c r="F458" s="250"/>
      <c r="J458" s="251" t="s">
        <v>835</v>
      </c>
      <c r="K458" s="252"/>
      <c r="M458" s="240" t="s">
        <v>833</v>
      </c>
      <c r="N458" s="253"/>
      <c r="O458" s="239" t="str">
        <f t="shared" si="7"/>
        <v>№1/</v>
      </c>
      <c r="Q458" s="239" t="s">
        <v>835</v>
      </c>
    </row>
    <row r="459" spans="1:17" ht="12" customHeight="1" x14ac:dyDescent="0.25">
      <c r="A459" s="247" t="s">
        <v>341</v>
      </c>
      <c r="B459" s="247" t="s">
        <v>204</v>
      </c>
      <c r="C459" s="248" t="s">
        <v>1717</v>
      </c>
      <c r="D459" s="249">
        <v>1</v>
      </c>
      <c r="E459" s="249">
        <v>0</v>
      </c>
      <c r="F459" s="250" t="s">
        <v>663</v>
      </c>
      <c r="G459" s="245" t="s">
        <v>831</v>
      </c>
      <c r="J459" s="251" t="s">
        <v>1254</v>
      </c>
      <c r="K459" s="252" t="s">
        <v>831</v>
      </c>
      <c r="M459" s="240" t="s">
        <v>833</v>
      </c>
      <c r="N459" s="253" t="s">
        <v>663</v>
      </c>
      <c r="O459" s="239" t="str">
        <f t="shared" si="7"/>
        <v>№1/381</v>
      </c>
      <c r="P459" s="239" t="s">
        <v>831</v>
      </c>
      <c r="Q459" s="239" t="s">
        <v>1254</v>
      </c>
    </row>
    <row r="460" spans="1:17" ht="12" customHeight="1" x14ac:dyDescent="0.25">
      <c r="A460" s="247" t="s">
        <v>341</v>
      </c>
      <c r="B460" s="247" t="s">
        <v>215</v>
      </c>
      <c r="C460" s="248" t="s">
        <v>1718</v>
      </c>
      <c r="D460" s="249">
        <v>1</v>
      </c>
      <c r="E460" s="249">
        <v>0</v>
      </c>
      <c r="F460" s="250" t="s">
        <v>664</v>
      </c>
      <c r="G460" s="245" t="s">
        <v>831</v>
      </c>
      <c r="J460" s="251" t="s">
        <v>1255</v>
      </c>
      <c r="K460" s="252" t="s">
        <v>831</v>
      </c>
      <c r="M460" s="240" t="s">
        <v>833</v>
      </c>
      <c r="N460" s="253" t="s">
        <v>664</v>
      </c>
      <c r="O460" s="239" t="str">
        <f t="shared" si="7"/>
        <v>№1/382</v>
      </c>
      <c r="P460" s="239" t="s">
        <v>831</v>
      </c>
      <c r="Q460" s="239" t="s">
        <v>1255</v>
      </c>
    </row>
    <row r="461" spans="1:17" ht="12" customHeight="1" x14ac:dyDescent="0.25">
      <c r="A461" s="247" t="s">
        <v>341</v>
      </c>
      <c r="B461" s="247" t="s">
        <v>196</v>
      </c>
      <c r="C461" s="248" t="s">
        <v>1719</v>
      </c>
      <c r="D461" s="249">
        <v>1</v>
      </c>
      <c r="E461" s="249">
        <v>0</v>
      </c>
      <c r="F461" s="250" t="s">
        <v>665</v>
      </c>
      <c r="G461" s="245" t="s">
        <v>831</v>
      </c>
      <c r="J461" s="251" t="s">
        <v>1256</v>
      </c>
      <c r="K461" s="252" t="s">
        <v>831</v>
      </c>
      <c r="M461" s="240" t="s">
        <v>833</v>
      </c>
      <c r="N461" s="253" t="s">
        <v>665</v>
      </c>
      <c r="O461" s="239" t="str">
        <f t="shared" si="7"/>
        <v>№1/383</v>
      </c>
      <c r="P461" s="239" t="s">
        <v>831</v>
      </c>
      <c r="Q461" s="239" t="s">
        <v>1256</v>
      </c>
    </row>
    <row r="462" spans="1:17" ht="12" customHeight="1" x14ac:dyDescent="0.25">
      <c r="A462" s="247" t="s">
        <v>341</v>
      </c>
      <c r="B462" s="247" t="s">
        <v>198</v>
      </c>
      <c r="C462" s="248" t="s">
        <v>1720</v>
      </c>
      <c r="D462" s="249">
        <v>1</v>
      </c>
      <c r="E462" s="249">
        <v>0</v>
      </c>
      <c r="F462" s="250" t="s">
        <v>666</v>
      </c>
      <c r="G462" s="245" t="s">
        <v>831</v>
      </c>
      <c r="J462" s="251" t="s">
        <v>1257</v>
      </c>
      <c r="K462" s="252" t="s">
        <v>831</v>
      </c>
      <c r="M462" s="240" t="s">
        <v>833</v>
      </c>
      <c r="N462" s="253" t="s">
        <v>666</v>
      </c>
      <c r="O462" s="239" t="str">
        <f t="shared" si="7"/>
        <v>№1/384</v>
      </c>
      <c r="P462" s="239" t="s">
        <v>831</v>
      </c>
      <c r="Q462" s="239" t="s">
        <v>1257</v>
      </c>
    </row>
    <row r="463" spans="1:17" ht="12" customHeight="1" x14ac:dyDescent="0.25">
      <c r="A463" s="247" t="s">
        <v>341</v>
      </c>
      <c r="B463" s="247" t="s">
        <v>108</v>
      </c>
      <c r="C463" s="248" t="s">
        <v>1721</v>
      </c>
      <c r="D463" s="249">
        <v>1</v>
      </c>
      <c r="E463" s="249">
        <v>0</v>
      </c>
      <c r="F463" s="250" t="s">
        <v>667</v>
      </c>
      <c r="G463" s="245" t="s">
        <v>831</v>
      </c>
      <c r="J463" s="251" t="s">
        <v>1258</v>
      </c>
      <c r="K463" s="252" t="s">
        <v>831</v>
      </c>
      <c r="M463" s="240" t="s">
        <v>833</v>
      </c>
      <c r="N463" s="253" t="s">
        <v>667</v>
      </c>
      <c r="O463" s="239" t="str">
        <f t="shared" si="7"/>
        <v>№1/385</v>
      </c>
      <c r="P463" s="239" t="s">
        <v>831</v>
      </c>
      <c r="Q463" s="239" t="s">
        <v>1258</v>
      </c>
    </row>
    <row r="464" spans="1:17" ht="12" customHeight="1" x14ac:dyDescent="0.25">
      <c r="A464" s="247" t="s">
        <v>341</v>
      </c>
      <c r="B464" s="247" t="s">
        <v>105</v>
      </c>
      <c r="C464" s="248" t="s">
        <v>1722</v>
      </c>
      <c r="D464" s="249">
        <v>1</v>
      </c>
      <c r="E464" s="249">
        <v>0</v>
      </c>
      <c r="F464" s="250" t="s">
        <v>668</v>
      </c>
      <c r="G464" s="245" t="s">
        <v>831</v>
      </c>
      <c r="J464" s="251" t="s">
        <v>1259</v>
      </c>
      <c r="K464" s="252" t="s">
        <v>831</v>
      </c>
      <c r="M464" s="240" t="s">
        <v>833</v>
      </c>
      <c r="N464" s="253" t="s">
        <v>668</v>
      </c>
      <c r="O464" s="239" t="str">
        <f t="shared" si="7"/>
        <v>№1/386</v>
      </c>
      <c r="P464" s="239" t="s">
        <v>831</v>
      </c>
      <c r="Q464" s="239" t="s">
        <v>1259</v>
      </c>
    </row>
    <row r="465" spans="1:17" ht="12" customHeight="1" x14ac:dyDescent="0.25">
      <c r="A465" s="247" t="s">
        <v>342</v>
      </c>
      <c r="B465" s="247" t="s">
        <v>172</v>
      </c>
      <c r="C465" s="248" t="s">
        <v>1988</v>
      </c>
      <c r="D465" s="249">
        <v>1</v>
      </c>
      <c r="E465" s="249">
        <v>0</v>
      </c>
      <c r="F465" s="250" t="s">
        <v>669</v>
      </c>
      <c r="G465" s="245" t="s">
        <v>831</v>
      </c>
      <c r="J465" s="251" t="s">
        <v>1260</v>
      </c>
      <c r="K465" s="252" t="s">
        <v>831</v>
      </c>
      <c r="M465" s="240" t="s">
        <v>833</v>
      </c>
      <c r="N465" s="253" t="s">
        <v>669</v>
      </c>
      <c r="O465" s="239" t="str">
        <f t="shared" si="7"/>
        <v>№1/387</v>
      </c>
      <c r="P465" s="239" t="s">
        <v>831</v>
      </c>
      <c r="Q465" s="239" t="s">
        <v>1260</v>
      </c>
    </row>
    <row r="466" spans="1:17" ht="12" customHeight="1" x14ac:dyDescent="0.25">
      <c r="A466" s="247" t="s">
        <v>819</v>
      </c>
      <c r="B466" s="247" t="s">
        <v>294</v>
      </c>
      <c r="C466" s="248" t="s">
        <v>772</v>
      </c>
      <c r="D466" s="249">
        <v>3</v>
      </c>
      <c r="E466" s="249">
        <v>4</v>
      </c>
      <c r="F466" s="250"/>
      <c r="H466" s="246">
        <v>494</v>
      </c>
      <c r="I466" s="245" t="s">
        <v>892</v>
      </c>
      <c r="J466" s="254" t="s">
        <v>1261</v>
      </c>
      <c r="K466" s="252" t="s">
        <v>892</v>
      </c>
      <c r="M466" s="240" t="s">
        <v>833</v>
      </c>
      <c r="N466" s="253">
        <v>494</v>
      </c>
      <c r="O466" s="239" t="str">
        <f t="shared" si="7"/>
        <v>№1/494</v>
      </c>
      <c r="P466" s="239" t="s">
        <v>892</v>
      </c>
      <c r="Q466" s="239" t="s">
        <v>1261</v>
      </c>
    </row>
    <row r="467" spans="1:17" ht="12" customHeight="1" x14ac:dyDescent="0.25">
      <c r="A467" s="247" t="s">
        <v>819</v>
      </c>
      <c r="B467" s="247" t="s">
        <v>329</v>
      </c>
      <c r="C467" s="248" t="s">
        <v>773</v>
      </c>
      <c r="D467" s="249">
        <v>3</v>
      </c>
      <c r="E467" s="249">
        <v>2</v>
      </c>
      <c r="F467" s="250"/>
      <c r="H467" s="246">
        <v>495</v>
      </c>
      <c r="I467" s="245" t="s">
        <v>892</v>
      </c>
      <c r="J467" s="254" t="s">
        <v>1262</v>
      </c>
      <c r="K467" s="252" t="s">
        <v>892</v>
      </c>
      <c r="M467" s="240" t="s">
        <v>833</v>
      </c>
      <c r="N467" s="253">
        <v>495</v>
      </c>
      <c r="O467" s="239" t="str">
        <f t="shared" si="7"/>
        <v>№1/495</v>
      </c>
      <c r="P467" s="239" t="s">
        <v>892</v>
      </c>
      <c r="Q467" s="239" t="s">
        <v>1262</v>
      </c>
    </row>
    <row r="468" spans="1:17" ht="12" customHeight="1" x14ac:dyDescent="0.25">
      <c r="A468" s="247" t="s">
        <v>819</v>
      </c>
      <c r="B468" s="247" t="s">
        <v>215</v>
      </c>
      <c r="C468" s="248" t="s">
        <v>774</v>
      </c>
      <c r="D468" s="249">
        <v>3</v>
      </c>
      <c r="E468" s="249">
        <v>3</v>
      </c>
      <c r="F468" s="250"/>
      <c r="H468" s="246">
        <v>496</v>
      </c>
      <c r="I468" s="245" t="s">
        <v>892</v>
      </c>
      <c r="J468" s="254" t="s">
        <v>1263</v>
      </c>
      <c r="K468" s="252" t="s">
        <v>892</v>
      </c>
      <c r="M468" s="240" t="s">
        <v>833</v>
      </c>
      <c r="N468" s="253">
        <v>496</v>
      </c>
      <c r="O468" s="239" t="str">
        <f t="shared" si="7"/>
        <v>№1/496</v>
      </c>
      <c r="P468" s="239" t="s">
        <v>892</v>
      </c>
      <c r="Q468" s="239" t="s">
        <v>1263</v>
      </c>
    </row>
    <row r="469" spans="1:17" ht="12" customHeight="1" x14ac:dyDescent="0.25">
      <c r="A469" s="247" t="s">
        <v>819</v>
      </c>
      <c r="B469" s="247" t="s">
        <v>177</v>
      </c>
      <c r="C469" s="248" t="s">
        <v>775</v>
      </c>
      <c r="D469" s="249">
        <v>3</v>
      </c>
      <c r="E469" s="249">
        <v>6</v>
      </c>
      <c r="F469" s="250"/>
      <c r="H469" s="246">
        <v>497</v>
      </c>
      <c r="I469" s="245" t="s">
        <v>892</v>
      </c>
      <c r="J469" s="254" t="s">
        <v>1264</v>
      </c>
      <c r="K469" s="252" t="s">
        <v>892</v>
      </c>
      <c r="M469" s="240" t="s">
        <v>833</v>
      </c>
      <c r="N469" s="253">
        <v>497</v>
      </c>
      <c r="O469" s="239" t="str">
        <f t="shared" si="7"/>
        <v>№1/497</v>
      </c>
      <c r="P469" s="239" t="s">
        <v>892</v>
      </c>
      <c r="Q469" s="239" t="s">
        <v>1264</v>
      </c>
    </row>
    <row r="470" spans="1:17" ht="12" customHeight="1" x14ac:dyDescent="0.25">
      <c r="A470" s="247" t="s">
        <v>819</v>
      </c>
      <c r="B470" s="247" t="s">
        <v>178</v>
      </c>
      <c r="C470" s="248" t="s">
        <v>777</v>
      </c>
      <c r="D470" s="249">
        <v>3</v>
      </c>
      <c r="E470" s="249">
        <v>4</v>
      </c>
      <c r="F470" s="250"/>
      <c r="H470" s="246">
        <v>499</v>
      </c>
      <c r="I470" s="245" t="s">
        <v>892</v>
      </c>
      <c r="J470" s="254" t="s">
        <v>1265</v>
      </c>
      <c r="K470" s="252" t="s">
        <v>892</v>
      </c>
      <c r="M470" s="240" t="s">
        <v>833</v>
      </c>
      <c r="N470" s="253">
        <v>499</v>
      </c>
      <c r="O470" s="239" t="str">
        <f t="shared" si="7"/>
        <v>№1/499</v>
      </c>
      <c r="P470" s="239" t="s">
        <v>892</v>
      </c>
      <c r="Q470" s="239" t="s">
        <v>1265</v>
      </c>
    </row>
    <row r="471" spans="1:17" ht="12" customHeight="1" x14ac:dyDescent="0.25">
      <c r="A471" s="247" t="s">
        <v>819</v>
      </c>
      <c r="B471" s="247" t="s">
        <v>179</v>
      </c>
      <c r="C471" s="248" t="s">
        <v>778</v>
      </c>
      <c r="D471" s="249">
        <v>3</v>
      </c>
      <c r="E471" s="249">
        <v>1</v>
      </c>
      <c r="F471" s="250"/>
      <c r="H471" s="246">
        <v>500</v>
      </c>
      <c r="I471" s="245" t="s">
        <v>892</v>
      </c>
      <c r="J471" s="254" t="s">
        <v>1266</v>
      </c>
      <c r="K471" s="252" t="s">
        <v>892</v>
      </c>
      <c r="M471" s="240" t="s">
        <v>833</v>
      </c>
      <c r="N471" s="253">
        <v>500</v>
      </c>
      <c r="O471" s="239" t="str">
        <f t="shared" si="7"/>
        <v>№1/500</v>
      </c>
      <c r="P471" s="239" t="s">
        <v>892</v>
      </c>
      <c r="Q471" s="239" t="s">
        <v>1266</v>
      </c>
    </row>
    <row r="472" spans="1:17" ht="12" customHeight="1" x14ac:dyDescent="0.25">
      <c r="A472" s="247" t="s">
        <v>819</v>
      </c>
      <c r="B472" s="247" t="s">
        <v>198</v>
      </c>
      <c r="C472" s="248" t="s">
        <v>779</v>
      </c>
      <c r="D472" s="249">
        <v>3</v>
      </c>
      <c r="E472" s="249">
        <v>4</v>
      </c>
      <c r="F472" s="250"/>
      <c r="H472" s="246">
        <v>501</v>
      </c>
      <c r="I472" s="245" t="s">
        <v>892</v>
      </c>
      <c r="J472" s="254" t="s">
        <v>1267</v>
      </c>
      <c r="K472" s="252" t="s">
        <v>892</v>
      </c>
      <c r="M472" s="240" t="s">
        <v>833</v>
      </c>
      <c r="N472" s="253">
        <v>501</v>
      </c>
      <c r="O472" s="239" t="str">
        <f t="shared" si="7"/>
        <v>№1/501</v>
      </c>
      <c r="P472" s="239" t="s">
        <v>892</v>
      </c>
      <c r="Q472" s="239" t="s">
        <v>1267</v>
      </c>
    </row>
    <row r="473" spans="1:17" ht="12" customHeight="1" x14ac:dyDescent="0.25">
      <c r="A473" s="247" t="s">
        <v>819</v>
      </c>
      <c r="B473" s="247" t="s">
        <v>820</v>
      </c>
      <c r="C473" s="248" t="s">
        <v>780</v>
      </c>
      <c r="D473" s="249">
        <v>3</v>
      </c>
      <c r="E473" s="249">
        <v>4</v>
      </c>
      <c r="F473" s="250"/>
      <c r="H473" s="246">
        <v>502</v>
      </c>
      <c r="I473" s="245" t="s">
        <v>892</v>
      </c>
      <c r="J473" s="254" t="s">
        <v>1268</v>
      </c>
      <c r="K473" s="252" t="s">
        <v>892</v>
      </c>
      <c r="M473" s="240" t="s">
        <v>833</v>
      </c>
      <c r="N473" s="253">
        <v>502</v>
      </c>
      <c r="O473" s="239" t="str">
        <f t="shared" si="7"/>
        <v>№1/502</v>
      </c>
      <c r="P473" s="239" t="s">
        <v>892</v>
      </c>
      <c r="Q473" s="239" t="s">
        <v>1268</v>
      </c>
    </row>
    <row r="474" spans="1:17" ht="12" customHeight="1" x14ac:dyDescent="0.25">
      <c r="A474" s="247" t="s">
        <v>819</v>
      </c>
      <c r="B474" s="247" t="s">
        <v>227</v>
      </c>
      <c r="C474" s="248" t="s">
        <v>782</v>
      </c>
      <c r="D474" s="249">
        <v>3</v>
      </c>
      <c r="E474" s="249">
        <v>1</v>
      </c>
      <c r="F474" s="250"/>
      <c r="H474" s="246">
        <v>504</v>
      </c>
      <c r="I474" s="245" t="s">
        <v>892</v>
      </c>
      <c r="J474" s="254" t="s">
        <v>1269</v>
      </c>
      <c r="K474" s="252" t="s">
        <v>892</v>
      </c>
      <c r="M474" s="240" t="s">
        <v>833</v>
      </c>
      <c r="N474" s="253">
        <v>504</v>
      </c>
      <c r="O474" s="239" t="str">
        <f t="shared" si="7"/>
        <v>№1/504</v>
      </c>
      <c r="P474" s="239" t="s">
        <v>892</v>
      </c>
      <c r="Q474" s="239" t="s">
        <v>1269</v>
      </c>
    </row>
    <row r="475" spans="1:17" ht="12" customHeight="1" x14ac:dyDescent="0.25">
      <c r="A475" s="247" t="s">
        <v>819</v>
      </c>
      <c r="B475" s="247" t="s">
        <v>200</v>
      </c>
      <c r="C475" s="248" t="s">
        <v>783</v>
      </c>
      <c r="D475" s="249">
        <v>3</v>
      </c>
      <c r="E475" s="249">
        <v>1</v>
      </c>
      <c r="F475" s="250"/>
      <c r="H475" s="246">
        <v>505</v>
      </c>
      <c r="I475" s="245" t="s">
        <v>892</v>
      </c>
      <c r="J475" s="254" t="s">
        <v>1270</v>
      </c>
      <c r="K475" s="252" t="s">
        <v>892</v>
      </c>
      <c r="M475" s="240" t="s">
        <v>833</v>
      </c>
      <c r="N475" s="253">
        <v>505</v>
      </c>
      <c r="O475" s="239" t="str">
        <f t="shared" si="7"/>
        <v>№1/505</v>
      </c>
      <c r="P475" s="239" t="s">
        <v>892</v>
      </c>
      <c r="Q475" s="239" t="s">
        <v>1270</v>
      </c>
    </row>
    <row r="476" spans="1:17" ht="12" customHeight="1" x14ac:dyDescent="0.25">
      <c r="A476" s="247" t="s">
        <v>819</v>
      </c>
      <c r="B476" s="247" t="s">
        <v>208</v>
      </c>
      <c r="C476" s="248" t="s">
        <v>784</v>
      </c>
      <c r="D476" s="249">
        <v>3</v>
      </c>
      <c r="E476" s="249">
        <v>1</v>
      </c>
      <c r="F476" s="250"/>
      <c r="H476" s="246">
        <v>506</v>
      </c>
      <c r="I476" s="245" t="s">
        <v>892</v>
      </c>
      <c r="J476" s="254" t="s">
        <v>1271</v>
      </c>
      <c r="K476" s="252" t="s">
        <v>892</v>
      </c>
      <c r="M476" s="240" t="s">
        <v>833</v>
      </c>
      <c r="N476" s="253">
        <v>506</v>
      </c>
      <c r="O476" s="239" t="str">
        <f t="shared" si="7"/>
        <v>№1/506</v>
      </c>
      <c r="P476" s="239" t="s">
        <v>892</v>
      </c>
      <c r="Q476" s="239" t="s">
        <v>1271</v>
      </c>
    </row>
    <row r="477" spans="1:17" ht="12" customHeight="1" x14ac:dyDescent="0.25">
      <c r="A477" s="247" t="s">
        <v>819</v>
      </c>
      <c r="B477" s="247" t="s">
        <v>209</v>
      </c>
      <c r="C477" s="248" t="s">
        <v>786</v>
      </c>
      <c r="D477" s="249">
        <v>3</v>
      </c>
      <c r="E477" s="249">
        <v>1</v>
      </c>
      <c r="F477" s="250"/>
      <c r="H477" s="246">
        <v>508</v>
      </c>
      <c r="I477" s="245" t="s">
        <v>892</v>
      </c>
      <c r="J477" s="254" t="s">
        <v>1272</v>
      </c>
      <c r="K477" s="252" t="s">
        <v>892</v>
      </c>
      <c r="M477" s="240" t="s">
        <v>833</v>
      </c>
      <c r="N477" s="253">
        <v>508</v>
      </c>
      <c r="O477" s="239" t="str">
        <f t="shared" si="7"/>
        <v>№1/508</v>
      </c>
      <c r="P477" s="239" t="s">
        <v>892</v>
      </c>
      <c r="Q477" s="239" t="s">
        <v>1272</v>
      </c>
    </row>
    <row r="478" spans="1:17" ht="12" customHeight="1" x14ac:dyDescent="0.25">
      <c r="A478" s="247" t="s">
        <v>819</v>
      </c>
      <c r="B478" s="247" t="s">
        <v>821</v>
      </c>
      <c r="C478" s="248" t="s">
        <v>788</v>
      </c>
      <c r="D478" s="249">
        <v>3</v>
      </c>
      <c r="E478" s="249">
        <v>2</v>
      </c>
      <c r="F478" s="250"/>
      <c r="H478" s="246">
        <v>510</v>
      </c>
      <c r="I478" s="245" t="s">
        <v>892</v>
      </c>
      <c r="J478" s="254" t="s">
        <v>1273</v>
      </c>
      <c r="K478" s="252" t="s">
        <v>892</v>
      </c>
      <c r="M478" s="240" t="s">
        <v>833</v>
      </c>
      <c r="N478" s="253">
        <v>510</v>
      </c>
      <c r="O478" s="239" t="str">
        <f t="shared" si="7"/>
        <v>№1/510</v>
      </c>
      <c r="P478" s="239" t="s">
        <v>892</v>
      </c>
      <c r="Q478" s="239" t="s">
        <v>1273</v>
      </c>
    </row>
    <row r="479" spans="1:17" ht="12" customHeight="1" x14ac:dyDescent="0.25">
      <c r="A479" s="247" t="s">
        <v>819</v>
      </c>
      <c r="B479" s="247" t="s">
        <v>191</v>
      </c>
      <c r="C479" s="248" t="s">
        <v>790</v>
      </c>
      <c r="D479" s="249">
        <v>3</v>
      </c>
      <c r="E479" s="249">
        <v>1</v>
      </c>
      <c r="F479" s="250"/>
      <c r="H479" s="246">
        <v>512</v>
      </c>
      <c r="I479" s="245" t="s">
        <v>892</v>
      </c>
      <c r="J479" s="254" t="s">
        <v>1274</v>
      </c>
      <c r="K479" s="252" t="s">
        <v>892</v>
      </c>
      <c r="M479" s="240" t="s">
        <v>833</v>
      </c>
      <c r="N479" s="253">
        <v>512</v>
      </c>
      <c r="O479" s="239" t="str">
        <f t="shared" si="7"/>
        <v>№1/512</v>
      </c>
      <c r="P479" s="239" t="s">
        <v>892</v>
      </c>
      <c r="Q479" s="239" t="s">
        <v>1274</v>
      </c>
    </row>
    <row r="480" spans="1:17" ht="12" customHeight="1" x14ac:dyDescent="0.25">
      <c r="A480" s="247" t="s">
        <v>819</v>
      </c>
      <c r="B480" s="247" t="s">
        <v>245</v>
      </c>
      <c r="C480" s="248" t="s">
        <v>791</v>
      </c>
      <c r="D480" s="249">
        <v>3</v>
      </c>
      <c r="E480" s="249">
        <v>1</v>
      </c>
      <c r="F480" s="250"/>
      <c r="H480" s="246">
        <v>513</v>
      </c>
      <c r="I480" s="245" t="s">
        <v>892</v>
      </c>
      <c r="J480" s="254" t="s">
        <v>1275</v>
      </c>
      <c r="K480" s="252" t="s">
        <v>892</v>
      </c>
      <c r="M480" s="240" t="s">
        <v>833</v>
      </c>
      <c r="N480" s="253">
        <v>513</v>
      </c>
      <c r="O480" s="239" t="str">
        <f t="shared" si="7"/>
        <v>№1/513</v>
      </c>
      <c r="P480" s="239" t="s">
        <v>892</v>
      </c>
      <c r="Q480" s="239" t="s">
        <v>1275</v>
      </c>
    </row>
    <row r="481" spans="1:17" ht="12" customHeight="1" x14ac:dyDescent="0.25">
      <c r="A481" s="247" t="s">
        <v>819</v>
      </c>
      <c r="B481" s="247" t="s">
        <v>246</v>
      </c>
      <c r="C481" s="248" t="s">
        <v>792</v>
      </c>
      <c r="D481" s="249">
        <v>3</v>
      </c>
      <c r="E481" s="249">
        <v>4</v>
      </c>
      <c r="F481" s="250"/>
      <c r="H481" s="246">
        <v>514</v>
      </c>
      <c r="I481" s="245" t="s">
        <v>892</v>
      </c>
      <c r="J481" s="254" t="s">
        <v>1276</v>
      </c>
      <c r="K481" s="252" t="s">
        <v>892</v>
      </c>
      <c r="M481" s="240" t="s">
        <v>833</v>
      </c>
      <c r="N481" s="253">
        <v>514</v>
      </c>
      <c r="O481" s="239" t="str">
        <f t="shared" si="7"/>
        <v>№1/514</v>
      </c>
      <c r="P481" s="239" t="s">
        <v>892</v>
      </c>
      <c r="Q481" s="239" t="s">
        <v>1276</v>
      </c>
    </row>
    <row r="482" spans="1:17" ht="12" customHeight="1" x14ac:dyDescent="0.25">
      <c r="A482" s="247" t="s">
        <v>819</v>
      </c>
      <c r="B482" s="247" t="s">
        <v>292</v>
      </c>
      <c r="C482" s="248" t="s">
        <v>793</v>
      </c>
      <c r="D482" s="249">
        <v>3</v>
      </c>
      <c r="E482" s="249">
        <v>3</v>
      </c>
      <c r="F482" s="250"/>
      <c r="H482" s="246">
        <v>515</v>
      </c>
      <c r="I482" s="245" t="s">
        <v>892</v>
      </c>
      <c r="J482" s="254" t="s">
        <v>1277</v>
      </c>
      <c r="K482" s="252" t="s">
        <v>892</v>
      </c>
      <c r="M482" s="240" t="s">
        <v>833</v>
      </c>
      <c r="N482" s="253">
        <v>515</v>
      </c>
      <c r="O482" s="239" t="str">
        <f t="shared" si="7"/>
        <v>№1/515</v>
      </c>
      <c r="P482" s="239" t="s">
        <v>892</v>
      </c>
      <c r="Q482" s="239" t="s">
        <v>1277</v>
      </c>
    </row>
    <row r="483" spans="1:17" ht="12" customHeight="1" x14ac:dyDescent="0.25">
      <c r="A483" s="247" t="s">
        <v>819</v>
      </c>
      <c r="B483" s="247" t="s">
        <v>109</v>
      </c>
      <c r="C483" s="248" t="s">
        <v>767</v>
      </c>
      <c r="D483" s="249">
        <v>3</v>
      </c>
      <c r="E483" s="249">
        <v>4</v>
      </c>
      <c r="F483" s="250"/>
      <c r="H483" s="246">
        <v>489</v>
      </c>
      <c r="I483" s="245" t="s">
        <v>892</v>
      </c>
      <c r="J483" s="254" t="s">
        <v>1278</v>
      </c>
      <c r="K483" s="252" t="s">
        <v>892</v>
      </c>
      <c r="M483" s="240" t="s">
        <v>833</v>
      </c>
      <c r="N483" s="253">
        <v>489</v>
      </c>
      <c r="O483" s="239" t="str">
        <f t="shared" si="7"/>
        <v>№1/489</v>
      </c>
      <c r="P483" s="239" t="s">
        <v>892</v>
      </c>
      <c r="Q483" s="239" t="s">
        <v>1278</v>
      </c>
    </row>
    <row r="484" spans="1:17" ht="12" customHeight="1" x14ac:dyDescent="0.25">
      <c r="A484" s="247" t="s">
        <v>819</v>
      </c>
      <c r="B484" s="247" t="s">
        <v>106</v>
      </c>
      <c r="C484" s="248" t="s">
        <v>768</v>
      </c>
      <c r="D484" s="249">
        <v>3</v>
      </c>
      <c r="E484" s="249">
        <v>2</v>
      </c>
      <c r="F484" s="250"/>
      <c r="H484" s="246">
        <v>490</v>
      </c>
      <c r="I484" s="245" t="s">
        <v>892</v>
      </c>
      <c r="J484" s="254" t="s">
        <v>1279</v>
      </c>
      <c r="K484" s="252" t="s">
        <v>892</v>
      </c>
      <c r="M484" s="240" t="s">
        <v>833</v>
      </c>
      <c r="N484" s="253">
        <v>490</v>
      </c>
      <c r="O484" s="239" t="str">
        <f t="shared" si="7"/>
        <v>№1/490</v>
      </c>
      <c r="P484" s="239" t="s">
        <v>892</v>
      </c>
      <c r="Q484" s="239" t="s">
        <v>1279</v>
      </c>
    </row>
    <row r="485" spans="1:17" ht="12" customHeight="1" x14ac:dyDescent="0.25">
      <c r="A485" s="247" t="s">
        <v>819</v>
      </c>
      <c r="B485" s="247" t="s">
        <v>172</v>
      </c>
      <c r="C485" s="248" t="s">
        <v>769</v>
      </c>
      <c r="D485" s="249">
        <v>3</v>
      </c>
      <c r="E485" s="249">
        <v>3</v>
      </c>
      <c r="F485" s="250"/>
      <c r="H485" s="246">
        <v>491</v>
      </c>
      <c r="I485" s="245" t="s">
        <v>892</v>
      </c>
      <c r="J485" s="254" t="s">
        <v>1280</v>
      </c>
      <c r="K485" s="252" t="s">
        <v>892</v>
      </c>
      <c r="M485" s="240" t="s">
        <v>833</v>
      </c>
      <c r="N485" s="253">
        <v>491</v>
      </c>
      <c r="O485" s="239" t="str">
        <f t="shared" si="7"/>
        <v>№1/491</v>
      </c>
      <c r="P485" s="239" t="s">
        <v>892</v>
      </c>
      <c r="Q485" s="239" t="s">
        <v>1280</v>
      </c>
    </row>
    <row r="486" spans="1:17" ht="12" customHeight="1" x14ac:dyDescent="0.25">
      <c r="A486" s="247" t="s">
        <v>819</v>
      </c>
      <c r="B486" s="247" t="s">
        <v>212</v>
      </c>
      <c r="C486" s="248" t="s">
        <v>770</v>
      </c>
      <c r="D486" s="249">
        <v>3</v>
      </c>
      <c r="E486" s="249">
        <v>2</v>
      </c>
      <c r="F486" s="250"/>
      <c r="H486" s="246">
        <v>492</v>
      </c>
      <c r="I486" s="245" t="s">
        <v>892</v>
      </c>
      <c r="J486" s="254" t="s">
        <v>1281</v>
      </c>
      <c r="K486" s="252" t="s">
        <v>892</v>
      </c>
      <c r="M486" s="240" t="s">
        <v>833</v>
      </c>
      <c r="N486" s="253">
        <v>492</v>
      </c>
      <c r="O486" s="239" t="str">
        <f t="shared" si="7"/>
        <v>№1/492</v>
      </c>
      <c r="P486" s="239" t="s">
        <v>892</v>
      </c>
      <c r="Q486" s="239" t="s">
        <v>1281</v>
      </c>
    </row>
    <row r="487" spans="1:17" ht="12" customHeight="1" x14ac:dyDescent="0.25">
      <c r="A487" s="247" t="s">
        <v>819</v>
      </c>
      <c r="B487" s="247" t="s">
        <v>288</v>
      </c>
      <c r="C487" s="248" t="s">
        <v>771</v>
      </c>
      <c r="D487" s="249">
        <v>3</v>
      </c>
      <c r="E487" s="249">
        <v>2</v>
      </c>
      <c r="F487" s="250"/>
      <c r="H487" s="246">
        <v>493</v>
      </c>
      <c r="I487" s="245" t="s">
        <v>892</v>
      </c>
      <c r="J487" s="254" t="s">
        <v>1282</v>
      </c>
      <c r="K487" s="252" t="s">
        <v>892</v>
      </c>
      <c r="M487" s="240" t="s">
        <v>833</v>
      </c>
      <c r="N487" s="253">
        <v>493</v>
      </c>
      <c r="O487" s="239" t="str">
        <f t="shared" si="7"/>
        <v>№1/493</v>
      </c>
      <c r="P487" s="239" t="s">
        <v>892</v>
      </c>
      <c r="Q487" s="239" t="s">
        <v>1282</v>
      </c>
    </row>
    <row r="488" spans="1:17" ht="12" customHeight="1" x14ac:dyDescent="0.25">
      <c r="A488" s="247" t="s">
        <v>819</v>
      </c>
      <c r="B488" s="247" t="s">
        <v>234</v>
      </c>
      <c r="C488" s="248" t="s">
        <v>794</v>
      </c>
      <c r="D488" s="249">
        <v>3</v>
      </c>
      <c r="E488" s="249">
        <v>2</v>
      </c>
      <c r="F488" s="250"/>
      <c r="H488" s="246">
        <v>516</v>
      </c>
      <c r="I488" s="245" t="s">
        <v>892</v>
      </c>
      <c r="J488" s="254" t="s">
        <v>1283</v>
      </c>
      <c r="K488" s="252" t="s">
        <v>892</v>
      </c>
      <c r="M488" s="240" t="s">
        <v>833</v>
      </c>
      <c r="N488" s="253">
        <v>516</v>
      </c>
      <c r="O488" s="239" t="str">
        <f t="shared" si="7"/>
        <v>№1/516</v>
      </c>
      <c r="P488" s="239" t="s">
        <v>892</v>
      </c>
      <c r="Q488" s="239" t="s">
        <v>1283</v>
      </c>
    </row>
    <row r="489" spans="1:17" ht="12" customHeight="1" x14ac:dyDescent="0.25">
      <c r="A489" s="247" t="s">
        <v>819</v>
      </c>
      <c r="B489" s="247" t="s">
        <v>202</v>
      </c>
      <c r="C489" s="248" t="s">
        <v>787</v>
      </c>
      <c r="D489" s="249">
        <v>3</v>
      </c>
      <c r="E489" s="249">
        <v>1</v>
      </c>
      <c r="F489" s="250"/>
      <c r="H489" s="246">
        <v>509</v>
      </c>
      <c r="I489" s="245" t="s">
        <v>892</v>
      </c>
      <c r="J489" s="254" t="s">
        <v>1284</v>
      </c>
      <c r="K489" s="252" t="s">
        <v>892</v>
      </c>
      <c r="M489" s="240" t="s">
        <v>833</v>
      </c>
      <c r="N489" s="253">
        <v>509</v>
      </c>
      <c r="O489" s="239" t="str">
        <f t="shared" si="7"/>
        <v>№1/509</v>
      </c>
      <c r="P489" s="239" t="s">
        <v>892</v>
      </c>
      <c r="Q489" s="239" t="s">
        <v>1284</v>
      </c>
    </row>
    <row r="490" spans="1:17" ht="12" customHeight="1" x14ac:dyDescent="0.25">
      <c r="A490" s="247" t="s">
        <v>819</v>
      </c>
      <c r="B490" s="247" t="s">
        <v>822</v>
      </c>
      <c r="C490" s="248" t="s">
        <v>789</v>
      </c>
      <c r="D490" s="249">
        <v>3</v>
      </c>
      <c r="E490" s="249">
        <v>1</v>
      </c>
      <c r="F490" s="250"/>
      <c r="H490" s="246">
        <v>511</v>
      </c>
      <c r="I490" s="245" t="s">
        <v>892</v>
      </c>
      <c r="J490" s="254" t="s">
        <v>1285</v>
      </c>
      <c r="K490" s="252" t="s">
        <v>892</v>
      </c>
      <c r="M490" s="240" t="s">
        <v>833</v>
      </c>
      <c r="N490" s="253">
        <v>511</v>
      </c>
      <c r="O490" s="239" t="str">
        <f t="shared" si="7"/>
        <v>№1/511</v>
      </c>
      <c r="P490" s="239" t="s">
        <v>892</v>
      </c>
      <c r="Q490" s="239" t="s">
        <v>1285</v>
      </c>
    </row>
    <row r="491" spans="1:17" ht="12" customHeight="1" x14ac:dyDescent="0.25">
      <c r="A491" s="247" t="s">
        <v>819</v>
      </c>
      <c r="B491" s="247" t="s">
        <v>110</v>
      </c>
      <c r="C491" s="248" t="s">
        <v>766</v>
      </c>
      <c r="D491" s="249">
        <v>3</v>
      </c>
      <c r="E491" s="249">
        <v>1</v>
      </c>
      <c r="F491" s="250"/>
      <c r="H491" s="246">
        <v>488</v>
      </c>
      <c r="I491" s="245" t="s">
        <v>892</v>
      </c>
      <c r="J491" s="254" t="s">
        <v>1286</v>
      </c>
      <c r="K491" s="252" t="s">
        <v>892</v>
      </c>
      <c r="M491" s="240" t="s">
        <v>833</v>
      </c>
      <c r="N491" s="253">
        <v>488</v>
      </c>
      <c r="O491" s="239" t="str">
        <f t="shared" si="7"/>
        <v>№1/488</v>
      </c>
      <c r="P491" s="239" t="s">
        <v>892</v>
      </c>
      <c r="Q491" s="239" t="s">
        <v>1286</v>
      </c>
    </row>
    <row r="492" spans="1:17" ht="12" customHeight="1" x14ac:dyDescent="0.25">
      <c r="A492" s="247" t="s">
        <v>819</v>
      </c>
      <c r="B492" s="247" t="s">
        <v>196</v>
      </c>
      <c r="C492" s="248" t="s">
        <v>776</v>
      </c>
      <c r="D492" s="249">
        <v>3</v>
      </c>
      <c r="E492" s="249">
        <v>1</v>
      </c>
      <c r="F492" s="250"/>
      <c r="H492" s="246">
        <v>498</v>
      </c>
      <c r="I492" s="245" t="s">
        <v>892</v>
      </c>
      <c r="J492" s="254" t="s">
        <v>1287</v>
      </c>
      <c r="K492" s="252" t="s">
        <v>892</v>
      </c>
      <c r="M492" s="240" t="s">
        <v>833</v>
      </c>
      <c r="N492" s="253">
        <v>498</v>
      </c>
      <c r="O492" s="239" t="str">
        <f t="shared" si="7"/>
        <v>№1/498</v>
      </c>
      <c r="P492" s="239" t="s">
        <v>892</v>
      </c>
      <c r="Q492" s="239" t="s">
        <v>1287</v>
      </c>
    </row>
    <row r="493" spans="1:17" ht="12" customHeight="1" x14ac:dyDescent="0.25">
      <c r="A493" s="247" t="s">
        <v>819</v>
      </c>
      <c r="B493" s="247" t="s">
        <v>199</v>
      </c>
      <c r="C493" s="248" t="s">
        <v>781</v>
      </c>
      <c r="D493" s="249">
        <v>3</v>
      </c>
      <c r="E493" s="249">
        <v>5</v>
      </c>
      <c r="F493" s="250"/>
      <c r="H493" s="246">
        <v>503</v>
      </c>
      <c r="I493" s="245" t="s">
        <v>892</v>
      </c>
      <c r="J493" s="254" t="s">
        <v>1288</v>
      </c>
      <c r="K493" s="252" t="s">
        <v>892</v>
      </c>
      <c r="M493" s="240" t="s">
        <v>833</v>
      </c>
      <c r="N493" s="253">
        <v>503</v>
      </c>
      <c r="O493" s="239" t="str">
        <f t="shared" si="7"/>
        <v>№1/503</v>
      </c>
      <c r="P493" s="239" t="s">
        <v>892</v>
      </c>
      <c r="Q493" s="239" t="s">
        <v>1288</v>
      </c>
    </row>
    <row r="494" spans="1:17" ht="12" customHeight="1" x14ac:dyDescent="0.25">
      <c r="A494" s="247" t="s">
        <v>819</v>
      </c>
      <c r="B494" s="247" t="s">
        <v>201</v>
      </c>
      <c r="C494" s="248" t="s">
        <v>785</v>
      </c>
      <c r="D494" s="249">
        <v>3</v>
      </c>
      <c r="E494" s="249">
        <v>3</v>
      </c>
      <c r="F494" s="250"/>
      <c r="H494" s="246">
        <v>507</v>
      </c>
      <c r="I494" s="245" t="s">
        <v>892</v>
      </c>
      <c r="J494" s="254" t="s">
        <v>1289</v>
      </c>
      <c r="K494" s="252" t="s">
        <v>892</v>
      </c>
      <c r="M494" s="240" t="s">
        <v>833</v>
      </c>
      <c r="N494" s="253">
        <v>507</v>
      </c>
      <c r="O494" s="239" t="str">
        <f t="shared" si="7"/>
        <v>№1/507</v>
      </c>
      <c r="P494" s="239" t="s">
        <v>892</v>
      </c>
      <c r="Q494" s="239" t="s">
        <v>1289</v>
      </c>
    </row>
    <row r="495" spans="1:17" ht="12" customHeight="1" x14ac:dyDescent="0.25">
      <c r="A495" s="247" t="s">
        <v>819</v>
      </c>
      <c r="B495" s="247" t="s">
        <v>221</v>
      </c>
      <c r="C495" s="248" t="s">
        <v>1728</v>
      </c>
      <c r="D495" s="249"/>
      <c r="E495" s="249"/>
      <c r="F495" s="250"/>
      <c r="J495" s="251" t="s">
        <v>835</v>
      </c>
      <c r="K495" s="252"/>
      <c r="M495" s="240" t="s">
        <v>833</v>
      </c>
      <c r="N495" s="253"/>
      <c r="O495" s="239" t="str">
        <f t="shared" si="7"/>
        <v>№1/</v>
      </c>
      <c r="Q495" s="239" t="s">
        <v>835</v>
      </c>
    </row>
    <row r="496" spans="1:17" ht="12" customHeight="1" x14ac:dyDescent="0.25">
      <c r="A496" s="247" t="s">
        <v>343</v>
      </c>
      <c r="B496" s="247" t="s">
        <v>163</v>
      </c>
      <c r="C496" s="248" t="s">
        <v>1730</v>
      </c>
      <c r="D496" s="249">
        <v>1</v>
      </c>
      <c r="E496" s="249">
        <v>3</v>
      </c>
      <c r="F496" s="250" t="s">
        <v>670</v>
      </c>
      <c r="G496" s="245" t="s">
        <v>831</v>
      </c>
      <c r="J496" s="251" t="s">
        <v>1290</v>
      </c>
      <c r="K496" s="252" t="s">
        <v>831</v>
      </c>
      <c r="M496" s="240" t="s">
        <v>833</v>
      </c>
      <c r="N496" s="253" t="s">
        <v>670</v>
      </c>
      <c r="O496" s="239" t="str">
        <f t="shared" si="7"/>
        <v>№1/388</v>
      </c>
      <c r="P496" s="239" t="s">
        <v>831</v>
      </c>
      <c r="Q496" s="239" t="s">
        <v>1290</v>
      </c>
    </row>
    <row r="497" spans="1:17" ht="12" customHeight="1" x14ac:dyDescent="0.25">
      <c r="A497" s="247" t="s">
        <v>344</v>
      </c>
      <c r="B497" s="247" t="s">
        <v>112</v>
      </c>
      <c r="C497" s="248" t="s">
        <v>1731</v>
      </c>
      <c r="D497" s="249">
        <v>1</v>
      </c>
      <c r="E497" s="249">
        <v>0</v>
      </c>
      <c r="F497" s="250" t="s">
        <v>671</v>
      </c>
      <c r="G497" s="245" t="s">
        <v>831</v>
      </c>
      <c r="J497" s="251" t="s">
        <v>1291</v>
      </c>
      <c r="K497" s="252" t="s">
        <v>831</v>
      </c>
      <c r="M497" s="240" t="s">
        <v>833</v>
      </c>
      <c r="N497" s="253" t="s">
        <v>671</v>
      </c>
      <c r="O497" s="239" t="str">
        <f t="shared" si="7"/>
        <v>№1/389</v>
      </c>
      <c r="P497" s="239" t="s">
        <v>831</v>
      </c>
      <c r="Q497" s="239" t="s">
        <v>1291</v>
      </c>
    </row>
    <row r="498" spans="1:17" ht="12" customHeight="1" x14ac:dyDescent="0.25">
      <c r="A498" s="247" t="s">
        <v>345</v>
      </c>
      <c r="B498" s="247" t="s">
        <v>346</v>
      </c>
      <c r="C498" s="248" t="s">
        <v>1989</v>
      </c>
      <c r="D498" s="249">
        <v>1</v>
      </c>
      <c r="E498" s="249">
        <v>4</v>
      </c>
      <c r="F498" s="250" t="s">
        <v>672</v>
      </c>
      <c r="G498" s="245" t="s">
        <v>831</v>
      </c>
      <c r="J498" s="251" t="s">
        <v>1292</v>
      </c>
      <c r="K498" s="252" t="s">
        <v>831</v>
      </c>
      <c r="M498" s="240" t="s">
        <v>833</v>
      </c>
      <c r="N498" s="253" t="s">
        <v>672</v>
      </c>
      <c r="O498" s="239" t="str">
        <f t="shared" si="7"/>
        <v>№1/390</v>
      </c>
      <c r="P498" s="239" t="s">
        <v>831</v>
      </c>
      <c r="Q498" s="239" t="s">
        <v>1292</v>
      </c>
    </row>
    <row r="499" spans="1:17" ht="12" customHeight="1" x14ac:dyDescent="0.25">
      <c r="A499" s="247" t="s">
        <v>345</v>
      </c>
      <c r="B499" s="247" t="s">
        <v>347</v>
      </c>
      <c r="C499" s="248" t="s">
        <v>1990</v>
      </c>
      <c r="D499" s="249">
        <v>1</v>
      </c>
      <c r="E499" s="249">
        <v>2</v>
      </c>
      <c r="F499" s="250" t="s">
        <v>673</v>
      </c>
      <c r="G499" s="245" t="s">
        <v>831</v>
      </c>
      <c r="J499" s="251" t="s">
        <v>1293</v>
      </c>
      <c r="K499" s="252" t="s">
        <v>831</v>
      </c>
      <c r="M499" s="240" t="s">
        <v>833</v>
      </c>
      <c r="N499" s="253" t="s">
        <v>673</v>
      </c>
      <c r="O499" s="239" t="str">
        <f t="shared" si="7"/>
        <v>№1/391</v>
      </c>
      <c r="P499" s="239" t="s">
        <v>831</v>
      </c>
      <c r="Q499" s="239" t="s">
        <v>1293</v>
      </c>
    </row>
    <row r="500" spans="1:17" ht="12" customHeight="1" x14ac:dyDescent="0.25">
      <c r="A500" s="247" t="s">
        <v>345</v>
      </c>
      <c r="B500" s="247" t="s">
        <v>348</v>
      </c>
      <c r="C500" s="248" t="s">
        <v>1991</v>
      </c>
      <c r="D500" s="249">
        <v>1</v>
      </c>
      <c r="E500" s="249">
        <v>3</v>
      </c>
      <c r="F500" s="250" t="s">
        <v>674</v>
      </c>
      <c r="G500" s="245" t="s">
        <v>831</v>
      </c>
      <c r="J500" s="251" t="s">
        <v>1294</v>
      </c>
      <c r="K500" s="252" t="s">
        <v>831</v>
      </c>
      <c r="M500" s="240" t="s">
        <v>833</v>
      </c>
      <c r="N500" s="253" t="s">
        <v>674</v>
      </c>
      <c r="O500" s="239" t="str">
        <f t="shared" si="7"/>
        <v>№1/392</v>
      </c>
      <c r="P500" s="239" t="s">
        <v>831</v>
      </c>
      <c r="Q500" s="239" t="s">
        <v>1294</v>
      </c>
    </row>
    <row r="501" spans="1:17" ht="12" customHeight="1" x14ac:dyDescent="0.25">
      <c r="A501" s="247" t="s">
        <v>345</v>
      </c>
      <c r="B501" s="247" t="s">
        <v>349</v>
      </c>
      <c r="C501" s="248" t="s">
        <v>1992</v>
      </c>
      <c r="D501" s="249">
        <v>1</v>
      </c>
      <c r="E501" s="249">
        <v>4</v>
      </c>
      <c r="F501" s="250" t="s">
        <v>675</v>
      </c>
      <c r="G501" s="245" t="s">
        <v>831</v>
      </c>
      <c r="J501" s="251" t="s">
        <v>1295</v>
      </c>
      <c r="K501" s="252" t="s">
        <v>831</v>
      </c>
      <c r="M501" s="240" t="s">
        <v>833</v>
      </c>
      <c r="N501" s="253" t="s">
        <v>675</v>
      </c>
      <c r="O501" s="239" t="str">
        <f t="shared" si="7"/>
        <v>№1/393</v>
      </c>
      <c r="P501" s="239" t="s">
        <v>831</v>
      </c>
      <c r="Q501" s="239" t="s">
        <v>1295</v>
      </c>
    </row>
    <row r="502" spans="1:17" ht="12" customHeight="1" x14ac:dyDescent="0.25">
      <c r="A502" s="247" t="s">
        <v>345</v>
      </c>
      <c r="B502" s="247" t="s">
        <v>350</v>
      </c>
      <c r="C502" s="248" t="s">
        <v>1993</v>
      </c>
      <c r="D502" s="249">
        <v>1</v>
      </c>
      <c r="E502" s="249">
        <v>1</v>
      </c>
      <c r="F502" s="250" t="s">
        <v>676</v>
      </c>
      <c r="G502" s="245" t="s">
        <v>831</v>
      </c>
      <c r="J502" s="251" t="s">
        <v>1296</v>
      </c>
      <c r="K502" s="252" t="s">
        <v>831</v>
      </c>
      <c r="M502" s="240" t="s">
        <v>833</v>
      </c>
      <c r="N502" s="253" t="s">
        <v>676</v>
      </c>
      <c r="O502" s="239" t="str">
        <f t="shared" si="7"/>
        <v>№1/394</v>
      </c>
      <c r="P502" s="239" t="s">
        <v>831</v>
      </c>
      <c r="Q502" s="239" t="s">
        <v>1296</v>
      </c>
    </row>
    <row r="503" spans="1:17" ht="12" customHeight="1" x14ac:dyDescent="0.25">
      <c r="A503" s="247" t="s">
        <v>345</v>
      </c>
      <c r="B503" s="247" t="s">
        <v>351</v>
      </c>
      <c r="C503" s="248" t="s">
        <v>1994</v>
      </c>
      <c r="D503" s="249">
        <v>1</v>
      </c>
      <c r="E503" s="249">
        <v>4</v>
      </c>
      <c r="F503" s="250" t="s">
        <v>677</v>
      </c>
      <c r="G503" s="245" t="s">
        <v>831</v>
      </c>
      <c r="J503" s="251" t="s">
        <v>1297</v>
      </c>
      <c r="K503" s="252" t="s">
        <v>831</v>
      </c>
      <c r="M503" s="240" t="s">
        <v>833</v>
      </c>
      <c r="N503" s="253" t="s">
        <v>677</v>
      </c>
      <c r="O503" s="239" t="str">
        <f t="shared" si="7"/>
        <v>№1/395</v>
      </c>
      <c r="P503" s="239" t="s">
        <v>831</v>
      </c>
      <c r="Q503" s="239" t="s">
        <v>1297</v>
      </c>
    </row>
    <row r="504" spans="1:17" ht="12" customHeight="1" x14ac:dyDescent="0.25">
      <c r="A504" s="247" t="s">
        <v>345</v>
      </c>
      <c r="B504" s="247" t="s">
        <v>352</v>
      </c>
      <c r="C504" s="248" t="s">
        <v>1995</v>
      </c>
      <c r="D504" s="249">
        <v>1</v>
      </c>
      <c r="E504" s="249">
        <v>6</v>
      </c>
      <c r="F504" s="250" t="s">
        <v>678</v>
      </c>
      <c r="G504" s="245" t="s">
        <v>831</v>
      </c>
      <c r="J504" s="251" t="s">
        <v>1298</v>
      </c>
      <c r="K504" s="252" t="s">
        <v>831</v>
      </c>
      <c r="M504" s="240" t="s">
        <v>833</v>
      </c>
      <c r="N504" s="253" t="s">
        <v>678</v>
      </c>
      <c r="O504" s="239" t="str">
        <f t="shared" si="7"/>
        <v>№1/396</v>
      </c>
      <c r="P504" s="239" t="s">
        <v>831</v>
      </c>
      <c r="Q504" s="239" t="s">
        <v>1298</v>
      </c>
    </row>
    <row r="505" spans="1:17" ht="12" customHeight="1" x14ac:dyDescent="0.25">
      <c r="A505" s="247" t="s">
        <v>345</v>
      </c>
      <c r="B505" s="247" t="s">
        <v>215</v>
      </c>
      <c r="C505" s="248" t="s">
        <v>1996</v>
      </c>
      <c r="D505" s="249">
        <v>1</v>
      </c>
      <c r="E505" s="249">
        <v>0</v>
      </c>
      <c r="F505" s="250" t="s">
        <v>679</v>
      </c>
      <c r="G505" s="245" t="s">
        <v>831</v>
      </c>
      <c r="J505" s="251" t="s">
        <v>1299</v>
      </c>
      <c r="K505" s="252" t="s">
        <v>831</v>
      </c>
      <c r="M505" s="240" t="s">
        <v>833</v>
      </c>
      <c r="N505" s="253" t="s">
        <v>679</v>
      </c>
      <c r="O505" s="239" t="str">
        <f t="shared" si="7"/>
        <v>№1/397</v>
      </c>
      <c r="P505" s="239" t="s">
        <v>831</v>
      </c>
      <c r="Q505" s="239" t="s">
        <v>1299</v>
      </c>
    </row>
    <row r="506" spans="1:17" ht="12" customHeight="1" x14ac:dyDescent="0.25">
      <c r="A506" s="247" t="s">
        <v>345</v>
      </c>
      <c r="B506" s="247" t="s">
        <v>353</v>
      </c>
      <c r="C506" s="248" t="s">
        <v>1997</v>
      </c>
      <c r="D506" s="249">
        <v>1</v>
      </c>
      <c r="E506" s="249">
        <v>2</v>
      </c>
      <c r="F506" s="250" t="s">
        <v>680</v>
      </c>
      <c r="G506" s="245" t="s">
        <v>831</v>
      </c>
      <c r="J506" s="251" t="s">
        <v>1300</v>
      </c>
      <c r="K506" s="252" t="s">
        <v>831</v>
      </c>
      <c r="M506" s="240" t="s">
        <v>833</v>
      </c>
      <c r="N506" s="253" t="s">
        <v>680</v>
      </c>
      <c r="O506" s="239" t="str">
        <f t="shared" si="7"/>
        <v>№1/398</v>
      </c>
      <c r="P506" s="239" t="s">
        <v>831</v>
      </c>
      <c r="Q506" s="239" t="s">
        <v>1300</v>
      </c>
    </row>
    <row r="507" spans="1:17" ht="12" customHeight="1" x14ac:dyDescent="0.25">
      <c r="A507" s="247" t="s">
        <v>345</v>
      </c>
      <c r="B507" s="247" t="s">
        <v>354</v>
      </c>
      <c r="C507" s="248" t="s">
        <v>1998</v>
      </c>
      <c r="D507" s="249">
        <v>1</v>
      </c>
      <c r="E507" s="249">
        <v>4</v>
      </c>
      <c r="F507" s="250"/>
      <c r="J507" s="251" t="s">
        <v>835</v>
      </c>
      <c r="K507" s="252"/>
      <c r="M507" s="240" t="s">
        <v>833</v>
      </c>
      <c r="N507" s="253"/>
      <c r="O507" s="239" t="str">
        <f t="shared" si="7"/>
        <v>№1/</v>
      </c>
      <c r="Q507" s="239" t="s">
        <v>835</v>
      </c>
    </row>
    <row r="508" spans="1:17" ht="12" customHeight="1" x14ac:dyDescent="0.25">
      <c r="A508" s="247" t="s">
        <v>345</v>
      </c>
      <c r="B508" s="247" t="s">
        <v>355</v>
      </c>
      <c r="C508" s="248" t="s">
        <v>1999</v>
      </c>
      <c r="D508" s="249">
        <v>1</v>
      </c>
      <c r="E508" s="249">
        <v>0</v>
      </c>
      <c r="F508" s="250" t="s">
        <v>681</v>
      </c>
      <c r="G508" s="245" t="s">
        <v>831</v>
      </c>
      <c r="J508" s="251" t="s">
        <v>1301</v>
      </c>
      <c r="K508" s="252" t="s">
        <v>831</v>
      </c>
      <c r="M508" s="240" t="s">
        <v>833</v>
      </c>
      <c r="N508" s="253" t="s">
        <v>681</v>
      </c>
      <c r="O508" s="239" t="str">
        <f t="shared" si="7"/>
        <v>№1/399</v>
      </c>
      <c r="P508" s="239" t="s">
        <v>831</v>
      </c>
      <c r="Q508" s="239" t="s">
        <v>1301</v>
      </c>
    </row>
    <row r="509" spans="1:17" ht="12" customHeight="1" x14ac:dyDescent="0.25">
      <c r="A509" s="247" t="s">
        <v>345</v>
      </c>
      <c r="B509" s="247" t="s">
        <v>356</v>
      </c>
      <c r="C509" s="248" t="s">
        <v>2000</v>
      </c>
      <c r="D509" s="249">
        <v>1</v>
      </c>
      <c r="E509" s="249">
        <v>2</v>
      </c>
      <c r="F509" s="250" t="s">
        <v>682</v>
      </c>
      <c r="G509" s="245" t="s">
        <v>831</v>
      </c>
      <c r="J509" s="251" t="s">
        <v>1302</v>
      </c>
      <c r="K509" s="252" t="s">
        <v>831</v>
      </c>
      <c r="M509" s="240" t="s">
        <v>833</v>
      </c>
      <c r="N509" s="253" t="s">
        <v>682</v>
      </c>
      <c r="O509" s="239" t="str">
        <f t="shared" si="7"/>
        <v>№1/400</v>
      </c>
      <c r="P509" s="239" t="s">
        <v>831</v>
      </c>
      <c r="Q509" s="239" t="s">
        <v>1302</v>
      </c>
    </row>
    <row r="510" spans="1:17" ht="12" customHeight="1" x14ac:dyDescent="0.25">
      <c r="A510" s="247" t="s">
        <v>345</v>
      </c>
      <c r="B510" s="247" t="s">
        <v>357</v>
      </c>
      <c r="C510" s="248" t="s">
        <v>2001</v>
      </c>
      <c r="D510" s="249">
        <v>1</v>
      </c>
      <c r="E510" s="249">
        <v>2</v>
      </c>
      <c r="F510" s="250" t="s">
        <v>683</v>
      </c>
      <c r="G510" s="245" t="s">
        <v>831</v>
      </c>
      <c r="J510" s="251" t="s">
        <v>1303</v>
      </c>
      <c r="K510" s="252" t="s">
        <v>831</v>
      </c>
      <c r="M510" s="240" t="s">
        <v>833</v>
      </c>
      <c r="N510" s="253" t="s">
        <v>683</v>
      </c>
      <c r="O510" s="239" t="str">
        <f t="shared" si="7"/>
        <v>№1/401</v>
      </c>
      <c r="P510" s="239" t="s">
        <v>831</v>
      </c>
      <c r="Q510" s="239" t="s">
        <v>1303</v>
      </c>
    </row>
    <row r="511" spans="1:17" ht="12" customHeight="1" x14ac:dyDescent="0.25">
      <c r="A511" s="247" t="s">
        <v>345</v>
      </c>
      <c r="B511" s="247" t="s">
        <v>358</v>
      </c>
      <c r="C511" s="248" t="s">
        <v>2002</v>
      </c>
      <c r="D511" s="249">
        <v>1</v>
      </c>
      <c r="E511" s="249">
        <v>4</v>
      </c>
      <c r="F511" s="250" t="s">
        <v>684</v>
      </c>
      <c r="G511" s="245" t="s">
        <v>831</v>
      </c>
      <c r="J511" s="251" t="s">
        <v>1304</v>
      </c>
      <c r="K511" s="252" t="s">
        <v>831</v>
      </c>
      <c r="M511" s="240" t="s">
        <v>833</v>
      </c>
      <c r="N511" s="253" t="s">
        <v>684</v>
      </c>
      <c r="O511" s="239" t="str">
        <f t="shared" si="7"/>
        <v>№1/402</v>
      </c>
      <c r="P511" s="239" t="s">
        <v>831</v>
      </c>
      <c r="Q511" s="239" t="s">
        <v>1304</v>
      </c>
    </row>
    <row r="512" spans="1:17" ht="12" customHeight="1" x14ac:dyDescent="0.25">
      <c r="A512" s="247" t="s">
        <v>345</v>
      </c>
      <c r="B512" s="247" t="s">
        <v>359</v>
      </c>
      <c r="C512" s="248" t="s">
        <v>2003</v>
      </c>
      <c r="D512" s="249">
        <v>1</v>
      </c>
      <c r="E512" s="249">
        <v>4</v>
      </c>
      <c r="F512" s="250"/>
      <c r="J512" s="251" t="s">
        <v>835</v>
      </c>
      <c r="K512" s="252"/>
      <c r="M512" s="240" t="s">
        <v>833</v>
      </c>
      <c r="N512" s="253"/>
      <c r="O512" s="239" t="str">
        <f t="shared" si="7"/>
        <v>№1/</v>
      </c>
      <c r="Q512" s="239" t="s">
        <v>835</v>
      </c>
    </row>
    <row r="513" spans="1:17" ht="12" customHeight="1" x14ac:dyDescent="0.25">
      <c r="A513" s="247" t="s">
        <v>345</v>
      </c>
      <c r="B513" s="247" t="s">
        <v>360</v>
      </c>
      <c r="C513" s="248" t="s">
        <v>2004</v>
      </c>
      <c r="D513" s="249">
        <v>1</v>
      </c>
      <c r="E513" s="249">
        <v>0</v>
      </c>
      <c r="F513" s="250" t="s">
        <v>685</v>
      </c>
      <c r="G513" s="245" t="s">
        <v>831</v>
      </c>
      <c r="J513" s="251" t="s">
        <v>1305</v>
      </c>
      <c r="K513" s="252" t="s">
        <v>831</v>
      </c>
      <c r="M513" s="240" t="s">
        <v>833</v>
      </c>
      <c r="N513" s="253" t="s">
        <v>685</v>
      </c>
      <c r="O513" s="239" t="str">
        <f t="shared" si="7"/>
        <v>№1/403</v>
      </c>
      <c r="P513" s="239" t="s">
        <v>831</v>
      </c>
      <c r="Q513" s="239" t="s">
        <v>1305</v>
      </c>
    </row>
    <row r="514" spans="1:17" ht="12" customHeight="1" x14ac:dyDescent="0.25">
      <c r="A514" s="247" t="s">
        <v>345</v>
      </c>
      <c r="B514" s="247" t="s">
        <v>361</v>
      </c>
      <c r="C514" s="248" t="s">
        <v>2005</v>
      </c>
      <c r="D514" s="249">
        <v>1</v>
      </c>
      <c r="E514" s="249">
        <v>6</v>
      </c>
      <c r="F514" s="250" t="s">
        <v>686</v>
      </c>
      <c r="G514" s="245" t="s">
        <v>831</v>
      </c>
      <c r="J514" s="251" t="s">
        <v>1306</v>
      </c>
      <c r="K514" s="252" t="s">
        <v>831</v>
      </c>
      <c r="M514" s="240" t="s">
        <v>833</v>
      </c>
      <c r="N514" s="253" t="s">
        <v>686</v>
      </c>
      <c r="O514" s="239" t="str">
        <f t="shared" si="7"/>
        <v>№1/404</v>
      </c>
      <c r="P514" s="239" t="s">
        <v>831</v>
      </c>
      <c r="Q514" s="239" t="s">
        <v>1306</v>
      </c>
    </row>
    <row r="515" spans="1:17" ht="12" customHeight="1" x14ac:dyDescent="0.25">
      <c r="A515" s="247" t="s">
        <v>345</v>
      </c>
      <c r="B515" s="247" t="s">
        <v>362</v>
      </c>
      <c r="C515" s="248" t="s">
        <v>2006</v>
      </c>
      <c r="D515" s="249">
        <v>1</v>
      </c>
      <c r="E515" s="249">
        <v>4</v>
      </c>
      <c r="F515" s="250" t="s">
        <v>687</v>
      </c>
      <c r="G515" s="245" t="s">
        <v>831</v>
      </c>
      <c r="J515" s="251" t="s">
        <v>1307</v>
      </c>
      <c r="K515" s="252" t="s">
        <v>831</v>
      </c>
      <c r="M515" s="240" t="s">
        <v>833</v>
      </c>
      <c r="N515" s="253" t="s">
        <v>687</v>
      </c>
      <c r="O515" s="239" t="str">
        <f t="shared" si="7"/>
        <v>№1/405</v>
      </c>
      <c r="P515" s="239" t="s">
        <v>831</v>
      </c>
      <c r="Q515" s="239" t="s">
        <v>1307</v>
      </c>
    </row>
    <row r="516" spans="1:17" ht="12" customHeight="1" x14ac:dyDescent="0.25">
      <c r="A516" s="247" t="s">
        <v>345</v>
      </c>
      <c r="B516" s="247" t="s">
        <v>363</v>
      </c>
      <c r="C516" s="248" t="s">
        <v>2007</v>
      </c>
      <c r="D516" s="249">
        <v>1</v>
      </c>
      <c r="E516" s="249">
        <v>0</v>
      </c>
      <c r="F516" s="250" t="s">
        <v>688</v>
      </c>
      <c r="G516" s="245" t="s">
        <v>831</v>
      </c>
      <c r="J516" s="251" t="s">
        <v>1308</v>
      </c>
      <c r="K516" s="252" t="s">
        <v>831</v>
      </c>
      <c r="M516" s="240" t="s">
        <v>833</v>
      </c>
      <c r="N516" s="253" t="s">
        <v>688</v>
      </c>
      <c r="O516" s="239" t="str">
        <f t="shared" ref="O516:O569" si="8">CONCATENATE(M516,N516)</f>
        <v>№1/406</v>
      </c>
      <c r="P516" s="239" t="s">
        <v>831</v>
      </c>
      <c r="Q516" s="239" t="s">
        <v>1308</v>
      </c>
    </row>
    <row r="517" spans="1:17" ht="12" customHeight="1" x14ac:dyDescent="0.25">
      <c r="A517" s="247" t="s">
        <v>345</v>
      </c>
      <c r="B517" s="247" t="s">
        <v>364</v>
      </c>
      <c r="C517" s="248" t="s">
        <v>2008</v>
      </c>
      <c r="D517" s="249">
        <v>1</v>
      </c>
      <c r="E517" s="249">
        <v>6</v>
      </c>
      <c r="F517" s="250"/>
      <c r="J517" s="251" t="s">
        <v>835</v>
      </c>
      <c r="K517" s="252"/>
      <c r="M517" s="240" t="s">
        <v>833</v>
      </c>
      <c r="N517" s="253"/>
      <c r="O517" s="239" t="str">
        <f t="shared" si="8"/>
        <v>№1/</v>
      </c>
      <c r="Q517" s="239" t="s">
        <v>835</v>
      </c>
    </row>
    <row r="518" spans="1:17" ht="12" customHeight="1" x14ac:dyDescent="0.25">
      <c r="A518" s="247" t="s">
        <v>345</v>
      </c>
      <c r="B518" s="247" t="s">
        <v>199</v>
      </c>
      <c r="C518" s="248" t="s">
        <v>2009</v>
      </c>
      <c r="D518" s="249">
        <v>1</v>
      </c>
      <c r="E518" s="249">
        <v>0</v>
      </c>
      <c r="F518" s="250" t="s">
        <v>689</v>
      </c>
      <c r="G518" s="245" t="s">
        <v>831</v>
      </c>
      <c r="J518" s="251" t="s">
        <v>1309</v>
      </c>
      <c r="K518" s="252" t="s">
        <v>831</v>
      </c>
      <c r="M518" s="240" t="s">
        <v>833</v>
      </c>
      <c r="N518" s="253" t="s">
        <v>689</v>
      </c>
      <c r="O518" s="239" t="str">
        <f t="shared" si="8"/>
        <v>№1/407</v>
      </c>
      <c r="P518" s="239" t="s">
        <v>831</v>
      </c>
      <c r="Q518" s="239" t="s">
        <v>1309</v>
      </c>
    </row>
    <row r="519" spans="1:17" ht="12" customHeight="1" x14ac:dyDescent="0.25">
      <c r="A519" s="247" t="s">
        <v>345</v>
      </c>
      <c r="B519" s="247" t="s">
        <v>365</v>
      </c>
      <c r="C519" s="248" t="s">
        <v>2010</v>
      </c>
      <c r="D519" s="249">
        <v>1</v>
      </c>
      <c r="E519" s="249">
        <v>0</v>
      </c>
      <c r="F519" s="250" t="s">
        <v>690</v>
      </c>
      <c r="G519" s="245" t="s">
        <v>831</v>
      </c>
      <c r="J519" s="251" t="s">
        <v>1310</v>
      </c>
      <c r="K519" s="252" t="s">
        <v>831</v>
      </c>
      <c r="M519" s="240" t="s">
        <v>833</v>
      </c>
      <c r="N519" s="253" t="s">
        <v>690</v>
      </c>
      <c r="O519" s="239" t="str">
        <f t="shared" si="8"/>
        <v>№1/408</v>
      </c>
      <c r="P519" s="239" t="s">
        <v>831</v>
      </c>
      <c r="Q519" s="239" t="s">
        <v>1310</v>
      </c>
    </row>
    <row r="520" spans="1:17" ht="12" customHeight="1" x14ac:dyDescent="0.25">
      <c r="A520" s="247" t="s">
        <v>345</v>
      </c>
      <c r="B520" s="247" t="s">
        <v>227</v>
      </c>
      <c r="C520" s="248" t="s">
        <v>2011</v>
      </c>
      <c r="D520" s="249">
        <v>1</v>
      </c>
      <c r="E520" s="249">
        <v>0</v>
      </c>
      <c r="F520" s="250" t="s">
        <v>691</v>
      </c>
      <c r="G520" s="245" t="s">
        <v>831</v>
      </c>
      <c r="J520" s="251" t="s">
        <v>1311</v>
      </c>
      <c r="K520" s="252" t="s">
        <v>831</v>
      </c>
      <c r="M520" s="240" t="s">
        <v>833</v>
      </c>
      <c r="N520" s="253" t="s">
        <v>691</v>
      </c>
      <c r="O520" s="239" t="str">
        <f t="shared" si="8"/>
        <v>№1/409</v>
      </c>
      <c r="P520" s="239" t="s">
        <v>831</v>
      </c>
      <c r="Q520" s="239" t="s">
        <v>1311</v>
      </c>
    </row>
    <row r="521" spans="1:17" ht="12" customHeight="1" x14ac:dyDescent="0.25">
      <c r="A521" s="247" t="s">
        <v>345</v>
      </c>
      <c r="B521" s="247" t="s">
        <v>112</v>
      </c>
      <c r="C521" s="248" t="s">
        <v>2012</v>
      </c>
      <c r="D521" s="249">
        <v>1</v>
      </c>
      <c r="E521" s="249">
        <v>0</v>
      </c>
      <c r="F521" s="250" t="s">
        <v>692</v>
      </c>
      <c r="G521" s="245" t="s">
        <v>831</v>
      </c>
      <c r="J521" s="251" t="s">
        <v>1312</v>
      </c>
      <c r="K521" s="252" t="s">
        <v>831</v>
      </c>
      <c r="M521" s="240" t="s">
        <v>833</v>
      </c>
      <c r="N521" s="253" t="s">
        <v>692</v>
      </c>
      <c r="O521" s="239" t="str">
        <f t="shared" si="8"/>
        <v>№1/410</v>
      </c>
      <c r="P521" s="239" t="s">
        <v>831</v>
      </c>
      <c r="Q521" s="239" t="s">
        <v>1312</v>
      </c>
    </row>
    <row r="522" spans="1:17" ht="12" customHeight="1" x14ac:dyDescent="0.25">
      <c r="A522" s="247" t="s">
        <v>345</v>
      </c>
      <c r="B522" s="247" t="s">
        <v>200</v>
      </c>
      <c r="C522" s="248" t="s">
        <v>2013</v>
      </c>
      <c r="D522" s="249">
        <v>1</v>
      </c>
      <c r="E522" s="249">
        <v>0</v>
      </c>
      <c r="F522" s="250" t="s">
        <v>693</v>
      </c>
      <c r="G522" s="245" t="s">
        <v>831</v>
      </c>
      <c r="J522" s="251" t="s">
        <v>1313</v>
      </c>
      <c r="K522" s="252" t="s">
        <v>831</v>
      </c>
      <c r="M522" s="240" t="s">
        <v>833</v>
      </c>
      <c r="N522" s="253" t="s">
        <v>693</v>
      </c>
      <c r="O522" s="239" t="str">
        <f t="shared" si="8"/>
        <v>№1/411</v>
      </c>
      <c r="P522" s="239" t="s">
        <v>831</v>
      </c>
      <c r="Q522" s="239" t="s">
        <v>1313</v>
      </c>
    </row>
    <row r="523" spans="1:17" ht="12" customHeight="1" x14ac:dyDescent="0.25">
      <c r="A523" s="247" t="s">
        <v>345</v>
      </c>
      <c r="B523" s="247" t="s">
        <v>245</v>
      </c>
      <c r="C523" s="248" t="s">
        <v>2014</v>
      </c>
      <c r="D523" s="249">
        <v>1</v>
      </c>
      <c r="E523" s="249">
        <v>0</v>
      </c>
      <c r="F523" s="250" t="s">
        <v>694</v>
      </c>
      <c r="G523" s="245" t="s">
        <v>831</v>
      </c>
      <c r="J523" s="251" t="s">
        <v>1314</v>
      </c>
      <c r="K523" s="252" t="s">
        <v>831</v>
      </c>
      <c r="M523" s="240" t="s">
        <v>833</v>
      </c>
      <c r="N523" s="253" t="s">
        <v>694</v>
      </c>
      <c r="O523" s="239" t="str">
        <f t="shared" si="8"/>
        <v>№1/412</v>
      </c>
      <c r="P523" s="239" t="s">
        <v>831</v>
      </c>
      <c r="Q523" s="239" t="s">
        <v>1314</v>
      </c>
    </row>
    <row r="524" spans="1:17" ht="12" customHeight="1" x14ac:dyDescent="0.25">
      <c r="A524" s="247" t="s">
        <v>345</v>
      </c>
      <c r="B524" s="247" t="s">
        <v>238</v>
      </c>
      <c r="C524" s="248" t="s">
        <v>2015</v>
      </c>
      <c r="D524" s="249">
        <v>1</v>
      </c>
      <c r="E524" s="249">
        <v>0</v>
      </c>
      <c r="F524" s="250" t="s">
        <v>695</v>
      </c>
      <c r="G524" s="245" t="s">
        <v>831</v>
      </c>
      <c r="J524" s="251" t="s">
        <v>1315</v>
      </c>
      <c r="K524" s="252" t="s">
        <v>831</v>
      </c>
      <c r="M524" s="240" t="s">
        <v>833</v>
      </c>
      <c r="N524" s="253" t="s">
        <v>695</v>
      </c>
      <c r="O524" s="239" t="str">
        <f t="shared" si="8"/>
        <v>№1/413</v>
      </c>
      <c r="P524" s="239" t="s">
        <v>831</v>
      </c>
      <c r="Q524" s="239" t="s">
        <v>1315</v>
      </c>
    </row>
    <row r="525" spans="1:17" ht="12" customHeight="1" x14ac:dyDescent="0.25">
      <c r="A525" s="247" t="s">
        <v>345</v>
      </c>
      <c r="B525" s="247" t="s">
        <v>186</v>
      </c>
      <c r="C525" s="248" t="s">
        <v>2016</v>
      </c>
      <c r="D525" s="249">
        <v>1</v>
      </c>
      <c r="E525" s="249">
        <v>0</v>
      </c>
      <c r="F525" s="250" t="s">
        <v>696</v>
      </c>
      <c r="G525" s="245" t="s">
        <v>831</v>
      </c>
      <c r="J525" s="251" t="s">
        <v>1316</v>
      </c>
      <c r="K525" s="252" t="s">
        <v>831</v>
      </c>
      <c r="M525" s="240" t="s">
        <v>833</v>
      </c>
      <c r="N525" s="253" t="s">
        <v>696</v>
      </c>
      <c r="O525" s="239" t="str">
        <f t="shared" si="8"/>
        <v>№1/414</v>
      </c>
      <c r="P525" s="239" t="s">
        <v>831</v>
      </c>
      <c r="Q525" s="239" t="s">
        <v>1316</v>
      </c>
    </row>
    <row r="526" spans="1:17" ht="12" customHeight="1" x14ac:dyDescent="0.25">
      <c r="A526" s="247" t="s">
        <v>345</v>
      </c>
      <c r="B526" s="247" t="s">
        <v>239</v>
      </c>
      <c r="C526" s="248" t="s">
        <v>2017</v>
      </c>
      <c r="D526" s="249">
        <v>1</v>
      </c>
      <c r="E526" s="249">
        <v>0</v>
      </c>
      <c r="F526" s="250" t="s">
        <v>697</v>
      </c>
      <c r="G526" s="245" t="s">
        <v>831</v>
      </c>
      <c r="J526" s="251" t="s">
        <v>1317</v>
      </c>
      <c r="K526" s="252" t="s">
        <v>831</v>
      </c>
      <c r="M526" s="240" t="s">
        <v>833</v>
      </c>
      <c r="N526" s="253" t="s">
        <v>697</v>
      </c>
      <c r="O526" s="239" t="str">
        <f t="shared" si="8"/>
        <v>№1/415</v>
      </c>
      <c r="P526" s="239" t="s">
        <v>831</v>
      </c>
      <c r="Q526" s="239" t="s">
        <v>1317</v>
      </c>
    </row>
    <row r="527" spans="1:17" ht="12" customHeight="1" x14ac:dyDescent="0.25">
      <c r="A527" s="247" t="s">
        <v>345</v>
      </c>
      <c r="B527" s="247" t="s">
        <v>303</v>
      </c>
      <c r="C527" s="248" t="s">
        <v>2018</v>
      </c>
      <c r="D527" s="249">
        <v>1</v>
      </c>
      <c r="E527" s="249">
        <v>0</v>
      </c>
      <c r="F527" s="250" t="s">
        <v>698</v>
      </c>
      <c r="G527" s="245" t="s">
        <v>831</v>
      </c>
      <c r="J527" s="251" t="s">
        <v>1318</v>
      </c>
      <c r="K527" s="252" t="s">
        <v>831</v>
      </c>
      <c r="M527" s="240" t="s">
        <v>833</v>
      </c>
      <c r="N527" s="253" t="s">
        <v>698</v>
      </c>
      <c r="O527" s="239" t="str">
        <f t="shared" si="8"/>
        <v>№1/416</v>
      </c>
      <c r="P527" s="239" t="s">
        <v>831</v>
      </c>
      <c r="Q527" s="239" t="s">
        <v>1318</v>
      </c>
    </row>
    <row r="528" spans="1:17" ht="12" customHeight="1" x14ac:dyDescent="0.25">
      <c r="A528" s="247" t="s">
        <v>345</v>
      </c>
      <c r="B528" s="247" t="s">
        <v>106</v>
      </c>
      <c r="C528" s="248" t="s">
        <v>2019</v>
      </c>
      <c r="D528" s="249">
        <v>1</v>
      </c>
      <c r="E528" s="249">
        <v>0</v>
      </c>
      <c r="F528" s="250" t="s">
        <v>699</v>
      </c>
      <c r="G528" s="245" t="s">
        <v>831</v>
      </c>
      <c r="J528" s="251" t="s">
        <v>1319</v>
      </c>
      <c r="K528" s="252" t="s">
        <v>831</v>
      </c>
      <c r="M528" s="240" t="s">
        <v>833</v>
      </c>
      <c r="N528" s="253" t="s">
        <v>699</v>
      </c>
      <c r="O528" s="239" t="str">
        <f t="shared" si="8"/>
        <v>№1/417</v>
      </c>
      <c r="P528" s="239" t="s">
        <v>831</v>
      </c>
      <c r="Q528" s="239" t="s">
        <v>1319</v>
      </c>
    </row>
    <row r="529" spans="1:17" ht="12" customHeight="1" x14ac:dyDescent="0.25">
      <c r="A529" s="247" t="s">
        <v>345</v>
      </c>
      <c r="B529" s="247" t="s">
        <v>105</v>
      </c>
      <c r="C529" s="248" t="s">
        <v>2020</v>
      </c>
      <c r="D529" s="249">
        <v>1</v>
      </c>
      <c r="E529" s="249">
        <v>0</v>
      </c>
      <c r="F529" s="250" t="s">
        <v>700</v>
      </c>
      <c r="G529" s="245" t="s">
        <v>831</v>
      </c>
      <c r="J529" s="251" t="s">
        <v>1320</v>
      </c>
      <c r="K529" s="252" t="s">
        <v>831</v>
      </c>
      <c r="M529" s="240" t="s">
        <v>833</v>
      </c>
      <c r="N529" s="253" t="s">
        <v>700</v>
      </c>
      <c r="O529" s="239" t="str">
        <f t="shared" si="8"/>
        <v>№1/418</v>
      </c>
      <c r="P529" s="239" t="s">
        <v>831</v>
      </c>
      <c r="Q529" s="239" t="s">
        <v>1320</v>
      </c>
    </row>
    <row r="530" spans="1:17" ht="12" customHeight="1" x14ac:dyDescent="0.25">
      <c r="A530" s="247" t="s">
        <v>345</v>
      </c>
      <c r="B530" s="247" t="s">
        <v>172</v>
      </c>
      <c r="C530" s="248" t="s">
        <v>2021</v>
      </c>
      <c r="D530" s="249">
        <v>1</v>
      </c>
      <c r="E530" s="249">
        <v>0</v>
      </c>
      <c r="F530" s="250" t="s">
        <v>701</v>
      </c>
      <c r="G530" s="245" t="s">
        <v>831</v>
      </c>
      <c r="J530" s="251" t="s">
        <v>1321</v>
      </c>
      <c r="K530" s="252" t="s">
        <v>831</v>
      </c>
      <c r="M530" s="240" t="s">
        <v>833</v>
      </c>
      <c r="N530" s="253" t="s">
        <v>701</v>
      </c>
      <c r="O530" s="239" t="str">
        <f t="shared" si="8"/>
        <v>№1/419</v>
      </c>
      <c r="P530" s="239" t="s">
        <v>831</v>
      </c>
      <c r="Q530" s="239" t="s">
        <v>1321</v>
      </c>
    </row>
    <row r="531" spans="1:17" ht="12" customHeight="1" x14ac:dyDescent="0.25">
      <c r="A531" s="247" t="s">
        <v>345</v>
      </c>
      <c r="B531" s="247" t="s">
        <v>366</v>
      </c>
      <c r="C531" s="248" t="s">
        <v>2022</v>
      </c>
      <c r="D531" s="249">
        <v>1</v>
      </c>
      <c r="E531" s="249">
        <v>0</v>
      </c>
      <c r="F531" s="250" t="s">
        <v>702</v>
      </c>
      <c r="G531" s="245" t="s">
        <v>831</v>
      </c>
      <c r="J531" s="251" t="s">
        <v>1322</v>
      </c>
      <c r="K531" s="252" t="s">
        <v>831</v>
      </c>
      <c r="M531" s="240" t="s">
        <v>833</v>
      </c>
      <c r="N531" s="253" t="s">
        <v>702</v>
      </c>
      <c r="O531" s="239" t="str">
        <f t="shared" si="8"/>
        <v>№1/420</v>
      </c>
      <c r="P531" s="239" t="s">
        <v>831</v>
      </c>
      <c r="Q531" s="239" t="s">
        <v>1322</v>
      </c>
    </row>
    <row r="532" spans="1:17" ht="12" customHeight="1" x14ac:dyDescent="0.25">
      <c r="A532" s="247" t="s">
        <v>345</v>
      </c>
      <c r="B532" s="247" t="s">
        <v>367</v>
      </c>
      <c r="C532" s="248" t="s">
        <v>2023</v>
      </c>
      <c r="D532" s="249">
        <v>1</v>
      </c>
      <c r="E532" s="249">
        <v>4</v>
      </c>
      <c r="F532" s="250" t="s">
        <v>703</v>
      </c>
      <c r="G532" s="245" t="s">
        <v>831</v>
      </c>
      <c r="J532" s="251" t="s">
        <v>1323</v>
      </c>
      <c r="K532" s="252" t="s">
        <v>831</v>
      </c>
      <c r="M532" s="240" t="s">
        <v>833</v>
      </c>
      <c r="N532" s="253" t="s">
        <v>703</v>
      </c>
      <c r="O532" s="239" t="str">
        <f t="shared" si="8"/>
        <v>№1/421</v>
      </c>
      <c r="P532" s="239" t="s">
        <v>831</v>
      </c>
      <c r="Q532" s="239" t="s">
        <v>1323</v>
      </c>
    </row>
    <row r="533" spans="1:17" ht="12" customHeight="1" x14ac:dyDescent="0.25">
      <c r="A533" s="247" t="s">
        <v>345</v>
      </c>
      <c r="B533" s="247" t="s">
        <v>368</v>
      </c>
      <c r="C533" s="248" t="s">
        <v>2024</v>
      </c>
      <c r="D533" s="249">
        <v>1</v>
      </c>
      <c r="E533" s="249">
        <v>2</v>
      </c>
      <c r="F533" s="250" t="s">
        <v>704</v>
      </c>
      <c r="G533" s="245" t="s">
        <v>831</v>
      </c>
      <c r="J533" s="251" t="s">
        <v>1324</v>
      </c>
      <c r="K533" s="252" t="s">
        <v>831</v>
      </c>
      <c r="M533" s="240" t="s">
        <v>833</v>
      </c>
      <c r="N533" s="253" t="s">
        <v>704</v>
      </c>
      <c r="O533" s="239" t="str">
        <f t="shared" si="8"/>
        <v>№1/422</v>
      </c>
      <c r="P533" s="239" t="s">
        <v>831</v>
      </c>
      <c r="Q533" s="239" t="s">
        <v>1324</v>
      </c>
    </row>
    <row r="534" spans="1:17" ht="12" customHeight="1" x14ac:dyDescent="0.25">
      <c r="A534" s="247" t="s">
        <v>369</v>
      </c>
      <c r="B534" s="247" t="s">
        <v>171</v>
      </c>
      <c r="C534" s="248" t="s">
        <v>2025</v>
      </c>
      <c r="D534" s="249">
        <v>1</v>
      </c>
      <c r="E534" s="249">
        <v>0</v>
      </c>
      <c r="F534" s="250" t="s">
        <v>705</v>
      </c>
      <c r="G534" s="245" t="s">
        <v>831</v>
      </c>
      <c r="J534" s="251" t="s">
        <v>1325</v>
      </c>
      <c r="K534" s="252" t="s">
        <v>831</v>
      </c>
      <c r="M534" s="240" t="s">
        <v>833</v>
      </c>
      <c r="N534" s="253" t="s">
        <v>705</v>
      </c>
      <c r="O534" s="239" t="str">
        <f t="shared" si="8"/>
        <v>№1/423</v>
      </c>
      <c r="P534" s="239" t="s">
        <v>831</v>
      </c>
      <c r="Q534" s="239" t="s">
        <v>1325</v>
      </c>
    </row>
    <row r="535" spans="1:17" ht="12" customHeight="1" x14ac:dyDescent="0.25">
      <c r="A535" s="247" t="s">
        <v>370</v>
      </c>
      <c r="B535" s="247" t="s">
        <v>208</v>
      </c>
      <c r="C535" s="248" t="s">
        <v>1734</v>
      </c>
      <c r="D535" s="249">
        <v>1</v>
      </c>
      <c r="E535" s="249">
        <v>0</v>
      </c>
      <c r="F535" s="250" t="s">
        <v>706</v>
      </c>
      <c r="G535" s="245" t="s">
        <v>831</v>
      </c>
      <c r="J535" s="251" t="s">
        <v>1326</v>
      </c>
      <c r="K535" s="252" t="s">
        <v>831</v>
      </c>
      <c r="M535" s="240" t="s">
        <v>833</v>
      </c>
      <c r="N535" s="253" t="s">
        <v>706</v>
      </c>
      <c r="O535" s="239" t="str">
        <f t="shared" si="8"/>
        <v>№1/424</v>
      </c>
      <c r="P535" s="239" t="s">
        <v>831</v>
      </c>
      <c r="Q535" s="239" t="s">
        <v>1326</v>
      </c>
    </row>
    <row r="536" spans="1:17" ht="12" customHeight="1" x14ac:dyDescent="0.25">
      <c r="A536" s="247" t="s">
        <v>370</v>
      </c>
      <c r="B536" s="247" t="s">
        <v>181</v>
      </c>
      <c r="C536" s="248" t="s">
        <v>2026</v>
      </c>
      <c r="D536" s="249">
        <v>1</v>
      </c>
      <c r="E536" s="249">
        <v>0</v>
      </c>
      <c r="F536" s="250" t="s">
        <v>707</v>
      </c>
      <c r="G536" s="245" t="s">
        <v>831</v>
      </c>
      <c r="J536" s="251" t="s">
        <v>1327</v>
      </c>
      <c r="K536" s="252" t="s">
        <v>831</v>
      </c>
      <c r="M536" s="240" t="s">
        <v>833</v>
      </c>
      <c r="N536" s="253" t="s">
        <v>707</v>
      </c>
      <c r="O536" s="239" t="str">
        <f t="shared" si="8"/>
        <v>№1/425</v>
      </c>
      <c r="P536" s="239" t="s">
        <v>831</v>
      </c>
      <c r="Q536" s="239" t="s">
        <v>1327</v>
      </c>
    </row>
    <row r="537" spans="1:17" ht="12" customHeight="1" x14ac:dyDescent="0.25">
      <c r="A537" s="247" t="s">
        <v>370</v>
      </c>
      <c r="B537" s="247" t="s">
        <v>285</v>
      </c>
      <c r="C537" s="248" t="s">
        <v>2027</v>
      </c>
      <c r="D537" s="249">
        <v>1</v>
      </c>
      <c r="E537" s="249">
        <v>0</v>
      </c>
      <c r="F537" s="250" t="s">
        <v>708</v>
      </c>
      <c r="G537" s="245" t="s">
        <v>831</v>
      </c>
      <c r="J537" s="251" t="s">
        <v>1328</v>
      </c>
      <c r="K537" s="252" t="s">
        <v>831</v>
      </c>
      <c r="M537" s="240" t="s">
        <v>833</v>
      </c>
      <c r="N537" s="253" t="s">
        <v>708</v>
      </c>
      <c r="O537" s="239" t="str">
        <f t="shared" si="8"/>
        <v>№1/426</v>
      </c>
      <c r="P537" s="239" t="s">
        <v>831</v>
      </c>
      <c r="Q537" s="239" t="s">
        <v>1328</v>
      </c>
    </row>
    <row r="538" spans="1:17" ht="12" customHeight="1" x14ac:dyDescent="0.25">
      <c r="A538" s="247" t="s">
        <v>370</v>
      </c>
      <c r="B538" s="247" t="s">
        <v>221</v>
      </c>
      <c r="C538" s="248" t="s">
        <v>1736</v>
      </c>
      <c r="D538" s="249">
        <v>1</v>
      </c>
      <c r="E538" s="249">
        <v>0</v>
      </c>
      <c r="F538" s="250" t="s">
        <v>709</v>
      </c>
      <c r="G538" s="245" t="s">
        <v>831</v>
      </c>
      <c r="J538" s="251" t="s">
        <v>1329</v>
      </c>
      <c r="K538" s="252" t="s">
        <v>831</v>
      </c>
      <c r="M538" s="240" t="s">
        <v>833</v>
      </c>
      <c r="N538" s="253" t="s">
        <v>709</v>
      </c>
      <c r="O538" s="239" t="str">
        <f t="shared" si="8"/>
        <v>№1/427</v>
      </c>
      <c r="P538" s="239" t="s">
        <v>831</v>
      </c>
      <c r="Q538" s="239" t="s">
        <v>1329</v>
      </c>
    </row>
    <row r="539" spans="1:17" ht="12" customHeight="1" x14ac:dyDescent="0.25">
      <c r="A539" s="247" t="s">
        <v>370</v>
      </c>
      <c r="B539" s="247" t="s">
        <v>240</v>
      </c>
      <c r="C539" s="248" t="s">
        <v>2028</v>
      </c>
      <c r="D539" s="249">
        <v>1</v>
      </c>
      <c r="E539" s="249">
        <v>0</v>
      </c>
      <c r="F539" s="250" t="s">
        <v>710</v>
      </c>
      <c r="G539" s="245" t="s">
        <v>831</v>
      </c>
      <c r="J539" s="251" t="s">
        <v>1330</v>
      </c>
      <c r="K539" s="252" t="s">
        <v>831</v>
      </c>
      <c r="M539" s="240" t="s">
        <v>833</v>
      </c>
      <c r="N539" s="253" t="s">
        <v>710</v>
      </c>
      <c r="O539" s="239" t="str">
        <f t="shared" si="8"/>
        <v>№1/428</v>
      </c>
      <c r="P539" s="239" t="s">
        <v>831</v>
      </c>
      <c r="Q539" s="239" t="s">
        <v>1330</v>
      </c>
    </row>
    <row r="540" spans="1:17" ht="12" customHeight="1" x14ac:dyDescent="0.25">
      <c r="A540" s="247" t="s">
        <v>370</v>
      </c>
      <c r="B540" s="247" t="s">
        <v>371</v>
      </c>
      <c r="C540" s="248" t="s">
        <v>2029</v>
      </c>
      <c r="D540" s="249">
        <v>1</v>
      </c>
      <c r="E540" s="249">
        <v>0</v>
      </c>
      <c r="F540" s="250" t="s">
        <v>711</v>
      </c>
      <c r="G540" s="245" t="s">
        <v>831</v>
      </c>
      <c r="J540" s="251" t="s">
        <v>1331</v>
      </c>
      <c r="K540" s="252" t="s">
        <v>831</v>
      </c>
      <c r="M540" s="240" t="s">
        <v>833</v>
      </c>
      <c r="N540" s="253" t="s">
        <v>711</v>
      </c>
      <c r="O540" s="239" t="str">
        <f t="shared" si="8"/>
        <v>№1/429</v>
      </c>
      <c r="P540" s="239" t="s">
        <v>831</v>
      </c>
      <c r="Q540" s="239" t="s">
        <v>1331</v>
      </c>
    </row>
    <row r="541" spans="1:17" ht="12" customHeight="1" x14ac:dyDescent="0.25">
      <c r="A541" s="247" t="s">
        <v>370</v>
      </c>
      <c r="B541" s="247" t="s">
        <v>372</v>
      </c>
      <c r="C541" s="248" t="s">
        <v>2030</v>
      </c>
      <c r="D541" s="249">
        <v>1</v>
      </c>
      <c r="E541" s="249">
        <v>0</v>
      </c>
      <c r="F541" s="250" t="s">
        <v>712</v>
      </c>
      <c r="G541" s="245" t="s">
        <v>831</v>
      </c>
      <c r="J541" s="251" t="s">
        <v>1332</v>
      </c>
      <c r="K541" s="252" t="s">
        <v>831</v>
      </c>
      <c r="M541" s="240" t="s">
        <v>833</v>
      </c>
      <c r="N541" s="253" t="s">
        <v>712</v>
      </c>
      <c r="O541" s="239" t="str">
        <f t="shared" si="8"/>
        <v>№1/430</v>
      </c>
      <c r="P541" s="239" t="s">
        <v>831</v>
      </c>
      <c r="Q541" s="239" t="s">
        <v>1332</v>
      </c>
    </row>
    <row r="542" spans="1:17" ht="12" customHeight="1" x14ac:dyDescent="0.25">
      <c r="A542" s="247" t="s">
        <v>370</v>
      </c>
      <c r="B542" s="247" t="s">
        <v>172</v>
      </c>
      <c r="C542" s="248" t="s">
        <v>1738</v>
      </c>
      <c r="D542" s="249">
        <v>1</v>
      </c>
      <c r="E542" s="249">
        <v>0</v>
      </c>
      <c r="F542" s="250" t="s">
        <v>713</v>
      </c>
      <c r="G542" s="245" t="s">
        <v>831</v>
      </c>
      <c r="J542" s="251" t="s">
        <v>1333</v>
      </c>
      <c r="K542" s="252" t="s">
        <v>831</v>
      </c>
      <c r="M542" s="240" t="s">
        <v>833</v>
      </c>
      <c r="N542" s="253" t="s">
        <v>713</v>
      </c>
      <c r="O542" s="239" t="str">
        <f t="shared" si="8"/>
        <v>№1/431</v>
      </c>
      <c r="P542" s="239" t="s">
        <v>831</v>
      </c>
      <c r="Q542" s="239" t="s">
        <v>1333</v>
      </c>
    </row>
    <row r="543" spans="1:17" ht="12" customHeight="1" x14ac:dyDescent="0.25">
      <c r="A543" s="247" t="s">
        <v>373</v>
      </c>
      <c r="B543" s="247" t="s">
        <v>267</v>
      </c>
      <c r="C543" s="248" t="s">
        <v>2031</v>
      </c>
      <c r="D543" s="249">
        <v>1</v>
      </c>
      <c r="E543" s="249">
        <v>2</v>
      </c>
      <c r="F543" s="250" t="s">
        <v>714</v>
      </c>
      <c r="G543" s="245" t="s">
        <v>831</v>
      </c>
      <c r="J543" s="251" t="s">
        <v>1334</v>
      </c>
      <c r="K543" s="252" t="s">
        <v>831</v>
      </c>
      <c r="M543" s="240" t="s">
        <v>833</v>
      </c>
      <c r="N543" s="253" t="s">
        <v>714</v>
      </c>
      <c r="O543" s="239" t="str">
        <f t="shared" si="8"/>
        <v>№1/432</v>
      </c>
      <c r="P543" s="239" t="s">
        <v>831</v>
      </c>
      <c r="Q543" s="239" t="s">
        <v>1334</v>
      </c>
    </row>
    <row r="544" spans="1:17" ht="12" customHeight="1" x14ac:dyDescent="0.25">
      <c r="A544" s="247" t="s">
        <v>373</v>
      </c>
      <c r="B544" s="247" t="s">
        <v>172</v>
      </c>
      <c r="C544" s="248" t="s">
        <v>1740</v>
      </c>
      <c r="D544" s="249">
        <v>1</v>
      </c>
      <c r="E544" s="249">
        <v>1</v>
      </c>
      <c r="F544" s="250" t="s">
        <v>715</v>
      </c>
      <c r="G544" s="245" t="s">
        <v>831</v>
      </c>
      <c r="J544" s="251" t="s">
        <v>1335</v>
      </c>
      <c r="K544" s="252" t="s">
        <v>831</v>
      </c>
      <c r="M544" s="240" t="s">
        <v>833</v>
      </c>
      <c r="N544" s="253" t="s">
        <v>715</v>
      </c>
      <c r="O544" s="239" t="str">
        <f t="shared" si="8"/>
        <v>№1/433</v>
      </c>
      <c r="P544" s="239" t="s">
        <v>831</v>
      </c>
      <c r="Q544" s="239" t="s">
        <v>1335</v>
      </c>
    </row>
    <row r="545" spans="1:17" ht="12" customHeight="1" x14ac:dyDescent="0.25">
      <c r="A545" s="247" t="s">
        <v>823</v>
      </c>
      <c r="B545" s="247" t="s">
        <v>112</v>
      </c>
      <c r="C545" s="248" t="s">
        <v>795</v>
      </c>
      <c r="D545" s="249">
        <v>3</v>
      </c>
      <c r="E545" s="249">
        <v>1</v>
      </c>
      <c r="F545" s="250"/>
      <c r="H545" s="246">
        <v>517</v>
      </c>
      <c r="I545" s="245" t="s">
        <v>892</v>
      </c>
      <c r="J545" s="254" t="s">
        <v>1336</v>
      </c>
      <c r="K545" s="252" t="s">
        <v>892</v>
      </c>
      <c r="M545" s="240" t="s">
        <v>833</v>
      </c>
      <c r="N545" s="253">
        <v>517</v>
      </c>
      <c r="O545" s="239" t="str">
        <f t="shared" si="8"/>
        <v>№1/517</v>
      </c>
      <c r="P545" s="239" t="s">
        <v>892</v>
      </c>
      <c r="Q545" s="239" t="s">
        <v>1336</v>
      </c>
    </row>
    <row r="546" spans="1:17" ht="12" customHeight="1" x14ac:dyDescent="0.25">
      <c r="A546" s="247" t="s">
        <v>823</v>
      </c>
      <c r="B546" s="247" t="s">
        <v>172</v>
      </c>
      <c r="C546" s="248" t="s">
        <v>797</v>
      </c>
      <c r="D546" s="249">
        <v>3</v>
      </c>
      <c r="E546" s="249">
        <v>1</v>
      </c>
      <c r="F546" s="250"/>
      <c r="H546" s="246">
        <v>519</v>
      </c>
      <c r="I546" s="245" t="s">
        <v>892</v>
      </c>
      <c r="J546" s="254" t="s">
        <v>1337</v>
      </c>
      <c r="K546" s="252" t="s">
        <v>892</v>
      </c>
      <c r="M546" s="240" t="s">
        <v>833</v>
      </c>
      <c r="N546" s="253">
        <v>519</v>
      </c>
      <c r="O546" s="239" t="str">
        <f t="shared" si="8"/>
        <v>№1/519</v>
      </c>
      <c r="P546" s="239" t="s">
        <v>892</v>
      </c>
      <c r="Q546" s="239" t="s">
        <v>1337</v>
      </c>
    </row>
    <row r="547" spans="1:17" ht="12" customHeight="1" x14ac:dyDescent="0.25">
      <c r="A547" s="247" t="s">
        <v>823</v>
      </c>
      <c r="B547" s="247" t="s">
        <v>106</v>
      </c>
      <c r="C547" s="248" t="s">
        <v>796</v>
      </c>
      <c r="D547" s="249">
        <v>3</v>
      </c>
      <c r="E547" s="249">
        <v>1</v>
      </c>
      <c r="F547" s="250"/>
      <c r="H547" s="246">
        <v>518</v>
      </c>
      <c r="I547" s="245" t="s">
        <v>892</v>
      </c>
      <c r="J547" s="254" t="s">
        <v>1338</v>
      </c>
      <c r="K547" s="252" t="s">
        <v>892</v>
      </c>
      <c r="M547" s="240" t="s">
        <v>833</v>
      </c>
      <c r="N547" s="253">
        <v>518</v>
      </c>
      <c r="O547" s="239" t="str">
        <f t="shared" si="8"/>
        <v>№1/518</v>
      </c>
      <c r="P547" s="239" t="s">
        <v>892</v>
      </c>
      <c r="Q547" s="239" t="s">
        <v>1338</v>
      </c>
    </row>
    <row r="548" spans="1:17" ht="12" customHeight="1" x14ac:dyDescent="0.25">
      <c r="A548" s="247" t="s">
        <v>823</v>
      </c>
      <c r="B548" s="247" t="s">
        <v>204</v>
      </c>
      <c r="C548" s="248" t="s">
        <v>798</v>
      </c>
      <c r="D548" s="249">
        <v>3</v>
      </c>
      <c r="E548" s="249">
        <v>1</v>
      </c>
      <c r="F548" s="250"/>
      <c r="H548" s="246">
        <v>520</v>
      </c>
      <c r="I548" s="245" t="s">
        <v>892</v>
      </c>
      <c r="J548" s="254" t="s">
        <v>1339</v>
      </c>
      <c r="K548" s="252" t="s">
        <v>892</v>
      </c>
      <c r="M548" s="240" t="s">
        <v>833</v>
      </c>
      <c r="N548" s="253">
        <v>520</v>
      </c>
      <c r="O548" s="239" t="str">
        <f t="shared" si="8"/>
        <v>№1/520</v>
      </c>
      <c r="P548" s="239" t="s">
        <v>892</v>
      </c>
      <c r="Q548" s="239" t="s">
        <v>1339</v>
      </c>
    </row>
    <row r="549" spans="1:17" ht="12" customHeight="1" x14ac:dyDescent="0.25">
      <c r="A549" s="247" t="s">
        <v>823</v>
      </c>
      <c r="B549" s="247" t="s">
        <v>215</v>
      </c>
      <c r="C549" s="248" t="s">
        <v>799</v>
      </c>
      <c r="D549" s="249">
        <v>3</v>
      </c>
      <c r="E549" s="249">
        <v>1</v>
      </c>
      <c r="F549" s="250"/>
      <c r="H549" s="246">
        <v>521</v>
      </c>
      <c r="I549" s="245" t="s">
        <v>892</v>
      </c>
      <c r="J549" s="254" t="s">
        <v>1340</v>
      </c>
      <c r="K549" s="252" t="s">
        <v>892</v>
      </c>
      <c r="M549" s="240" t="s">
        <v>833</v>
      </c>
      <c r="N549" s="253">
        <v>521</v>
      </c>
      <c r="O549" s="239" t="str">
        <f t="shared" si="8"/>
        <v>№1/521</v>
      </c>
      <c r="P549" s="239" t="s">
        <v>892</v>
      </c>
      <c r="Q549" s="239" t="s">
        <v>1340</v>
      </c>
    </row>
    <row r="550" spans="1:17" ht="12" customHeight="1" x14ac:dyDescent="0.25">
      <c r="A550" s="247" t="s">
        <v>374</v>
      </c>
      <c r="B550" s="247" t="s">
        <v>176</v>
      </c>
      <c r="C550" s="248" t="s">
        <v>1741</v>
      </c>
      <c r="D550" s="249">
        <v>1</v>
      </c>
      <c r="E550" s="249">
        <v>1</v>
      </c>
      <c r="F550" s="250" t="s">
        <v>716</v>
      </c>
      <c r="G550" s="245" t="s">
        <v>831</v>
      </c>
      <c r="J550" s="251" t="s">
        <v>1341</v>
      </c>
      <c r="K550" s="252" t="s">
        <v>831</v>
      </c>
      <c r="M550" s="240" t="s">
        <v>833</v>
      </c>
      <c r="N550" s="253" t="s">
        <v>716</v>
      </c>
      <c r="O550" s="239" t="str">
        <f t="shared" si="8"/>
        <v>№1/434</v>
      </c>
      <c r="P550" s="239" t="s">
        <v>831</v>
      </c>
      <c r="Q550" s="239" t="s">
        <v>1341</v>
      </c>
    </row>
    <row r="551" spans="1:17" ht="12" customHeight="1" x14ac:dyDescent="0.25">
      <c r="A551" s="247" t="s">
        <v>374</v>
      </c>
      <c r="B551" s="247" t="s">
        <v>196</v>
      </c>
      <c r="C551" s="248" t="s">
        <v>1742</v>
      </c>
      <c r="D551" s="249">
        <v>1</v>
      </c>
      <c r="E551" s="249">
        <v>0</v>
      </c>
      <c r="F551" s="250" t="s">
        <v>717</v>
      </c>
      <c r="G551" s="245" t="s">
        <v>831</v>
      </c>
      <c r="J551" s="251" t="s">
        <v>1342</v>
      </c>
      <c r="K551" s="252" t="s">
        <v>831</v>
      </c>
      <c r="M551" s="240" t="s">
        <v>833</v>
      </c>
      <c r="N551" s="253" t="s">
        <v>717</v>
      </c>
      <c r="O551" s="239" t="str">
        <f t="shared" si="8"/>
        <v>№1/435</v>
      </c>
      <c r="P551" s="239" t="s">
        <v>831</v>
      </c>
      <c r="Q551" s="239" t="s">
        <v>1342</v>
      </c>
    </row>
    <row r="552" spans="1:17" ht="12.75" x14ac:dyDescent="0.25">
      <c r="A552" s="247" t="s">
        <v>374</v>
      </c>
      <c r="B552" s="247" t="s">
        <v>198</v>
      </c>
      <c r="C552" s="248" t="s">
        <v>1743</v>
      </c>
      <c r="D552" s="249">
        <v>1</v>
      </c>
      <c r="E552" s="249">
        <v>5</v>
      </c>
      <c r="F552" s="250" t="s">
        <v>718</v>
      </c>
      <c r="G552" s="245" t="s">
        <v>831</v>
      </c>
      <c r="J552" s="251" t="s">
        <v>1343</v>
      </c>
      <c r="K552" s="252" t="s">
        <v>831</v>
      </c>
      <c r="M552" s="240" t="s">
        <v>833</v>
      </c>
      <c r="N552" s="253" t="s">
        <v>718</v>
      </c>
      <c r="O552" s="239" t="str">
        <f t="shared" si="8"/>
        <v>№1/436</v>
      </c>
      <c r="P552" s="239" t="s">
        <v>831</v>
      </c>
      <c r="Q552" s="239" t="s">
        <v>1343</v>
      </c>
    </row>
    <row r="553" spans="1:17" ht="12.75" x14ac:dyDescent="0.25">
      <c r="A553" s="247" t="s">
        <v>374</v>
      </c>
      <c r="B553" s="247" t="s">
        <v>199</v>
      </c>
      <c r="C553" s="248" t="s">
        <v>1744</v>
      </c>
      <c r="D553" s="249">
        <v>1</v>
      </c>
      <c r="E553" s="249">
        <v>3</v>
      </c>
      <c r="F553" s="250" t="s">
        <v>719</v>
      </c>
      <c r="G553" s="245" t="s">
        <v>831</v>
      </c>
      <c r="J553" s="251" t="s">
        <v>1344</v>
      </c>
      <c r="K553" s="252" t="s">
        <v>831</v>
      </c>
      <c r="M553" s="240" t="s">
        <v>833</v>
      </c>
      <c r="N553" s="253" t="s">
        <v>719</v>
      </c>
      <c r="O553" s="239" t="str">
        <f t="shared" si="8"/>
        <v>№1/437</v>
      </c>
      <c r="P553" s="239" t="s">
        <v>831</v>
      </c>
      <c r="Q553" s="239" t="s">
        <v>1344</v>
      </c>
    </row>
    <row r="554" spans="1:17" ht="12.75" x14ac:dyDescent="0.25">
      <c r="A554" s="247" t="s">
        <v>374</v>
      </c>
      <c r="B554" s="247" t="s">
        <v>227</v>
      </c>
      <c r="C554" s="248" t="s">
        <v>1745</v>
      </c>
      <c r="D554" s="249">
        <v>1</v>
      </c>
      <c r="E554" s="249">
        <v>0</v>
      </c>
      <c r="F554" s="250" t="s">
        <v>720</v>
      </c>
      <c r="G554" s="245" t="s">
        <v>831</v>
      </c>
      <c r="J554" s="251" t="s">
        <v>1345</v>
      </c>
      <c r="K554" s="252" t="s">
        <v>831</v>
      </c>
      <c r="M554" s="240" t="s">
        <v>833</v>
      </c>
      <c r="N554" s="253" t="s">
        <v>720</v>
      </c>
      <c r="O554" s="239" t="str">
        <f t="shared" si="8"/>
        <v>№1/438</v>
      </c>
      <c r="P554" s="239" t="s">
        <v>831</v>
      </c>
      <c r="Q554" s="239" t="s">
        <v>1345</v>
      </c>
    </row>
    <row r="555" spans="1:17" ht="12.75" x14ac:dyDescent="0.25">
      <c r="A555" s="247" t="s">
        <v>374</v>
      </c>
      <c r="B555" s="247" t="s">
        <v>375</v>
      </c>
      <c r="C555" s="248" t="s">
        <v>2032</v>
      </c>
      <c r="D555" s="249">
        <v>1</v>
      </c>
      <c r="E555" s="249">
        <v>0</v>
      </c>
      <c r="F555" s="250" t="s">
        <v>721</v>
      </c>
      <c r="G555" s="245" t="s">
        <v>831</v>
      </c>
      <c r="J555" s="251" t="s">
        <v>1346</v>
      </c>
      <c r="K555" s="252" t="s">
        <v>831</v>
      </c>
      <c r="M555" s="240" t="s">
        <v>833</v>
      </c>
      <c r="N555" s="253" t="s">
        <v>721</v>
      </c>
      <c r="O555" s="239" t="str">
        <f t="shared" si="8"/>
        <v>№1/439</v>
      </c>
      <c r="P555" s="239" t="s">
        <v>831</v>
      </c>
      <c r="Q555" s="239" t="s">
        <v>1346</v>
      </c>
    </row>
    <row r="556" spans="1:17" ht="12.75" x14ac:dyDescent="0.25">
      <c r="A556" s="247" t="s">
        <v>374</v>
      </c>
      <c r="B556" s="247" t="s">
        <v>208</v>
      </c>
      <c r="C556" s="248" t="s">
        <v>2033</v>
      </c>
      <c r="D556" s="249">
        <v>1</v>
      </c>
      <c r="E556" s="249">
        <v>0</v>
      </c>
      <c r="F556" s="250" t="s">
        <v>722</v>
      </c>
      <c r="G556" s="245" t="s">
        <v>831</v>
      </c>
      <c r="J556" s="251" t="s">
        <v>1347</v>
      </c>
      <c r="K556" s="252" t="s">
        <v>831</v>
      </c>
      <c r="M556" s="240" t="s">
        <v>833</v>
      </c>
      <c r="N556" s="253" t="s">
        <v>722</v>
      </c>
      <c r="O556" s="239" t="str">
        <f t="shared" si="8"/>
        <v>№1/440</v>
      </c>
      <c r="P556" s="239" t="s">
        <v>831</v>
      </c>
      <c r="Q556" s="239" t="s">
        <v>1347</v>
      </c>
    </row>
    <row r="557" spans="1:17" ht="12.75" x14ac:dyDescent="0.25">
      <c r="A557" s="247" t="s">
        <v>374</v>
      </c>
      <c r="B557" s="247" t="s">
        <v>243</v>
      </c>
      <c r="C557" s="248" t="s">
        <v>1747</v>
      </c>
      <c r="D557" s="249">
        <v>1</v>
      </c>
      <c r="E557" s="249">
        <v>0</v>
      </c>
      <c r="F557" s="250" t="s">
        <v>723</v>
      </c>
      <c r="G557" s="245" t="s">
        <v>831</v>
      </c>
      <c r="J557" s="251" t="s">
        <v>1348</v>
      </c>
      <c r="K557" s="252" t="s">
        <v>831</v>
      </c>
      <c r="M557" s="240" t="s">
        <v>833</v>
      </c>
      <c r="N557" s="253" t="s">
        <v>723</v>
      </c>
      <c r="O557" s="239" t="str">
        <f t="shared" si="8"/>
        <v>№1/441</v>
      </c>
      <c r="P557" s="239" t="s">
        <v>831</v>
      </c>
      <c r="Q557" s="239" t="s">
        <v>1348</v>
      </c>
    </row>
    <row r="558" spans="1:17" ht="12.75" x14ac:dyDescent="0.25">
      <c r="A558" s="247" t="s">
        <v>374</v>
      </c>
      <c r="B558" s="247" t="s">
        <v>171</v>
      </c>
      <c r="C558" s="248" t="s">
        <v>1748</v>
      </c>
      <c r="D558" s="249">
        <v>1</v>
      </c>
      <c r="E558" s="249">
        <v>0</v>
      </c>
      <c r="F558" s="250" t="s">
        <v>724</v>
      </c>
      <c r="G558" s="245" t="s">
        <v>831</v>
      </c>
      <c r="J558" s="251" t="s">
        <v>1349</v>
      </c>
      <c r="K558" s="252" t="s">
        <v>831</v>
      </c>
      <c r="M558" s="240" t="s">
        <v>833</v>
      </c>
      <c r="N558" s="253" t="s">
        <v>724</v>
      </c>
      <c r="O558" s="239" t="str">
        <f t="shared" si="8"/>
        <v>№1/442</v>
      </c>
      <c r="P558" s="239" t="s">
        <v>831</v>
      </c>
      <c r="Q558" s="239" t="s">
        <v>1349</v>
      </c>
    </row>
    <row r="559" spans="1:17" ht="12.75" x14ac:dyDescent="0.25">
      <c r="A559" s="247" t="s">
        <v>374</v>
      </c>
      <c r="B559" s="247" t="s">
        <v>110</v>
      </c>
      <c r="C559" s="248" t="s">
        <v>1749</v>
      </c>
      <c r="D559" s="249">
        <v>1</v>
      </c>
      <c r="E559" s="249">
        <v>0</v>
      </c>
      <c r="F559" s="250" t="s">
        <v>725</v>
      </c>
      <c r="G559" s="245" t="s">
        <v>831</v>
      </c>
      <c r="J559" s="251" t="s">
        <v>1350</v>
      </c>
      <c r="K559" s="252" t="s">
        <v>831</v>
      </c>
      <c r="M559" s="240" t="s">
        <v>833</v>
      </c>
      <c r="N559" s="253" t="s">
        <v>725</v>
      </c>
      <c r="O559" s="239" t="str">
        <f t="shared" si="8"/>
        <v>№1/443</v>
      </c>
      <c r="P559" s="239" t="s">
        <v>831</v>
      </c>
      <c r="Q559" s="239" t="s">
        <v>1350</v>
      </c>
    </row>
    <row r="560" spans="1:17" ht="12.75" x14ac:dyDescent="0.25">
      <c r="A560" s="247" t="s">
        <v>374</v>
      </c>
      <c r="B560" s="247" t="s">
        <v>246</v>
      </c>
      <c r="C560" s="248" t="s">
        <v>1750</v>
      </c>
      <c r="D560" s="249">
        <v>1</v>
      </c>
      <c r="E560" s="249">
        <v>2</v>
      </c>
      <c r="F560" s="250" t="s">
        <v>726</v>
      </c>
      <c r="G560" s="245" t="s">
        <v>831</v>
      </c>
      <c r="J560" s="251" t="s">
        <v>1351</v>
      </c>
      <c r="K560" s="252" t="s">
        <v>831</v>
      </c>
      <c r="M560" s="240" t="s">
        <v>833</v>
      </c>
      <c r="N560" s="253" t="s">
        <v>726</v>
      </c>
      <c r="O560" s="239" t="str">
        <f t="shared" si="8"/>
        <v>№1/444</v>
      </c>
      <c r="P560" s="239" t="s">
        <v>831</v>
      </c>
      <c r="Q560" s="239" t="s">
        <v>1351</v>
      </c>
    </row>
    <row r="561" spans="1:17" ht="12.75" x14ac:dyDescent="0.25">
      <c r="A561" s="247" t="s">
        <v>824</v>
      </c>
      <c r="B561" s="247" t="s">
        <v>176</v>
      </c>
      <c r="C561" s="248" t="s">
        <v>1770</v>
      </c>
      <c r="D561" s="249">
        <v>3</v>
      </c>
      <c r="E561" s="249">
        <v>0</v>
      </c>
      <c r="F561" s="250"/>
      <c r="H561" s="246">
        <v>524</v>
      </c>
      <c r="I561" s="245" t="s">
        <v>892</v>
      </c>
      <c r="J561" s="254" t="s">
        <v>1352</v>
      </c>
      <c r="K561" s="252" t="s">
        <v>892</v>
      </c>
      <c r="M561" s="240" t="s">
        <v>833</v>
      </c>
      <c r="N561" s="253">
        <v>524</v>
      </c>
      <c r="O561" s="239" t="str">
        <f t="shared" si="8"/>
        <v>№1/524</v>
      </c>
      <c r="P561" s="239" t="s">
        <v>892</v>
      </c>
      <c r="Q561" s="239" t="s">
        <v>1352</v>
      </c>
    </row>
    <row r="562" spans="1:17" ht="12.75" x14ac:dyDescent="0.25">
      <c r="A562" s="247" t="s">
        <v>824</v>
      </c>
      <c r="B562" s="247" t="s">
        <v>215</v>
      </c>
      <c r="C562" s="248" t="s">
        <v>1771</v>
      </c>
      <c r="D562" s="249">
        <v>3</v>
      </c>
      <c r="E562" s="249">
        <v>8</v>
      </c>
      <c r="F562" s="250"/>
      <c r="H562" s="246">
        <v>525</v>
      </c>
      <c r="I562" s="245" t="s">
        <v>892</v>
      </c>
      <c r="J562" s="254" t="s">
        <v>1353</v>
      </c>
      <c r="K562" s="252" t="s">
        <v>892</v>
      </c>
      <c r="M562" s="240" t="s">
        <v>833</v>
      </c>
      <c r="N562" s="253">
        <v>525</v>
      </c>
      <c r="O562" s="239" t="str">
        <f t="shared" si="8"/>
        <v>№1/525</v>
      </c>
      <c r="P562" s="239" t="s">
        <v>892</v>
      </c>
      <c r="Q562" s="239" t="s">
        <v>1353</v>
      </c>
    </row>
    <row r="563" spans="1:17" ht="12.75" x14ac:dyDescent="0.25">
      <c r="A563" s="247" t="s">
        <v>824</v>
      </c>
      <c r="B563" s="247" t="s">
        <v>112</v>
      </c>
      <c r="C563" s="248" t="s">
        <v>1768</v>
      </c>
      <c r="D563" s="249">
        <v>3</v>
      </c>
      <c r="E563" s="249">
        <v>2</v>
      </c>
      <c r="F563" s="250"/>
      <c r="H563" s="246">
        <v>522</v>
      </c>
      <c r="I563" s="245" t="s">
        <v>892</v>
      </c>
      <c r="J563" s="254" t="s">
        <v>1354</v>
      </c>
      <c r="K563" s="252" t="s">
        <v>892</v>
      </c>
      <c r="M563" s="240" t="s">
        <v>833</v>
      </c>
      <c r="N563" s="253">
        <v>522</v>
      </c>
      <c r="O563" s="239" t="str">
        <f t="shared" si="8"/>
        <v>№1/522</v>
      </c>
      <c r="P563" s="239" t="s">
        <v>892</v>
      </c>
      <c r="Q563" s="239" t="s">
        <v>1354</v>
      </c>
    </row>
    <row r="564" spans="1:17" ht="12.75" x14ac:dyDescent="0.25">
      <c r="A564" s="247" t="s">
        <v>824</v>
      </c>
      <c r="B564" s="247" t="s">
        <v>109</v>
      </c>
      <c r="C564" s="248" t="s">
        <v>1769</v>
      </c>
      <c r="D564" s="249">
        <v>3</v>
      </c>
      <c r="E564" s="249">
        <v>2</v>
      </c>
      <c r="F564" s="250"/>
      <c r="H564" s="246">
        <v>523</v>
      </c>
      <c r="I564" s="245" t="s">
        <v>892</v>
      </c>
      <c r="J564" s="254" t="s">
        <v>1355</v>
      </c>
      <c r="K564" s="252" t="s">
        <v>892</v>
      </c>
      <c r="M564" s="240" t="s">
        <v>833</v>
      </c>
      <c r="N564" s="253">
        <v>523</v>
      </c>
      <c r="O564" s="239" t="str">
        <f t="shared" si="8"/>
        <v>№1/523</v>
      </c>
      <c r="P564" s="239" t="s">
        <v>892</v>
      </c>
      <c r="Q564" s="239" t="s">
        <v>1355</v>
      </c>
    </row>
    <row r="565" spans="1:17" ht="12.75" x14ac:dyDescent="0.25">
      <c r="A565" s="247" t="s">
        <v>825</v>
      </c>
      <c r="B565" s="247" t="s">
        <v>163</v>
      </c>
      <c r="C565" s="248" t="s">
        <v>1772</v>
      </c>
      <c r="D565" s="249">
        <v>3</v>
      </c>
      <c r="E565" s="249">
        <v>1</v>
      </c>
      <c r="F565" s="250"/>
      <c r="H565" s="246">
        <v>526</v>
      </c>
      <c r="I565" s="245" t="s">
        <v>892</v>
      </c>
      <c r="J565" s="254" t="s">
        <v>1356</v>
      </c>
      <c r="K565" s="252" t="s">
        <v>892</v>
      </c>
      <c r="M565" s="240" t="s">
        <v>833</v>
      </c>
      <c r="N565" s="253">
        <v>526</v>
      </c>
      <c r="O565" s="239" t="str">
        <f t="shared" si="8"/>
        <v>№1/526</v>
      </c>
      <c r="P565" s="239" t="s">
        <v>892</v>
      </c>
      <c r="Q565" s="239" t="s">
        <v>1356</v>
      </c>
    </row>
    <row r="566" spans="1:17" ht="12.75" x14ac:dyDescent="0.25">
      <c r="A566" s="247" t="s">
        <v>825</v>
      </c>
      <c r="B566" s="247" t="s">
        <v>112</v>
      </c>
      <c r="C566" s="248" t="s">
        <v>1773</v>
      </c>
      <c r="D566" s="249">
        <v>3</v>
      </c>
      <c r="E566" s="249">
        <v>1</v>
      </c>
      <c r="F566" s="250"/>
      <c r="H566" s="246">
        <v>527</v>
      </c>
      <c r="I566" s="245" t="s">
        <v>892</v>
      </c>
      <c r="J566" s="254" t="s">
        <v>1357</v>
      </c>
      <c r="K566" s="252" t="s">
        <v>892</v>
      </c>
      <c r="M566" s="240" t="s">
        <v>833</v>
      </c>
      <c r="N566" s="253">
        <v>527</v>
      </c>
      <c r="O566" s="239" t="str">
        <f t="shared" si="8"/>
        <v>№1/527</v>
      </c>
      <c r="P566" s="239" t="s">
        <v>892</v>
      </c>
      <c r="Q566" s="239" t="s">
        <v>1357</v>
      </c>
    </row>
    <row r="567" spans="1:17" ht="12.75" x14ac:dyDescent="0.25">
      <c r="A567" s="247" t="s">
        <v>825</v>
      </c>
      <c r="B567" s="247" t="s">
        <v>110</v>
      </c>
      <c r="C567" s="248" t="s">
        <v>1774</v>
      </c>
      <c r="D567" s="249">
        <v>3</v>
      </c>
      <c r="E567" s="249">
        <v>3</v>
      </c>
      <c r="F567" s="250"/>
      <c r="H567" s="246">
        <v>528</v>
      </c>
      <c r="I567" s="245" t="s">
        <v>892</v>
      </c>
      <c r="J567" s="254" t="s">
        <v>1358</v>
      </c>
      <c r="K567" s="252" t="s">
        <v>892</v>
      </c>
      <c r="M567" s="240" t="s">
        <v>833</v>
      </c>
      <c r="N567" s="253">
        <v>528</v>
      </c>
      <c r="O567" s="239" t="str">
        <f t="shared" si="8"/>
        <v>№1/528</v>
      </c>
      <c r="P567" s="239" t="s">
        <v>892</v>
      </c>
      <c r="Q567" s="239" t="s">
        <v>1358</v>
      </c>
    </row>
    <row r="568" spans="1:17" ht="12.75" x14ac:dyDescent="0.25">
      <c r="A568" s="247" t="s">
        <v>825</v>
      </c>
      <c r="B568" s="247" t="s">
        <v>109</v>
      </c>
      <c r="C568" s="248" t="s">
        <v>1775</v>
      </c>
      <c r="D568" s="249">
        <v>3</v>
      </c>
      <c r="E568" s="249">
        <v>3</v>
      </c>
      <c r="F568" s="250"/>
      <c r="H568" s="246">
        <v>529</v>
      </c>
      <c r="I568" s="245" t="s">
        <v>892</v>
      </c>
      <c r="J568" s="254" t="s">
        <v>1359</v>
      </c>
      <c r="K568" s="252" t="s">
        <v>892</v>
      </c>
      <c r="M568" s="240" t="s">
        <v>833</v>
      </c>
      <c r="N568" s="253">
        <v>529</v>
      </c>
      <c r="O568" s="239" t="str">
        <f t="shared" si="8"/>
        <v>№1/529</v>
      </c>
      <c r="P568" s="239" t="s">
        <v>892</v>
      </c>
      <c r="Q568" s="239" t="s">
        <v>1359</v>
      </c>
    </row>
    <row r="569" spans="1:17" ht="12.75" x14ac:dyDescent="0.25">
      <c r="A569" s="247" t="s">
        <v>825</v>
      </c>
      <c r="B569" s="247" t="s">
        <v>108</v>
      </c>
      <c r="C569" s="248" t="s">
        <v>1776</v>
      </c>
      <c r="D569" s="249">
        <v>3</v>
      </c>
      <c r="E569" s="249">
        <v>3</v>
      </c>
      <c r="F569" s="250"/>
      <c r="H569" s="246">
        <v>530</v>
      </c>
      <c r="I569" s="245" t="s">
        <v>892</v>
      </c>
      <c r="J569" s="254" t="s">
        <v>1360</v>
      </c>
      <c r="K569" s="252" t="s">
        <v>892</v>
      </c>
      <c r="M569" s="240" t="s">
        <v>833</v>
      </c>
      <c r="N569" s="253">
        <v>530</v>
      </c>
      <c r="O569" s="239" t="str">
        <f t="shared" si="8"/>
        <v>№1/530</v>
      </c>
      <c r="P569" s="239" t="s">
        <v>892</v>
      </c>
      <c r="Q569" s="239" t="s">
        <v>1360</v>
      </c>
    </row>
    <row r="570" spans="1:17" ht="12.75" x14ac:dyDescent="0.25">
      <c r="A570" s="257">
        <v>567</v>
      </c>
      <c r="B570" s="258"/>
      <c r="C570" s="248"/>
      <c r="J570" s="239" t="s">
        <v>830</v>
      </c>
      <c r="Q570" s="239" t="s">
        <v>830</v>
      </c>
    </row>
  </sheetData>
  <mergeCells count="1">
    <mergeCell ref="A1:B1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505"/>
  <sheetViews>
    <sheetView topLeftCell="A6" zoomScale="96" zoomScaleNormal="96" zoomScaleSheetLayoutView="100" workbookViewId="0">
      <pane xSplit="1" ySplit="7" topLeftCell="B449" activePane="bottomRight" state="frozen"/>
      <selection activeCell="A6" sqref="A6"/>
      <selection pane="topRight" activeCell="C6" sqref="C6"/>
      <selection pane="bottomLeft" activeCell="A13" sqref="A13"/>
      <selection pane="bottomRight" activeCell="B484" sqref="B484"/>
    </sheetView>
  </sheetViews>
  <sheetFormatPr defaultColWidth="29" defaultRowHeight="15" outlineLevelRow="2" x14ac:dyDescent="0.25"/>
  <cols>
    <col min="1" max="1" width="11.85546875" style="314" customWidth="1"/>
    <col min="2" max="3" width="37.28515625" style="314" customWidth="1"/>
    <col min="4" max="4" width="6.28515625" style="315" customWidth="1"/>
    <col min="5" max="5" width="11.42578125" style="315" customWidth="1"/>
    <col min="6" max="6" width="14.42578125" style="315" customWidth="1"/>
    <col min="7" max="7" width="13.7109375" style="315" customWidth="1"/>
    <col min="8" max="8" width="3.5703125" style="314" customWidth="1"/>
    <col min="9" max="9" width="12.140625" style="314" customWidth="1"/>
    <col min="10" max="245" width="8.7109375" style="314" customWidth="1"/>
    <col min="246" max="246" width="5.28515625" style="314" customWidth="1"/>
    <col min="247" max="16384" width="29" style="314"/>
  </cols>
  <sheetData>
    <row r="1" spans="1:11" hidden="1" outlineLevel="2" x14ac:dyDescent="0.25"/>
    <row r="2" spans="1:11" ht="18.75" hidden="1" outlineLevel="2" x14ac:dyDescent="0.25">
      <c r="B2" s="316" t="s">
        <v>2042</v>
      </c>
      <c r="C2" s="316"/>
      <c r="D2" s="317" t="s">
        <v>2043</v>
      </c>
      <c r="E2" s="317"/>
    </row>
    <row r="3" spans="1:11" ht="18.75" hidden="1" outlineLevel="2" x14ac:dyDescent="0.25">
      <c r="B3" s="316" t="s">
        <v>2044</v>
      </c>
      <c r="C3" s="316"/>
      <c r="D3" s="317" t="s">
        <v>2045</v>
      </c>
      <c r="E3" s="317"/>
    </row>
    <row r="4" spans="1:11" ht="14.25" hidden="1" customHeight="1" outlineLevel="2" x14ac:dyDescent="0.25">
      <c r="B4" s="316" t="s">
        <v>2046</v>
      </c>
      <c r="C4" s="316"/>
      <c r="D4" s="317" t="s">
        <v>2047</v>
      </c>
      <c r="E4" s="317"/>
    </row>
    <row r="5" spans="1:11" ht="22.5" hidden="1" customHeight="1" outlineLevel="2" x14ac:dyDescent="0.25">
      <c r="A5" s="318"/>
      <c r="B5" s="319" t="s">
        <v>2048</v>
      </c>
      <c r="C5" s="319"/>
      <c r="D5" s="320" t="s">
        <v>2049</v>
      </c>
      <c r="E5" s="320"/>
      <c r="F5" s="321"/>
      <c r="G5" s="321"/>
    </row>
    <row r="6" spans="1:11" ht="70.5" customHeight="1" outlineLevel="1" collapsed="1" x14ac:dyDescent="0.25">
      <c r="A6" s="416" t="s">
        <v>2050</v>
      </c>
      <c r="B6" s="417"/>
      <c r="C6" s="417"/>
      <c r="D6" s="417"/>
      <c r="E6" s="418"/>
      <c r="F6" s="418"/>
      <c r="G6" s="418"/>
      <c r="I6" s="322">
        <f>8.14+34%</f>
        <v>8.48</v>
      </c>
      <c r="K6" s="314" t="s">
        <v>2051</v>
      </c>
    </row>
    <row r="7" spans="1:11" ht="12" customHeight="1" x14ac:dyDescent="0.25">
      <c r="B7" s="323"/>
      <c r="C7" s="323"/>
      <c r="D7" s="323"/>
      <c r="E7" s="323"/>
      <c r="F7" s="323"/>
      <c r="G7" s="323"/>
      <c r="K7" s="314" t="s">
        <v>2052</v>
      </c>
    </row>
    <row r="8" spans="1:11" ht="21" customHeight="1" x14ac:dyDescent="0.25">
      <c r="A8" s="419" t="s">
        <v>2053</v>
      </c>
      <c r="B8" s="423" t="s">
        <v>2</v>
      </c>
      <c r="C8" s="324"/>
      <c r="D8" s="424" t="s">
        <v>2055</v>
      </c>
      <c r="E8" s="426" t="s">
        <v>2056</v>
      </c>
      <c r="F8" s="426"/>
      <c r="G8" s="426"/>
      <c r="K8" s="314" t="s">
        <v>2057</v>
      </c>
    </row>
    <row r="9" spans="1:11" ht="33" customHeight="1" x14ac:dyDescent="0.25">
      <c r="A9" s="419"/>
      <c r="B9" s="420"/>
      <c r="C9" s="325"/>
      <c r="D9" s="424"/>
      <c r="E9" s="426"/>
      <c r="F9" s="426"/>
      <c r="G9" s="426"/>
      <c r="K9" s="314" t="s">
        <v>2058</v>
      </c>
    </row>
    <row r="10" spans="1:11" ht="16.5" customHeight="1" x14ac:dyDescent="0.25">
      <c r="A10" s="419"/>
      <c r="B10" s="420"/>
      <c r="C10" s="325"/>
      <c r="D10" s="424"/>
      <c r="E10" s="426"/>
      <c r="F10" s="426"/>
      <c r="G10" s="426"/>
    </row>
    <row r="11" spans="1:11" ht="16.5" customHeight="1" x14ac:dyDescent="0.25">
      <c r="A11" s="420"/>
      <c r="B11" s="420"/>
      <c r="C11" s="325"/>
      <c r="D11" s="425"/>
      <c r="E11" s="426"/>
      <c r="F11" s="426"/>
      <c r="G11" s="426"/>
    </row>
    <row r="12" spans="1:11" ht="56.25" customHeight="1" x14ac:dyDescent="0.25">
      <c r="A12" s="420"/>
      <c r="B12" s="420"/>
      <c r="C12" s="325"/>
      <c r="D12" s="425"/>
      <c r="E12" s="326" t="s">
        <v>2059</v>
      </c>
      <c r="F12" s="326" t="s">
        <v>2060</v>
      </c>
      <c r="G12" s="326" t="s">
        <v>2061</v>
      </c>
    </row>
    <row r="13" spans="1:11" s="331" customFormat="1" ht="20.25" customHeight="1" x14ac:dyDescent="0.25">
      <c r="A13" s="327" t="s">
        <v>163</v>
      </c>
      <c r="B13" s="328" t="s">
        <v>2062</v>
      </c>
      <c r="C13" s="328" t="s">
        <v>832</v>
      </c>
      <c r="D13" s="329">
        <v>1</v>
      </c>
      <c r="E13" s="330">
        <v>2.5773999999999999</v>
      </c>
      <c r="F13" s="330"/>
      <c r="G13" s="330"/>
      <c r="I13" s="332" t="s">
        <v>2063</v>
      </c>
      <c r="J13" s="333"/>
      <c r="K13" s="333"/>
    </row>
    <row r="14" spans="1:11" s="331" customFormat="1" ht="20.25" customHeight="1" x14ac:dyDescent="0.25">
      <c r="A14" s="327" t="s">
        <v>112</v>
      </c>
      <c r="B14" s="328" t="s">
        <v>2064</v>
      </c>
      <c r="C14" s="328" t="s">
        <v>834</v>
      </c>
      <c r="D14" s="329">
        <v>9</v>
      </c>
      <c r="E14" s="330">
        <v>8.4794</v>
      </c>
      <c r="F14" s="330">
        <v>11.2872</v>
      </c>
      <c r="G14" s="330">
        <v>6.6458000000000004</v>
      </c>
      <c r="I14" s="332" t="s">
        <v>2063</v>
      </c>
      <c r="J14" s="333"/>
      <c r="K14" s="333"/>
    </row>
    <row r="15" spans="1:11" s="331" customFormat="1" ht="20.25" customHeight="1" x14ac:dyDescent="0.25">
      <c r="A15" s="327" t="s">
        <v>110</v>
      </c>
      <c r="B15" s="328" t="s">
        <v>2065</v>
      </c>
      <c r="C15" s="328" t="s">
        <v>836</v>
      </c>
      <c r="D15" s="329">
        <v>9</v>
      </c>
      <c r="E15" s="330">
        <v>8.4623000000000008</v>
      </c>
      <c r="F15" s="330">
        <v>10.503399999999999</v>
      </c>
      <c r="G15" s="330"/>
      <c r="I15" s="332" t="s">
        <v>2063</v>
      </c>
      <c r="J15" s="333"/>
      <c r="K15" s="333"/>
    </row>
    <row r="16" spans="1:11" s="331" customFormat="1" ht="20.25" customHeight="1" x14ac:dyDescent="0.25">
      <c r="A16" s="327" t="s">
        <v>109</v>
      </c>
      <c r="B16" s="328" t="s">
        <v>2066</v>
      </c>
      <c r="C16" s="328" t="s">
        <v>837</v>
      </c>
      <c r="D16" s="329">
        <v>1</v>
      </c>
      <c r="E16" s="330">
        <v>1.8212999999999999</v>
      </c>
      <c r="F16" s="330"/>
      <c r="G16" s="330"/>
      <c r="I16" s="332" t="s">
        <v>2063</v>
      </c>
      <c r="J16" s="333"/>
      <c r="K16" s="333"/>
    </row>
    <row r="17" spans="1:11" s="331" customFormat="1" ht="20.25" customHeight="1" x14ac:dyDescent="0.25">
      <c r="A17" s="327" t="s">
        <v>108</v>
      </c>
      <c r="B17" s="328" t="s">
        <v>1367</v>
      </c>
      <c r="C17" s="328" t="s">
        <v>838</v>
      </c>
      <c r="D17" s="329">
        <v>9</v>
      </c>
      <c r="E17" s="330">
        <v>8.9863999999999997</v>
      </c>
      <c r="F17" s="330">
        <v>11.255699999999999</v>
      </c>
      <c r="G17" s="330">
        <v>7.2484000000000002</v>
      </c>
      <c r="I17" s="332" t="s">
        <v>2063</v>
      </c>
      <c r="J17" s="333"/>
      <c r="K17" s="333"/>
    </row>
    <row r="18" spans="1:11" s="331" customFormat="1" ht="20.25" customHeight="1" x14ac:dyDescent="0.25">
      <c r="A18" s="327" t="s">
        <v>106</v>
      </c>
      <c r="B18" s="328" t="s">
        <v>1368</v>
      </c>
      <c r="C18" s="328" t="s">
        <v>839</v>
      </c>
      <c r="D18" s="329">
        <v>9</v>
      </c>
      <c r="E18" s="330">
        <v>7.7881999999999998</v>
      </c>
      <c r="F18" s="330">
        <v>10.0139</v>
      </c>
      <c r="G18" s="330">
        <v>6.2636000000000003</v>
      </c>
      <c r="I18" s="332" t="s">
        <v>2063</v>
      </c>
      <c r="J18" s="333"/>
      <c r="K18" s="333"/>
    </row>
    <row r="19" spans="1:11" s="331" customFormat="1" ht="20.25" customHeight="1" x14ac:dyDescent="0.25">
      <c r="A19" s="327" t="s">
        <v>105</v>
      </c>
      <c r="B19" s="328" t="s">
        <v>1369</v>
      </c>
      <c r="C19" s="328" t="s">
        <v>840</v>
      </c>
      <c r="D19" s="329">
        <v>9</v>
      </c>
      <c r="E19" s="330">
        <v>9.4324999999999992</v>
      </c>
      <c r="F19" s="330">
        <v>11.233000000000001</v>
      </c>
      <c r="G19" s="330"/>
      <c r="I19" s="332" t="s">
        <v>2063</v>
      </c>
      <c r="J19" s="333"/>
      <c r="K19" s="333"/>
    </row>
    <row r="20" spans="1:11" s="331" customFormat="1" ht="20.25" customHeight="1" x14ac:dyDescent="0.25">
      <c r="A20" s="327" t="s">
        <v>172</v>
      </c>
      <c r="B20" s="328" t="s">
        <v>1371</v>
      </c>
      <c r="C20" s="328" t="s">
        <v>841</v>
      </c>
      <c r="D20" s="329">
        <v>5</v>
      </c>
      <c r="E20" s="330">
        <v>8.7052999999999994</v>
      </c>
      <c r="F20" s="330"/>
      <c r="G20" s="330"/>
      <c r="I20" s="332" t="s">
        <v>2063</v>
      </c>
      <c r="J20" s="333"/>
      <c r="K20" s="333"/>
    </row>
    <row r="21" spans="1:11" s="331" customFormat="1" ht="20.25" customHeight="1" x14ac:dyDescent="0.25">
      <c r="A21" s="327" t="s">
        <v>212</v>
      </c>
      <c r="B21" s="328" t="s">
        <v>1372</v>
      </c>
      <c r="C21" s="328" t="s">
        <v>842</v>
      </c>
      <c r="D21" s="329">
        <v>3</v>
      </c>
      <c r="E21" s="330">
        <v>9.6315000000000008</v>
      </c>
      <c r="F21" s="330"/>
      <c r="G21" s="330"/>
      <c r="I21" s="332" t="s">
        <v>2063</v>
      </c>
      <c r="J21" s="333"/>
      <c r="K21" s="333"/>
    </row>
    <row r="22" spans="1:11" s="331" customFormat="1" ht="20.25" customHeight="1" x14ac:dyDescent="0.25">
      <c r="A22" s="327" t="s">
        <v>204</v>
      </c>
      <c r="B22" s="328" t="s">
        <v>1373</v>
      </c>
      <c r="C22" s="328" t="s">
        <v>843</v>
      </c>
      <c r="D22" s="329">
        <v>2</v>
      </c>
      <c r="E22" s="330">
        <v>10.161899999999999</v>
      </c>
      <c r="F22" s="330"/>
      <c r="G22" s="330"/>
      <c r="I22" s="332" t="s">
        <v>2063</v>
      </c>
      <c r="J22" s="333"/>
      <c r="K22" s="333"/>
    </row>
    <row r="23" spans="1:11" s="331" customFormat="1" ht="20.25" customHeight="1" x14ac:dyDescent="0.25">
      <c r="A23" s="327" t="s">
        <v>176</v>
      </c>
      <c r="B23" s="328" t="s">
        <v>1374</v>
      </c>
      <c r="C23" s="328" t="s">
        <v>844</v>
      </c>
      <c r="D23" s="329">
        <v>5</v>
      </c>
      <c r="E23" s="330">
        <v>8.8546999999999993</v>
      </c>
      <c r="F23" s="330"/>
      <c r="G23" s="330"/>
      <c r="I23" s="332" t="s">
        <v>2063</v>
      </c>
      <c r="J23" s="333"/>
      <c r="K23" s="333"/>
    </row>
    <row r="24" spans="1:11" s="331" customFormat="1" ht="20.25" customHeight="1" x14ac:dyDescent="0.25">
      <c r="A24" s="327" t="s">
        <v>215</v>
      </c>
      <c r="B24" s="328" t="s">
        <v>1375</v>
      </c>
      <c r="C24" s="328" t="s">
        <v>845</v>
      </c>
      <c r="D24" s="329">
        <v>2</v>
      </c>
      <c r="E24" s="330">
        <v>9.5824999999999996</v>
      </c>
      <c r="F24" s="330"/>
      <c r="G24" s="330"/>
      <c r="I24" s="332" t="s">
        <v>2063</v>
      </c>
      <c r="J24" s="333"/>
      <c r="K24" s="333"/>
    </row>
    <row r="25" spans="1:11" s="331" customFormat="1" ht="20.25" customHeight="1" x14ac:dyDescent="0.25">
      <c r="A25" s="327" t="s">
        <v>177</v>
      </c>
      <c r="B25" s="328" t="s">
        <v>1376</v>
      </c>
      <c r="C25" s="328" t="s">
        <v>846</v>
      </c>
      <c r="D25" s="329">
        <v>9</v>
      </c>
      <c r="E25" s="330">
        <v>8.3310999999999993</v>
      </c>
      <c r="F25" s="330">
        <v>10.904299999999999</v>
      </c>
      <c r="G25" s="330"/>
      <c r="I25" s="332" t="s">
        <v>2063</v>
      </c>
      <c r="J25" s="333"/>
      <c r="K25" s="333"/>
    </row>
    <row r="26" spans="1:11" s="331" customFormat="1" ht="20.25" customHeight="1" x14ac:dyDescent="0.25">
      <c r="A26" s="327" t="s">
        <v>196</v>
      </c>
      <c r="B26" s="328" t="s">
        <v>1377</v>
      </c>
      <c r="C26" s="328" t="s">
        <v>847</v>
      </c>
      <c r="D26" s="329">
        <v>2</v>
      </c>
      <c r="E26" s="330">
        <v>9.8153000000000006</v>
      </c>
      <c r="F26" s="330"/>
      <c r="G26" s="330"/>
      <c r="I26" s="332" t="s">
        <v>2063</v>
      </c>
      <c r="J26" s="333"/>
      <c r="K26" s="333"/>
    </row>
    <row r="27" spans="1:11" s="331" customFormat="1" ht="20.25" customHeight="1" x14ac:dyDescent="0.25">
      <c r="A27" s="327" t="s">
        <v>178</v>
      </c>
      <c r="B27" s="328" t="s">
        <v>1378</v>
      </c>
      <c r="C27" s="328" t="s">
        <v>848</v>
      </c>
      <c r="D27" s="329">
        <v>5</v>
      </c>
      <c r="E27" s="330">
        <v>7.8830999999999998</v>
      </c>
      <c r="F27" s="330"/>
      <c r="G27" s="330"/>
      <c r="I27" s="332" t="s">
        <v>2063</v>
      </c>
      <c r="J27" s="333"/>
      <c r="K27" s="333"/>
    </row>
    <row r="28" spans="1:11" s="331" customFormat="1" ht="20.25" customHeight="1" x14ac:dyDescent="0.25">
      <c r="A28" s="327" t="s">
        <v>198</v>
      </c>
      <c r="B28" s="328" t="s">
        <v>1379</v>
      </c>
      <c r="C28" s="328" t="s">
        <v>849</v>
      </c>
      <c r="D28" s="329">
        <v>1</v>
      </c>
      <c r="E28" s="330">
        <v>2.1736</v>
      </c>
      <c r="F28" s="330"/>
      <c r="G28" s="330"/>
      <c r="I28" s="332" t="s">
        <v>2063</v>
      </c>
      <c r="J28" s="333"/>
      <c r="K28" s="333"/>
    </row>
    <row r="29" spans="1:11" s="331" customFormat="1" ht="20.25" customHeight="1" x14ac:dyDescent="0.25">
      <c r="A29" s="327" t="s">
        <v>174</v>
      </c>
      <c r="B29" s="328" t="s">
        <v>1381</v>
      </c>
      <c r="C29" s="328" t="s">
        <v>850</v>
      </c>
      <c r="D29" s="329">
        <v>1</v>
      </c>
      <c r="E29" s="330">
        <v>1.8875</v>
      </c>
      <c r="F29" s="330"/>
      <c r="G29" s="330"/>
      <c r="I29" s="332" t="s">
        <v>2063</v>
      </c>
      <c r="J29" s="333"/>
      <c r="K29" s="333"/>
    </row>
    <row r="30" spans="1:11" s="331" customFormat="1" ht="20.25" customHeight="1" x14ac:dyDescent="0.25">
      <c r="A30" s="327" t="s">
        <v>199</v>
      </c>
      <c r="B30" s="328" t="s">
        <v>1382</v>
      </c>
      <c r="C30" s="328" t="s">
        <v>851</v>
      </c>
      <c r="D30" s="329">
        <v>1</v>
      </c>
      <c r="E30" s="330">
        <v>2.2605</v>
      </c>
      <c r="F30" s="330"/>
      <c r="G30" s="330"/>
      <c r="I30" s="332" t="s">
        <v>2063</v>
      </c>
      <c r="J30" s="333"/>
      <c r="K30" s="333"/>
    </row>
    <row r="31" spans="1:11" s="331" customFormat="1" ht="20.25" customHeight="1" x14ac:dyDescent="0.25">
      <c r="A31" s="327" t="s">
        <v>227</v>
      </c>
      <c r="B31" s="328" t="s">
        <v>2067</v>
      </c>
      <c r="C31" s="328" t="s">
        <v>852</v>
      </c>
      <c r="D31" s="329">
        <v>1</v>
      </c>
      <c r="E31" s="330">
        <v>2.4358</v>
      </c>
      <c r="F31" s="330"/>
      <c r="G31" s="330"/>
      <c r="I31" s="332" t="s">
        <v>2063</v>
      </c>
      <c r="J31" s="333"/>
      <c r="K31" s="333"/>
    </row>
    <row r="32" spans="1:11" s="331" customFormat="1" ht="20.25" customHeight="1" x14ac:dyDescent="0.25">
      <c r="A32" s="327" t="s">
        <v>200</v>
      </c>
      <c r="B32" s="328" t="s">
        <v>2068</v>
      </c>
      <c r="C32" s="328" t="s">
        <v>853</v>
      </c>
      <c r="D32" s="329">
        <v>1</v>
      </c>
      <c r="E32" s="330">
        <v>1.5470999999999999</v>
      </c>
      <c r="F32" s="330"/>
      <c r="G32" s="330"/>
      <c r="I32" s="332" t="s">
        <v>2063</v>
      </c>
      <c r="J32" s="333"/>
      <c r="K32" s="333"/>
    </row>
    <row r="33" spans="1:11" s="331" customFormat="1" ht="20.25" customHeight="1" x14ac:dyDescent="0.25">
      <c r="A33" s="327" t="s">
        <v>208</v>
      </c>
      <c r="B33" s="328" t="s">
        <v>2069</v>
      </c>
      <c r="C33" s="328" t="s">
        <v>854</v>
      </c>
      <c r="D33" s="329">
        <v>1</v>
      </c>
      <c r="E33" s="330">
        <v>1.677</v>
      </c>
      <c r="F33" s="330"/>
      <c r="G33" s="330"/>
      <c r="I33" s="332" t="s">
        <v>2063</v>
      </c>
      <c r="J33" s="333"/>
      <c r="K33" s="333"/>
    </row>
    <row r="34" spans="1:11" s="331" customFormat="1" ht="20.25" customHeight="1" x14ac:dyDescent="0.25">
      <c r="A34" s="327" t="s">
        <v>201</v>
      </c>
      <c r="B34" s="328" t="s">
        <v>2070</v>
      </c>
      <c r="C34" s="328" t="s">
        <v>855</v>
      </c>
      <c r="D34" s="329">
        <v>1</v>
      </c>
      <c r="E34" s="330">
        <v>2.7778999999999998</v>
      </c>
      <c r="F34" s="330"/>
      <c r="G34" s="330">
        <v>2.7778999999999998</v>
      </c>
      <c r="I34" s="332" t="s">
        <v>2063</v>
      </c>
      <c r="J34" s="333"/>
      <c r="K34" s="333"/>
    </row>
    <row r="35" spans="1:11" s="331" customFormat="1" ht="20.25" customHeight="1" x14ac:dyDescent="0.25">
      <c r="A35" s="327" t="s">
        <v>209</v>
      </c>
      <c r="B35" s="328" t="s">
        <v>2071</v>
      </c>
      <c r="C35" s="328" t="s">
        <v>858</v>
      </c>
      <c r="D35" s="329">
        <v>1</v>
      </c>
      <c r="E35" s="330">
        <v>1.8524</v>
      </c>
      <c r="F35" s="330"/>
      <c r="G35" s="330"/>
      <c r="I35" s="332" t="s">
        <v>2063</v>
      </c>
      <c r="J35" s="333"/>
      <c r="K35" s="333"/>
    </row>
    <row r="36" spans="1:11" s="331" customFormat="1" ht="20.25" customHeight="1" x14ac:dyDescent="0.25">
      <c r="A36" s="327" t="s">
        <v>202</v>
      </c>
      <c r="B36" s="328" t="s">
        <v>2072</v>
      </c>
      <c r="C36" s="328" t="s">
        <v>859</v>
      </c>
      <c r="D36" s="329">
        <v>1</v>
      </c>
      <c r="E36" s="330">
        <v>1.7084999999999999</v>
      </c>
      <c r="F36" s="330"/>
      <c r="G36" s="330"/>
      <c r="I36" s="332" t="s">
        <v>2063</v>
      </c>
      <c r="J36" s="333"/>
      <c r="K36" s="333"/>
    </row>
    <row r="37" spans="1:11" s="331" customFormat="1" ht="20.25" customHeight="1" outlineLevel="1" x14ac:dyDescent="0.25">
      <c r="A37" s="327" t="s">
        <v>243</v>
      </c>
      <c r="B37" s="328" t="s">
        <v>2073</v>
      </c>
      <c r="C37" s="328" t="s">
        <v>860</v>
      </c>
      <c r="D37" s="329">
        <v>1</v>
      </c>
      <c r="E37" s="330">
        <v>2.0131000000000001</v>
      </c>
      <c r="F37" s="330"/>
      <c r="G37" s="330"/>
      <c r="I37" s="332" t="s">
        <v>2063</v>
      </c>
      <c r="J37" s="333"/>
      <c r="K37" s="333"/>
    </row>
    <row r="38" spans="1:11" s="331" customFormat="1" ht="20.25" customHeight="1" outlineLevel="1" x14ac:dyDescent="0.25">
      <c r="A38" s="327" t="s">
        <v>180</v>
      </c>
      <c r="B38" s="328" t="s">
        <v>2074</v>
      </c>
      <c r="C38" s="328" t="s">
        <v>864</v>
      </c>
      <c r="D38" s="329">
        <v>1</v>
      </c>
      <c r="E38" s="330">
        <v>2.2776999999999998</v>
      </c>
      <c r="F38" s="330"/>
      <c r="G38" s="330"/>
      <c r="I38" s="332" t="s">
        <v>2063</v>
      </c>
      <c r="J38" s="333"/>
      <c r="K38" s="333"/>
    </row>
    <row r="39" spans="1:11" s="331" customFormat="1" ht="20.25" customHeight="1" outlineLevel="1" x14ac:dyDescent="0.25">
      <c r="A39" s="327" t="s">
        <v>244</v>
      </c>
      <c r="B39" s="328" t="s">
        <v>2075</v>
      </c>
      <c r="C39" s="328" t="s">
        <v>865</v>
      </c>
      <c r="D39" s="329">
        <v>1</v>
      </c>
      <c r="E39" s="330">
        <v>1.7698</v>
      </c>
      <c r="F39" s="330"/>
      <c r="G39" s="330"/>
      <c r="I39" s="332" t="s">
        <v>2063</v>
      </c>
      <c r="J39" s="333"/>
      <c r="K39" s="333"/>
    </row>
    <row r="40" spans="1:11" s="331" customFormat="1" ht="20.25" customHeight="1" outlineLevel="1" x14ac:dyDescent="0.25">
      <c r="A40" s="327" t="s">
        <v>229</v>
      </c>
      <c r="B40" s="328" t="s">
        <v>2076</v>
      </c>
      <c r="C40" s="328" t="s">
        <v>866</v>
      </c>
      <c r="D40" s="329">
        <v>1</v>
      </c>
      <c r="E40" s="330">
        <v>1.3452</v>
      </c>
      <c r="F40" s="330"/>
      <c r="G40" s="330"/>
      <c r="I40" s="332" t="s">
        <v>2063</v>
      </c>
      <c r="J40" s="333"/>
      <c r="K40" s="333"/>
    </row>
    <row r="41" spans="1:11" s="331" customFormat="1" ht="20.25" customHeight="1" outlineLevel="1" x14ac:dyDescent="0.25">
      <c r="A41" s="327" t="s">
        <v>171</v>
      </c>
      <c r="B41" s="328" t="s">
        <v>2077</v>
      </c>
      <c r="C41" s="328" t="s">
        <v>867</v>
      </c>
      <c r="D41" s="329">
        <v>1</v>
      </c>
      <c r="E41" s="330">
        <v>2.5312999999999999</v>
      </c>
      <c r="F41" s="330"/>
      <c r="G41" s="330"/>
      <c r="I41" s="332" t="s">
        <v>2063</v>
      </c>
      <c r="J41" s="333"/>
      <c r="K41" s="333"/>
    </row>
    <row r="42" spans="1:11" s="331" customFormat="1" ht="20.25" customHeight="1" outlineLevel="1" x14ac:dyDescent="0.25">
      <c r="A42" s="327" t="s">
        <v>181</v>
      </c>
      <c r="B42" s="328" t="s">
        <v>2078</v>
      </c>
      <c r="C42" s="328" t="s">
        <v>868</v>
      </c>
      <c r="D42" s="329">
        <v>1</v>
      </c>
      <c r="E42" s="330">
        <v>2.9192999999999998</v>
      </c>
      <c r="F42" s="330"/>
      <c r="G42" s="330"/>
      <c r="I42" s="332" t="s">
        <v>2063</v>
      </c>
      <c r="J42" s="333"/>
      <c r="K42" s="333"/>
    </row>
    <row r="43" spans="1:11" s="331" customFormat="1" ht="20.25" customHeight="1" outlineLevel="1" x14ac:dyDescent="0.25">
      <c r="A43" s="327" t="s">
        <v>191</v>
      </c>
      <c r="B43" s="328" t="s">
        <v>2079</v>
      </c>
      <c r="C43" s="328" t="s">
        <v>871</v>
      </c>
      <c r="D43" s="329">
        <v>1</v>
      </c>
      <c r="E43" s="330">
        <v>3.2705000000000002</v>
      </c>
      <c r="F43" s="330"/>
      <c r="G43" s="330"/>
      <c r="I43" s="332" t="s">
        <v>2063</v>
      </c>
      <c r="J43" s="333"/>
      <c r="K43" s="333"/>
    </row>
    <row r="44" spans="1:11" s="331" customFormat="1" ht="20.25" customHeight="1" outlineLevel="1" x14ac:dyDescent="0.25">
      <c r="A44" s="327" t="s">
        <v>182</v>
      </c>
      <c r="B44" s="328" t="s">
        <v>2080</v>
      </c>
      <c r="C44" s="328" t="s">
        <v>872</v>
      </c>
      <c r="D44" s="329">
        <v>1</v>
      </c>
      <c r="E44" s="330">
        <v>2.6111</v>
      </c>
      <c r="F44" s="330"/>
      <c r="G44" s="330"/>
      <c r="I44" s="332" t="s">
        <v>2063</v>
      </c>
      <c r="J44" s="333"/>
      <c r="K44" s="333"/>
    </row>
    <row r="45" spans="1:11" s="331" customFormat="1" ht="20.25" customHeight="1" outlineLevel="1" x14ac:dyDescent="0.25">
      <c r="A45" s="327" t="s">
        <v>245</v>
      </c>
      <c r="B45" s="328" t="s">
        <v>2081</v>
      </c>
      <c r="C45" s="328" t="s">
        <v>874</v>
      </c>
      <c r="D45" s="329">
        <v>1</v>
      </c>
      <c r="E45" s="330">
        <v>2.4653999999999998</v>
      </c>
      <c r="F45" s="330"/>
      <c r="G45" s="330"/>
      <c r="I45" s="332" t="s">
        <v>2063</v>
      </c>
      <c r="J45" s="333"/>
      <c r="K45" s="333"/>
    </row>
    <row r="46" spans="1:11" s="331" customFormat="1" ht="20.25" customHeight="1" outlineLevel="1" x14ac:dyDescent="0.25">
      <c r="A46" s="327" t="s">
        <v>246</v>
      </c>
      <c r="B46" s="328" t="s">
        <v>2082</v>
      </c>
      <c r="C46" s="328" t="s">
        <v>879</v>
      </c>
      <c r="D46" s="329">
        <v>5</v>
      </c>
      <c r="E46" s="330">
        <v>7.2148000000000003</v>
      </c>
      <c r="F46" s="330"/>
      <c r="G46" s="330"/>
      <c r="I46" s="332" t="s">
        <v>2063</v>
      </c>
      <c r="J46" s="333"/>
      <c r="K46" s="333"/>
    </row>
    <row r="47" spans="1:11" s="331" customFormat="1" ht="20.25" customHeight="1" outlineLevel="1" x14ac:dyDescent="0.25">
      <c r="A47" s="327" t="s">
        <v>221</v>
      </c>
      <c r="B47" s="328" t="s">
        <v>2083</v>
      </c>
      <c r="C47" s="328" t="s">
        <v>876</v>
      </c>
      <c r="D47" s="329">
        <v>1</v>
      </c>
      <c r="E47" s="330">
        <v>1.9555</v>
      </c>
      <c r="F47" s="330"/>
      <c r="G47" s="330"/>
      <c r="I47" s="332" t="s">
        <v>2063</v>
      </c>
      <c r="J47" s="333"/>
      <c r="K47" s="333"/>
    </row>
    <row r="48" spans="1:11" s="331" customFormat="1" ht="20.25" customHeight="1" outlineLevel="1" x14ac:dyDescent="0.25">
      <c r="A48" s="327" t="s">
        <v>247</v>
      </c>
      <c r="B48" s="328" t="s">
        <v>2084</v>
      </c>
      <c r="C48" s="328" t="s">
        <v>878</v>
      </c>
      <c r="D48" s="329">
        <v>1</v>
      </c>
      <c r="E48" s="330">
        <v>1.6022000000000001</v>
      </c>
      <c r="F48" s="330"/>
      <c r="G48" s="330"/>
      <c r="I48" s="332" t="s">
        <v>2063</v>
      </c>
      <c r="J48" s="333"/>
      <c r="K48" s="333"/>
    </row>
    <row r="49" spans="1:11" s="331" customFormat="1" ht="20.25" customHeight="1" outlineLevel="1" x14ac:dyDescent="0.25">
      <c r="A49" s="327" t="s">
        <v>211</v>
      </c>
      <c r="B49" s="328" t="s">
        <v>2085</v>
      </c>
      <c r="C49" s="328" t="s">
        <v>880</v>
      </c>
      <c r="D49" s="329">
        <v>1</v>
      </c>
      <c r="E49" s="330">
        <v>2.4430000000000001</v>
      </c>
      <c r="F49" s="330"/>
      <c r="G49" s="330"/>
      <c r="I49" s="332" t="s">
        <v>2063</v>
      </c>
      <c r="J49" s="333"/>
      <c r="K49" s="333"/>
    </row>
    <row r="50" spans="1:11" s="331" customFormat="1" ht="20.25" customHeight="1" outlineLevel="1" x14ac:dyDescent="0.25">
      <c r="A50" s="327" t="s">
        <v>183</v>
      </c>
      <c r="B50" s="328" t="s">
        <v>2086</v>
      </c>
      <c r="C50" s="328" t="s">
        <v>881</v>
      </c>
      <c r="D50" s="329">
        <v>2</v>
      </c>
      <c r="E50" s="330">
        <v>9.7089999999999996</v>
      </c>
      <c r="F50" s="330"/>
      <c r="G50" s="330"/>
      <c r="I50" s="332" t="s">
        <v>2063</v>
      </c>
      <c r="J50" s="333"/>
      <c r="K50" s="333"/>
    </row>
    <row r="51" spans="1:11" s="331" customFormat="1" ht="20.25" customHeight="1" outlineLevel="1" x14ac:dyDescent="0.25">
      <c r="A51" s="327" t="s">
        <v>292</v>
      </c>
      <c r="B51" s="328" t="s">
        <v>2087</v>
      </c>
      <c r="C51" s="328" t="s">
        <v>882</v>
      </c>
      <c r="D51" s="329">
        <v>1</v>
      </c>
      <c r="E51" s="330">
        <v>1.9412</v>
      </c>
      <c r="F51" s="330"/>
      <c r="G51" s="330"/>
      <c r="I51" s="332" t="s">
        <v>2063</v>
      </c>
      <c r="J51" s="333"/>
      <c r="K51" s="333"/>
    </row>
    <row r="52" spans="1:11" s="331" customFormat="1" ht="20.25" customHeight="1" outlineLevel="1" x14ac:dyDescent="0.25">
      <c r="A52" s="327" t="s">
        <v>184</v>
      </c>
      <c r="B52" s="328" t="s">
        <v>2088</v>
      </c>
      <c r="C52" s="328" t="s">
        <v>883</v>
      </c>
      <c r="D52" s="329">
        <v>2</v>
      </c>
      <c r="E52" s="330">
        <v>9.7156000000000002</v>
      </c>
      <c r="F52" s="330"/>
      <c r="G52" s="330"/>
      <c r="I52" s="332" t="s">
        <v>2063</v>
      </c>
      <c r="J52" s="333"/>
      <c r="K52" s="333"/>
    </row>
    <row r="53" spans="1:11" s="331" customFormat="1" ht="20.25" customHeight="1" outlineLevel="1" x14ac:dyDescent="0.25">
      <c r="A53" s="327" t="s">
        <v>234</v>
      </c>
      <c r="B53" s="328" t="s">
        <v>2089</v>
      </c>
      <c r="C53" s="328" t="s">
        <v>884</v>
      </c>
      <c r="D53" s="329">
        <v>5</v>
      </c>
      <c r="E53" s="330">
        <v>8.2134999999999998</v>
      </c>
      <c r="F53" s="330"/>
      <c r="G53" s="330"/>
      <c r="I53" s="332" t="s">
        <v>2063</v>
      </c>
      <c r="J53" s="333"/>
      <c r="K53" s="333"/>
    </row>
    <row r="54" spans="1:11" s="331" customFormat="1" ht="20.25" customHeight="1" outlineLevel="1" x14ac:dyDescent="0.25">
      <c r="A54" s="327" t="s">
        <v>235</v>
      </c>
      <c r="B54" s="328" t="s">
        <v>2090</v>
      </c>
      <c r="C54" s="328" t="s">
        <v>885</v>
      </c>
      <c r="D54" s="329">
        <v>5</v>
      </c>
      <c r="E54" s="330">
        <v>7.9687000000000001</v>
      </c>
      <c r="F54" s="330"/>
      <c r="G54" s="330"/>
      <c r="I54" s="332" t="s">
        <v>2063</v>
      </c>
      <c r="J54" s="333"/>
      <c r="K54" s="333"/>
    </row>
    <row r="55" spans="1:11" s="331" customFormat="1" ht="20.25" customHeight="1" outlineLevel="1" x14ac:dyDescent="0.25">
      <c r="A55" s="327" t="s">
        <v>236</v>
      </c>
      <c r="B55" s="328" t="s">
        <v>2091</v>
      </c>
      <c r="C55" s="328" t="s">
        <v>886</v>
      </c>
      <c r="D55" s="329">
        <v>5</v>
      </c>
      <c r="E55" s="330">
        <v>7.4080000000000004</v>
      </c>
      <c r="F55" s="330"/>
      <c r="G55" s="330"/>
      <c r="I55" s="332" t="s">
        <v>2063</v>
      </c>
      <c r="J55" s="333"/>
      <c r="K55" s="333"/>
    </row>
    <row r="56" spans="1:11" s="331" customFormat="1" ht="20.25" customHeight="1" outlineLevel="1" x14ac:dyDescent="0.25">
      <c r="A56" s="327" t="s">
        <v>237</v>
      </c>
      <c r="B56" s="328" t="s">
        <v>2092</v>
      </c>
      <c r="C56" s="328" t="s">
        <v>887</v>
      </c>
      <c r="D56" s="329">
        <v>5</v>
      </c>
      <c r="E56" s="330">
        <v>9.0731999999999999</v>
      </c>
      <c r="F56" s="330"/>
      <c r="G56" s="330"/>
      <c r="I56" s="332" t="s">
        <v>2063</v>
      </c>
      <c r="J56" s="333"/>
      <c r="K56" s="333"/>
    </row>
    <row r="57" spans="1:11" s="331" customFormat="1" ht="20.25" customHeight="1" outlineLevel="1" x14ac:dyDescent="0.25">
      <c r="A57" s="327" t="s">
        <v>238</v>
      </c>
      <c r="B57" s="328" t="s">
        <v>2093</v>
      </c>
      <c r="C57" s="328" t="s">
        <v>888</v>
      </c>
      <c r="D57" s="329">
        <v>5</v>
      </c>
      <c r="E57" s="330">
        <v>7.4027000000000003</v>
      </c>
      <c r="F57" s="330"/>
      <c r="G57" s="330"/>
      <c r="I57" s="332" t="s">
        <v>2063</v>
      </c>
      <c r="J57" s="333"/>
      <c r="K57" s="333"/>
    </row>
    <row r="58" spans="1:11" s="331" customFormat="1" ht="20.25" customHeight="1" outlineLevel="1" x14ac:dyDescent="0.25">
      <c r="A58" s="327" t="s">
        <v>251</v>
      </c>
      <c r="B58" s="328" t="s">
        <v>2094</v>
      </c>
      <c r="C58" s="328" t="s">
        <v>889</v>
      </c>
      <c r="D58" s="329">
        <v>1</v>
      </c>
      <c r="E58" s="330">
        <v>2.6173999999999999</v>
      </c>
      <c r="F58" s="330"/>
      <c r="G58" s="330"/>
      <c r="I58" s="332" t="s">
        <v>2063</v>
      </c>
      <c r="J58" s="333"/>
      <c r="K58" s="333"/>
    </row>
    <row r="59" spans="1:11" s="331" customFormat="1" ht="20.25" customHeight="1" outlineLevel="1" x14ac:dyDescent="0.25">
      <c r="A59" s="327" t="s">
        <v>252</v>
      </c>
      <c r="B59" s="328" t="s">
        <v>2095</v>
      </c>
      <c r="C59" s="328" t="s">
        <v>890</v>
      </c>
      <c r="D59" s="329">
        <v>1</v>
      </c>
      <c r="E59" s="330">
        <v>1.7788999999999999</v>
      </c>
      <c r="F59" s="330"/>
      <c r="G59" s="330"/>
      <c r="I59" s="332" t="s">
        <v>2063</v>
      </c>
      <c r="J59" s="333"/>
      <c r="K59" s="333"/>
    </row>
    <row r="60" spans="1:11" s="331" customFormat="1" ht="20.25" customHeight="1" outlineLevel="1" x14ac:dyDescent="0.25">
      <c r="A60" s="327" t="s">
        <v>186</v>
      </c>
      <c r="B60" s="328" t="s">
        <v>2096</v>
      </c>
      <c r="C60" s="328" t="s">
        <v>891</v>
      </c>
      <c r="D60" s="329">
        <v>1</v>
      </c>
      <c r="E60" s="330">
        <v>2.5038</v>
      </c>
      <c r="F60" s="330"/>
      <c r="G60" s="330"/>
      <c r="I60" s="332" t="s">
        <v>2063</v>
      </c>
      <c r="J60" s="333"/>
      <c r="K60" s="333"/>
    </row>
    <row r="61" spans="1:11" s="331" customFormat="1" ht="20.25" customHeight="1" outlineLevel="1" x14ac:dyDescent="0.25">
      <c r="A61" s="327" t="s">
        <v>253</v>
      </c>
      <c r="B61" s="328" t="s">
        <v>1419</v>
      </c>
      <c r="C61" s="328" t="s">
        <v>920</v>
      </c>
      <c r="D61" s="329">
        <v>1</v>
      </c>
      <c r="E61" s="330">
        <v>2.0733999999999999</v>
      </c>
      <c r="F61" s="330"/>
      <c r="G61" s="330"/>
      <c r="I61" s="332" t="s">
        <v>2063</v>
      </c>
      <c r="J61" s="333"/>
      <c r="K61" s="333"/>
    </row>
    <row r="62" spans="1:11" s="331" customFormat="1" ht="20.25" customHeight="1" outlineLevel="1" x14ac:dyDescent="0.25">
      <c r="A62" s="327" t="s">
        <v>188</v>
      </c>
      <c r="B62" s="328" t="s">
        <v>1420</v>
      </c>
      <c r="C62" s="328" t="s">
        <v>921</v>
      </c>
      <c r="D62" s="329">
        <v>2</v>
      </c>
      <c r="E62" s="330">
        <v>3.2105000000000001</v>
      </c>
      <c r="F62" s="330"/>
      <c r="G62" s="330"/>
      <c r="I62" s="332" t="s">
        <v>2063</v>
      </c>
      <c r="J62" s="333"/>
      <c r="K62" s="333"/>
    </row>
    <row r="63" spans="1:11" s="331" customFormat="1" ht="20.25" customHeight="1" outlineLevel="1" x14ac:dyDescent="0.25">
      <c r="A63" s="327" t="s">
        <v>239</v>
      </c>
      <c r="B63" s="328" t="s">
        <v>1421</v>
      </c>
      <c r="C63" s="328" t="s">
        <v>922</v>
      </c>
      <c r="D63" s="329">
        <v>1</v>
      </c>
      <c r="E63" s="330">
        <v>2.9811000000000001</v>
      </c>
      <c r="F63" s="330"/>
      <c r="G63" s="330"/>
      <c r="I63" s="332" t="s">
        <v>2063</v>
      </c>
      <c r="J63" s="333"/>
      <c r="K63" s="333"/>
    </row>
    <row r="64" spans="1:11" s="331" customFormat="1" ht="20.25" customHeight="1" outlineLevel="1" x14ac:dyDescent="0.25">
      <c r="A64" s="327" t="s">
        <v>240</v>
      </c>
      <c r="B64" s="328" t="s">
        <v>1422</v>
      </c>
      <c r="C64" s="328" t="s">
        <v>924</v>
      </c>
      <c r="D64" s="329">
        <v>1</v>
      </c>
      <c r="E64" s="330">
        <v>2.5274999999999999</v>
      </c>
      <c r="F64" s="330"/>
      <c r="G64" s="330"/>
      <c r="I64" s="332" t="s">
        <v>2063</v>
      </c>
      <c r="J64" s="333"/>
      <c r="K64" s="333"/>
    </row>
    <row r="65" spans="1:11" s="331" customFormat="1" ht="20.25" customHeight="1" outlineLevel="1" x14ac:dyDescent="0.25">
      <c r="A65" s="327" t="s">
        <v>321</v>
      </c>
      <c r="B65" s="328" t="s">
        <v>1423</v>
      </c>
      <c r="C65" s="328" t="s">
        <v>925</v>
      </c>
      <c r="D65" s="329">
        <v>2</v>
      </c>
      <c r="E65" s="330">
        <v>8.5503999999999998</v>
      </c>
      <c r="F65" s="330"/>
      <c r="G65" s="330"/>
      <c r="I65" s="332" t="s">
        <v>2063</v>
      </c>
      <c r="J65" s="333"/>
      <c r="K65" s="333"/>
    </row>
    <row r="66" spans="1:11" s="331" customFormat="1" ht="20.25" customHeight="1" outlineLevel="1" x14ac:dyDescent="0.25">
      <c r="A66" s="327" t="s">
        <v>255</v>
      </c>
      <c r="B66" s="328" t="s">
        <v>1424</v>
      </c>
      <c r="C66" s="328" t="s">
        <v>926</v>
      </c>
      <c r="D66" s="329">
        <v>2</v>
      </c>
      <c r="E66" s="330">
        <v>9.8684999999999992</v>
      </c>
      <c r="F66" s="330"/>
      <c r="G66" s="330"/>
      <c r="I66" s="332" t="s">
        <v>2063</v>
      </c>
      <c r="J66" s="333"/>
      <c r="K66" s="333"/>
    </row>
    <row r="67" spans="1:11" s="331" customFormat="1" ht="20.25" customHeight="1" outlineLevel="1" x14ac:dyDescent="0.25">
      <c r="A67" s="327" t="s">
        <v>303</v>
      </c>
      <c r="B67" s="328" t="s">
        <v>1425</v>
      </c>
      <c r="C67" s="328" t="s">
        <v>927</v>
      </c>
      <c r="D67" s="329">
        <v>1</v>
      </c>
      <c r="E67" s="330">
        <v>2.2831999999999999</v>
      </c>
      <c r="F67" s="330"/>
      <c r="G67" s="330"/>
      <c r="I67" s="332" t="s">
        <v>2063</v>
      </c>
      <c r="J67" s="333"/>
      <c r="K67" s="333"/>
    </row>
    <row r="68" spans="1:11" s="331" customFormat="1" ht="20.25" customHeight="1" outlineLevel="1" x14ac:dyDescent="0.25">
      <c r="A68" s="327" t="s">
        <v>256</v>
      </c>
      <c r="B68" s="328" t="s">
        <v>1426</v>
      </c>
      <c r="C68" s="328" t="s">
        <v>928</v>
      </c>
      <c r="D68" s="329">
        <v>1</v>
      </c>
      <c r="E68" s="330">
        <v>1.7896000000000001</v>
      </c>
      <c r="F68" s="330"/>
      <c r="G68" s="330"/>
      <c r="I68" s="332" t="s">
        <v>2063</v>
      </c>
      <c r="J68" s="333"/>
      <c r="K68" s="333"/>
    </row>
    <row r="69" spans="1:11" s="331" customFormat="1" ht="20.25" customHeight="1" outlineLevel="1" x14ac:dyDescent="0.25">
      <c r="A69" s="327" t="s">
        <v>323</v>
      </c>
      <c r="B69" s="328" t="s">
        <v>1427</v>
      </c>
      <c r="C69" s="328" t="s">
        <v>930</v>
      </c>
      <c r="D69" s="329">
        <v>2</v>
      </c>
      <c r="E69" s="330">
        <v>9.9928000000000008</v>
      </c>
      <c r="F69" s="330"/>
      <c r="G69" s="330"/>
      <c r="I69" s="332" t="s">
        <v>2063</v>
      </c>
      <c r="J69" s="333"/>
      <c r="K69" s="333"/>
    </row>
    <row r="70" spans="1:11" s="331" customFormat="1" ht="20.25" customHeight="1" outlineLevel="1" x14ac:dyDescent="0.25">
      <c r="A70" s="327" t="s">
        <v>324</v>
      </c>
      <c r="B70" s="328" t="s">
        <v>2097</v>
      </c>
      <c r="C70" s="328" t="s">
        <v>931</v>
      </c>
      <c r="D70" s="329">
        <v>5</v>
      </c>
      <c r="E70" s="330">
        <v>6.9843000000000002</v>
      </c>
      <c r="F70" s="330"/>
      <c r="G70" s="330">
        <v>5.9835000000000003</v>
      </c>
      <c r="I70" s="332" t="s">
        <v>2063</v>
      </c>
      <c r="J70" s="333"/>
      <c r="K70" s="333"/>
    </row>
    <row r="71" spans="1:11" s="331" customFormat="1" ht="20.25" customHeight="1" outlineLevel="1" x14ac:dyDescent="0.25">
      <c r="A71" s="327" t="s">
        <v>378</v>
      </c>
      <c r="B71" s="328" t="s">
        <v>2098</v>
      </c>
      <c r="C71" s="328" t="s">
        <v>932</v>
      </c>
      <c r="D71" s="329">
        <v>1</v>
      </c>
      <c r="E71" s="330">
        <v>2.0935000000000001</v>
      </c>
      <c r="F71" s="330"/>
      <c r="G71" s="330"/>
      <c r="I71" s="332" t="s">
        <v>2063</v>
      </c>
      <c r="J71" s="333"/>
      <c r="K71" s="333"/>
    </row>
    <row r="72" spans="1:11" s="331" customFormat="1" ht="20.25" customHeight="1" outlineLevel="1" x14ac:dyDescent="0.25">
      <c r="A72" s="327" t="s">
        <v>379</v>
      </c>
      <c r="B72" s="328" t="s">
        <v>2099</v>
      </c>
      <c r="C72" s="328" t="s">
        <v>933</v>
      </c>
      <c r="D72" s="329">
        <v>1</v>
      </c>
      <c r="E72" s="330">
        <v>2.0983000000000001</v>
      </c>
      <c r="F72" s="330"/>
      <c r="G72" s="330"/>
      <c r="I72" s="332" t="s">
        <v>2063</v>
      </c>
      <c r="J72" s="333"/>
      <c r="K72" s="333"/>
    </row>
    <row r="73" spans="1:11" s="331" customFormat="1" ht="20.25" customHeight="1" outlineLevel="1" x14ac:dyDescent="0.25">
      <c r="A73" s="327" t="s">
        <v>380</v>
      </c>
      <c r="B73" s="328" t="s">
        <v>2100</v>
      </c>
      <c r="C73" s="328" t="s">
        <v>934</v>
      </c>
      <c r="D73" s="329">
        <v>5</v>
      </c>
      <c r="E73" s="330">
        <v>8.1954999999999991</v>
      </c>
      <c r="F73" s="330"/>
      <c r="G73" s="330"/>
      <c r="I73" s="332" t="s">
        <v>2063</v>
      </c>
      <c r="J73" s="333"/>
      <c r="K73" s="333"/>
    </row>
    <row r="74" spans="1:11" s="331" customFormat="1" ht="20.25" customHeight="1" outlineLevel="1" x14ac:dyDescent="0.25">
      <c r="A74" s="327" t="s">
        <v>381</v>
      </c>
      <c r="B74" s="328" t="s">
        <v>2101</v>
      </c>
      <c r="C74" s="328" t="s">
        <v>937</v>
      </c>
      <c r="D74" s="329">
        <v>1</v>
      </c>
      <c r="E74" s="330">
        <v>1.9138999999999999</v>
      </c>
      <c r="F74" s="330"/>
      <c r="G74" s="330"/>
      <c r="I74" s="332" t="s">
        <v>2063</v>
      </c>
      <c r="J74" s="333"/>
      <c r="K74" s="333"/>
    </row>
    <row r="75" spans="1:11" s="331" customFormat="1" ht="20.25" customHeight="1" outlineLevel="1" x14ac:dyDescent="0.25">
      <c r="A75" s="327" t="s">
        <v>304</v>
      </c>
      <c r="B75" s="328" t="s">
        <v>2102</v>
      </c>
      <c r="C75" s="328" t="s">
        <v>938</v>
      </c>
      <c r="D75" s="329">
        <v>1</v>
      </c>
      <c r="E75" s="330">
        <v>1.8169</v>
      </c>
      <c r="F75" s="330"/>
      <c r="G75" s="330"/>
      <c r="I75" s="332" t="s">
        <v>2063</v>
      </c>
      <c r="J75" s="333"/>
      <c r="K75" s="333"/>
    </row>
    <row r="76" spans="1:11" s="331" customFormat="1" ht="20.25" customHeight="1" outlineLevel="1" x14ac:dyDescent="0.25">
      <c r="A76" s="327" t="s">
        <v>382</v>
      </c>
      <c r="B76" s="328" t="s">
        <v>2103</v>
      </c>
      <c r="C76" s="328" t="s">
        <v>939</v>
      </c>
      <c r="D76" s="329">
        <v>1</v>
      </c>
      <c r="E76" s="330">
        <v>1.9348000000000001</v>
      </c>
      <c r="F76" s="330"/>
      <c r="G76" s="330"/>
      <c r="I76" s="332" t="s">
        <v>2063</v>
      </c>
      <c r="J76" s="333"/>
      <c r="K76" s="333"/>
    </row>
    <row r="77" spans="1:11" s="331" customFormat="1" ht="20.25" customHeight="1" outlineLevel="1" x14ac:dyDescent="0.25">
      <c r="A77" s="327" t="s">
        <v>383</v>
      </c>
      <c r="B77" s="328" t="s">
        <v>2104</v>
      </c>
      <c r="C77" s="328" t="s">
        <v>940</v>
      </c>
      <c r="D77" s="329">
        <v>1</v>
      </c>
      <c r="E77" s="330">
        <v>2.2383999999999999</v>
      </c>
      <c r="F77" s="330"/>
      <c r="G77" s="330"/>
      <c r="I77" s="332" t="s">
        <v>2063</v>
      </c>
      <c r="J77" s="333"/>
      <c r="K77" s="333"/>
    </row>
    <row r="78" spans="1:11" s="331" customFormat="1" ht="20.25" customHeight="1" outlineLevel="1" x14ac:dyDescent="0.25">
      <c r="A78" s="327" t="s">
        <v>384</v>
      </c>
      <c r="B78" s="328" t="s">
        <v>2105</v>
      </c>
      <c r="C78" s="328" t="s">
        <v>941</v>
      </c>
      <c r="D78" s="329">
        <v>1</v>
      </c>
      <c r="E78" s="330">
        <v>1.7558</v>
      </c>
      <c r="F78" s="330"/>
      <c r="G78" s="330"/>
      <c r="I78" s="332" t="s">
        <v>2063</v>
      </c>
      <c r="J78" s="333"/>
      <c r="K78" s="333"/>
    </row>
    <row r="79" spans="1:11" s="331" customFormat="1" ht="24" customHeight="1" outlineLevel="1" x14ac:dyDescent="0.25">
      <c r="A79" s="327" t="s">
        <v>305</v>
      </c>
      <c r="B79" s="328" t="s">
        <v>2106</v>
      </c>
      <c r="C79" s="328" t="s">
        <v>942</v>
      </c>
      <c r="D79" s="329">
        <v>1</v>
      </c>
      <c r="E79" s="330">
        <v>1.6235999999999999</v>
      </c>
      <c r="F79" s="330"/>
      <c r="G79" s="330"/>
      <c r="I79" s="332" t="s">
        <v>2063</v>
      </c>
      <c r="J79" s="333"/>
      <c r="K79" s="333"/>
    </row>
    <row r="80" spans="1:11" s="331" customFormat="1" ht="26.25" customHeight="1" outlineLevel="1" x14ac:dyDescent="0.25">
      <c r="A80" s="327" t="s">
        <v>258</v>
      </c>
      <c r="B80" s="328" t="s">
        <v>2107</v>
      </c>
      <c r="C80" s="328" t="s">
        <v>945</v>
      </c>
      <c r="D80" s="329">
        <v>14</v>
      </c>
      <c r="E80" s="330">
        <v>8.5169999999999995</v>
      </c>
      <c r="F80" s="330">
        <v>10.1807</v>
      </c>
      <c r="G80" s="330"/>
      <c r="I80" s="332" t="s">
        <v>2063</v>
      </c>
      <c r="J80" s="333"/>
      <c r="K80" s="333"/>
    </row>
    <row r="81" spans="1:11" s="331" customFormat="1" ht="20.25" customHeight="1" outlineLevel="1" x14ac:dyDescent="0.25">
      <c r="A81" s="327" t="s">
        <v>385</v>
      </c>
      <c r="B81" s="328" t="s">
        <v>2108</v>
      </c>
      <c r="C81" s="328" t="s">
        <v>943</v>
      </c>
      <c r="D81" s="329">
        <v>1</v>
      </c>
      <c r="E81" s="330">
        <v>2.2774999999999999</v>
      </c>
      <c r="F81" s="330"/>
      <c r="G81" s="330"/>
      <c r="I81" s="332" t="s">
        <v>2063</v>
      </c>
      <c r="J81" s="333"/>
      <c r="K81" s="333"/>
    </row>
    <row r="82" spans="1:11" s="331" customFormat="1" ht="20.25" customHeight="1" outlineLevel="1" x14ac:dyDescent="0.25">
      <c r="A82" s="327" t="s">
        <v>386</v>
      </c>
      <c r="B82" s="328" t="s">
        <v>2109</v>
      </c>
      <c r="C82" s="328" t="s">
        <v>944</v>
      </c>
      <c r="D82" s="329">
        <v>5</v>
      </c>
      <c r="E82" s="330">
        <v>8.7834000000000003</v>
      </c>
      <c r="F82" s="330"/>
      <c r="G82" s="330">
        <v>7.6314000000000002</v>
      </c>
      <c r="I82" s="332" t="s">
        <v>2063</v>
      </c>
      <c r="J82" s="333"/>
      <c r="K82" s="333"/>
    </row>
    <row r="83" spans="1:11" s="331" customFormat="1" ht="20.25" customHeight="1" outlineLevel="1" x14ac:dyDescent="0.25">
      <c r="A83" s="327" t="s">
        <v>306</v>
      </c>
      <c r="B83" s="328" t="s">
        <v>2110</v>
      </c>
      <c r="C83" s="328" t="s">
        <v>952</v>
      </c>
      <c r="D83" s="329">
        <v>1</v>
      </c>
      <c r="E83" s="330">
        <v>3.0196999999999998</v>
      </c>
      <c r="F83" s="330"/>
      <c r="G83" s="330"/>
      <c r="I83" s="332" t="s">
        <v>2063</v>
      </c>
      <c r="J83" s="333"/>
      <c r="K83" s="333"/>
    </row>
    <row r="84" spans="1:11" s="331" customFormat="1" ht="20.25" customHeight="1" outlineLevel="1" x14ac:dyDescent="0.25">
      <c r="A84" s="327" t="s">
        <v>192</v>
      </c>
      <c r="B84" s="328" t="s">
        <v>1443</v>
      </c>
      <c r="C84" s="328" t="s">
        <v>953</v>
      </c>
      <c r="D84" s="329">
        <v>9</v>
      </c>
      <c r="E84" s="330">
        <v>8.5030999999999999</v>
      </c>
      <c r="F84" s="330">
        <v>11.0589</v>
      </c>
      <c r="G84" s="330"/>
      <c r="I84" s="332" t="s">
        <v>2063</v>
      </c>
      <c r="J84" s="333"/>
      <c r="K84" s="333"/>
    </row>
    <row r="85" spans="1:11" s="331" customFormat="1" ht="20.25" customHeight="1" outlineLevel="1" x14ac:dyDescent="0.25">
      <c r="A85" s="327" t="s">
        <v>387</v>
      </c>
      <c r="B85" s="328" t="s">
        <v>1444</v>
      </c>
      <c r="C85" s="328" t="s">
        <v>954</v>
      </c>
      <c r="D85" s="329">
        <v>1</v>
      </c>
      <c r="E85" s="330">
        <v>3.0209000000000001</v>
      </c>
      <c r="F85" s="330"/>
      <c r="G85" s="330"/>
      <c r="I85" s="332" t="s">
        <v>2063</v>
      </c>
      <c r="J85" s="333"/>
      <c r="K85" s="333"/>
    </row>
    <row r="86" spans="1:11" s="331" customFormat="1" ht="20.25" customHeight="1" outlineLevel="1" x14ac:dyDescent="0.25">
      <c r="A86" s="327" t="s">
        <v>193</v>
      </c>
      <c r="B86" s="328" t="s">
        <v>1445</v>
      </c>
      <c r="C86" s="328" t="s">
        <v>955</v>
      </c>
      <c r="D86" s="329">
        <v>9</v>
      </c>
      <c r="E86" s="330">
        <v>8.1739999999999995</v>
      </c>
      <c r="F86" s="330">
        <v>11.476699999999999</v>
      </c>
      <c r="G86" s="330"/>
      <c r="I86" s="332" t="s">
        <v>2063</v>
      </c>
      <c r="J86" s="333"/>
      <c r="K86" s="333"/>
    </row>
    <row r="87" spans="1:11" s="331" customFormat="1" ht="20.25" customHeight="1" outlineLevel="1" x14ac:dyDescent="0.25">
      <c r="A87" s="327" t="s">
        <v>307</v>
      </c>
      <c r="B87" s="328" t="s">
        <v>1446</v>
      </c>
      <c r="C87" s="328" t="s">
        <v>956</v>
      </c>
      <c r="D87" s="329">
        <v>9</v>
      </c>
      <c r="E87" s="330">
        <v>8.0531000000000006</v>
      </c>
      <c r="F87" s="330">
        <v>9.7645</v>
      </c>
      <c r="G87" s="330"/>
      <c r="I87" s="332" t="s">
        <v>2063</v>
      </c>
      <c r="J87" s="333"/>
      <c r="K87" s="333"/>
    </row>
    <row r="88" spans="1:11" s="331" customFormat="1" ht="20.25" customHeight="1" outlineLevel="1" x14ac:dyDescent="0.25">
      <c r="A88" s="327" t="s">
        <v>388</v>
      </c>
      <c r="B88" s="328" t="s">
        <v>1447</v>
      </c>
      <c r="C88" s="328" t="s">
        <v>957</v>
      </c>
      <c r="D88" s="329">
        <v>9</v>
      </c>
      <c r="E88" s="330">
        <v>8.2630999999999997</v>
      </c>
      <c r="F88" s="330">
        <v>10.478199999999999</v>
      </c>
      <c r="G88" s="330"/>
      <c r="I88" s="332" t="s">
        <v>2063</v>
      </c>
      <c r="J88" s="333"/>
      <c r="K88" s="333"/>
    </row>
    <row r="89" spans="1:11" s="331" customFormat="1" ht="20.25" customHeight="1" outlineLevel="1" x14ac:dyDescent="0.25">
      <c r="A89" s="327" t="s">
        <v>334</v>
      </c>
      <c r="B89" s="328" t="s">
        <v>1448</v>
      </c>
      <c r="C89" s="328" t="s">
        <v>958</v>
      </c>
      <c r="D89" s="329">
        <v>4</v>
      </c>
      <c r="E89" s="330">
        <v>9.3864000000000001</v>
      </c>
      <c r="F89" s="330"/>
      <c r="G89" s="330"/>
      <c r="I89" s="332" t="s">
        <v>2063</v>
      </c>
      <c r="J89" s="333"/>
      <c r="K89" s="333"/>
    </row>
    <row r="90" spans="1:11" s="331" customFormat="1" ht="20.25" customHeight="1" outlineLevel="1" x14ac:dyDescent="0.25">
      <c r="A90" s="327" t="s">
        <v>389</v>
      </c>
      <c r="B90" s="328" t="s">
        <v>1449</v>
      </c>
      <c r="C90" s="328" t="s">
        <v>959</v>
      </c>
      <c r="D90" s="329">
        <v>2</v>
      </c>
      <c r="E90" s="330">
        <v>9.7058999999999997</v>
      </c>
      <c r="F90" s="330"/>
      <c r="G90" s="330"/>
      <c r="I90" s="332" t="s">
        <v>2063</v>
      </c>
      <c r="J90" s="333"/>
      <c r="K90" s="333"/>
    </row>
    <row r="91" spans="1:11" s="331" customFormat="1" ht="20.25" customHeight="1" outlineLevel="1" x14ac:dyDescent="0.25">
      <c r="A91" s="327" t="s">
        <v>390</v>
      </c>
      <c r="B91" s="328" t="s">
        <v>2111</v>
      </c>
      <c r="C91" s="328" t="s">
        <v>960</v>
      </c>
      <c r="D91" s="329">
        <v>5</v>
      </c>
      <c r="E91" s="330">
        <v>7.5114999999999998</v>
      </c>
      <c r="F91" s="330"/>
      <c r="G91" s="330"/>
      <c r="I91" s="332" t="s">
        <v>2063</v>
      </c>
      <c r="J91" s="333"/>
      <c r="K91" s="333"/>
    </row>
    <row r="92" spans="1:11" s="331" customFormat="1" ht="20.25" customHeight="1" outlineLevel="1" x14ac:dyDescent="0.25">
      <c r="A92" s="327" t="s">
        <v>297</v>
      </c>
      <c r="B92" s="328" t="s">
        <v>2112</v>
      </c>
      <c r="C92" s="328" t="s">
        <v>961</v>
      </c>
      <c r="D92" s="329">
        <v>9</v>
      </c>
      <c r="E92" s="330">
        <v>8.2949999999999999</v>
      </c>
      <c r="F92" s="330">
        <v>10.5418</v>
      </c>
      <c r="G92" s="330">
        <v>6.3540999999999999</v>
      </c>
      <c r="I92" s="332" t="s">
        <v>2063</v>
      </c>
      <c r="J92" s="333"/>
      <c r="K92" s="333"/>
    </row>
    <row r="93" spans="1:11" s="331" customFormat="1" ht="24.75" customHeight="1" outlineLevel="1" x14ac:dyDescent="0.25">
      <c r="A93" s="327" t="s">
        <v>308</v>
      </c>
      <c r="B93" s="328" t="s">
        <v>2113</v>
      </c>
      <c r="C93" s="328" t="s">
        <v>962</v>
      </c>
      <c r="D93" s="329">
        <v>5</v>
      </c>
      <c r="E93" s="330">
        <v>8.5757999999999992</v>
      </c>
      <c r="F93" s="330"/>
      <c r="G93" s="330"/>
      <c r="I93" s="332" t="s">
        <v>2063</v>
      </c>
      <c r="J93" s="333"/>
      <c r="K93" s="333"/>
    </row>
    <row r="94" spans="1:11" s="331" customFormat="1" ht="20.25" customHeight="1" outlineLevel="1" x14ac:dyDescent="0.25">
      <c r="A94" s="327" t="s">
        <v>309</v>
      </c>
      <c r="B94" s="328" t="s">
        <v>2114</v>
      </c>
      <c r="C94" s="328" t="s">
        <v>963</v>
      </c>
      <c r="D94" s="329">
        <v>4</v>
      </c>
      <c r="E94" s="330">
        <v>6.9828999999999999</v>
      </c>
      <c r="F94" s="330"/>
      <c r="G94" s="330">
        <v>5.7102000000000004</v>
      </c>
      <c r="I94" s="332" t="s">
        <v>2063</v>
      </c>
      <c r="J94" s="333"/>
      <c r="K94" s="333"/>
    </row>
    <row r="95" spans="1:11" s="331" customFormat="1" ht="20.25" customHeight="1" outlineLevel="1" x14ac:dyDescent="0.25">
      <c r="A95" s="327" t="s">
        <v>310</v>
      </c>
      <c r="B95" s="328" t="s">
        <v>2115</v>
      </c>
      <c r="C95" s="328" t="s">
        <v>964</v>
      </c>
      <c r="D95" s="329">
        <v>9</v>
      </c>
      <c r="E95" s="330">
        <v>8.1838999999999995</v>
      </c>
      <c r="F95" s="330">
        <v>10.0794</v>
      </c>
      <c r="G95" s="330">
        <v>6.7893999999999997</v>
      </c>
      <c r="I95" s="332" t="s">
        <v>2063</v>
      </c>
      <c r="J95" s="333"/>
      <c r="K95" s="333"/>
    </row>
    <row r="96" spans="1:11" s="331" customFormat="1" ht="20.25" customHeight="1" outlineLevel="1" x14ac:dyDescent="0.25">
      <c r="A96" s="327" t="s">
        <v>311</v>
      </c>
      <c r="B96" s="328" t="s">
        <v>2116</v>
      </c>
      <c r="C96" s="328" t="s">
        <v>965</v>
      </c>
      <c r="D96" s="329">
        <v>5</v>
      </c>
      <c r="E96" s="330">
        <v>8.9234000000000009</v>
      </c>
      <c r="F96" s="330"/>
      <c r="G96" s="330"/>
      <c r="I96" s="332" t="s">
        <v>2063</v>
      </c>
      <c r="J96" s="333"/>
      <c r="K96" s="333"/>
    </row>
    <row r="97" spans="1:11" s="331" customFormat="1" ht="20.25" customHeight="1" outlineLevel="1" x14ac:dyDescent="0.25">
      <c r="A97" s="327" t="s">
        <v>312</v>
      </c>
      <c r="B97" s="328" t="s">
        <v>2117</v>
      </c>
      <c r="C97" s="328" t="s">
        <v>966</v>
      </c>
      <c r="D97" s="329">
        <v>5</v>
      </c>
      <c r="E97" s="330">
        <v>7.6363000000000003</v>
      </c>
      <c r="F97" s="330"/>
      <c r="G97" s="330">
        <v>6.4103000000000003</v>
      </c>
      <c r="I97" s="332" t="s">
        <v>2063</v>
      </c>
      <c r="J97" s="333"/>
      <c r="K97" s="333"/>
    </row>
    <row r="98" spans="1:11" s="331" customFormat="1" ht="20.25" customHeight="1" outlineLevel="1" x14ac:dyDescent="0.25">
      <c r="A98" s="327" t="s">
        <v>391</v>
      </c>
      <c r="B98" s="328" t="s">
        <v>2118</v>
      </c>
      <c r="C98" s="328" t="s">
        <v>967</v>
      </c>
      <c r="D98" s="329">
        <v>5</v>
      </c>
      <c r="E98" s="330">
        <v>7.3338999999999999</v>
      </c>
      <c r="F98" s="330"/>
      <c r="G98" s="330">
        <v>6.4756999999999998</v>
      </c>
      <c r="I98" s="332" t="s">
        <v>2063</v>
      </c>
      <c r="J98" s="333"/>
      <c r="K98" s="333"/>
    </row>
    <row r="99" spans="1:11" s="331" customFormat="1" ht="20.25" customHeight="1" outlineLevel="1" x14ac:dyDescent="0.25">
      <c r="A99" s="327" t="s">
        <v>2119</v>
      </c>
      <c r="B99" s="328" t="s">
        <v>2120</v>
      </c>
      <c r="C99" s="328" t="s">
        <v>968</v>
      </c>
      <c r="D99" s="329">
        <v>5</v>
      </c>
      <c r="E99" s="330">
        <v>7.5251000000000001</v>
      </c>
      <c r="F99" s="330"/>
      <c r="G99" s="330">
        <v>6.5556999999999999</v>
      </c>
      <c r="I99" s="332" t="s">
        <v>2063</v>
      </c>
      <c r="J99" s="333"/>
      <c r="K99" s="333"/>
    </row>
    <row r="100" spans="1:11" s="331" customFormat="1" ht="20.25" customHeight="1" outlineLevel="1" x14ac:dyDescent="0.25">
      <c r="A100" s="327" t="s">
        <v>392</v>
      </c>
      <c r="B100" s="328" t="s">
        <v>2121</v>
      </c>
      <c r="C100" s="328" t="s">
        <v>969</v>
      </c>
      <c r="D100" s="329">
        <v>4</v>
      </c>
      <c r="E100" s="330">
        <v>9.5183</v>
      </c>
      <c r="F100" s="330"/>
      <c r="G100" s="330"/>
      <c r="I100" s="332" t="s">
        <v>2063</v>
      </c>
      <c r="J100" s="333"/>
      <c r="K100" s="333"/>
    </row>
    <row r="101" spans="1:11" s="331" customFormat="1" ht="20.25" customHeight="1" outlineLevel="1" x14ac:dyDescent="0.25">
      <c r="A101" s="327" t="s">
        <v>393</v>
      </c>
      <c r="B101" s="328" t="s">
        <v>2122</v>
      </c>
      <c r="C101" s="328" t="s">
        <v>970</v>
      </c>
      <c r="D101" s="329">
        <v>5</v>
      </c>
      <c r="E101" s="330">
        <v>8.0023</v>
      </c>
      <c r="F101" s="330"/>
      <c r="G101" s="330"/>
      <c r="I101" s="332" t="s">
        <v>2063</v>
      </c>
      <c r="J101" s="333"/>
      <c r="K101" s="333"/>
    </row>
    <row r="102" spans="1:11" s="331" customFormat="1" ht="20.25" customHeight="1" outlineLevel="1" x14ac:dyDescent="0.25">
      <c r="A102" s="327" t="s">
        <v>366</v>
      </c>
      <c r="B102" s="328" t="s">
        <v>2123</v>
      </c>
      <c r="C102" s="328" t="s">
        <v>971</v>
      </c>
      <c r="D102" s="329">
        <v>5</v>
      </c>
      <c r="E102" s="330">
        <v>8.4786000000000001</v>
      </c>
      <c r="F102" s="330"/>
      <c r="G102" s="330"/>
      <c r="I102" s="332" t="s">
        <v>2063</v>
      </c>
      <c r="J102" s="333"/>
      <c r="K102" s="333"/>
    </row>
    <row r="103" spans="1:11" s="331" customFormat="1" ht="20.25" customHeight="1" outlineLevel="1" x14ac:dyDescent="0.25">
      <c r="A103" s="327" t="s">
        <v>394</v>
      </c>
      <c r="B103" s="328" t="s">
        <v>2124</v>
      </c>
      <c r="C103" s="328" t="s">
        <v>972</v>
      </c>
      <c r="D103" s="329">
        <v>5</v>
      </c>
      <c r="E103" s="330">
        <v>8.4250000000000007</v>
      </c>
      <c r="F103" s="330"/>
      <c r="G103" s="330">
        <v>7.2324000000000002</v>
      </c>
      <c r="I103" s="332" t="s">
        <v>2063</v>
      </c>
      <c r="J103" s="333"/>
      <c r="K103" s="333"/>
    </row>
    <row r="104" spans="1:11" s="331" customFormat="1" ht="20.25" customHeight="1" outlineLevel="1" x14ac:dyDescent="0.25">
      <c r="A104" s="327" t="s">
        <v>395</v>
      </c>
      <c r="B104" s="328" t="s">
        <v>2125</v>
      </c>
      <c r="C104" s="328" t="s">
        <v>973</v>
      </c>
      <c r="D104" s="329">
        <v>5</v>
      </c>
      <c r="E104" s="330">
        <v>8.2460000000000004</v>
      </c>
      <c r="F104" s="330"/>
      <c r="G104" s="330">
        <v>7.2737999999999996</v>
      </c>
      <c r="I104" s="332" t="s">
        <v>2063</v>
      </c>
      <c r="J104" s="333"/>
      <c r="K104" s="333"/>
    </row>
    <row r="105" spans="1:11" s="331" customFormat="1" ht="20.25" customHeight="1" outlineLevel="1" x14ac:dyDescent="0.25">
      <c r="A105" s="327" t="s">
        <v>396</v>
      </c>
      <c r="B105" s="328" t="s">
        <v>2126</v>
      </c>
      <c r="C105" s="328" t="s">
        <v>974</v>
      </c>
      <c r="D105" s="329">
        <v>4</v>
      </c>
      <c r="E105" s="330">
        <v>9.4990000000000006</v>
      </c>
      <c r="F105" s="330"/>
      <c r="G105" s="330">
        <v>8.4451999999999998</v>
      </c>
      <c r="I105" s="332" t="s">
        <v>2063</v>
      </c>
      <c r="J105" s="333"/>
      <c r="K105" s="333"/>
    </row>
    <row r="106" spans="1:11" s="331" customFormat="1" ht="20.25" customHeight="1" outlineLevel="1" x14ac:dyDescent="0.25">
      <c r="A106" s="327" t="s">
        <v>367</v>
      </c>
      <c r="B106" s="328" t="s">
        <v>2127</v>
      </c>
      <c r="C106" s="328" t="s">
        <v>975</v>
      </c>
      <c r="D106" s="329">
        <v>2</v>
      </c>
      <c r="E106" s="330">
        <v>7.9177999999999997</v>
      </c>
      <c r="F106" s="330"/>
      <c r="G106" s="330">
        <v>6.7286000000000001</v>
      </c>
      <c r="I106" s="332" t="s">
        <v>2063</v>
      </c>
      <c r="J106" s="333"/>
      <c r="K106" s="333"/>
    </row>
    <row r="107" spans="1:11" s="331" customFormat="1" ht="20.25" customHeight="1" outlineLevel="1" x14ac:dyDescent="0.25">
      <c r="A107" s="327" t="s">
        <v>397</v>
      </c>
      <c r="B107" s="328" t="s">
        <v>2128</v>
      </c>
      <c r="C107" s="328" t="s">
        <v>976</v>
      </c>
      <c r="D107" s="329">
        <v>2</v>
      </c>
      <c r="E107" s="330">
        <v>10.501300000000001</v>
      </c>
      <c r="F107" s="330"/>
      <c r="G107" s="330">
        <v>7.1519000000000004</v>
      </c>
      <c r="I107" s="332" t="s">
        <v>2063</v>
      </c>
      <c r="J107" s="333"/>
      <c r="K107" s="333"/>
    </row>
    <row r="108" spans="1:11" s="331" customFormat="1" ht="20.25" customHeight="1" outlineLevel="1" x14ac:dyDescent="0.25">
      <c r="A108" s="327" t="s">
        <v>368</v>
      </c>
      <c r="B108" s="328" t="s">
        <v>2129</v>
      </c>
      <c r="C108" s="328" t="s">
        <v>977</v>
      </c>
      <c r="D108" s="329">
        <v>5</v>
      </c>
      <c r="E108" s="330">
        <v>7.7729999999999997</v>
      </c>
      <c r="F108" s="330"/>
      <c r="G108" s="330"/>
      <c r="I108" s="332" t="s">
        <v>2063</v>
      </c>
      <c r="J108" s="333"/>
      <c r="K108" s="333"/>
    </row>
    <row r="109" spans="1:11" s="331" customFormat="1" ht="20.25" customHeight="1" outlineLevel="1" x14ac:dyDescent="0.25">
      <c r="A109" s="327" t="s">
        <v>398</v>
      </c>
      <c r="B109" s="328" t="s">
        <v>2130</v>
      </c>
      <c r="C109" s="328" t="s">
        <v>978</v>
      </c>
      <c r="D109" s="329">
        <v>5</v>
      </c>
      <c r="E109" s="330">
        <v>8.0219000000000005</v>
      </c>
      <c r="F109" s="330"/>
      <c r="G109" s="330">
        <v>6.9276999999999997</v>
      </c>
      <c r="I109" s="332" t="s">
        <v>2063</v>
      </c>
      <c r="J109" s="333"/>
      <c r="K109" s="333"/>
    </row>
    <row r="110" spans="1:11" s="331" customFormat="1" ht="20.25" customHeight="1" outlineLevel="1" x14ac:dyDescent="0.25">
      <c r="A110" s="327" t="s">
        <v>399</v>
      </c>
      <c r="B110" s="328" t="s">
        <v>2131</v>
      </c>
      <c r="C110" s="328" t="s">
        <v>991</v>
      </c>
      <c r="D110" s="329">
        <v>9</v>
      </c>
      <c r="E110" s="330">
        <v>8.2759</v>
      </c>
      <c r="F110" s="330">
        <v>10.7125</v>
      </c>
      <c r="G110" s="330"/>
      <c r="I110" s="332" t="s">
        <v>2063</v>
      </c>
      <c r="J110" s="333"/>
      <c r="K110" s="333"/>
    </row>
    <row r="111" spans="1:11" s="331" customFormat="1" ht="20.25" customHeight="1" outlineLevel="1" x14ac:dyDescent="0.25">
      <c r="A111" s="327" t="s">
        <v>400</v>
      </c>
      <c r="B111" s="328" t="s">
        <v>2132</v>
      </c>
      <c r="C111" s="328" t="s">
        <v>979</v>
      </c>
      <c r="D111" s="329">
        <v>5</v>
      </c>
      <c r="E111" s="330">
        <v>7.8712</v>
      </c>
      <c r="F111" s="330"/>
      <c r="G111" s="330">
        <v>6.9524999999999997</v>
      </c>
      <c r="I111" s="332" t="s">
        <v>2063</v>
      </c>
      <c r="J111" s="333"/>
      <c r="K111" s="333"/>
    </row>
    <row r="112" spans="1:11" s="331" customFormat="1" ht="20.25" customHeight="1" outlineLevel="1" x14ac:dyDescent="0.25">
      <c r="A112" s="327" t="s">
        <v>346</v>
      </c>
      <c r="B112" s="328" t="s">
        <v>2133</v>
      </c>
      <c r="C112" s="328" t="s">
        <v>980</v>
      </c>
      <c r="D112" s="329">
        <v>2</v>
      </c>
      <c r="E112" s="330">
        <v>9.6734000000000009</v>
      </c>
      <c r="F112" s="330"/>
      <c r="G112" s="330">
        <v>8.4533000000000005</v>
      </c>
      <c r="I112" s="332" t="s">
        <v>2063</v>
      </c>
      <c r="J112" s="333"/>
      <c r="K112" s="333"/>
    </row>
    <row r="113" spans="1:11" s="331" customFormat="1" ht="20.25" customHeight="1" outlineLevel="1" x14ac:dyDescent="0.25">
      <c r="A113" s="327" t="s">
        <v>401</v>
      </c>
      <c r="B113" s="328" t="s">
        <v>2134</v>
      </c>
      <c r="C113" s="328" t="s">
        <v>981</v>
      </c>
      <c r="D113" s="329">
        <v>5</v>
      </c>
      <c r="E113" s="330">
        <v>8.8169000000000004</v>
      </c>
      <c r="F113" s="330"/>
      <c r="G113" s="330">
        <v>7.8475000000000001</v>
      </c>
      <c r="I113" s="332" t="s">
        <v>2063</v>
      </c>
      <c r="J113" s="333"/>
      <c r="K113" s="333"/>
    </row>
    <row r="114" spans="1:11" s="331" customFormat="1" ht="20.25" customHeight="1" outlineLevel="1" x14ac:dyDescent="0.25">
      <c r="A114" s="327" t="s">
        <v>347</v>
      </c>
      <c r="B114" s="328" t="s">
        <v>2135</v>
      </c>
      <c r="C114" s="328" t="s">
        <v>982</v>
      </c>
      <c r="D114" s="329">
        <v>2</v>
      </c>
      <c r="E114" s="330">
        <v>9.5569000000000006</v>
      </c>
      <c r="F114" s="330"/>
      <c r="G114" s="330">
        <v>8.3646999999999991</v>
      </c>
      <c r="I114" s="332" t="s">
        <v>2063</v>
      </c>
      <c r="J114" s="333"/>
      <c r="K114" s="333"/>
    </row>
    <row r="115" spans="1:11" s="331" customFormat="1" ht="20.25" customHeight="1" outlineLevel="1" x14ac:dyDescent="0.25">
      <c r="A115" s="327" t="s">
        <v>402</v>
      </c>
      <c r="B115" s="328" t="s">
        <v>2136</v>
      </c>
      <c r="C115" s="328" t="s">
        <v>983</v>
      </c>
      <c r="D115" s="329">
        <v>5</v>
      </c>
      <c r="E115" s="330">
        <v>8.0803999999999991</v>
      </c>
      <c r="F115" s="330"/>
      <c r="G115" s="330"/>
      <c r="I115" s="332" t="s">
        <v>2063</v>
      </c>
      <c r="J115" s="333"/>
      <c r="K115" s="333"/>
    </row>
    <row r="116" spans="1:11" s="331" customFormat="1" ht="20.25" customHeight="1" outlineLevel="1" x14ac:dyDescent="0.25">
      <c r="A116" s="327" t="s">
        <v>348</v>
      </c>
      <c r="B116" s="328" t="s">
        <v>2137</v>
      </c>
      <c r="C116" s="328" t="s">
        <v>984</v>
      </c>
      <c r="D116" s="329">
        <v>4</v>
      </c>
      <c r="E116" s="330">
        <v>8.4069000000000003</v>
      </c>
      <c r="F116" s="330"/>
      <c r="G116" s="330"/>
      <c r="I116" s="332" t="s">
        <v>2063</v>
      </c>
      <c r="J116" s="333"/>
      <c r="K116" s="333"/>
    </row>
    <row r="117" spans="1:11" s="331" customFormat="1" ht="20.25" customHeight="1" outlineLevel="1" x14ac:dyDescent="0.25">
      <c r="A117" s="327" t="s">
        <v>403</v>
      </c>
      <c r="B117" s="334" t="s">
        <v>2138</v>
      </c>
      <c r="C117" s="334" t="s">
        <v>992</v>
      </c>
      <c r="D117" s="329">
        <v>5</v>
      </c>
      <c r="E117" s="330">
        <v>6.7691999999999997</v>
      </c>
      <c r="F117" s="330"/>
      <c r="G117" s="330">
        <v>5.8354999999999997</v>
      </c>
      <c r="I117" s="332" t="s">
        <v>2063</v>
      </c>
      <c r="J117" s="333"/>
      <c r="K117" s="333"/>
    </row>
    <row r="118" spans="1:11" s="331" customFormat="1" ht="20.25" customHeight="1" outlineLevel="1" x14ac:dyDescent="0.25">
      <c r="A118" s="327" t="s">
        <v>349</v>
      </c>
      <c r="B118" s="328" t="s">
        <v>2139</v>
      </c>
      <c r="C118" s="328" t="s">
        <v>985</v>
      </c>
      <c r="D118" s="329">
        <v>9</v>
      </c>
      <c r="E118" s="330">
        <v>8.2508999999999997</v>
      </c>
      <c r="F118" s="330">
        <v>9.6024999999999991</v>
      </c>
      <c r="G118" s="330"/>
      <c r="I118" s="332" t="s">
        <v>2063</v>
      </c>
      <c r="J118" s="333"/>
      <c r="K118" s="333"/>
    </row>
    <row r="119" spans="1:11" s="331" customFormat="1" ht="20.25" customHeight="1" outlineLevel="1" x14ac:dyDescent="0.25">
      <c r="A119" s="327" t="s">
        <v>404</v>
      </c>
      <c r="B119" s="328" t="s">
        <v>2140</v>
      </c>
      <c r="C119" s="328" t="s">
        <v>986</v>
      </c>
      <c r="D119" s="329">
        <v>4</v>
      </c>
      <c r="E119" s="330">
        <v>8.4042999999999992</v>
      </c>
      <c r="F119" s="330"/>
      <c r="G119" s="330">
        <v>5.8003</v>
      </c>
      <c r="I119" s="332" t="s">
        <v>2063</v>
      </c>
      <c r="J119" s="333"/>
      <c r="K119" s="333"/>
    </row>
    <row r="120" spans="1:11" s="331" customFormat="1" ht="20.25" customHeight="1" outlineLevel="1" x14ac:dyDescent="0.25">
      <c r="A120" s="327" t="s">
        <v>405</v>
      </c>
      <c r="B120" s="328" t="s">
        <v>2141</v>
      </c>
      <c r="C120" s="328" t="s">
        <v>994</v>
      </c>
      <c r="D120" s="329">
        <v>2</v>
      </c>
      <c r="E120" s="330">
        <v>8.9970999999999997</v>
      </c>
      <c r="F120" s="330"/>
      <c r="G120" s="330"/>
      <c r="I120" s="332" t="s">
        <v>2063</v>
      </c>
      <c r="J120" s="333"/>
      <c r="K120" s="333"/>
    </row>
    <row r="121" spans="1:11" s="331" customFormat="1" ht="20.25" customHeight="1" outlineLevel="1" x14ac:dyDescent="0.25">
      <c r="A121" s="327" t="s">
        <v>406</v>
      </c>
      <c r="B121" s="328" t="s">
        <v>2142</v>
      </c>
      <c r="C121" s="328" t="s">
        <v>995</v>
      </c>
      <c r="D121" s="329">
        <v>2</v>
      </c>
      <c r="E121" s="330">
        <v>9.2111000000000001</v>
      </c>
      <c r="F121" s="330"/>
      <c r="G121" s="330"/>
      <c r="I121" s="332" t="s">
        <v>2063</v>
      </c>
      <c r="J121" s="333"/>
      <c r="K121" s="333"/>
    </row>
    <row r="122" spans="1:11" s="331" customFormat="1" ht="20.25" customHeight="1" outlineLevel="1" x14ac:dyDescent="0.25">
      <c r="A122" s="327" t="s">
        <v>407</v>
      </c>
      <c r="B122" s="328" t="s">
        <v>2143</v>
      </c>
      <c r="C122" s="328" t="s">
        <v>996</v>
      </c>
      <c r="D122" s="329">
        <v>2</v>
      </c>
      <c r="E122" s="330">
        <v>9.5382999999999996</v>
      </c>
      <c r="F122" s="330"/>
      <c r="G122" s="330"/>
      <c r="I122" s="332" t="s">
        <v>2063</v>
      </c>
      <c r="J122" s="333"/>
      <c r="K122" s="333"/>
    </row>
    <row r="123" spans="1:11" s="331" customFormat="1" ht="20.25" customHeight="1" outlineLevel="1" x14ac:dyDescent="0.25">
      <c r="A123" s="327" t="s">
        <v>408</v>
      </c>
      <c r="B123" s="328" t="s">
        <v>2144</v>
      </c>
      <c r="C123" s="328" t="s">
        <v>997</v>
      </c>
      <c r="D123" s="329">
        <v>2</v>
      </c>
      <c r="E123" s="330">
        <v>7.9160000000000004</v>
      </c>
      <c r="F123" s="330"/>
      <c r="G123" s="330"/>
      <c r="I123" s="332" t="s">
        <v>2063</v>
      </c>
      <c r="J123" s="333"/>
      <c r="K123" s="333"/>
    </row>
    <row r="124" spans="1:11" s="331" customFormat="1" ht="20.25" customHeight="1" outlineLevel="1" x14ac:dyDescent="0.25">
      <c r="A124" s="327" t="s">
        <v>409</v>
      </c>
      <c r="B124" s="328" t="s">
        <v>2145</v>
      </c>
      <c r="C124" s="328" t="s">
        <v>1000</v>
      </c>
      <c r="D124" s="329">
        <v>2</v>
      </c>
      <c r="E124" s="330">
        <v>6.7961999999999998</v>
      </c>
      <c r="F124" s="330"/>
      <c r="G124" s="330"/>
      <c r="I124" s="332" t="s">
        <v>2063</v>
      </c>
      <c r="J124" s="333"/>
      <c r="K124" s="333"/>
    </row>
    <row r="125" spans="1:11" s="331" customFormat="1" ht="20.25" customHeight="1" outlineLevel="1" x14ac:dyDescent="0.25">
      <c r="A125" s="327" t="s">
        <v>410</v>
      </c>
      <c r="B125" s="328" t="s">
        <v>2146</v>
      </c>
      <c r="C125" s="328" t="s">
        <v>998</v>
      </c>
      <c r="D125" s="329">
        <v>2</v>
      </c>
      <c r="E125" s="330">
        <v>10.1774</v>
      </c>
      <c r="F125" s="330"/>
      <c r="G125" s="330"/>
      <c r="I125" s="332" t="s">
        <v>2063</v>
      </c>
      <c r="J125" s="333"/>
      <c r="K125" s="333"/>
    </row>
    <row r="126" spans="1:11" s="331" customFormat="1" ht="20.25" customHeight="1" outlineLevel="1" x14ac:dyDescent="0.25">
      <c r="A126" s="327" t="s">
        <v>350</v>
      </c>
      <c r="B126" s="328" t="s">
        <v>2147</v>
      </c>
      <c r="C126" s="328" t="s">
        <v>999</v>
      </c>
      <c r="D126" s="329">
        <v>2</v>
      </c>
      <c r="E126" s="330">
        <v>9.7809000000000008</v>
      </c>
      <c r="F126" s="330"/>
      <c r="G126" s="330"/>
      <c r="I126" s="332" t="s">
        <v>2063</v>
      </c>
      <c r="J126" s="333"/>
      <c r="K126" s="333"/>
    </row>
    <row r="127" spans="1:11" s="331" customFormat="1" ht="20.25" customHeight="1" outlineLevel="1" x14ac:dyDescent="0.25">
      <c r="A127" s="327" t="s">
        <v>411</v>
      </c>
      <c r="B127" s="328" t="s">
        <v>2148</v>
      </c>
      <c r="C127" s="328" t="s">
        <v>1001</v>
      </c>
      <c r="D127" s="329">
        <v>1</v>
      </c>
      <c r="E127" s="330">
        <v>2.6581999999999999</v>
      </c>
      <c r="F127" s="330"/>
      <c r="G127" s="330"/>
      <c r="I127" s="332" t="s">
        <v>2063</v>
      </c>
      <c r="J127" s="333"/>
      <c r="K127" s="333"/>
    </row>
    <row r="128" spans="1:11" s="331" customFormat="1" ht="20.25" customHeight="1" outlineLevel="1" x14ac:dyDescent="0.25">
      <c r="A128" s="327" t="s">
        <v>412</v>
      </c>
      <c r="B128" s="328" t="s">
        <v>2149</v>
      </c>
      <c r="C128" s="328" t="s">
        <v>1002</v>
      </c>
      <c r="D128" s="329">
        <v>1</v>
      </c>
      <c r="E128" s="330">
        <v>1.9531000000000001</v>
      </c>
      <c r="F128" s="330"/>
      <c r="G128" s="330"/>
      <c r="I128" s="332" t="s">
        <v>2063</v>
      </c>
      <c r="J128" s="333"/>
      <c r="K128" s="333"/>
    </row>
    <row r="129" spans="1:11" s="331" customFormat="1" ht="20.25" customHeight="1" outlineLevel="1" x14ac:dyDescent="0.25">
      <c r="A129" s="327" t="s">
        <v>413</v>
      </c>
      <c r="B129" s="328" t="s">
        <v>2150</v>
      </c>
      <c r="C129" s="328" t="s">
        <v>1003</v>
      </c>
      <c r="D129" s="329">
        <v>3</v>
      </c>
      <c r="E129" s="330">
        <v>7.3718000000000004</v>
      </c>
      <c r="F129" s="330"/>
      <c r="G129" s="330"/>
      <c r="I129" s="332" t="s">
        <v>2063</v>
      </c>
      <c r="J129" s="333"/>
      <c r="K129" s="333"/>
    </row>
    <row r="130" spans="1:11" s="331" customFormat="1" ht="20.25" customHeight="1" outlineLevel="1" x14ac:dyDescent="0.25">
      <c r="A130" s="327" t="s">
        <v>351</v>
      </c>
      <c r="B130" s="328" t="s">
        <v>2151</v>
      </c>
      <c r="C130" s="328" t="s">
        <v>1004</v>
      </c>
      <c r="D130" s="329">
        <v>2</v>
      </c>
      <c r="E130" s="330">
        <v>9.6057000000000006</v>
      </c>
      <c r="F130" s="330"/>
      <c r="G130" s="330"/>
      <c r="I130" s="332" t="s">
        <v>2063</v>
      </c>
      <c r="J130" s="333"/>
      <c r="K130" s="333"/>
    </row>
    <row r="131" spans="1:11" s="331" customFormat="1" ht="20.25" customHeight="1" outlineLevel="1" x14ac:dyDescent="0.25">
      <c r="A131" s="327" t="s">
        <v>414</v>
      </c>
      <c r="B131" s="328" t="s">
        <v>2152</v>
      </c>
      <c r="C131" s="328" t="s">
        <v>1013</v>
      </c>
      <c r="D131" s="329">
        <v>2</v>
      </c>
      <c r="E131" s="330">
        <v>9.7204999999999995</v>
      </c>
      <c r="F131" s="330"/>
      <c r="G131" s="330">
        <v>6.8849</v>
      </c>
      <c r="I131" s="332" t="s">
        <v>2063</v>
      </c>
      <c r="J131" s="333"/>
      <c r="K131" s="333"/>
    </row>
    <row r="132" spans="1:11" s="331" customFormat="1" ht="20.25" customHeight="1" outlineLevel="1" x14ac:dyDescent="0.25">
      <c r="A132" s="327" t="s">
        <v>353</v>
      </c>
      <c r="B132" s="328" t="s">
        <v>2153</v>
      </c>
      <c r="C132" s="328" t="s">
        <v>1005</v>
      </c>
      <c r="D132" s="329">
        <v>2</v>
      </c>
      <c r="E132" s="330">
        <v>7.9038000000000004</v>
      </c>
      <c r="F132" s="330"/>
      <c r="G132" s="330">
        <v>6.3437000000000001</v>
      </c>
      <c r="I132" s="332" t="s">
        <v>2063</v>
      </c>
      <c r="J132" s="333"/>
      <c r="K132" s="333"/>
    </row>
    <row r="133" spans="1:11" s="331" customFormat="1" ht="20.25" customHeight="1" outlineLevel="1" x14ac:dyDescent="0.25">
      <c r="A133" s="327" t="s">
        <v>415</v>
      </c>
      <c r="B133" s="328" t="s">
        <v>2154</v>
      </c>
      <c r="C133" s="328" t="s">
        <v>1006</v>
      </c>
      <c r="D133" s="329">
        <v>6</v>
      </c>
      <c r="E133" s="330">
        <v>6.6440000000000001</v>
      </c>
      <c r="F133" s="330">
        <v>9.2408999999999999</v>
      </c>
      <c r="G133" s="330">
        <v>5.5277000000000003</v>
      </c>
      <c r="I133" s="332" t="s">
        <v>2063</v>
      </c>
      <c r="J133" s="333"/>
      <c r="K133" s="333"/>
    </row>
    <row r="134" spans="1:11" s="331" customFormat="1" ht="20.25" customHeight="1" outlineLevel="1" x14ac:dyDescent="0.25">
      <c r="A134" s="327" t="s">
        <v>354</v>
      </c>
      <c r="B134" s="328" t="s">
        <v>2155</v>
      </c>
      <c r="C134" s="328" t="s">
        <v>1007</v>
      </c>
      <c r="D134" s="329">
        <v>1</v>
      </c>
      <c r="E134" s="330">
        <v>2.6648000000000001</v>
      </c>
      <c r="F134" s="330"/>
      <c r="G134" s="330"/>
      <c r="I134" s="332" t="s">
        <v>2063</v>
      </c>
      <c r="J134" s="333"/>
      <c r="K134" s="333"/>
    </row>
    <row r="135" spans="1:11" s="331" customFormat="1" ht="20.25" customHeight="1" outlineLevel="1" x14ac:dyDescent="0.25">
      <c r="A135" s="327" t="s">
        <v>416</v>
      </c>
      <c r="B135" s="328" t="s">
        <v>2156</v>
      </c>
      <c r="C135" s="328" t="s">
        <v>1008</v>
      </c>
      <c r="D135" s="329">
        <v>2</v>
      </c>
      <c r="E135" s="330">
        <v>2.2056</v>
      </c>
      <c r="F135" s="330"/>
      <c r="G135" s="330"/>
      <c r="I135" s="332" t="s">
        <v>2063</v>
      </c>
      <c r="J135" s="333"/>
      <c r="K135" s="333"/>
    </row>
    <row r="136" spans="1:11" s="331" customFormat="1" ht="20.25" customHeight="1" outlineLevel="1" x14ac:dyDescent="0.25">
      <c r="A136" s="327" t="s">
        <v>417</v>
      </c>
      <c r="B136" s="328" t="s">
        <v>2157</v>
      </c>
      <c r="C136" s="328" t="s">
        <v>1014</v>
      </c>
      <c r="D136" s="329">
        <v>5</v>
      </c>
      <c r="E136" s="330">
        <v>7.9309000000000003</v>
      </c>
      <c r="F136" s="330"/>
      <c r="G136" s="330">
        <v>6.6527000000000003</v>
      </c>
      <c r="I136" s="332" t="s">
        <v>2063</v>
      </c>
      <c r="J136" s="333"/>
      <c r="K136" s="333"/>
    </row>
    <row r="137" spans="1:11" s="331" customFormat="1" ht="20.25" customHeight="1" outlineLevel="1" x14ac:dyDescent="0.25">
      <c r="A137" s="327" t="s">
        <v>355</v>
      </c>
      <c r="B137" s="328" t="s">
        <v>2158</v>
      </c>
      <c r="C137" s="328" t="s">
        <v>1010</v>
      </c>
      <c r="D137" s="329">
        <v>1</v>
      </c>
      <c r="E137" s="330">
        <v>2.6023000000000001</v>
      </c>
      <c r="F137" s="330"/>
      <c r="G137" s="330"/>
      <c r="I137" s="332" t="s">
        <v>2063</v>
      </c>
      <c r="J137" s="333"/>
      <c r="K137" s="333"/>
    </row>
    <row r="138" spans="1:11" s="331" customFormat="1" ht="20.25" customHeight="1" outlineLevel="1" x14ac:dyDescent="0.25">
      <c r="A138" s="327" t="s">
        <v>418</v>
      </c>
      <c r="B138" s="328" t="s">
        <v>2159</v>
      </c>
      <c r="C138" s="328" t="s">
        <v>1011</v>
      </c>
      <c r="D138" s="329">
        <v>1</v>
      </c>
      <c r="E138" s="330">
        <v>2.2239</v>
      </c>
      <c r="F138" s="330"/>
      <c r="G138" s="330">
        <v>2.2239</v>
      </c>
      <c r="I138" s="332" t="s">
        <v>2063</v>
      </c>
      <c r="J138" s="333"/>
      <c r="K138" s="333"/>
    </row>
    <row r="139" spans="1:11" s="331" customFormat="1" ht="20.25" customHeight="1" outlineLevel="1" x14ac:dyDescent="0.25">
      <c r="A139" s="327" t="s">
        <v>424</v>
      </c>
      <c r="B139" s="328" t="s">
        <v>2160</v>
      </c>
      <c r="C139" s="328" t="s">
        <v>1012</v>
      </c>
      <c r="D139" s="329">
        <v>3</v>
      </c>
      <c r="E139" s="330">
        <v>7.4707999999999997</v>
      </c>
      <c r="F139" s="330"/>
      <c r="G139" s="330"/>
      <c r="I139" s="332" t="s">
        <v>2063</v>
      </c>
      <c r="J139" s="333"/>
      <c r="K139" s="333"/>
    </row>
    <row r="140" spans="1:11" s="331" customFormat="1" ht="20.25" customHeight="1" outlineLevel="1" x14ac:dyDescent="0.25">
      <c r="A140" s="327" t="s">
        <v>425</v>
      </c>
      <c r="B140" s="328" t="s">
        <v>2161</v>
      </c>
      <c r="C140" s="328" t="s">
        <v>1017</v>
      </c>
      <c r="D140" s="329">
        <v>5</v>
      </c>
      <c r="E140" s="330">
        <v>9.2434999999999992</v>
      </c>
      <c r="F140" s="330"/>
      <c r="G140" s="330"/>
      <c r="I140" s="332" t="s">
        <v>2063</v>
      </c>
      <c r="J140" s="333"/>
      <c r="K140" s="333"/>
    </row>
    <row r="141" spans="1:11" s="331" customFormat="1" ht="20.25" customHeight="1" outlineLevel="1" x14ac:dyDescent="0.25">
      <c r="A141" s="327" t="s">
        <v>426</v>
      </c>
      <c r="B141" s="328" t="s">
        <v>2162</v>
      </c>
      <c r="C141" s="328" t="s">
        <v>1018</v>
      </c>
      <c r="D141" s="329">
        <v>5</v>
      </c>
      <c r="E141" s="330">
        <v>9.6743000000000006</v>
      </c>
      <c r="F141" s="330"/>
      <c r="G141" s="330"/>
      <c r="I141" s="332" t="s">
        <v>2063</v>
      </c>
      <c r="J141" s="333"/>
      <c r="K141" s="333"/>
    </row>
    <row r="142" spans="1:11" s="331" customFormat="1" ht="20.25" customHeight="1" outlineLevel="1" x14ac:dyDescent="0.25">
      <c r="A142" s="327" t="s">
        <v>356</v>
      </c>
      <c r="B142" s="328" t="s">
        <v>2163</v>
      </c>
      <c r="C142" s="328" t="s">
        <v>1015</v>
      </c>
      <c r="D142" s="329">
        <v>3</v>
      </c>
      <c r="E142" s="330">
        <v>9.2447999999999997</v>
      </c>
      <c r="F142" s="330"/>
      <c r="G142" s="330">
        <v>7.6060999999999996</v>
      </c>
      <c r="I142" s="332" t="s">
        <v>2063</v>
      </c>
      <c r="J142" s="333"/>
      <c r="K142" s="333"/>
    </row>
    <row r="143" spans="1:11" s="331" customFormat="1" ht="20.25" customHeight="1" outlineLevel="1" x14ac:dyDescent="0.25">
      <c r="A143" s="327" t="s">
        <v>427</v>
      </c>
      <c r="B143" s="328" t="s">
        <v>2164</v>
      </c>
      <c r="C143" s="328" t="s">
        <v>1016</v>
      </c>
      <c r="D143" s="329">
        <v>3</v>
      </c>
      <c r="E143" s="330">
        <v>9.2605000000000004</v>
      </c>
      <c r="F143" s="330"/>
      <c r="G143" s="330">
        <v>7.0125999999999999</v>
      </c>
      <c r="I143" s="332" t="s">
        <v>2063</v>
      </c>
      <c r="J143" s="333"/>
      <c r="K143" s="333"/>
    </row>
    <row r="144" spans="1:11" s="331" customFormat="1" ht="20.25" customHeight="1" outlineLevel="1" x14ac:dyDescent="0.25">
      <c r="A144" s="327" t="s">
        <v>357</v>
      </c>
      <c r="B144" s="328" t="s">
        <v>2165</v>
      </c>
      <c r="C144" s="328" t="s">
        <v>1019</v>
      </c>
      <c r="D144" s="329">
        <v>5</v>
      </c>
      <c r="E144" s="330">
        <v>8.3719999999999999</v>
      </c>
      <c r="F144" s="330"/>
      <c r="G144" s="330"/>
      <c r="I144" s="332" t="s">
        <v>2063</v>
      </c>
      <c r="J144" s="333"/>
      <c r="K144" s="333"/>
    </row>
    <row r="145" spans="1:11" s="331" customFormat="1" ht="20.25" customHeight="1" outlineLevel="1" x14ac:dyDescent="0.25">
      <c r="A145" s="327" t="s">
        <v>428</v>
      </c>
      <c r="B145" s="328" t="s">
        <v>2166</v>
      </c>
      <c r="C145" s="328" t="s">
        <v>1020</v>
      </c>
      <c r="D145" s="329">
        <v>5</v>
      </c>
      <c r="E145" s="330">
        <v>7.9996999999999998</v>
      </c>
      <c r="F145" s="330"/>
      <c r="G145" s="330">
        <v>7.1262999999999996</v>
      </c>
      <c r="I145" s="332" t="s">
        <v>2063</v>
      </c>
      <c r="J145" s="333"/>
      <c r="K145" s="333"/>
    </row>
    <row r="146" spans="1:11" s="331" customFormat="1" ht="20.25" customHeight="1" outlineLevel="1" x14ac:dyDescent="0.25">
      <c r="A146" s="327" t="s">
        <v>358</v>
      </c>
      <c r="B146" s="328" t="s">
        <v>2167</v>
      </c>
      <c r="C146" s="328" t="s">
        <v>1021</v>
      </c>
      <c r="D146" s="329">
        <v>5</v>
      </c>
      <c r="E146" s="330">
        <v>6.9794</v>
      </c>
      <c r="F146" s="330"/>
      <c r="G146" s="330">
        <v>6.0921000000000003</v>
      </c>
      <c r="I146" s="332" t="s">
        <v>2063</v>
      </c>
      <c r="J146" s="333"/>
      <c r="K146" s="333"/>
    </row>
    <row r="147" spans="1:11" s="331" customFormat="1" ht="20.25" customHeight="1" outlineLevel="1" x14ac:dyDescent="0.25">
      <c r="A147" s="327" t="s">
        <v>429</v>
      </c>
      <c r="B147" s="328" t="s">
        <v>2168</v>
      </c>
      <c r="C147" s="328" t="s">
        <v>1022</v>
      </c>
      <c r="D147" s="329">
        <v>5</v>
      </c>
      <c r="E147" s="330">
        <v>7.6226000000000003</v>
      </c>
      <c r="F147" s="330"/>
      <c r="G147" s="330"/>
      <c r="I147" s="332" t="s">
        <v>2063</v>
      </c>
      <c r="J147" s="333"/>
      <c r="K147" s="333"/>
    </row>
    <row r="148" spans="1:11" s="331" customFormat="1" ht="20.25" customHeight="1" outlineLevel="1" x14ac:dyDescent="0.25">
      <c r="A148" s="327" t="s">
        <v>359</v>
      </c>
      <c r="B148" s="328" t="s">
        <v>2169</v>
      </c>
      <c r="C148" s="328" t="s">
        <v>1023</v>
      </c>
      <c r="D148" s="329">
        <v>5</v>
      </c>
      <c r="E148" s="330">
        <v>9.2629000000000001</v>
      </c>
      <c r="F148" s="330"/>
      <c r="G148" s="330"/>
      <c r="I148" s="332" t="s">
        <v>2063</v>
      </c>
      <c r="J148" s="333"/>
      <c r="K148" s="333"/>
    </row>
    <row r="149" spans="1:11" s="331" customFormat="1" ht="20.25" customHeight="1" outlineLevel="1" x14ac:dyDescent="0.25">
      <c r="A149" s="327" t="s">
        <v>430</v>
      </c>
      <c r="B149" s="328" t="s">
        <v>2170</v>
      </c>
      <c r="C149" s="328" t="s">
        <v>1024</v>
      </c>
      <c r="D149" s="329">
        <v>5</v>
      </c>
      <c r="E149" s="330">
        <v>9.2931000000000008</v>
      </c>
      <c r="F149" s="330"/>
      <c r="G149" s="330"/>
      <c r="I149" s="332" t="s">
        <v>2063</v>
      </c>
      <c r="J149" s="333"/>
      <c r="K149" s="333"/>
    </row>
    <row r="150" spans="1:11" s="331" customFormat="1" ht="20.25" customHeight="1" outlineLevel="1" x14ac:dyDescent="0.25">
      <c r="A150" s="327" t="s">
        <v>431</v>
      </c>
      <c r="B150" s="328" t="s">
        <v>2171</v>
      </c>
      <c r="C150" s="328" t="s">
        <v>1025</v>
      </c>
      <c r="D150" s="329">
        <v>5</v>
      </c>
      <c r="E150" s="330">
        <v>9.2057000000000002</v>
      </c>
      <c r="F150" s="330"/>
      <c r="G150" s="330"/>
      <c r="I150" s="332" t="s">
        <v>2063</v>
      </c>
      <c r="J150" s="333"/>
      <c r="K150" s="333"/>
    </row>
    <row r="151" spans="1:11" s="331" customFormat="1" ht="20.25" customHeight="1" outlineLevel="1" x14ac:dyDescent="0.25">
      <c r="A151" s="327" t="s">
        <v>360</v>
      </c>
      <c r="B151" s="328" t="s">
        <v>2172</v>
      </c>
      <c r="C151" s="328" t="s">
        <v>1032</v>
      </c>
      <c r="D151" s="329">
        <v>5</v>
      </c>
      <c r="E151" s="330">
        <v>8.1521000000000008</v>
      </c>
      <c r="F151" s="330"/>
      <c r="G151" s="330">
        <v>7.2954999999999997</v>
      </c>
      <c r="I151" s="332" t="s">
        <v>2063</v>
      </c>
      <c r="J151" s="333"/>
      <c r="K151" s="333"/>
    </row>
    <row r="152" spans="1:11" s="331" customFormat="1" ht="20.25" customHeight="1" outlineLevel="1" x14ac:dyDescent="0.25">
      <c r="A152" s="327" t="s">
        <v>361</v>
      </c>
      <c r="B152" s="328" t="s">
        <v>2173</v>
      </c>
      <c r="C152" s="328" t="s">
        <v>1026</v>
      </c>
      <c r="D152" s="329">
        <v>5</v>
      </c>
      <c r="E152" s="330">
        <v>8.7746999999999993</v>
      </c>
      <c r="F152" s="330"/>
      <c r="G152" s="330"/>
      <c r="I152" s="332" t="s">
        <v>2063</v>
      </c>
      <c r="J152" s="333"/>
      <c r="K152" s="333"/>
    </row>
    <row r="153" spans="1:11" s="331" customFormat="1" ht="20.25" customHeight="1" outlineLevel="1" x14ac:dyDescent="0.25">
      <c r="A153" s="327" t="s">
        <v>432</v>
      </c>
      <c r="B153" s="328" t="s">
        <v>2174</v>
      </c>
      <c r="C153" s="328" t="s">
        <v>1027</v>
      </c>
      <c r="D153" s="329">
        <v>5</v>
      </c>
      <c r="E153" s="330">
        <v>8.7528000000000006</v>
      </c>
      <c r="F153" s="330"/>
      <c r="G153" s="330"/>
      <c r="I153" s="332" t="s">
        <v>2063</v>
      </c>
      <c r="J153" s="333"/>
      <c r="K153" s="333"/>
    </row>
    <row r="154" spans="1:11" s="331" customFormat="1" ht="20.25" customHeight="1" outlineLevel="1" x14ac:dyDescent="0.25">
      <c r="A154" s="327" t="s">
        <v>362</v>
      </c>
      <c r="B154" s="328" t="s">
        <v>2175</v>
      </c>
      <c r="C154" s="328" t="s">
        <v>1028</v>
      </c>
      <c r="D154" s="329">
        <v>5</v>
      </c>
      <c r="E154" s="330">
        <v>8.4021000000000008</v>
      </c>
      <c r="F154" s="330"/>
      <c r="G154" s="330"/>
      <c r="I154" s="332" t="s">
        <v>2063</v>
      </c>
      <c r="J154" s="333"/>
      <c r="K154" s="333"/>
    </row>
    <row r="155" spans="1:11" s="331" customFormat="1" ht="20.25" customHeight="1" outlineLevel="1" x14ac:dyDescent="0.25">
      <c r="A155" s="327" t="s">
        <v>433</v>
      </c>
      <c r="B155" s="328" t="s">
        <v>2176</v>
      </c>
      <c r="C155" s="328" t="s">
        <v>1029</v>
      </c>
      <c r="D155" s="329">
        <v>5</v>
      </c>
      <c r="E155" s="330">
        <v>8.5845000000000002</v>
      </c>
      <c r="F155" s="330"/>
      <c r="G155" s="330">
        <v>7.8128000000000002</v>
      </c>
      <c r="I155" s="332" t="s">
        <v>2063</v>
      </c>
      <c r="J155" s="333"/>
      <c r="K155" s="333"/>
    </row>
    <row r="156" spans="1:11" s="331" customFormat="1" ht="20.25" customHeight="1" outlineLevel="1" x14ac:dyDescent="0.25">
      <c r="A156" s="327" t="s">
        <v>434</v>
      </c>
      <c r="B156" s="328" t="s">
        <v>2177</v>
      </c>
      <c r="C156" s="328" t="s">
        <v>1030</v>
      </c>
      <c r="D156" s="329">
        <v>5</v>
      </c>
      <c r="E156" s="330">
        <v>8.1358999999999995</v>
      </c>
      <c r="F156" s="330"/>
      <c r="G156" s="330"/>
      <c r="I156" s="332" t="s">
        <v>2063</v>
      </c>
      <c r="J156" s="333"/>
      <c r="K156" s="333"/>
    </row>
    <row r="157" spans="1:11" s="331" customFormat="1" ht="20.25" customHeight="1" outlineLevel="1" x14ac:dyDescent="0.25">
      <c r="A157" s="327" t="s">
        <v>363</v>
      </c>
      <c r="B157" s="328" t="s">
        <v>2178</v>
      </c>
      <c r="C157" s="328" t="s">
        <v>1031</v>
      </c>
      <c r="D157" s="329">
        <v>5</v>
      </c>
      <c r="E157" s="330">
        <v>7.7732000000000001</v>
      </c>
      <c r="F157" s="330"/>
      <c r="G157" s="330"/>
      <c r="I157" s="332" t="s">
        <v>2063</v>
      </c>
      <c r="J157" s="333"/>
      <c r="K157" s="333"/>
    </row>
    <row r="158" spans="1:11" s="331" customFormat="1" ht="20.25" customHeight="1" outlineLevel="1" x14ac:dyDescent="0.25">
      <c r="A158" s="327" t="s">
        <v>435</v>
      </c>
      <c r="B158" s="328" t="s">
        <v>2179</v>
      </c>
      <c r="C158" s="328" t="s">
        <v>1033</v>
      </c>
      <c r="D158" s="329">
        <v>1</v>
      </c>
      <c r="E158" s="330">
        <v>2.8576999999999999</v>
      </c>
      <c r="F158" s="330"/>
      <c r="G158" s="330"/>
      <c r="I158" s="332" t="s">
        <v>2063</v>
      </c>
      <c r="J158" s="333"/>
      <c r="K158" s="333"/>
    </row>
    <row r="159" spans="1:11" s="331" customFormat="1" ht="20.25" customHeight="1" outlineLevel="1" x14ac:dyDescent="0.25">
      <c r="A159" s="327" t="s">
        <v>436</v>
      </c>
      <c r="B159" s="328" t="s">
        <v>2180</v>
      </c>
      <c r="C159" s="328" t="s">
        <v>1037</v>
      </c>
      <c r="D159" s="329">
        <v>1</v>
      </c>
      <c r="E159" s="330">
        <v>3.2059000000000002</v>
      </c>
      <c r="F159" s="330"/>
      <c r="G159" s="330"/>
      <c r="I159" s="332" t="s">
        <v>2063</v>
      </c>
      <c r="J159" s="333"/>
      <c r="K159" s="333"/>
    </row>
    <row r="160" spans="1:11" s="331" customFormat="1" ht="20.25" customHeight="1" outlineLevel="1" x14ac:dyDescent="0.25">
      <c r="A160" s="327" t="s">
        <v>437</v>
      </c>
      <c r="B160" s="328" t="s">
        <v>2181</v>
      </c>
      <c r="C160" s="328" t="s">
        <v>1038</v>
      </c>
      <c r="D160" s="329">
        <v>1</v>
      </c>
      <c r="E160" s="330">
        <v>3.6886999999999999</v>
      </c>
      <c r="F160" s="330"/>
      <c r="G160" s="330"/>
      <c r="I160" s="332" t="s">
        <v>2063</v>
      </c>
      <c r="J160" s="333"/>
      <c r="K160" s="333"/>
    </row>
    <row r="161" spans="1:11" s="331" customFormat="1" ht="20.25" customHeight="1" outlineLevel="1" x14ac:dyDescent="0.25">
      <c r="A161" s="327" t="s">
        <v>438</v>
      </c>
      <c r="B161" s="328" t="s">
        <v>2182</v>
      </c>
      <c r="C161" s="328" t="s">
        <v>1039</v>
      </c>
      <c r="D161" s="329">
        <v>1</v>
      </c>
      <c r="E161" s="330">
        <v>2.899</v>
      </c>
      <c r="F161" s="330"/>
      <c r="G161" s="330"/>
      <c r="I161" s="332" t="s">
        <v>2063</v>
      </c>
      <c r="J161" s="333"/>
      <c r="K161" s="333"/>
    </row>
    <row r="162" spans="1:11" s="331" customFormat="1" ht="20.25" customHeight="1" outlineLevel="1" x14ac:dyDescent="0.25">
      <c r="A162" s="327" t="s">
        <v>439</v>
      </c>
      <c r="B162" s="328" t="s">
        <v>2183</v>
      </c>
      <c r="C162" s="328" t="s">
        <v>1040</v>
      </c>
      <c r="D162" s="329">
        <v>1</v>
      </c>
      <c r="E162" s="330">
        <v>2.7090999999999998</v>
      </c>
      <c r="F162" s="330"/>
      <c r="G162" s="330"/>
      <c r="I162" s="332" t="s">
        <v>2063</v>
      </c>
      <c r="J162" s="333"/>
      <c r="K162" s="333"/>
    </row>
    <row r="163" spans="1:11" s="331" customFormat="1" ht="20.25" customHeight="1" outlineLevel="1" x14ac:dyDescent="0.25">
      <c r="A163" s="327" t="s">
        <v>440</v>
      </c>
      <c r="B163" s="328" t="s">
        <v>2184</v>
      </c>
      <c r="C163" s="328" t="s">
        <v>1041</v>
      </c>
      <c r="D163" s="329">
        <v>1</v>
      </c>
      <c r="E163" s="330">
        <v>1.6897</v>
      </c>
      <c r="F163" s="330"/>
      <c r="G163" s="330"/>
      <c r="I163" s="332" t="s">
        <v>2063</v>
      </c>
      <c r="J163" s="333"/>
      <c r="K163" s="333"/>
    </row>
    <row r="164" spans="1:11" s="331" customFormat="1" ht="20.25" customHeight="1" outlineLevel="1" x14ac:dyDescent="0.25">
      <c r="A164" s="327" t="s">
        <v>364</v>
      </c>
      <c r="B164" s="328" t="s">
        <v>2185</v>
      </c>
      <c r="C164" s="328" t="s">
        <v>1043</v>
      </c>
      <c r="D164" s="329">
        <v>1</v>
      </c>
      <c r="E164" s="330">
        <v>2.4788999999999999</v>
      </c>
      <c r="F164" s="330"/>
      <c r="G164" s="330"/>
      <c r="I164" s="332" t="s">
        <v>2063</v>
      </c>
      <c r="J164" s="333"/>
      <c r="K164" s="333"/>
    </row>
    <row r="165" spans="1:11" s="331" customFormat="1" ht="20.25" customHeight="1" outlineLevel="1" x14ac:dyDescent="0.25">
      <c r="A165" s="327" t="s">
        <v>441</v>
      </c>
      <c r="B165" s="328" t="s">
        <v>2186</v>
      </c>
      <c r="C165" s="328" t="s">
        <v>1044</v>
      </c>
      <c r="D165" s="329">
        <v>1</v>
      </c>
      <c r="E165" s="330">
        <v>1.9455</v>
      </c>
      <c r="F165" s="330"/>
      <c r="G165" s="330"/>
      <c r="I165" s="332" t="s">
        <v>2063</v>
      </c>
      <c r="J165" s="333"/>
      <c r="K165" s="333"/>
    </row>
    <row r="166" spans="1:11" s="331" customFormat="1" ht="20.25" customHeight="1" outlineLevel="1" x14ac:dyDescent="0.25">
      <c r="A166" s="327" t="s">
        <v>442</v>
      </c>
      <c r="B166" s="328" t="s">
        <v>2187</v>
      </c>
      <c r="C166" s="328" t="s">
        <v>1045</v>
      </c>
      <c r="D166" s="329">
        <v>5</v>
      </c>
      <c r="E166" s="330">
        <v>7.0321999999999996</v>
      </c>
      <c r="F166" s="330"/>
      <c r="G166" s="330"/>
      <c r="I166" s="332" t="s">
        <v>2063</v>
      </c>
      <c r="J166" s="333"/>
      <c r="K166" s="333"/>
    </row>
    <row r="167" spans="1:11" s="331" customFormat="1" ht="20.25" customHeight="1" outlineLevel="1" x14ac:dyDescent="0.25">
      <c r="A167" s="327" t="s">
        <v>443</v>
      </c>
      <c r="B167" s="328" t="s">
        <v>2188</v>
      </c>
      <c r="C167" s="328" t="s">
        <v>1057</v>
      </c>
      <c r="D167" s="329">
        <v>5</v>
      </c>
      <c r="E167" s="330">
        <v>8.4792000000000005</v>
      </c>
      <c r="F167" s="330"/>
      <c r="G167" s="330">
        <v>7.4126000000000003</v>
      </c>
      <c r="I167" s="332" t="s">
        <v>2063</v>
      </c>
      <c r="J167" s="333"/>
      <c r="K167" s="333"/>
    </row>
    <row r="168" spans="1:11" s="331" customFormat="1" ht="20.25" customHeight="1" outlineLevel="1" x14ac:dyDescent="0.25">
      <c r="A168" s="327" t="s">
        <v>444</v>
      </c>
      <c r="B168" s="328" t="s">
        <v>2189</v>
      </c>
      <c r="C168" s="328" t="s">
        <v>1046</v>
      </c>
      <c r="D168" s="329">
        <v>3</v>
      </c>
      <c r="E168" s="330">
        <v>9.4779</v>
      </c>
      <c r="F168" s="330"/>
      <c r="G168" s="330"/>
      <c r="I168" s="332" t="s">
        <v>2063</v>
      </c>
      <c r="J168" s="333"/>
      <c r="K168" s="333"/>
    </row>
    <row r="169" spans="1:11" s="331" customFormat="1" ht="20.25" customHeight="1" outlineLevel="1" x14ac:dyDescent="0.25">
      <c r="A169" s="327" t="s">
        <v>283</v>
      </c>
      <c r="B169" s="328" t="s">
        <v>2190</v>
      </c>
      <c r="C169" s="328" t="s">
        <v>1047</v>
      </c>
      <c r="D169" s="329">
        <v>3</v>
      </c>
      <c r="E169" s="330">
        <v>9.4847000000000001</v>
      </c>
      <c r="F169" s="330"/>
      <c r="G169" s="330"/>
      <c r="I169" s="332" t="s">
        <v>2063</v>
      </c>
      <c r="J169" s="333"/>
      <c r="K169" s="333"/>
    </row>
    <row r="170" spans="1:11" s="331" customFormat="1" ht="20.25" customHeight="1" outlineLevel="1" x14ac:dyDescent="0.25">
      <c r="A170" s="327" t="s">
        <v>445</v>
      </c>
      <c r="B170" s="328" t="s">
        <v>2191</v>
      </c>
      <c r="C170" s="328" t="s">
        <v>1048</v>
      </c>
      <c r="D170" s="329">
        <v>1</v>
      </c>
      <c r="E170" s="330">
        <v>2.2911999999999999</v>
      </c>
      <c r="F170" s="330"/>
      <c r="G170" s="330"/>
      <c r="I170" s="332" t="s">
        <v>2063</v>
      </c>
      <c r="J170" s="333"/>
      <c r="K170" s="333"/>
    </row>
    <row r="171" spans="1:11" s="331" customFormat="1" ht="20.25" customHeight="1" outlineLevel="1" x14ac:dyDescent="0.25">
      <c r="A171" s="327" t="s">
        <v>446</v>
      </c>
      <c r="B171" s="328" t="s">
        <v>2192</v>
      </c>
      <c r="C171" s="328" t="s">
        <v>1049</v>
      </c>
      <c r="D171" s="329">
        <v>2</v>
      </c>
      <c r="E171" s="330">
        <v>10.3604</v>
      </c>
      <c r="F171" s="330"/>
      <c r="G171" s="330">
        <v>6.6439000000000004</v>
      </c>
      <c r="I171" s="332" t="s">
        <v>2063</v>
      </c>
      <c r="J171" s="333"/>
      <c r="K171" s="333"/>
    </row>
    <row r="172" spans="1:11" s="331" customFormat="1" ht="20.25" customHeight="1" outlineLevel="1" x14ac:dyDescent="0.25">
      <c r="A172" s="327" t="s">
        <v>447</v>
      </c>
      <c r="B172" s="328" t="s">
        <v>2193</v>
      </c>
      <c r="C172" s="328" t="s">
        <v>1051</v>
      </c>
      <c r="D172" s="329">
        <v>2</v>
      </c>
      <c r="E172" s="330">
        <v>9.4487000000000005</v>
      </c>
      <c r="F172" s="330"/>
      <c r="G172" s="330">
        <v>8.1176999999999992</v>
      </c>
      <c r="I172" s="332" t="s">
        <v>2063</v>
      </c>
      <c r="J172" s="333"/>
      <c r="K172" s="333"/>
    </row>
    <row r="173" spans="1:11" s="331" customFormat="1" ht="20.25" customHeight="1" outlineLevel="1" x14ac:dyDescent="0.25">
      <c r="A173" s="327" t="s">
        <v>448</v>
      </c>
      <c r="B173" s="328" t="s">
        <v>2194</v>
      </c>
      <c r="C173" s="328" t="s">
        <v>1052</v>
      </c>
      <c r="D173" s="329">
        <v>2</v>
      </c>
      <c r="E173" s="330">
        <v>8.9541000000000004</v>
      </c>
      <c r="F173" s="330"/>
      <c r="G173" s="330">
        <v>7.5838000000000001</v>
      </c>
      <c r="I173" s="332" t="s">
        <v>2063</v>
      </c>
      <c r="J173" s="333"/>
      <c r="K173" s="333"/>
    </row>
    <row r="174" spans="1:11" s="331" customFormat="1" ht="20.25" customHeight="1" outlineLevel="1" x14ac:dyDescent="0.25">
      <c r="A174" s="327" t="s">
        <v>449</v>
      </c>
      <c r="B174" s="328" t="s">
        <v>2195</v>
      </c>
      <c r="C174" s="328" t="s">
        <v>1053</v>
      </c>
      <c r="D174" s="329">
        <v>2</v>
      </c>
      <c r="E174" s="330">
        <v>9.0496999999999996</v>
      </c>
      <c r="F174" s="330"/>
      <c r="G174" s="330">
        <v>7.3371000000000004</v>
      </c>
      <c r="I174" s="332" t="s">
        <v>2063</v>
      </c>
      <c r="J174" s="333"/>
      <c r="K174" s="333"/>
    </row>
    <row r="175" spans="1:11" s="331" customFormat="1" ht="20.25" customHeight="1" outlineLevel="1" x14ac:dyDescent="0.25">
      <c r="A175" s="327" t="s">
        <v>450</v>
      </c>
      <c r="B175" s="328" t="s">
        <v>2196</v>
      </c>
      <c r="C175" s="328" t="s">
        <v>1054</v>
      </c>
      <c r="D175" s="329">
        <v>2</v>
      </c>
      <c r="E175" s="330">
        <v>9.7708999999999993</v>
      </c>
      <c r="F175" s="330"/>
      <c r="G175" s="330">
        <v>8.3809000000000005</v>
      </c>
      <c r="I175" s="332" t="s">
        <v>2063</v>
      </c>
      <c r="J175" s="333"/>
      <c r="K175" s="333"/>
    </row>
    <row r="176" spans="1:11" s="331" customFormat="1" ht="20.25" customHeight="1" outlineLevel="1" x14ac:dyDescent="0.25">
      <c r="A176" s="327" t="s">
        <v>451</v>
      </c>
      <c r="B176" s="328" t="s">
        <v>2197</v>
      </c>
      <c r="C176" s="328" t="s">
        <v>1055</v>
      </c>
      <c r="D176" s="329">
        <v>2</v>
      </c>
      <c r="E176" s="330">
        <v>9.6170000000000009</v>
      </c>
      <c r="F176" s="330"/>
      <c r="G176" s="330">
        <v>8.0300999999999991</v>
      </c>
      <c r="I176" s="332" t="s">
        <v>2063</v>
      </c>
      <c r="J176" s="333"/>
      <c r="K176" s="333"/>
    </row>
    <row r="177" spans="1:11" s="331" customFormat="1" ht="20.25" customHeight="1" outlineLevel="1" x14ac:dyDescent="0.25">
      <c r="A177" s="327" t="s">
        <v>452</v>
      </c>
      <c r="B177" s="328" t="s">
        <v>2198</v>
      </c>
      <c r="C177" s="328" t="s">
        <v>1056</v>
      </c>
      <c r="D177" s="329">
        <v>2</v>
      </c>
      <c r="E177" s="330">
        <v>8.8034999999999997</v>
      </c>
      <c r="F177" s="330"/>
      <c r="G177" s="330">
        <v>8.0159000000000002</v>
      </c>
      <c r="I177" s="332" t="s">
        <v>2063</v>
      </c>
      <c r="J177" s="333"/>
      <c r="K177" s="333"/>
    </row>
    <row r="178" spans="1:11" s="331" customFormat="1" ht="20.25" customHeight="1" outlineLevel="1" x14ac:dyDescent="0.25">
      <c r="A178" s="327" t="s">
        <v>453</v>
      </c>
      <c r="B178" s="328" t="s">
        <v>2199</v>
      </c>
      <c r="C178" s="328" t="s">
        <v>1058</v>
      </c>
      <c r="D178" s="329">
        <v>1</v>
      </c>
      <c r="E178" s="330">
        <v>3.6825999999999999</v>
      </c>
      <c r="F178" s="330"/>
      <c r="G178" s="330"/>
      <c r="I178" s="332" t="s">
        <v>2063</v>
      </c>
      <c r="J178" s="333"/>
      <c r="K178" s="333"/>
    </row>
    <row r="179" spans="1:11" s="331" customFormat="1" ht="20.25" customHeight="1" outlineLevel="1" x14ac:dyDescent="0.25">
      <c r="A179" s="327" t="s">
        <v>454</v>
      </c>
      <c r="B179" s="328" t="s">
        <v>2200</v>
      </c>
      <c r="C179" s="328" t="s">
        <v>1059</v>
      </c>
      <c r="D179" s="329">
        <v>1</v>
      </c>
      <c r="E179" s="330">
        <v>2.9586999999999999</v>
      </c>
      <c r="F179" s="330"/>
      <c r="G179" s="330"/>
      <c r="I179" s="332" t="s">
        <v>2063</v>
      </c>
      <c r="J179" s="333"/>
      <c r="K179" s="333"/>
    </row>
    <row r="180" spans="1:11" s="331" customFormat="1" ht="20.25" customHeight="1" outlineLevel="1" x14ac:dyDescent="0.25">
      <c r="A180" s="327" t="s">
        <v>455</v>
      </c>
      <c r="B180" s="328" t="s">
        <v>2201</v>
      </c>
      <c r="C180" s="328" t="s">
        <v>1060</v>
      </c>
      <c r="D180" s="329">
        <v>5</v>
      </c>
      <c r="E180" s="330">
        <v>8.4739000000000004</v>
      </c>
      <c r="F180" s="330"/>
      <c r="G180" s="330"/>
      <c r="I180" s="332" t="s">
        <v>2063</v>
      </c>
      <c r="J180" s="333"/>
      <c r="K180" s="333"/>
    </row>
    <row r="181" spans="1:11" s="331" customFormat="1" ht="20.25" customHeight="1" outlineLevel="1" x14ac:dyDescent="0.25">
      <c r="A181" s="327" t="s">
        <v>456</v>
      </c>
      <c r="B181" s="328" t="s">
        <v>2202</v>
      </c>
      <c r="C181" s="328" t="s">
        <v>1061</v>
      </c>
      <c r="D181" s="329">
        <v>5</v>
      </c>
      <c r="E181" s="330">
        <v>8.6800999999999995</v>
      </c>
      <c r="F181" s="330"/>
      <c r="G181" s="330"/>
      <c r="I181" s="332" t="s">
        <v>2063</v>
      </c>
      <c r="J181" s="333"/>
      <c r="K181" s="333"/>
    </row>
    <row r="182" spans="1:11" s="331" customFormat="1" ht="20.25" customHeight="1" outlineLevel="1" x14ac:dyDescent="0.25">
      <c r="A182" s="327" t="s">
        <v>457</v>
      </c>
      <c r="B182" s="328" t="s">
        <v>2203</v>
      </c>
      <c r="C182" s="328" t="s">
        <v>1062</v>
      </c>
      <c r="D182" s="329">
        <v>5</v>
      </c>
      <c r="E182" s="330">
        <v>9.0873000000000008</v>
      </c>
      <c r="F182" s="330"/>
      <c r="G182" s="330">
        <v>8.1806999999999999</v>
      </c>
      <c r="I182" s="332" t="s">
        <v>2063</v>
      </c>
      <c r="J182" s="333"/>
      <c r="K182" s="333"/>
    </row>
    <row r="183" spans="1:11" s="331" customFormat="1" ht="20.25" customHeight="1" outlineLevel="1" x14ac:dyDescent="0.25">
      <c r="A183" s="327" t="s">
        <v>458</v>
      </c>
      <c r="B183" s="328" t="s">
        <v>2204</v>
      </c>
      <c r="C183" s="328" t="s">
        <v>1065</v>
      </c>
      <c r="D183" s="329">
        <v>1</v>
      </c>
      <c r="E183" s="330">
        <v>1.8212999999999999</v>
      </c>
      <c r="F183" s="330"/>
      <c r="G183" s="330"/>
      <c r="I183" s="332" t="s">
        <v>2063</v>
      </c>
      <c r="J183" s="333"/>
      <c r="K183" s="333"/>
    </row>
    <row r="184" spans="1:11" s="331" customFormat="1" ht="20.25" customHeight="1" outlineLevel="1" x14ac:dyDescent="0.25">
      <c r="A184" s="327" t="s">
        <v>2205</v>
      </c>
      <c r="B184" s="328" t="s">
        <v>2206</v>
      </c>
      <c r="C184" s="328" t="s">
        <v>1080</v>
      </c>
      <c r="D184" s="329">
        <v>9</v>
      </c>
      <c r="E184" s="330">
        <v>8.1773000000000007</v>
      </c>
      <c r="F184" s="330">
        <v>10.552</v>
      </c>
      <c r="G184" s="330">
        <v>6.3108000000000004</v>
      </c>
      <c r="I184" s="332" t="s">
        <v>2063</v>
      </c>
      <c r="J184" s="333"/>
      <c r="K184" s="333"/>
    </row>
    <row r="185" spans="1:11" s="331" customFormat="1" ht="20.25" customHeight="1" outlineLevel="1" x14ac:dyDescent="0.25">
      <c r="A185" s="327" t="s">
        <v>459</v>
      </c>
      <c r="B185" s="328" t="s">
        <v>2207</v>
      </c>
      <c r="C185" s="328" t="s">
        <v>1066</v>
      </c>
      <c r="D185" s="329">
        <v>1</v>
      </c>
      <c r="E185" s="330">
        <v>2.6139000000000001</v>
      </c>
      <c r="F185" s="330"/>
      <c r="G185" s="330"/>
      <c r="I185" s="332" t="s">
        <v>2063</v>
      </c>
      <c r="J185" s="333"/>
      <c r="K185" s="333"/>
    </row>
    <row r="186" spans="1:11" s="331" customFormat="1" ht="20.25" customHeight="1" outlineLevel="1" x14ac:dyDescent="0.25">
      <c r="A186" s="327" t="s">
        <v>460</v>
      </c>
      <c r="B186" s="328" t="s">
        <v>2208</v>
      </c>
      <c r="C186" s="328" t="s">
        <v>1067</v>
      </c>
      <c r="D186" s="329">
        <v>1</v>
      </c>
      <c r="E186" s="330">
        <v>2.7747000000000002</v>
      </c>
      <c r="F186" s="330"/>
      <c r="G186" s="330"/>
      <c r="I186" s="332" t="s">
        <v>2063</v>
      </c>
      <c r="J186" s="333"/>
      <c r="K186" s="333"/>
    </row>
    <row r="187" spans="1:11" s="331" customFormat="1" ht="20.25" customHeight="1" outlineLevel="1" x14ac:dyDescent="0.25">
      <c r="A187" s="327" t="s">
        <v>461</v>
      </c>
      <c r="B187" s="328" t="s">
        <v>2209</v>
      </c>
      <c r="C187" s="328" t="s">
        <v>1068</v>
      </c>
      <c r="D187" s="329">
        <v>1</v>
      </c>
      <c r="E187" s="330">
        <v>3.0964999999999998</v>
      </c>
      <c r="F187" s="330"/>
      <c r="G187" s="330"/>
      <c r="I187" s="332" t="s">
        <v>2063</v>
      </c>
      <c r="J187" s="333"/>
      <c r="K187" s="333"/>
    </row>
    <row r="188" spans="1:11" s="331" customFormat="1" ht="20.25" customHeight="1" outlineLevel="1" x14ac:dyDescent="0.25">
      <c r="A188" s="327" t="s">
        <v>462</v>
      </c>
      <c r="B188" s="328" t="s">
        <v>2210</v>
      </c>
      <c r="C188" s="328" t="s">
        <v>1069</v>
      </c>
      <c r="D188" s="329">
        <v>5</v>
      </c>
      <c r="E188" s="330">
        <v>9.0014000000000003</v>
      </c>
      <c r="F188" s="330"/>
      <c r="G188" s="330"/>
      <c r="I188" s="332" t="s">
        <v>2063</v>
      </c>
      <c r="J188" s="333"/>
      <c r="K188" s="333"/>
    </row>
    <row r="189" spans="1:11" s="331" customFormat="1" ht="20.25" customHeight="1" outlineLevel="1" x14ac:dyDescent="0.25">
      <c r="A189" s="327" t="s">
        <v>463</v>
      </c>
      <c r="B189" s="328" t="s">
        <v>2211</v>
      </c>
      <c r="C189" s="328" t="s">
        <v>1070</v>
      </c>
      <c r="D189" s="329">
        <v>5</v>
      </c>
      <c r="E189" s="330">
        <v>6.9987000000000004</v>
      </c>
      <c r="F189" s="330"/>
      <c r="G189" s="330">
        <v>5.9748999999999999</v>
      </c>
      <c r="I189" s="332" t="s">
        <v>2063</v>
      </c>
      <c r="J189" s="333"/>
      <c r="K189" s="333"/>
    </row>
    <row r="190" spans="1:11" s="331" customFormat="1" ht="20.25" customHeight="1" outlineLevel="1" x14ac:dyDescent="0.25">
      <c r="A190" s="327" t="s">
        <v>464</v>
      </c>
      <c r="B190" s="328" t="s">
        <v>2212</v>
      </c>
      <c r="C190" s="328" t="s">
        <v>1071</v>
      </c>
      <c r="D190" s="329">
        <v>5</v>
      </c>
      <c r="E190" s="330">
        <v>9.3720999999999997</v>
      </c>
      <c r="F190" s="330"/>
      <c r="G190" s="330"/>
      <c r="I190" s="332" t="s">
        <v>2063</v>
      </c>
      <c r="J190" s="333"/>
      <c r="K190" s="333"/>
    </row>
    <row r="191" spans="1:11" s="331" customFormat="1" ht="20.25" customHeight="1" outlineLevel="1" x14ac:dyDescent="0.25">
      <c r="A191" s="327" t="s">
        <v>465</v>
      </c>
      <c r="B191" s="328" t="s">
        <v>2213</v>
      </c>
      <c r="C191" s="328" t="s">
        <v>1078</v>
      </c>
      <c r="D191" s="329">
        <v>2</v>
      </c>
      <c r="E191" s="330">
        <v>7.4598000000000004</v>
      </c>
      <c r="F191" s="330"/>
      <c r="G191" s="330"/>
      <c r="I191" s="332" t="s">
        <v>2063</v>
      </c>
      <c r="J191" s="333"/>
      <c r="K191" s="333"/>
    </row>
    <row r="192" spans="1:11" s="331" customFormat="1" ht="20.25" customHeight="1" outlineLevel="1" x14ac:dyDescent="0.25">
      <c r="A192" s="327" t="s">
        <v>466</v>
      </c>
      <c r="B192" s="328" t="s">
        <v>2214</v>
      </c>
      <c r="C192" s="328" t="s">
        <v>1079</v>
      </c>
      <c r="D192" s="329">
        <v>3</v>
      </c>
      <c r="E192" s="330">
        <v>8.3854000000000006</v>
      </c>
      <c r="F192" s="330"/>
      <c r="G192" s="330"/>
      <c r="I192" s="332" t="s">
        <v>2063</v>
      </c>
      <c r="J192" s="333"/>
      <c r="K192" s="333"/>
    </row>
    <row r="193" spans="1:11" s="331" customFormat="1" ht="20.25" customHeight="1" outlineLevel="1" x14ac:dyDescent="0.25">
      <c r="A193" s="327" t="s">
        <v>467</v>
      </c>
      <c r="B193" s="328" t="s">
        <v>2215</v>
      </c>
      <c r="C193" s="328" t="s">
        <v>1072</v>
      </c>
      <c r="D193" s="329">
        <v>1</v>
      </c>
      <c r="E193" s="330">
        <v>2.0388000000000002</v>
      </c>
      <c r="F193" s="330"/>
      <c r="G193" s="330"/>
      <c r="I193" s="332" t="s">
        <v>2063</v>
      </c>
      <c r="J193" s="333"/>
      <c r="K193" s="333"/>
    </row>
    <row r="194" spans="1:11" s="331" customFormat="1" ht="20.25" customHeight="1" outlineLevel="1" x14ac:dyDescent="0.25">
      <c r="A194" s="327" t="s">
        <v>468</v>
      </c>
      <c r="B194" s="328" t="s">
        <v>2216</v>
      </c>
      <c r="C194" s="328" t="s">
        <v>1076</v>
      </c>
      <c r="D194" s="329">
        <v>2</v>
      </c>
      <c r="E194" s="330">
        <v>9.9855</v>
      </c>
      <c r="F194" s="330"/>
      <c r="G194" s="330"/>
      <c r="I194" s="332" t="s">
        <v>2063</v>
      </c>
      <c r="J194" s="333"/>
      <c r="K194" s="333"/>
    </row>
    <row r="195" spans="1:11" s="331" customFormat="1" ht="20.25" customHeight="1" outlineLevel="1" x14ac:dyDescent="0.25">
      <c r="A195" s="327" t="s">
        <v>469</v>
      </c>
      <c r="B195" s="328" t="s">
        <v>2217</v>
      </c>
      <c r="C195" s="328" t="s">
        <v>1077</v>
      </c>
      <c r="D195" s="329">
        <v>5</v>
      </c>
      <c r="E195" s="330">
        <v>7.4417999999999997</v>
      </c>
      <c r="F195" s="330"/>
      <c r="G195" s="330"/>
      <c r="I195" s="332" t="s">
        <v>2063</v>
      </c>
      <c r="J195" s="333"/>
      <c r="K195" s="333"/>
    </row>
    <row r="196" spans="1:11" s="331" customFormat="1" ht="20.25" customHeight="1" outlineLevel="1" x14ac:dyDescent="0.25">
      <c r="A196" s="327" t="s">
        <v>470</v>
      </c>
      <c r="B196" s="328" t="s">
        <v>2218</v>
      </c>
      <c r="C196" s="328" t="s">
        <v>1073</v>
      </c>
      <c r="D196" s="329">
        <v>1</v>
      </c>
      <c r="E196" s="330">
        <v>2.4142999999999999</v>
      </c>
      <c r="F196" s="330"/>
      <c r="G196" s="330"/>
      <c r="I196" s="332" t="s">
        <v>2063</v>
      </c>
      <c r="J196" s="333"/>
      <c r="K196" s="333"/>
    </row>
    <row r="197" spans="1:11" s="331" customFormat="1" ht="20.25" customHeight="1" outlineLevel="1" x14ac:dyDescent="0.25">
      <c r="A197" s="327" t="s">
        <v>471</v>
      </c>
      <c r="B197" s="328" t="s">
        <v>2219</v>
      </c>
      <c r="C197" s="328" t="s">
        <v>1081</v>
      </c>
      <c r="D197" s="329">
        <v>3</v>
      </c>
      <c r="E197" s="330">
        <v>8.6652000000000005</v>
      </c>
      <c r="F197" s="330"/>
      <c r="G197" s="330">
        <v>6.4901999999999997</v>
      </c>
      <c r="I197" s="332" t="s">
        <v>2063</v>
      </c>
      <c r="J197" s="333"/>
      <c r="K197" s="333"/>
    </row>
    <row r="198" spans="1:11" s="331" customFormat="1" ht="20.25" customHeight="1" outlineLevel="1" x14ac:dyDescent="0.25">
      <c r="A198" s="327" t="s">
        <v>472</v>
      </c>
      <c r="B198" s="328" t="s">
        <v>2220</v>
      </c>
      <c r="C198" s="328" t="s">
        <v>1074</v>
      </c>
      <c r="D198" s="329">
        <v>9</v>
      </c>
      <c r="E198" s="330">
        <v>9.7316000000000003</v>
      </c>
      <c r="F198" s="330">
        <v>12.333600000000001</v>
      </c>
      <c r="G198" s="330"/>
      <c r="I198" s="332" t="s">
        <v>2063</v>
      </c>
      <c r="J198" s="333"/>
      <c r="K198" s="333"/>
    </row>
    <row r="199" spans="1:11" s="331" customFormat="1" ht="20.25" customHeight="1" outlineLevel="1" x14ac:dyDescent="0.25">
      <c r="A199" s="327" t="s">
        <v>473</v>
      </c>
      <c r="B199" s="328" t="s">
        <v>2221</v>
      </c>
      <c r="C199" s="328" t="s">
        <v>1075</v>
      </c>
      <c r="D199" s="329">
        <v>5</v>
      </c>
      <c r="E199" s="330">
        <v>8.0128000000000004</v>
      </c>
      <c r="F199" s="330"/>
      <c r="G199" s="330">
        <v>6.53</v>
      </c>
      <c r="I199" s="332" t="s">
        <v>2063</v>
      </c>
      <c r="J199" s="333"/>
      <c r="K199" s="333"/>
    </row>
    <row r="200" spans="1:11" s="331" customFormat="1" ht="20.25" customHeight="1" outlineLevel="1" x14ac:dyDescent="0.25">
      <c r="A200" s="327" t="s">
        <v>474</v>
      </c>
      <c r="B200" s="328" t="s">
        <v>2222</v>
      </c>
      <c r="C200" s="328" t="s">
        <v>1082</v>
      </c>
      <c r="D200" s="329">
        <v>1</v>
      </c>
      <c r="E200" s="330">
        <v>2.7292999999999998</v>
      </c>
      <c r="F200" s="330"/>
      <c r="G200" s="330"/>
      <c r="I200" s="332" t="s">
        <v>2063</v>
      </c>
      <c r="J200" s="333"/>
      <c r="K200" s="333"/>
    </row>
    <row r="201" spans="1:11" s="331" customFormat="1" ht="20.25" customHeight="1" outlineLevel="1" x14ac:dyDescent="0.25">
      <c r="A201" s="327" t="s">
        <v>475</v>
      </c>
      <c r="B201" s="328" t="s">
        <v>2223</v>
      </c>
      <c r="C201" s="328" t="s">
        <v>1083</v>
      </c>
      <c r="D201" s="329">
        <v>2</v>
      </c>
      <c r="E201" s="330">
        <v>9.7051999999999996</v>
      </c>
      <c r="F201" s="330"/>
      <c r="G201" s="330">
        <v>8.2147000000000006</v>
      </c>
      <c r="I201" s="332" t="s">
        <v>2063</v>
      </c>
      <c r="J201" s="333"/>
      <c r="K201" s="333"/>
    </row>
    <row r="202" spans="1:11" s="331" customFormat="1" ht="20.25" customHeight="1" outlineLevel="1" x14ac:dyDescent="0.25">
      <c r="A202" s="327" t="s">
        <v>476</v>
      </c>
      <c r="B202" s="328" t="s">
        <v>2224</v>
      </c>
      <c r="C202" s="328" t="s">
        <v>1084</v>
      </c>
      <c r="D202" s="329">
        <v>5</v>
      </c>
      <c r="E202" s="330">
        <v>6.7603999999999997</v>
      </c>
      <c r="F202" s="330"/>
      <c r="G202" s="330">
        <v>5.0072000000000001</v>
      </c>
      <c r="I202" s="332" t="s">
        <v>2063</v>
      </c>
      <c r="J202" s="333"/>
      <c r="K202" s="333"/>
    </row>
    <row r="203" spans="1:11" s="331" customFormat="1" ht="20.25" customHeight="1" outlineLevel="1" x14ac:dyDescent="0.25">
      <c r="A203" s="327" t="s">
        <v>477</v>
      </c>
      <c r="B203" s="328" t="s">
        <v>2225</v>
      </c>
      <c r="C203" s="328" t="s">
        <v>1085</v>
      </c>
      <c r="D203" s="329">
        <v>5</v>
      </c>
      <c r="E203" s="330">
        <v>9.8020999999999994</v>
      </c>
      <c r="F203" s="330"/>
      <c r="G203" s="330"/>
      <c r="I203" s="332" t="s">
        <v>2063</v>
      </c>
      <c r="J203" s="333"/>
      <c r="K203" s="333"/>
    </row>
    <row r="204" spans="1:11" s="331" customFormat="1" ht="20.25" customHeight="1" outlineLevel="1" x14ac:dyDescent="0.25">
      <c r="A204" s="327" t="s">
        <v>478</v>
      </c>
      <c r="B204" s="328" t="s">
        <v>2226</v>
      </c>
      <c r="C204" s="328" t="s">
        <v>1086</v>
      </c>
      <c r="D204" s="329">
        <v>3</v>
      </c>
      <c r="E204" s="330">
        <v>8.4425000000000008</v>
      </c>
      <c r="F204" s="330"/>
      <c r="G204" s="330">
        <v>6.9123999999999999</v>
      </c>
      <c r="I204" s="332" t="s">
        <v>2063</v>
      </c>
      <c r="J204" s="333"/>
      <c r="K204" s="333"/>
    </row>
    <row r="205" spans="1:11" s="331" customFormat="1" ht="20.25" customHeight="1" outlineLevel="1" x14ac:dyDescent="0.25">
      <c r="A205" s="327" t="s">
        <v>479</v>
      </c>
      <c r="B205" s="328" t="s">
        <v>2227</v>
      </c>
      <c r="C205" s="328" t="s">
        <v>1089</v>
      </c>
      <c r="D205" s="329">
        <v>4</v>
      </c>
      <c r="E205" s="330">
        <v>10.2232</v>
      </c>
      <c r="F205" s="330"/>
      <c r="G205" s="330"/>
      <c r="I205" s="332" t="s">
        <v>2063</v>
      </c>
      <c r="J205" s="333"/>
      <c r="K205" s="333"/>
    </row>
    <row r="206" spans="1:11" s="331" customFormat="1" ht="20.25" customHeight="1" outlineLevel="1" x14ac:dyDescent="0.25">
      <c r="A206" s="327" t="s">
        <v>480</v>
      </c>
      <c r="B206" s="328" t="s">
        <v>2228</v>
      </c>
      <c r="C206" s="328" t="s">
        <v>1088</v>
      </c>
      <c r="D206" s="329">
        <v>9</v>
      </c>
      <c r="E206" s="330">
        <v>9.0356000000000005</v>
      </c>
      <c r="F206" s="330">
        <v>10.1585</v>
      </c>
      <c r="G206" s="330"/>
      <c r="I206" s="332" t="s">
        <v>2063</v>
      </c>
      <c r="J206" s="333"/>
      <c r="K206" s="333"/>
    </row>
    <row r="207" spans="1:11" s="331" customFormat="1" ht="20.25" customHeight="1" outlineLevel="1" x14ac:dyDescent="0.25">
      <c r="A207" s="327" t="s">
        <v>481</v>
      </c>
      <c r="B207" s="328" t="s">
        <v>2229</v>
      </c>
      <c r="C207" s="328" t="s">
        <v>1090</v>
      </c>
      <c r="D207" s="329">
        <v>1</v>
      </c>
      <c r="E207" s="330">
        <v>2.2181000000000002</v>
      </c>
      <c r="F207" s="330"/>
      <c r="G207" s="330"/>
      <c r="I207" s="332" t="s">
        <v>2063</v>
      </c>
      <c r="J207" s="333"/>
      <c r="K207" s="333"/>
    </row>
    <row r="208" spans="1:11" s="331" customFormat="1" ht="20.25" customHeight="1" outlineLevel="1" x14ac:dyDescent="0.25">
      <c r="A208" s="327" t="s">
        <v>482</v>
      </c>
      <c r="B208" s="328" t="s">
        <v>2230</v>
      </c>
      <c r="C208" s="328" t="s">
        <v>1091</v>
      </c>
      <c r="D208" s="329">
        <v>2</v>
      </c>
      <c r="E208" s="330">
        <v>9.6849000000000007</v>
      </c>
      <c r="F208" s="330"/>
      <c r="G208" s="330"/>
      <c r="I208" s="332" t="s">
        <v>2063</v>
      </c>
      <c r="J208" s="333"/>
      <c r="K208" s="333"/>
    </row>
    <row r="209" spans="1:11" s="331" customFormat="1" ht="20.25" customHeight="1" outlineLevel="1" x14ac:dyDescent="0.25">
      <c r="A209" s="327" t="s">
        <v>483</v>
      </c>
      <c r="B209" s="328" t="s">
        <v>2231</v>
      </c>
      <c r="C209" s="328" t="s">
        <v>1092</v>
      </c>
      <c r="D209" s="329">
        <v>5</v>
      </c>
      <c r="E209" s="330">
        <v>7.8707000000000003</v>
      </c>
      <c r="F209" s="330"/>
      <c r="G209" s="330"/>
      <c r="I209" s="332" t="s">
        <v>2063</v>
      </c>
      <c r="J209" s="333"/>
      <c r="K209" s="333"/>
    </row>
    <row r="210" spans="1:11" s="331" customFormat="1" ht="20.25" customHeight="1" outlineLevel="1" x14ac:dyDescent="0.25">
      <c r="A210" s="327" t="s">
        <v>484</v>
      </c>
      <c r="B210" s="328" t="s">
        <v>2232</v>
      </c>
      <c r="C210" s="328" t="s">
        <v>1093</v>
      </c>
      <c r="D210" s="329">
        <v>2</v>
      </c>
      <c r="E210" s="330">
        <v>9.7481000000000009</v>
      </c>
      <c r="F210" s="330"/>
      <c r="G210" s="330"/>
      <c r="I210" s="332" t="s">
        <v>2063</v>
      </c>
      <c r="J210" s="333"/>
      <c r="K210" s="333"/>
    </row>
    <row r="211" spans="1:11" s="331" customFormat="1" ht="20.25" customHeight="1" outlineLevel="1" x14ac:dyDescent="0.25">
      <c r="A211" s="327" t="s">
        <v>485</v>
      </c>
      <c r="B211" s="328" t="s">
        <v>2233</v>
      </c>
      <c r="C211" s="328" t="s">
        <v>1094</v>
      </c>
      <c r="D211" s="329">
        <v>2</v>
      </c>
      <c r="E211" s="330">
        <v>9.7484000000000002</v>
      </c>
      <c r="F211" s="330"/>
      <c r="G211" s="330"/>
      <c r="I211" s="332" t="s">
        <v>2063</v>
      </c>
      <c r="J211" s="333"/>
      <c r="K211" s="333"/>
    </row>
    <row r="212" spans="1:11" s="331" customFormat="1" ht="20.25" customHeight="1" outlineLevel="1" x14ac:dyDescent="0.25">
      <c r="A212" s="327" t="s">
        <v>486</v>
      </c>
      <c r="B212" s="328" t="s">
        <v>2234</v>
      </c>
      <c r="C212" s="328" t="s">
        <v>1095</v>
      </c>
      <c r="D212" s="329">
        <v>1</v>
      </c>
      <c r="E212" s="330">
        <v>2.3689</v>
      </c>
      <c r="F212" s="330"/>
      <c r="G212" s="330"/>
      <c r="I212" s="332" t="s">
        <v>2063</v>
      </c>
      <c r="J212" s="333"/>
      <c r="K212" s="333"/>
    </row>
    <row r="213" spans="1:11" s="331" customFormat="1" ht="20.25" customHeight="1" outlineLevel="1" x14ac:dyDescent="0.25">
      <c r="A213" s="327" t="s">
        <v>487</v>
      </c>
      <c r="B213" s="328" t="s">
        <v>2235</v>
      </c>
      <c r="C213" s="328" t="s">
        <v>1096</v>
      </c>
      <c r="D213" s="329">
        <v>1</v>
      </c>
      <c r="E213" s="330">
        <v>2.6543999999999999</v>
      </c>
      <c r="F213" s="330"/>
      <c r="G213" s="330"/>
      <c r="I213" s="332" t="s">
        <v>2063</v>
      </c>
      <c r="J213" s="333"/>
      <c r="K213" s="333"/>
    </row>
    <row r="214" spans="1:11" s="331" customFormat="1" ht="20.25" customHeight="1" outlineLevel="1" x14ac:dyDescent="0.25">
      <c r="A214" s="327" t="s">
        <v>488</v>
      </c>
      <c r="B214" s="328" t="s">
        <v>2236</v>
      </c>
      <c r="C214" s="328" t="s">
        <v>1097</v>
      </c>
      <c r="D214" s="329">
        <v>5</v>
      </c>
      <c r="E214" s="330">
        <v>8.1639999999999997</v>
      </c>
      <c r="F214" s="330"/>
      <c r="G214" s="330"/>
      <c r="I214" s="332" t="s">
        <v>2063</v>
      </c>
      <c r="J214" s="333"/>
      <c r="K214" s="333"/>
    </row>
    <row r="215" spans="1:11" s="331" customFormat="1" ht="20.25" customHeight="1" outlineLevel="1" x14ac:dyDescent="0.25">
      <c r="A215" s="327" t="s">
        <v>489</v>
      </c>
      <c r="B215" s="328" t="s">
        <v>2237</v>
      </c>
      <c r="C215" s="328" t="s">
        <v>1098</v>
      </c>
      <c r="D215" s="329">
        <v>5</v>
      </c>
      <c r="E215" s="330">
        <v>8.7349999999999994</v>
      </c>
      <c r="F215" s="330"/>
      <c r="G215" s="330">
        <v>7.4044999999999996</v>
      </c>
      <c r="I215" s="332" t="s">
        <v>2063</v>
      </c>
      <c r="J215" s="333"/>
      <c r="K215" s="333"/>
    </row>
    <row r="216" spans="1:11" s="331" customFormat="1" ht="20.25" customHeight="1" outlineLevel="1" x14ac:dyDescent="0.25">
      <c r="A216" s="327" t="s">
        <v>490</v>
      </c>
      <c r="B216" s="328" t="s">
        <v>2238</v>
      </c>
      <c r="C216" s="328" t="s">
        <v>1099</v>
      </c>
      <c r="D216" s="329">
        <v>5</v>
      </c>
      <c r="E216" s="330">
        <v>9.1250999999999998</v>
      </c>
      <c r="F216" s="330"/>
      <c r="G216" s="330">
        <v>8.4444999999999997</v>
      </c>
      <c r="I216" s="332" t="s">
        <v>2063</v>
      </c>
      <c r="J216" s="333"/>
      <c r="K216" s="333"/>
    </row>
    <row r="217" spans="1:11" s="331" customFormat="1" ht="20.25" customHeight="1" outlineLevel="1" x14ac:dyDescent="0.25">
      <c r="A217" s="327" t="s">
        <v>491</v>
      </c>
      <c r="B217" s="328" t="s">
        <v>2239</v>
      </c>
      <c r="C217" s="328" t="s">
        <v>1100</v>
      </c>
      <c r="D217" s="329">
        <v>3</v>
      </c>
      <c r="E217" s="330">
        <v>6.8033999999999999</v>
      </c>
      <c r="F217" s="330"/>
      <c r="G217" s="330">
        <v>5.7754000000000003</v>
      </c>
      <c r="I217" s="332" t="s">
        <v>2063</v>
      </c>
      <c r="J217" s="333"/>
      <c r="K217" s="333"/>
    </row>
    <row r="218" spans="1:11" s="331" customFormat="1" ht="20.25" customHeight="1" outlineLevel="1" x14ac:dyDescent="0.25">
      <c r="A218" s="327" t="s">
        <v>492</v>
      </c>
      <c r="B218" s="328" t="s">
        <v>2240</v>
      </c>
      <c r="C218" s="328" t="s">
        <v>1101</v>
      </c>
      <c r="D218" s="329">
        <v>3</v>
      </c>
      <c r="E218" s="330">
        <v>7.8189000000000002</v>
      </c>
      <c r="F218" s="330"/>
      <c r="G218" s="330">
        <v>6.3624000000000001</v>
      </c>
      <c r="I218" s="332" t="s">
        <v>2063</v>
      </c>
      <c r="J218" s="333"/>
      <c r="K218" s="333"/>
    </row>
    <row r="219" spans="1:11" s="331" customFormat="1" ht="20.25" customHeight="1" outlineLevel="1" x14ac:dyDescent="0.25">
      <c r="A219" s="327" t="s">
        <v>493</v>
      </c>
      <c r="B219" s="328" t="s">
        <v>2241</v>
      </c>
      <c r="C219" s="328" t="s">
        <v>1102</v>
      </c>
      <c r="D219" s="329">
        <v>3</v>
      </c>
      <c r="E219" s="330">
        <v>9.7849000000000004</v>
      </c>
      <c r="F219" s="330"/>
      <c r="G219" s="330">
        <v>7.6898</v>
      </c>
      <c r="I219" s="332" t="s">
        <v>2063</v>
      </c>
      <c r="J219" s="333"/>
      <c r="K219" s="333"/>
    </row>
    <row r="220" spans="1:11" s="331" customFormat="1" ht="20.25" customHeight="1" outlineLevel="1" x14ac:dyDescent="0.25">
      <c r="A220" s="327" t="s">
        <v>494</v>
      </c>
      <c r="B220" s="328" t="s">
        <v>2242</v>
      </c>
      <c r="C220" s="328" t="s">
        <v>1103</v>
      </c>
      <c r="D220" s="329">
        <v>4</v>
      </c>
      <c r="E220" s="330">
        <v>6.1965000000000003</v>
      </c>
      <c r="F220" s="330"/>
      <c r="G220" s="330">
        <v>4.9798999999999998</v>
      </c>
      <c r="I220" s="332" t="s">
        <v>2063</v>
      </c>
      <c r="J220" s="333"/>
      <c r="K220" s="333"/>
    </row>
    <row r="221" spans="1:11" s="331" customFormat="1" ht="20.25" customHeight="1" outlineLevel="1" x14ac:dyDescent="0.25">
      <c r="A221" s="327" t="s">
        <v>495</v>
      </c>
      <c r="B221" s="328" t="s">
        <v>2243</v>
      </c>
      <c r="C221" s="328" t="s">
        <v>1105</v>
      </c>
      <c r="D221" s="329">
        <v>5</v>
      </c>
      <c r="E221" s="330">
        <v>7.3086000000000002</v>
      </c>
      <c r="F221" s="330"/>
      <c r="G221" s="330">
        <v>6.3529</v>
      </c>
      <c r="I221" s="332" t="s">
        <v>2063</v>
      </c>
      <c r="J221" s="333"/>
      <c r="K221" s="333"/>
    </row>
    <row r="222" spans="1:11" s="331" customFormat="1" ht="20.25" customHeight="1" outlineLevel="1" x14ac:dyDescent="0.25">
      <c r="A222" s="327" t="s">
        <v>496</v>
      </c>
      <c r="B222" s="328" t="s">
        <v>2244</v>
      </c>
      <c r="C222" s="328" t="s">
        <v>1106</v>
      </c>
      <c r="D222" s="329">
        <v>14</v>
      </c>
      <c r="E222" s="330">
        <v>7.8964999999999996</v>
      </c>
      <c r="F222" s="330">
        <v>10.2052</v>
      </c>
      <c r="G222" s="330">
        <v>6.3276000000000003</v>
      </c>
      <c r="I222" s="332" t="s">
        <v>2063</v>
      </c>
      <c r="J222" s="333"/>
      <c r="K222" s="333"/>
    </row>
    <row r="223" spans="1:11" s="331" customFormat="1" ht="20.25" customHeight="1" outlineLevel="1" x14ac:dyDescent="0.25">
      <c r="A223" s="327" t="s">
        <v>497</v>
      </c>
      <c r="B223" s="334" t="s">
        <v>2245</v>
      </c>
      <c r="C223" s="334" t="s">
        <v>1107</v>
      </c>
      <c r="D223" s="329">
        <v>14</v>
      </c>
      <c r="E223" s="330">
        <v>0</v>
      </c>
      <c r="F223" s="330">
        <v>10.9521</v>
      </c>
      <c r="G223" s="330">
        <v>6.2733999999999996</v>
      </c>
      <c r="I223" s="332" t="s">
        <v>2063</v>
      </c>
      <c r="J223" s="333"/>
      <c r="K223" s="333"/>
    </row>
    <row r="224" spans="1:11" s="331" customFormat="1" ht="20.25" customHeight="1" outlineLevel="1" x14ac:dyDescent="0.25">
      <c r="A224" s="327" t="s">
        <v>498</v>
      </c>
      <c r="B224" s="334" t="s">
        <v>2246</v>
      </c>
      <c r="C224" s="334" t="s">
        <v>1108</v>
      </c>
      <c r="D224" s="329">
        <v>14</v>
      </c>
      <c r="E224" s="330">
        <v>0</v>
      </c>
      <c r="F224" s="330">
        <v>11.2796</v>
      </c>
      <c r="G224" s="330"/>
      <c r="I224" s="332" t="s">
        <v>2063</v>
      </c>
      <c r="J224" s="333"/>
      <c r="K224" s="333"/>
    </row>
    <row r="225" spans="1:11" s="331" customFormat="1" ht="20.25" customHeight="1" outlineLevel="1" x14ac:dyDescent="0.25">
      <c r="A225" s="327" t="s">
        <v>499</v>
      </c>
      <c r="B225" s="328" t="s">
        <v>2247</v>
      </c>
      <c r="C225" s="328" t="s">
        <v>1109</v>
      </c>
      <c r="D225" s="329">
        <v>1</v>
      </c>
      <c r="E225" s="330">
        <v>2.7936000000000001</v>
      </c>
      <c r="F225" s="330"/>
      <c r="G225" s="330"/>
      <c r="I225" s="332" t="s">
        <v>2063</v>
      </c>
      <c r="J225" s="333"/>
      <c r="K225" s="333"/>
    </row>
    <row r="226" spans="1:11" s="331" customFormat="1" ht="20.25" customHeight="1" outlineLevel="1" x14ac:dyDescent="0.25">
      <c r="A226" s="327" t="s">
        <v>500</v>
      </c>
      <c r="B226" s="328" t="s">
        <v>2248</v>
      </c>
      <c r="C226" s="328" t="s">
        <v>1111</v>
      </c>
      <c r="D226" s="329">
        <v>10</v>
      </c>
      <c r="E226" s="330">
        <v>8.1750000000000007</v>
      </c>
      <c r="F226" s="330">
        <v>10.4612</v>
      </c>
      <c r="G226" s="330">
        <v>6.4189999999999996</v>
      </c>
      <c r="I226" s="332" t="s">
        <v>2063</v>
      </c>
      <c r="J226" s="333"/>
      <c r="K226" s="333"/>
    </row>
    <row r="227" spans="1:11" s="331" customFormat="1" ht="20.25" customHeight="1" outlineLevel="1" x14ac:dyDescent="0.25">
      <c r="A227" s="327" t="s">
        <v>501</v>
      </c>
      <c r="B227" s="328" t="s">
        <v>2249</v>
      </c>
      <c r="C227" s="328" t="s">
        <v>1124</v>
      </c>
      <c r="D227" s="329">
        <v>2</v>
      </c>
      <c r="E227" s="330">
        <v>9.1431000000000004</v>
      </c>
      <c r="F227" s="330"/>
      <c r="G227" s="330"/>
      <c r="I227" s="332" t="s">
        <v>2063</v>
      </c>
      <c r="J227" s="333"/>
      <c r="K227" s="333"/>
    </row>
    <row r="228" spans="1:11" s="331" customFormat="1" ht="20.25" customHeight="1" outlineLevel="1" x14ac:dyDescent="0.25">
      <c r="A228" s="327" t="s">
        <v>502</v>
      </c>
      <c r="B228" s="328" t="s">
        <v>2250</v>
      </c>
      <c r="C228" s="328" t="s">
        <v>1123</v>
      </c>
      <c r="D228" s="329">
        <v>2</v>
      </c>
      <c r="E228" s="330">
        <v>9.3551000000000002</v>
      </c>
      <c r="F228" s="330"/>
      <c r="G228" s="330"/>
      <c r="I228" s="332" t="s">
        <v>2063</v>
      </c>
      <c r="J228" s="333"/>
      <c r="K228" s="333"/>
    </row>
    <row r="229" spans="1:11" s="331" customFormat="1" ht="20.25" customHeight="1" outlineLevel="1" x14ac:dyDescent="0.25">
      <c r="A229" s="327" t="s">
        <v>503</v>
      </c>
      <c r="B229" s="328" t="s">
        <v>2251</v>
      </c>
      <c r="C229" s="328" t="s">
        <v>1122</v>
      </c>
      <c r="D229" s="329">
        <v>2</v>
      </c>
      <c r="E229" s="330">
        <v>9.6876999999999995</v>
      </c>
      <c r="F229" s="330"/>
      <c r="G229" s="330"/>
      <c r="I229" s="332" t="s">
        <v>2063</v>
      </c>
      <c r="J229" s="333"/>
      <c r="K229" s="333"/>
    </row>
    <row r="230" spans="1:11" s="331" customFormat="1" ht="20.25" customHeight="1" outlineLevel="1" x14ac:dyDescent="0.25">
      <c r="A230" s="327" t="s">
        <v>504</v>
      </c>
      <c r="B230" s="328" t="s">
        <v>2252</v>
      </c>
      <c r="C230" s="328" t="s">
        <v>1112</v>
      </c>
      <c r="D230" s="329">
        <v>2</v>
      </c>
      <c r="E230" s="330">
        <v>9.9982000000000006</v>
      </c>
      <c r="F230" s="330"/>
      <c r="G230" s="330"/>
      <c r="I230" s="332" t="s">
        <v>2063</v>
      </c>
      <c r="J230" s="333"/>
      <c r="K230" s="333"/>
    </row>
    <row r="231" spans="1:11" s="331" customFormat="1" ht="20.25" customHeight="1" outlineLevel="1" x14ac:dyDescent="0.25">
      <c r="A231" s="327" t="s">
        <v>505</v>
      </c>
      <c r="B231" s="328" t="s">
        <v>2253</v>
      </c>
      <c r="C231" s="328" t="s">
        <v>1113</v>
      </c>
      <c r="D231" s="329">
        <v>2</v>
      </c>
      <c r="E231" s="330">
        <v>9.9313000000000002</v>
      </c>
      <c r="F231" s="330"/>
      <c r="G231" s="330"/>
      <c r="I231" s="332" t="s">
        <v>2063</v>
      </c>
      <c r="J231" s="333"/>
      <c r="K231" s="333"/>
    </row>
    <row r="232" spans="1:11" s="331" customFormat="1" ht="20.25" customHeight="1" outlineLevel="1" x14ac:dyDescent="0.25">
      <c r="A232" s="327" t="s">
        <v>2254</v>
      </c>
      <c r="B232" s="328" t="s">
        <v>2255</v>
      </c>
      <c r="C232" s="328" t="s">
        <v>1114</v>
      </c>
      <c r="D232" s="329">
        <v>2</v>
      </c>
      <c r="E232" s="330">
        <v>9.5231999999999992</v>
      </c>
      <c r="F232" s="330"/>
      <c r="G232" s="330"/>
      <c r="I232" s="332" t="s">
        <v>2063</v>
      </c>
      <c r="J232" s="333"/>
      <c r="K232" s="333"/>
    </row>
    <row r="233" spans="1:11" s="331" customFormat="1" ht="20.25" customHeight="1" outlineLevel="1" x14ac:dyDescent="0.25">
      <c r="A233" s="327" t="s">
        <v>2256</v>
      </c>
      <c r="B233" s="328" t="s">
        <v>2257</v>
      </c>
      <c r="C233" s="328" t="s">
        <v>1121</v>
      </c>
      <c r="D233" s="329">
        <v>3</v>
      </c>
      <c r="E233" s="330">
        <v>9.9184999999999999</v>
      </c>
      <c r="F233" s="330"/>
      <c r="G233" s="330"/>
      <c r="I233" s="332" t="s">
        <v>2063</v>
      </c>
      <c r="J233" s="333"/>
      <c r="K233" s="333"/>
    </row>
    <row r="234" spans="1:11" s="331" customFormat="1" ht="20.25" customHeight="1" outlineLevel="1" x14ac:dyDescent="0.25">
      <c r="A234" s="327" t="s">
        <v>506</v>
      </c>
      <c r="B234" s="328" t="s">
        <v>2258</v>
      </c>
      <c r="C234" s="328" t="s">
        <v>1115</v>
      </c>
      <c r="D234" s="329">
        <v>3</v>
      </c>
      <c r="E234" s="330">
        <v>9.32</v>
      </c>
      <c r="F234" s="330"/>
      <c r="G234" s="330"/>
      <c r="I234" s="332" t="s">
        <v>2063</v>
      </c>
      <c r="J234" s="333"/>
      <c r="K234" s="333"/>
    </row>
    <row r="235" spans="1:11" s="331" customFormat="1" ht="20.25" customHeight="1" outlineLevel="1" x14ac:dyDescent="0.25">
      <c r="A235" s="327" t="s">
        <v>507</v>
      </c>
      <c r="B235" s="328" t="s">
        <v>2259</v>
      </c>
      <c r="C235" s="328" t="s">
        <v>1116</v>
      </c>
      <c r="D235" s="329">
        <v>2</v>
      </c>
      <c r="E235" s="330">
        <v>9.9281000000000006</v>
      </c>
      <c r="F235" s="330"/>
      <c r="G235" s="330"/>
      <c r="I235" s="332" t="s">
        <v>2063</v>
      </c>
      <c r="J235" s="333"/>
      <c r="K235" s="333"/>
    </row>
    <row r="236" spans="1:11" s="331" customFormat="1" ht="20.25" customHeight="1" outlineLevel="1" x14ac:dyDescent="0.25">
      <c r="A236" s="327" t="s">
        <v>508</v>
      </c>
      <c r="B236" s="328" t="s">
        <v>2260</v>
      </c>
      <c r="C236" s="328" t="s">
        <v>1117</v>
      </c>
      <c r="D236" s="329">
        <v>2</v>
      </c>
      <c r="E236" s="330">
        <v>9.3686000000000007</v>
      </c>
      <c r="F236" s="330"/>
      <c r="G236" s="330"/>
      <c r="I236" s="332" t="s">
        <v>2063</v>
      </c>
      <c r="J236" s="333"/>
      <c r="K236" s="333"/>
    </row>
    <row r="237" spans="1:11" s="331" customFormat="1" ht="20.25" customHeight="1" outlineLevel="1" x14ac:dyDescent="0.25">
      <c r="A237" s="327" t="s">
        <v>509</v>
      </c>
      <c r="B237" s="328" t="s">
        <v>2261</v>
      </c>
      <c r="C237" s="328" t="s">
        <v>1119</v>
      </c>
      <c r="D237" s="329">
        <v>3</v>
      </c>
      <c r="E237" s="330">
        <v>8.6580999999999992</v>
      </c>
      <c r="F237" s="330"/>
      <c r="G237" s="330"/>
      <c r="I237" s="332" t="s">
        <v>2063</v>
      </c>
      <c r="J237" s="333"/>
      <c r="K237" s="333"/>
    </row>
    <row r="238" spans="1:11" s="331" customFormat="1" ht="20.25" customHeight="1" outlineLevel="1" x14ac:dyDescent="0.25">
      <c r="A238" s="327" t="s">
        <v>510</v>
      </c>
      <c r="B238" s="328" t="s">
        <v>2262</v>
      </c>
      <c r="C238" s="328" t="s">
        <v>1120</v>
      </c>
      <c r="D238" s="329">
        <v>2</v>
      </c>
      <c r="E238" s="330">
        <v>10.0207</v>
      </c>
      <c r="F238" s="330"/>
      <c r="G238" s="330"/>
      <c r="I238" s="332" t="s">
        <v>2063</v>
      </c>
      <c r="J238" s="333"/>
      <c r="K238" s="333"/>
    </row>
    <row r="239" spans="1:11" s="331" customFormat="1" ht="20.25" customHeight="1" outlineLevel="1" x14ac:dyDescent="0.25">
      <c r="A239" s="327" t="s">
        <v>511</v>
      </c>
      <c r="B239" s="328" t="s">
        <v>2263</v>
      </c>
      <c r="C239" s="328" t="s">
        <v>1125</v>
      </c>
      <c r="D239" s="329">
        <v>1</v>
      </c>
      <c r="E239" s="330">
        <v>2.5385</v>
      </c>
      <c r="F239" s="330"/>
      <c r="G239" s="330"/>
      <c r="I239" s="332" t="s">
        <v>2063</v>
      </c>
      <c r="J239" s="333"/>
      <c r="K239" s="333"/>
    </row>
    <row r="240" spans="1:11" s="331" customFormat="1" ht="20.25" customHeight="1" outlineLevel="1" x14ac:dyDescent="0.25">
      <c r="A240" s="327" t="s">
        <v>512</v>
      </c>
      <c r="B240" s="328" t="s">
        <v>2264</v>
      </c>
      <c r="C240" s="328" t="s">
        <v>1129</v>
      </c>
      <c r="D240" s="329">
        <v>1</v>
      </c>
      <c r="E240" s="330">
        <v>2.8256000000000001</v>
      </c>
      <c r="F240" s="330"/>
      <c r="G240" s="330"/>
      <c r="I240" s="332" t="s">
        <v>2063</v>
      </c>
      <c r="J240" s="333"/>
      <c r="K240" s="333"/>
    </row>
    <row r="241" spans="1:11" s="331" customFormat="1" ht="20.25" customHeight="1" outlineLevel="1" x14ac:dyDescent="0.25">
      <c r="A241" s="327" t="s">
        <v>513</v>
      </c>
      <c r="B241" s="328" t="s">
        <v>2265</v>
      </c>
      <c r="C241" s="328" t="s">
        <v>1130</v>
      </c>
      <c r="D241" s="329">
        <v>5</v>
      </c>
      <c r="E241" s="330">
        <v>7.5622999999999996</v>
      </c>
      <c r="F241" s="330"/>
      <c r="G241" s="330">
        <v>6.5218999999999996</v>
      </c>
      <c r="I241" s="332" t="s">
        <v>2063</v>
      </c>
      <c r="J241" s="333"/>
      <c r="K241" s="333"/>
    </row>
    <row r="242" spans="1:11" s="331" customFormat="1" ht="20.25" customHeight="1" outlineLevel="1" x14ac:dyDescent="0.25">
      <c r="A242" s="327" t="s">
        <v>514</v>
      </c>
      <c r="B242" s="328" t="s">
        <v>2266</v>
      </c>
      <c r="C242" s="328" t="s">
        <v>1131</v>
      </c>
      <c r="D242" s="329">
        <v>5</v>
      </c>
      <c r="E242" s="330">
        <v>6.8879000000000001</v>
      </c>
      <c r="F242" s="330"/>
      <c r="G242" s="330">
        <v>5.7854000000000001</v>
      </c>
      <c r="I242" s="332" t="s">
        <v>2063</v>
      </c>
      <c r="J242" s="333"/>
      <c r="K242" s="333"/>
    </row>
    <row r="243" spans="1:11" s="331" customFormat="1" ht="20.25" customHeight="1" outlineLevel="1" x14ac:dyDescent="0.25">
      <c r="A243" s="327" t="s">
        <v>515</v>
      </c>
      <c r="B243" s="328" t="s">
        <v>2267</v>
      </c>
      <c r="C243" s="328" t="s">
        <v>1132</v>
      </c>
      <c r="D243" s="329">
        <v>2</v>
      </c>
      <c r="E243" s="330">
        <v>9.3001000000000005</v>
      </c>
      <c r="F243" s="330"/>
      <c r="G243" s="330"/>
      <c r="I243" s="332" t="s">
        <v>2063</v>
      </c>
      <c r="J243" s="333"/>
      <c r="K243" s="333"/>
    </row>
    <row r="244" spans="1:11" s="331" customFormat="1" ht="20.25" customHeight="1" outlineLevel="1" x14ac:dyDescent="0.25">
      <c r="A244" s="327" t="s">
        <v>516</v>
      </c>
      <c r="B244" s="328" t="s">
        <v>2268</v>
      </c>
      <c r="C244" s="328" t="s">
        <v>1133</v>
      </c>
      <c r="D244" s="329">
        <v>2</v>
      </c>
      <c r="E244" s="330">
        <v>8.8979999999999997</v>
      </c>
      <c r="F244" s="330"/>
      <c r="G244" s="330"/>
      <c r="I244" s="332" t="s">
        <v>2063</v>
      </c>
      <c r="J244" s="333"/>
      <c r="K244" s="333"/>
    </row>
    <row r="245" spans="1:11" s="331" customFormat="1" ht="20.25" customHeight="1" outlineLevel="1" x14ac:dyDescent="0.25">
      <c r="A245" s="327" t="s">
        <v>517</v>
      </c>
      <c r="B245" s="328" t="s">
        <v>2269</v>
      </c>
      <c r="C245" s="328" t="s">
        <v>1134</v>
      </c>
      <c r="D245" s="329">
        <v>5</v>
      </c>
      <c r="E245" s="330">
        <v>6.8857999999999997</v>
      </c>
      <c r="F245" s="330"/>
      <c r="G245" s="330"/>
      <c r="I245" s="332" t="s">
        <v>2063</v>
      </c>
      <c r="J245" s="333"/>
      <c r="K245" s="333"/>
    </row>
    <row r="246" spans="1:11" s="331" customFormat="1" ht="20.25" customHeight="1" outlineLevel="1" x14ac:dyDescent="0.25">
      <c r="A246" s="327" t="s">
        <v>518</v>
      </c>
      <c r="B246" s="328" t="s">
        <v>2270</v>
      </c>
      <c r="C246" s="328" t="s">
        <v>1135</v>
      </c>
      <c r="D246" s="329">
        <v>2</v>
      </c>
      <c r="E246" s="330">
        <v>9.3673999999999999</v>
      </c>
      <c r="F246" s="330"/>
      <c r="G246" s="330">
        <v>8.4412000000000003</v>
      </c>
      <c r="I246" s="332" t="s">
        <v>2063</v>
      </c>
      <c r="J246" s="333"/>
      <c r="K246" s="333"/>
    </row>
    <row r="247" spans="1:11" s="331" customFormat="1" ht="20.25" customHeight="1" outlineLevel="1" x14ac:dyDescent="0.25">
      <c r="A247" s="327" t="s">
        <v>519</v>
      </c>
      <c r="B247" s="328" t="s">
        <v>2271</v>
      </c>
      <c r="C247" s="328" t="s">
        <v>1136</v>
      </c>
      <c r="D247" s="329">
        <v>2</v>
      </c>
      <c r="E247" s="330">
        <v>8.7272999999999996</v>
      </c>
      <c r="F247" s="330"/>
      <c r="G247" s="330"/>
      <c r="I247" s="332" t="s">
        <v>2063</v>
      </c>
      <c r="J247" s="333"/>
      <c r="K247" s="333"/>
    </row>
    <row r="248" spans="1:11" s="331" customFormat="1" ht="20.25" customHeight="1" outlineLevel="1" x14ac:dyDescent="0.25">
      <c r="A248" s="327" t="s">
        <v>520</v>
      </c>
      <c r="B248" s="328" t="s">
        <v>2272</v>
      </c>
      <c r="C248" s="328" t="s">
        <v>1137</v>
      </c>
      <c r="D248" s="329">
        <v>2</v>
      </c>
      <c r="E248" s="330">
        <v>8.4642999999999997</v>
      </c>
      <c r="F248" s="330"/>
      <c r="G248" s="330">
        <v>7.9238999999999997</v>
      </c>
      <c r="I248" s="332" t="s">
        <v>2063</v>
      </c>
      <c r="J248" s="333"/>
      <c r="K248" s="333"/>
    </row>
    <row r="249" spans="1:11" s="331" customFormat="1" ht="20.25" customHeight="1" outlineLevel="1" x14ac:dyDescent="0.25">
      <c r="A249" s="327" t="s">
        <v>521</v>
      </c>
      <c r="B249" s="328" t="s">
        <v>2273</v>
      </c>
      <c r="C249" s="328" t="s">
        <v>1138</v>
      </c>
      <c r="D249" s="329">
        <v>2</v>
      </c>
      <c r="E249" s="330">
        <v>9.3336000000000006</v>
      </c>
      <c r="F249" s="330"/>
      <c r="G249" s="330"/>
      <c r="I249" s="332" t="s">
        <v>2063</v>
      </c>
      <c r="J249" s="333"/>
      <c r="K249" s="333"/>
    </row>
    <row r="250" spans="1:11" s="331" customFormat="1" ht="20.25" customHeight="1" outlineLevel="1" x14ac:dyDescent="0.25">
      <c r="A250" s="327" t="s">
        <v>522</v>
      </c>
      <c r="B250" s="328" t="s">
        <v>2274</v>
      </c>
      <c r="C250" s="328" t="s">
        <v>1139</v>
      </c>
      <c r="D250" s="329">
        <v>4</v>
      </c>
      <c r="E250" s="330">
        <v>7.9481000000000002</v>
      </c>
      <c r="F250" s="330"/>
      <c r="G250" s="330"/>
      <c r="I250" s="332" t="s">
        <v>2063</v>
      </c>
      <c r="J250" s="333"/>
      <c r="K250" s="333"/>
    </row>
    <row r="251" spans="1:11" s="331" customFormat="1" ht="20.25" customHeight="1" outlineLevel="1" x14ac:dyDescent="0.25">
      <c r="A251" s="327" t="s">
        <v>523</v>
      </c>
      <c r="B251" s="328" t="s">
        <v>2275</v>
      </c>
      <c r="C251" s="328" t="s">
        <v>1140</v>
      </c>
      <c r="D251" s="329">
        <v>2</v>
      </c>
      <c r="E251" s="330">
        <v>8.5983000000000001</v>
      </c>
      <c r="F251" s="330"/>
      <c r="G251" s="330">
        <v>7.6436999999999999</v>
      </c>
      <c r="I251" s="332" t="s">
        <v>2063</v>
      </c>
      <c r="J251" s="333"/>
      <c r="K251" s="333"/>
    </row>
    <row r="252" spans="1:11" s="331" customFormat="1" ht="20.25" customHeight="1" outlineLevel="1" x14ac:dyDescent="0.25">
      <c r="A252" s="327" t="s">
        <v>524</v>
      </c>
      <c r="B252" s="328" t="s">
        <v>2276</v>
      </c>
      <c r="C252" s="328" t="s">
        <v>1141</v>
      </c>
      <c r="D252" s="329">
        <v>2</v>
      </c>
      <c r="E252" s="330">
        <v>9.3091000000000008</v>
      </c>
      <c r="F252" s="330"/>
      <c r="G252" s="330"/>
      <c r="I252" s="332" t="s">
        <v>2063</v>
      </c>
      <c r="J252" s="333"/>
      <c r="K252" s="333"/>
    </row>
    <row r="253" spans="1:11" s="331" customFormat="1" ht="20.25" customHeight="1" outlineLevel="1" x14ac:dyDescent="0.25">
      <c r="A253" s="327" t="s">
        <v>2277</v>
      </c>
      <c r="B253" s="328" t="s">
        <v>2278</v>
      </c>
      <c r="C253" s="328" t="s">
        <v>1142</v>
      </c>
      <c r="D253" s="329">
        <v>2</v>
      </c>
      <c r="E253" s="330">
        <v>8.8138000000000005</v>
      </c>
      <c r="F253" s="330"/>
      <c r="G253" s="330"/>
      <c r="I253" s="332" t="s">
        <v>2063</v>
      </c>
      <c r="J253" s="333"/>
      <c r="K253" s="333"/>
    </row>
    <row r="254" spans="1:11" s="331" customFormat="1" ht="20.25" customHeight="1" outlineLevel="1" x14ac:dyDescent="0.25">
      <c r="A254" s="327" t="s">
        <v>525</v>
      </c>
      <c r="B254" s="328" t="s">
        <v>2279</v>
      </c>
      <c r="C254" s="328" t="s">
        <v>1143</v>
      </c>
      <c r="D254" s="329">
        <v>5</v>
      </c>
      <c r="E254" s="330">
        <v>7.6719999999999997</v>
      </c>
      <c r="F254" s="330"/>
      <c r="G254" s="330"/>
      <c r="I254" s="332" t="s">
        <v>2063</v>
      </c>
      <c r="J254" s="333"/>
      <c r="K254" s="333"/>
    </row>
    <row r="255" spans="1:11" s="331" customFormat="1" ht="20.25" customHeight="1" outlineLevel="1" x14ac:dyDescent="0.25">
      <c r="A255" s="327" t="s">
        <v>526</v>
      </c>
      <c r="B255" s="328" t="s">
        <v>2280</v>
      </c>
      <c r="C255" s="328" t="s">
        <v>1144</v>
      </c>
      <c r="D255" s="329">
        <v>2</v>
      </c>
      <c r="E255" s="330">
        <v>8.8481000000000005</v>
      </c>
      <c r="F255" s="330"/>
      <c r="G255" s="330">
        <v>7.2393000000000001</v>
      </c>
      <c r="I255" s="332" t="s">
        <v>2063</v>
      </c>
      <c r="J255" s="333"/>
      <c r="K255" s="333"/>
    </row>
    <row r="256" spans="1:11" s="331" customFormat="1" ht="20.25" customHeight="1" outlineLevel="1" x14ac:dyDescent="0.25">
      <c r="A256" s="327" t="s">
        <v>527</v>
      </c>
      <c r="B256" s="328" t="s">
        <v>2281</v>
      </c>
      <c r="C256" s="328" t="s">
        <v>1145</v>
      </c>
      <c r="D256" s="329">
        <v>2</v>
      </c>
      <c r="E256" s="330">
        <v>9.8634000000000004</v>
      </c>
      <c r="F256" s="330"/>
      <c r="G256" s="330">
        <v>8.0669000000000004</v>
      </c>
      <c r="I256" s="332" t="s">
        <v>2063</v>
      </c>
      <c r="J256" s="333"/>
      <c r="K256" s="333"/>
    </row>
    <row r="257" spans="1:11" s="331" customFormat="1" ht="20.25" customHeight="1" outlineLevel="1" x14ac:dyDescent="0.25">
      <c r="A257" s="327" t="s">
        <v>528</v>
      </c>
      <c r="B257" s="328" t="s">
        <v>2282</v>
      </c>
      <c r="C257" s="328" t="s">
        <v>1146</v>
      </c>
      <c r="D257" s="329">
        <v>5</v>
      </c>
      <c r="E257" s="330">
        <v>6.0934999999999997</v>
      </c>
      <c r="F257" s="330"/>
      <c r="G257" s="330">
        <v>4.9640000000000004</v>
      </c>
      <c r="I257" s="332" t="s">
        <v>2063</v>
      </c>
      <c r="J257" s="333"/>
      <c r="K257" s="333"/>
    </row>
    <row r="258" spans="1:11" s="331" customFormat="1" ht="20.25" customHeight="1" outlineLevel="1" x14ac:dyDescent="0.25">
      <c r="A258" s="327" t="s">
        <v>529</v>
      </c>
      <c r="B258" s="328" t="s">
        <v>2283</v>
      </c>
      <c r="C258" s="328" t="s">
        <v>1147</v>
      </c>
      <c r="D258" s="329">
        <v>3</v>
      </c>
      <c r="E258" s="330">
        <v>7.6924000000000001</v>
      </c>
      <c r="F258" s="330"/>
      <c r="G258" s="330">
        <v>5.0445000000000002</v>
      </c>
      <c r="I258" s="332" t="s">
        <v>2063</v>
      </c>
      <c r="J258" s="333"/>
      <c r="K258" s="333"/>
    </row>
    <row r="259" spans="1:11" s="331" customFormat="1" ht="20.25" customHeight="1" outlineLevel="1" x14ac:dyDescent="0.25">
      <c r="A259" s="327" t="s">
        <v>530</v>
      </c>
      <c r="B259" s="328" t="s">
        <v>2284</v>
      </c>
      <c r="C259" s="328" t="s">
        <v>1148</v>
      </c>
      <c r="D259" s="329">
        <v>5</v>
      </c>
      <c r="E259" s="330">
        <v>6.8925999999999998</v>
      </c>
      <c r="F259" s="330"/>
      <c r="G259" s="330">
        <v>5.7336</v>
      </c>
      <c r="I259" s="332" t="s">
        <v>2063</v>
      </c>
      <c r="J259" s="333"/>
      <c r="K259" s="333"/>
    </row>
    <row r="260" spans="1:11" s="331" customFormat="1" ht="20.25" customHeight="1" outlineLevel="1" x14ac:dyDescent="0.25">
      <c r="A260" s="327" t="s">
        <v>531</v>
      </c>
      <c r="B260" s="328" t="s">
        <v>2285</v>
      </c>
      <c r="C260" s="328" t="s">
        <v>1149</v>
      </c>
      <c r="D260" s="329">
        <v>2</v>
      </c>
      <c r="E260" s="330">
        <v>10.2201</v>
      </c>
      <c r="F260" s="330"/>
      <c r="G260" s="330"/>
      <c r="I260" s="332" t="s">
        <v>2063</v>
      </c>
      <c r="J260" s="333"/>
      <c r="K260" s="333"/>
    </row>
    <row r="261" spans="1:11" s="331" customFormat="1" ht="20.25" customHeight="1" outlineLevel="1" x14ac:dyDescent="0.25">
      <c r="A261" s="327" t="s">
        <v>532</v>
      </c>
      <c r="B261" s="328" t="s">
        <v>2286</v>
      </c>
      <c r="C261" s="328" t="s">
        <v>1150</v>
      </c>
      <c r="D261" s="329">
        <v>1</v>
      </c>
      <c r="E261" s="330">
        <v>2.5352999999999999</v>
      </c>
      <c r="F261" s="330"/>
      <c r="G261" s="330"/>
      <c r="I261" s="332" t="s">
        <v>2063</v>
      </c>
      <c r="J261" s="333"/>
      <c r="K261" s="333"/>
    </row>
    <row r="262" spans="1:11" s="331" customFormat="1" ht="20.25" customHeight="1" outlineLevel="1" x14ac:dyDescent="0.25">
      <c r="A262" s="327" t="s">
        <v>533</v>
      </c>
      <c r="B262" s="328" t="s">
        <v>2287</v>
      </c>
      <c r="C262" s="328" t="s">
        <v>1151</v>
      </c>
      <c r="D262" s="329">
        <v>5</v>
      </c>
      <c r="E262" s="330">
        <v>8.0968999999999998</v>
      </c>
      <c r="F262" s="330"/>
      <c r="G262" s="330"/>
      <c r="I262" s="332" t="s">
        <v>2063</v>
      </c>
      <c r="J262" s="333"/>
      <c r="K262" s="333"/>
    </row>
    <row r="263" spans="1:11" s="331" customFormat="1" ht="20.25" customHeight="1" outlineLevel="1" x14ac:dyDescent="0.25">
      <c r="A263" s="327" t="s">
        <v>534</v>
      </c>
      <c r="B263" s="328" t="s">
        <v>2288</v>
      </c>
      <c r="C263" s="328" t="s">
        <v>1152</v>
      </c>
      <c r="D263" s="329">
        <v>14</v>
      </c>
      <c r="E263" s="330">
        <v>8.0760000000000005</v>
      </c>
      <c r="F263" s="330">
        <v>10.884600000000001</v>
      </c>
      <c r="G263" s="330">
        <v>5.9458000000000002</v>
      </c>
      <c r="I263" s="332" t="s">
        <v>2063</v>
      </c>
      <c r="J263" s="333"/>
      <c r="K263" s="333"/>
    </row>
    <row r="264" spans="1:11" s="331" customFormat="1" ht="20.25" customHeight="1" outlineLevel="1" x14ac:dyDescent="0.25">
      <c r="A264" s="327" t="s">
        <v>535</v>
      </c>
      <c r="B264" s="328" t="s">
        <v>2289</v>
      </c>
      <c r="C264" s="328" t="s">
        <v>1153</v>
      </c>
      <c r="D264" s="329">
        <v>14</v>
      </c>
      <c r="E264" s="330">
        <v>0</v>
      </c>
      <c r="F264" s="330">
        <v>11.704000000000001</v>
      </c>
      <c r="G264" s="330">
        <v>6.7553999999999998</v>
      </c>
      <c r="I264" s="332" t="s">
        <v>2063</v>
      </c>
      <c r="J264" s="333"/>
      <c r="K264" s="333"/>
    </row>
    <row r="265" spans="1:11" s="331" customFormat="1" ht="20.25" customHeight="1" outlineLevel="1" x14ac:dyDescent="0.25">
      <c r="A265" s="327" t="s">
        <v>536</v>
      </c>
      <c r="B265" s="328" t="s">
        <v>2290</v>
      </c>
      <c r="C265" s="328" t="s">
        <v>1154</v>
      </c>
      <c r="D265" s="329">
        <v>14</v>
      </c>
      <c r="E265" s="330">
        <v>8.3620000000000001</v>
      </c>
      <c r="F265" s="330">
        <v>11.5023</v>
      </c>
      <c r="G265" s="330">
        <v>6.0083000000000002</v>
      </c>
      <c r="I265" s="332" t="s">
        <v>2063</v>
      </c>
      <c r="J265" s="333"/>
      <c r="K265" s="333"/>
    </row>
    <row r="266" spans="1:11" s="331" customFormat="1" ht="20.25" customHeight="1" outlineLevel="1" x14ac:dyDescent="0.25">
      <c r="A266" s="327" t="s">
        <v>537</v>
      </c>
      <c r="B266" s="328" t="s">
        <v>2291</v>
      </c>
      <c r="C266" s="328" t="s">
        <v>1156</v>
      </c>
      <c r="D266" s="329">
        <v>3</v>
      </c>
      <c r="E266" s="330">
        <v>9.1468000000000007</v>
      </c>
      <c r="F266" s="330"/>
      <c r="G266" s="330">
        <v>8.3309999999999995</v>
      </c>
      <c r="I266" s="332" t="s">
        <v>2063</v>
      </c>
      <c r="J266" s="333"/>
      <c r="K266" s="333"/>
    </row>
    <row r="267" spans="1:11" s="331" customFormat="1" ht="20.25" customHeight="1" outlineLevel="1" x14ac:dyDescent="0.25">
      <c r="A267" s="327" t="s">
        <v>538</v>
      </c>
      <c r="B267" s="328" t="s">
        <v>2292</v>
      </c>
      <c r="C267" s="328" t="s">
        <v>1157</v>
      </c>
      <c r="D267" s="329">
        <v>4</v>
      </c>
      <c r="E267" s="330">
        <v>7.1191000000000004</v>
      </c>
      <c r="F267" s="330"/>
      <c r="G267" s="330">
        <v>6.0514000000000001</v>
      </c>
      <c r="I267" s="332" t="s">
        <v>2063</v>
      </c>
      <c r="J267" s="333"/>
      <c r="K267" s="333"/>
    </row>
    <row r="268" spans="1:11" s="331" customFormat="1" ht="20.25" customHeight="1" outlineLevel="1" x14ac:dyDescent="0.25">
      <c r="A268" s="327" t="s">
        <v>539</v>
      </c>
      <c r="B268" s="328" t="s">
        <v>2293</v>
      </c>
      <c r="C268" s="328" t="s">
        <v>1158</v>
      </c>
      <c r="D268" s="329">
        <v>3</v>
      </c>
      <c r="E268" s="330">
        <v>9.5474999999999994</v>
      </c>
      <c r="F268" s="330"/>
      <c r="G268" s="330">
        <v>7.1056999999999997</v>
      </c>
      <c r="I268" s="332" t="s">
        <v>2063</v>
      </c>
      <c r="J268" s="333"/>
      <c r="K268" s="333"/>
    </row>
    <row r="269" spans="1:11" s="331" customFormat="1" ht="20.25" customHeight="1" outlineLevel="1" x14ac:dyDescent="0.25">
      <c r="A269" s="327" t="s">
        <v>540</v>
      </c>
      <c r="B269" s="328" t="s">
        <v>2294</v>
      </c>
      <c r="C269" s="328" t="s">
        <v>1159</v>
      </c>
      <c r="D269" s="329">
        <v>4</v>
      </c>
      <c r="E269" s="330">
        <v>7.5492999999999997</v>
      </c>
      <c r="F269" s="330"/>
      <c r="G269" s="330">
        <v>6.4046000000000003</v>
      </c>
      <c r="I269" s="332" t="s">
        <v>2063</v>
      </c>
      <c r="J269" s="333"/>
      <c r="K269" s="333"/>
    </row>
    <row r="270" spans="1:11" s="331" customFormat="1" ht="20.25" customHeight="1" outlineLevel="1" x14ac:dyDescent="0.25">
      <c r="A270" s="327" t="s">
        <v>541</v>
      </c>
      <c r="B270" s="328" t="s">
        <v>2295</v>
      </c>
      <c r="C270" s="328" t="s">
        <v>1160</v>
      </c>
      <c r="D270" s="329">
        <v>3</v>
      </c>
      <c r="E270" s="330">
        <v>8.0630000000000006</v>
      </c>
      <c r="F270" s="330"/>
      <c r="G270" s="330">
        <v>6.8856999999999999</v>
      </c>
      <c r="I270" s="332" t="s">
        <v>2063</v>
      </c>
      <c r="J270" s="333"/>
      <c r="K270" s="333"/>
    </row>
    <row r="271" spans="1:11" s="331" customFormat="1" ht="20.25" customHeight="1" outlineLevel="1" x14ac:dyDescent="0.25">
      <c r="A271" s="327" t="s">
        <v>542</v>
      </c>
      <c r="B271" s="328" t="s">
        <v>2296</v>
      </c>
      <c r="C271" s="328" t="s">
        <v>1161</v>
      </c>
      <c r="D271" s="329">
        <v>5</v>
      </c>
      <c r="E271" s="330">
        <v>6.3414999999999999</v>
      </c>
      <c r="F271" s="330"/>
      <c r="G271" s="330">
        <v>5.2808999999999999</v>
      </c>
      <c r="I271" s="332" t="s">
        <v>2063</v>
      </c>
      <c r="J271" s="333"/>
      <c r="K271" s="333"/>
    </row>
    <row r="272" spans="1:11" s="331" customFormat="1" ht="20.25" customHeight="1" outlineLevel="1" x14ac:dyDescent="0.25">
      <c r="A272" s="327" t="s">
        <v>543</v>
      </c>
      <c r="B272" s="328" t="s">
        <v>2297</v>
      </c>
      <c r="C272" s="328" t="s">
        <v>1162</v>
      </c>
      <c r="D272" s="329">
        <v>1</v>
      </c>
      <c r="E272" s="330">
        <v>2.1440999999999999</v>
      </c>
      <c r="F272" s="330"/>
      <c r="G272" s="330"/>
      <c r="I272" s="332" t="s">
        <v>2063</v>
      </c>
      <c r="J272" s="333"/>
      <c r="K272" s="333"/>
    </row>
    <row r="273" spans="1:11" s="331" customFormat="1" ht="20.25" customHeight="1" outlineLevel="1" x14ac:dyDescent="0.25">
      <c r="A273" s="327" t="s">
        <v>544</v>
      </c>
      <c r="B273" s="328" t="s">
        <v>2298</v>
      </c>
      <c r="C273" s="328" t="s">
        <v>1163</v>
      </c>
      <c r="D273" s="329">
        <v>5</v>
      </c>
      <c r="E273" s="330">
        <v>7.4447999999999999</v>
      </c>
      <c r="F273" s="330"/>
      <c r="G273" s="330"/>
      <c r="I273" s="332" t="s">
        <v>2063</v>
      </c>
      <c r="J273" s="333"/>
      <c r="K273" s="333"/>
    </row>
    <row r="274" spans="1:11" s="331" customFormat="1" ht="20.25" customHeight="1" outlineLevel="1" x14ac:dyDescent="0.25">
      <c r="A274" s="327" t="s">
        <v>545</v>
      </c>
      <c r="B274" s="328" t="s">
        <v>2299</v>
      </c>
      <c r="C274" s="328" t="s">
        <v>1164</v>
      </c>
      <c r="D274" s="329">
        <v>5</v>
      </c>
      <c r="E274" s="330">
        <v>7.1228999999999996</v>
      </c>
      <c r="F274" s="330"/>
      <c r="G274" s="330"/>
      <c r="I274" s="332" t="s">
        <v>2063</v>
      </c>
      <c r="J274" s="333"/>
      <c r="K274" s="333"/>
    </row>
    <row r="275" spans="1:11" s="331" customFormat="1" ht="20.25" customHeight="1" outlineLevel="1" x14ac:dyDescent="0.25">
      <c r="A275" s="327" t="s">
        <v>2300</v>
      </c>
      <c r="B275" s="328" t="s">
        <v>2301</v>
      </c>
      <c r="C275" s="328" t="s">
        <v>1165</v>
      </c>
      <c r="D275" s="329">
        <v>5</v>
      </c>
      <c r="E275" s="330">
        <v>6.98</v>
      </c>
      <c r="F275" s="330"/>
      <c r="G275" s="330">
        <v>6.1075999999999997</v>
      </c>
      <c r="I275" s="332" t="s">
        <v>2063</v>
      </c>
      <c r="J275" s="333"/>
      <c r="K275" s="333"/>
    </row>
    <row r="276" spans="1:11" s="331" customFormat="1" ht="20.25" customHeight="1" outlineLevel="1" x14ac:dyDescent="0.25">
      <c r="A276" s="327" t="s">
        <v>546</v>
      </c>
      <c r="B276" s="328" t="s">
        <v>2302</v>
      </c>
      <c r="C276" s="328" t="s">
        <v>1166</v>
      </c>
      <c r="D276" s="329">
        <v>1</v>
      </c>
      <c r="E276" s="330">
        <v>2.1987000000000001</v>
      </c>
      <c r="F276" s="330"/>
      <c r="G276" s="330"/>
      <c r="I276" s="332" t="s">
        <v>2063</v>
      </c>
      <c r="J276" s="333"/>
      <c r="K276" s="333"/>
    </row>
    <row r="277" spans="1:11" s="331" customFormat="1" ht="20.25" customHeight="1" outlineLevel="1" x14ac:dyDescent="0.25">
      <c r="A277" s="327" t="s">
        <v>547</v>
      </c>
      <c r="B277" s="328" t="s">
        <v>2303</v>
      </c>
      <c r="C277" s="328" t="s">
        <v>1167</v>
      </c>
      <c r="D277" s="329">
        <v>1</v>
      </c>
      <c r="E277" s="330">
        <v>2.8134000000000001</v>
      </c>
      <c r="F277" s="330"/>
      <c r="G277" s="330"/>
      <c r="I277" s="332" t="s">
        <v>2063</v>
      </c>
      <c r="J277" s="333"/>
      <c r="K277" s="333"/>
    </row>
    <row r="278" spans="1:11" s="331" customFormat="1" ht="20.25" customHeight="1" outlineLevel="1" x14ac:dyDescent="0.25">
      <c r="A278" s="327" t="s">
        <v>548</v>
      </c>
      <c r="B278" s="328" t="s">
        <v>2304</v>
      </c>
      <c r="C278" s="328" t="s">
        <v>1179</v>
      </c>
      <c r="D278" s="329">
        <v>2</v>
      </c>
      <c r="E278" s="330">
        <v>9.6495999999999995</v>
      </c>
      <c r="F278" s="330"/>
      <c r="G278" s="330"/>
      <c r="I278" s="332" t="s">
        <v>2063</v>
      </c>
      <c r="J278" s="333"/>
      <c r="K278" s="333"/>
    </row>
    <row r="279" spans="1:11" s="331" customFormat="1" ht="20.25" customHeight="1" outlineLevel="1" x14ac:dyDescent="0.25">
      <c r="A279" s="327" t="s">
        <v>549</v>
      </c>
      <c r="B279" s="328" t="s">
        <v>2305</v>
      </c>
      <c r="C279" s="328" t="s">
        <v>1180</v>
      </c>
      <c r="D279" s="329">
        <v>5</v>
      </c>
      <c r="E279" s="330">
        <v>6.7465999999999999</v>
      </c>
      <c r="F279" s="330"/>
      <c r="G279" s="330"/>
      <c r="I279" s="332" t="s">
        <v>2063</v>
      </c>
      <c r="J279" s="333"/>
      <c r="K279" s="333"/>
    </row>
    <row r="280" spans="1:11" s="331" customFormat="1" ht="20.25" customHeight="1" outlineLevel="1" x14ac:dyDescent="0.25">
      <c r="A280" s="327" t="s">
        <v>550</v>
      </c>
      <c r="B280" s="328" t="s">
        <v>2306</v>
      </c>
      <c r="C280" s="328" t="s">
        <v>1181</v>
      </c>
      <c r="D280" s="329">
        <v>5</v>
      </c>
      <c r="E280" s="330">
        <v>8.0846999999999998</v>
      </c>
      <c r="F280" s="330"/>
      <c r="G280" s="330"/>
      <c r="I280" s="332" t="s">
        <v>2063</v>
      </c>
      <c r="J280" s="333"/>
      <c r="K280" s="333"/>
    </row>
    <row r="281" spans="1:11" s="331" customFormat="1" ht="20.25" customHeight="1" outlineLevel="1" x14ac:dyDescent="0.25">
      <c r="A281" s="327" t="s">
        <v>551</v>
      </c>
      <c r="B281" s="328" t="s">
        <v>2307</v>
      </c>
      <c r="C281" s="328" t="s">
        <v>1182</v>
      </c>
      <c r="D281" s="329">
        <v>5</v>
      </c>
      <c r="E281" s="330">
        <v>6.9398999999999997</v>
      </c>
      <c r="F281" s="330"/>
      <c r="G281" s="330"/>
      <c r="I281" s="332" t="s">
        <v>2063</v>
      </c>
      <c r="J281" s="333"/>
      <c r="K281" s="333"/>
    </row>
    <row r="282" spans="1:11" s="331" customFormat="1" ht="20.25" customHeight="1" outlineLevel="1" x14ac:dyDescent="0.25">
      <c r="A282" s="327" t="s">
        <v>552</v>
      </c>
      <c r="B282" s="328" t="s">
        <v>2308</v>
      </c>
      <c r="C282" s="328" t="s">
        <v>1183</v>
      </c>
      <c r="D282" s="329">
        <v>2</v>
      </c>
      <c r="E282" s="330">
        <v>7.7163000000000004</v>
      </c>
      <c r="F282" s="330"/>
      <c r="G282" s="330">
        <v>6.3403999999999998</v>
      </c>
      <c r="I282" s="332" t="s">
        <v>2063</v>
      </c>
      <c r="J282" s="333"/>
      <c r="K282" s="333"/>
    </row>
    <row r="283" spans="1:11" s="331" customFormat="1" ht="20.25" customHeight="1" outlineLevel="1" x14ac:dyDescent="0.25">
      <c r="A283" s="327" t="s">
        <v>553</v>
      </c>
      <c r="B283" s="328" t="s">
        <v>2309</v>
      </c>
      <c r="C283" s="328" t="s">
        <v>1184</v>
      </c>
      <c r="D283" s="329">
        <v>3</v>
      </c>
      <c r="E283" s="330">
        <v>7.2728000000000002</v>
      </c>
      <c r="F283" s="330"/>
      <c r="G283" s="330"/>
      <c r="I283" s="332" t="s">
        <v>2063</v>
      </c>
      <c r="J283" s="333"/>
      <c r="K283" s="333"/>
    </row>
    <row r="284" spans="1:11" s="331" customFormat="1" ht="20.25" customHeight="1" outlineLevel="1" x14ac:dyDescent="0.25">
      <c r="A284" s="327" t="s">
        <v>554</v>
      </c>
      <c r="B284" s="328" t="s">
        <v>2310</v>
      </c>
      <c r="C284" s="328" t="s">
        <v>1185</v>
      </c>
      <c r="D284" s="329">
        <v>1</v>
      </c>
      <c r="E284" s="330">
        <v>2.1545000000000001</v>
      </c>
      <c r="F284" s="330"/>
      <c r="G284" s="330"/>
      <c r="I284" s="332" t="s">
        <v>2063</v>
      </c>
      <c r="J284" s="333"/>
      <c r="K284" s="333"/>
    </row>
    <row r="285" spans="1:11" s="331" customFormat="1" ht="20.25" customHeight="1" outlineLevel="1" x14ac:dyDescent="0.25">
      <c r="A285" s="327" t="s">
        <v>555</v>
      </c>
      <c r="B285" s="328" t="s">
        <v>2311</v>
      </c>
      <c r="C285" s="328" t="s">
        <v>1187</v>
      </c>
      <c r="D285" s="329">
        <v>1</v>
      </c>
      <c r="E285" s="330">
        <v>2.1478999999999999</v>
      </c>
      <c r="F285" s="330"/>
      <c r="G285" s="330"/>
      <c r="I285" s="332" t="s">
        <v>2063</v>
      </c>
      <c r="J285" s="333"/>
      <c r="K285" s="333"/>
    </row>
    <row r="286" spans="1:11" s="331" customFormat="1" ht="20.25" customHeight="1" outlineLevel="1" x14ac:dyDescent="0.25">
      <c r="A286" s="327" t="s">
        <v>556</v>
      </c>
      <c r="B286" s="328" t="s">
        <v>2312</v>
      </c>
      <c r="C286" s="328" t="s">
        <v>1188</v>
      </c>
      <c r="D286" s="329">
        <v>5</v>
      </c>
      <c r="E286" s="330">
        <v>8.1166999999999998</v>
      </c>
      <c r="F286" s="330"/>
      <c r="G286" s="330"/>
      <c r="I286" s="332" t="s">
        <v>2063</v>
      </c>
      <c r="J286" s="333"/>
      <c r="K286" s="333"/>
    </row>
    <row r="287" spans="1:11" s="331" customFormat="1" ht="20.25" customHeight="1" outlineLevel="1" x14ac:dyDescent="0.25">
      <c r="A287" s="327" t="s">
        <v>557</v>
      </c>
      <c r="B287" s="328" t="s">
        <v>2313</v>
      </c>
      <c r="C287" s="328" t="s">
        <v>1189</v>
      </c>
      <c r="D287" s="329">
        <v>2</v>
      </c>
      <c r="E287" s="330">
        <v>9.7001000000000008</v>
      </c>
      <c r="F287" s="330"/>
      <c r="G287" s="330"/>
      <c r="I287" s="332" t="s">
        <v>2063</v>
      </c>
      <c r="J287" s="333"/>
      <c r="K287" s="333"/>
    </row>
    <row r="288" spans="1:11" s="331" customFormat="1" ht="20.25" customHeight="1" outlineLevel="1" x14ac:dyDescent="0.25">
      <c r="A288" s="327" t="s">
        <v>558</v>
      </c>
      <c r="B288" s="328" t="s">
        <v>2314</v>
      </c>
      <c r="C288" s="328" t="s">
        <v>1190</v>
      </c>
      <c r="D288" s="329">
        <v>1</v>
      </c>
      <c r="E288" s="330">
        <v>3.1661999999999999</v>
      </c>
      <c r="F288" s="330"/>
      <c r="G288" s="330"/>
      <c r="I288" s="332" t="s">
        <v>2063</v>
      </c>
      <c r="J288" s="333"/>
      <c r="K288" s="333"/>
    </row>
    <row r="289" spans="1:11" s="331" customFormat="1" ht="20.25" customHeight="1" outlineLevel="1" x14ac:dyDescent="0.25">
      <c r="A289" s="327" t="s">
        <v>559</v>
      </c>
      <c r="B289" s="328" t="s">
        <v>2315</v>
      </c>
      <c r="C289" s="328" t="s">
        <v>1191</v>
      </c>
      <c r="D289" s="329">
        <v>2</v>
      </c>
      <c r="E289" s="330">
        <v>8.7523999999999997</v>
      </c>
      <c r="F289" s="330"/>
      <c r="G289" s="330"/>
      <c r="I289" s="332" t="s">
        <v>2063</v>
      </c>
      <c r="J289" s="333"/>
      <c r="K289" s="333"/>
    </row>
    <row r="290" spans="1:11" s="331" customFormat="1" ht="20.25" customHeight="1" outlineLevel="1" x14ac:dyDescent="0.25">
      <c r="A290" s="327" t="s">
        <v>560</v>
      </c>
      <c r="B290" s="328" t="s">
        <v>2316</v>
      </c>
      <c r="C290" s="328" t="s">
        <v>1192</v>
      </c>
      <c r="D290" s="329">
        <v>2</v>
      </c>
      <c r="E290" s="330">
        <v>9.5992999999999995</v>
      </c>
      <c r="F290" s="330"/>
      <c r="G290" s="330"/>
      <c r="I290" s="332" t="s">
        <v>2063</v>
      </c>
      <c r="J290" s="333"/>
      <c r="K290" s="333"/>
    </row>
    <row r="291" spans="1:11" s="331" customFormat="1" ht="20.25" customHeight="1" outlineLevel="1" x14ac:dyDescent="0.25">
      <c r="A291" s="327" t="s">
        <v>561</v>
      </c>
      <c r="B291" s="328" t="s">
        <v>2317</v>
      </c>
      <c r="C291" s="328" t="s">
        <v>1193</v>
      </c>
      <c r="D291" s="329">
        <v>2</v>
      </c>
      <c r="E291" s="330">
        <v>9.2623999999999995</v>
      </c>
      <c r="F291" s="330"/>
      <c r="G291" s="330"/>
      <c r="I291" s="332" t="s">
        <v>2063</v>
      </c>
      <c r="J291" s="333"/>
      <c r="K291" s="333"/>
    </row>
    <row r="292" spans="1:11" s="331" customFormat="1" ht="20.25" customHeight="1" outlineLevel="1" x14ac:dyDescent="0.25">
      <c r="A292" s="327" t="s">
        <v>562</v>
      </c>
      <c r="B292" s="328" t="s">
        <v>2318</v>
      </c>
      <c r="C292" s="328" t="s">
        <v>1194</v>
      </c>
      <c r="D292" s="329">
        <v>2</v>
      </c>
      <c r="E292" s="330">
        <v>9.7799999999999994</v>
      </c>
      <c r="F292" s="330"/>
      <c r="G292" s="330"/>
      <c r="I292" s="332" t="s">
        <v>2063</v>
      </c>
      <c r="J292" s="333"/>
      <c r="K292" s="333"/>
    </row>
    <row r="293" spans="1:11" s="331" customFormat="1" ht="20.25" customHeight="1" outlineLevel="1" x14ac:dyDescent="0.25">
      <c r="A293" s="327" t="s">
        <v>563</v>
      </c>
      <c r="B293" s="328" t="s">
        <v>2319</v>
      </c>
      <c r="C293" s="328" t="s">
        <v>1195</v>
      </c>
      <c r="D293" s="329">
        <v>2</v>
      </c>
      <c r="E293" s="330">
        <v>9.0671999999999997</v>
      </c>
      <c r="F293" s="330"/>
      <c r="G293" s="330"/>
      <c r="I293" s="332" t="s">
        <v>2063</v>
      </c>
      <c r="J293" s="333"/>
      <c r="K293" s="333"/>
    </row>
    <row r="294" spans="1:11" s="331" customFormat="1" ht="20.25" customHeight="1" outlineLevel="1" x14ac:dyDescent="0.25">
      <c r="A294" s="327" t="s">
        <v>564</v>
      </c>
      <c r="B294" s="328" t="s">
        <v>2320</v>
      </c>
      <c r="C294" s="328" t="s">
        <v>1196</v>
      </c>
      <c r="D294" s="329">
        <v>2</v>
      </c>
      <c r="E294" s="330">
        <v>3.9742999999999999</v>
      </c>
      <c r="F294" s="330"/>
      <c r="G294" s="330"/>
      <c r="I294" s="332" t="s">
        <v>2063</v>
      </c>
      <c r="J294" s="333"/>
      <c r="K294" s="333"/>
    </row>
    <row r="295" spans="1:11" s="331" customFormat="1" ht="20.25" customHeight="1" outlineLevel="1" x14ac:dyDescent="0.25">
      <c r="A295" s="327" t="s">
        <v>565</v>
      </c>
      <c r="B295" s="328" t="s">
        <v>2321</v>
      </c>
      <c r="C295" s="328" t="s">
        <v>1197</v>
      </c>
      <c r="D295" s="329">
        <v>1</v>
      </c>
      <c r="E295" s="330">
        <v>1.8063</v>
      </c>
      <c r="F295" s="330"/>
      <c r="G295" s="330"/>
      <c r="I295" s="332" t="s">
        <v>2063</v>
      </c>
      <c r="J295" s="333"/>
      <c r="K295" s="333"/>
    </row>
    <row r="296" spans="1:11" s="331" customFormat="1" ht="20.25" customHeight="1" outlineLevel="1" x14ac:dyDescent="0.25">
      <c r="A296" s="327" t="s">
        <v>566</v>
      </c>
      <c r="B296" s="328" t="s">
        <v>2322</v>
      </c>
      <c r="C296" s="328" t="s">
        <v>1198</v>
      </c>
      <c r="D296" s="329">
        <v>1</v>
      </c>
      <c r="E296" s="330">
        <v>1.919</v>
      </c>
      <c r="F296" s="330"/>
      <c r="G296" s="330"/>
      <c r="I296" s="332" t="s">
        <v>2063</v>
      </c>
      <c r="J296" s="333"/>
      <c r="K296" s="333"/>
    </row>
    <row r="297" spans="1:11" s="331" customFormat="1" ht="20.25" customHeight="1" outlineLevel="1" x14ac:dyDescent="0.25">
      <c r="A297" s="327" t="s">
        <v>567</v>
      </c>
      <c r="B297" s="328" t="s">
        <v>2323</v>
      </c>
      <c r="C297" s="328" t="s">
        <v>1199</v>
      </c>
      <c r="D297" s="329">
        <v>1</v>
      </c>
      <c r="E297" s="330">
        <v>2.0249000000000001</v>
      </c>
      <c r="F297" s="330"/>
      <c r="G297" s="330"/>
      <c r="I297" s="332" t="s">
        <v>2063</v>
      </c>
      <c r="J297" s="333"/>
      <c r="K297" s="333"/>
    </row>
    <row r="298" spans="1:11" s="331" customFormat="1" ht="20.25" customHeight="1" outlineLevel="1" x14ac:dyDescent="0.25">
      <c r="A298" s="327" t="s">
        <v>568</v>
      </c>
      <c r="B298" s="328" t="s">
        <v>2324</v>
      </c>
      <c r="C298" s="328" t="s">
        <v>1200</v>
      </c>
      <c r="D298" s="329">
        <v>1</v>
      </c>
      <c r="E298" s="330">
        <v>1.9298999999999999</v>
      </c>
      <c r="F298" s="330"/>
      <c r="G298" s="330"/>
      <c r="I298" s="332" t="s">
        <v>2063</v>
      </c>
      <c r="J298" s="333"/>
      <c r="K298" s="333"/>
    </row>
    <row r="299" spans="1:11" s="331" customFormat="1" ht="20.25" customHeight="1" outlineLevel="1" x14ac:dyDescent="0.25">
      <c r="A299" s="327" t="s">
        <v>569</v>
      </c>
      <c r="B299" s="328" t="s">
        <v>2325</v>
      </c>
      <c r="C299" s="328" t="s">
        <v>1201</v>
      </c>
      <c r="D299" s="329">
        <v>1</v>
      </c>
      <c r="E299" s="330">
        <v>1.8340000000000001</v>
      </c>
      <c r="F299" s="330"/>
      <c r="G299" s="330"/>
      <c r="I299" s="332" t="s">
        <v>2063</v>
      </c>
      <c r="J299" s="333"/>
      <c r="K299" s="333"/>
    </row>
    <row r="300" spans="1:11" s="331" customFormat="1" ht="20.25" customHeight="1" outlineLevel="1" x14ac:dyDescent="0.25">
      <c r="A300" s="327" t="s">
        <v>570</v>
      </c>
      <c r="B300" s="328" t="s">
        <v>2326</v>
      </c>
      <c r="C300" s="328" t="s">
        <v>1203</v>
      </c>
      <c r="D300" s="329">
        <v>1</v>
      </c>
      <c r="E300" s="330">
        <v>2.2557999999999998</v>
      </c>
      <c r="F300" s="330"/>
      <c r="G300" s="330"/>
      <c r="I300" s="332" t="s">
        <v>2063</v>
      </c>
      <c r="J300" s="333"/>
      <c r="K300" s="333"/>
    </row>
    <row r="301" spans="1:11" s="331" customFormat="1" ht="20.25" customHeight="1" outlineLevel="1" x14ac:dyDescent="0.25">
      <c r="A301" s="327" t="s">
        <v>571</v>
      </c>
      <c r="B301" s="328" t="s">
        <v>2327</v>
      </c>
      <c r="C301" s="328" t="s">
        <v>1204</v>
      </c>
      <c r="D301" s="329">
        <v>3</v>
      </c>
      <c r="E301" s="330">
        <v>6.6170999999999998</v>
      </c>
      <c r="F301" s="330"/>
      <c r="G301" s="330"/>
      <c r="I301" s="332" t="s">
        <v>2063</v>
      </c>
      <c r="J301" s="333"/>
      <c r="K301" s="333"/>
    </row>
    <row r="302" spans="1:11" s="331" customFormat="1" ht="20.25" customHeight="1" outlineLevel="1" x14ac:dyDescent="0.25">
      <c r="A302" s="327" t="s">
        <v>572</v>
      </c>
      <c r="B302" s="328" t="s">
        <v>2328</v>
      </c>
      <c r="C302" s="328" t="s">
        <v>1205</v>
      </c>
      <c r="D302" s="329">
        <v>3</v>
      </c>
      <c r="E302" s="330">
        <v>8.5573999999999995</v>
      </c>
      <c r="F302" s="330"/>
      <c r="G302" s="330"/>
      <c r="I302" s="332" t="s">
        <v>2063</v>
      </c>
      <c r="J302" s="333"/>
      <c r="K302" s="333"/>
    </row>
    <row r="303" spans="1:11" s="331" customFormat="1" ht="20.25" customHeight="1" outlineLevel="1" x14ac:dyDescent="0.25">
      <c r="A303" s="327" t="s">
        <v>573</v>
      </c>
      <c r="B303" s="328" t="s">
        <v>2329</v>
      </c>
      <c r="C303" s="328" t="s">
        <v>1206</v>
      </c>
      <c r="D303" s="329">
        <v>2</v>
      </c>
      <c r="E303" s="330">
        <v>9.7248000000000001</v>
      </c>
      <c r="F303" s="330"/>
      <c r="G303" s="330"/>
      <c r="I303" s="332" t="s">
        <v>2063</v>
      </c>
      <c r="J303" s="333"/>
      <c r="K303" s="333"/>
    </row>
    <row r="304" spans="1:11" s="331" customFormat="1" ht="20.25" customHeight="1" outlineLevel="1" x14ac:dyDescent="0.25">
      <c r="A304" s="327" t="s">
        <v>574</v>
      </c>
      <c r="B304" s="328" t="s">
        <v>2330</v>
      </c>
      <c r="C304" s="328" t="s">
        <v>1209</v>
      </c>
      <c r="D304" s="329">
        <v>4</v>
      </c>
      <c r="E304" s="330">
        <v>8.4280000000000008</v>
      </c>
      <c r="F304" s="330"/>
      <c r="G304" s="330">
        <v>7.4973999999999998</v>
      </c>
      <c r="I304" s="332" t="s">
        <v>2063</v>
      </c>
      <c r="J304" s="333"/>
      <c r="K304" s="333"/>
    </row>
    <row r="305" spans="1:11" s="331" customFormat="1" ht="20.25" customHeight="1" outlineLevel="1" x14ac:dyDescent="0.25">
      <c r="A305" s="327" t="s">
        <v>575</v>
      </c>
      <c r="B305" s="328" t="s">
        <v>2331</v>
      </c>
      <c r="C305" s="328" t="s">
        <v>1210</v>
      </c>
      <c r="D305" s="329">
        <v>5</v>
      </c>
      <c r="E305" s="330">
        <v>7.2054</v>
      </c>
      <c r="F305" s="330"/>
      <c r="G305" s="330"/>
      <c r="I305" s="332" t="s">
        <v>2063</v>
      </c>
      <c r="J305" s="333"/>
      <c r="K305" s="333"/>
    </row>
    <row r="306" spans="1:11" s="331" customFormat="1" ht="20.25" customHeight="1" outlineLevel="1" x14ac:dyDescent="0.25">
      <c r="A306" s="327" t="s">
        <v>576</v>
      </c>
      <c r="B306" s="328" t="s">
        <v>2332</v>
      </c>
      <c r="C306" s="328" t="s">
        <v>1211</v>
      </c>
      <c r="D306" s="329">
        <v>3</v>
      </c>
      <c r="E306" s="330">
        <v>7.0647000000000002</v>
      </c>
      <c r="F306" s="330"/>
      <c r="G306" s="330"/>
      <c r="I306" s="332" t="s">
        <v>2063</v>
      </c>
      <c r="J306" s="333"/>
      <c r="K306" s="333"/>
    </row>
    <row r="307" spans="1:11" s="331" customFormat="1" ht="20.25" customHeight="1" outlineLevel="1" x14ac:dyDescent="0.25">
      <c r="A307" s="327" t="s">
        <v>577</v>
      </c>
      <c r="B307" s="328" t="s">
        <v>2333</v>
      </c>
      <c r="C307" s="328" t="s">
        <v>1228</v>
      </c>
      <c r="D307" s="329">
        <v>3</v>
      </c>
      <c r="E307" s="330">
        <v>9.5663999999999998</v>
      </c>
      <c r="F307" s="330"/>
      <c r="G307" s="330"/>
      <c r="I307" s="332" t="s">
        <v>2063</v>
      </c>
      <c r="J307" s="333"/>
      <c r="K307" s="333"/>
    </row>
    <row r="308" spans="1:11" s="331" customFormat="1" ht="20.25" customHeight="1" outlineLevel="1" x14ac:dyDescent="0.25">
      <c r="A308" s="327" t="s">
        <v>578</v>
      </c>
      <c r="B308" s="328" t="s">
        <v>2334</v>
      </c>
      <c r="C308" s="328" t="s">
        <v>1212</v>
      </c>
      <c r="D308" s="329">
        <v>1</v>
      </c>
      <c r="E308" s="330">
        <v>3.3835000000000002</v>
      </c>
      <c r="F308" s="330"/>
      <c r="G308" s="330"/>
      <c r="I308" s="332" t="s">
        <v>2063</v>
      </c>
      <c r="J308" s="333"/>
      <c r="K308" s="333"/>
    </row>
    <row r="309" spans="1:11" s="331" customFormat="1" ht="20.25" customHeight="1" outlineLevel="1" x14ac:dyDescent="0.25">
      <c r="A309" s="327" t="s">
        <v>579</v>
      </c>
      <c r="B309" s="328" t="s">
        <v>2335</v>
      </c>
      <c r="C309" s="328" t="s">
        <v>1213</v>
      </c>
      <c r="D309" s="329">
        <v>1</v>
      </c>
      <c r="E309" s="330">
        <v>2.7582</v>
      </c>
      <c r="F309" s="330"/>
      <c r="G309" s="330"/>
      <c r="I309" s="332" t="s">
        <v>2063</v>
      </c>
      <c r="J309" s="333"/>
      <c r="K309" s="333"/>
    </row>
    <row r="310" spans="1:11" s="331" customFormat="1" ht="20.25" customHeight="1" outlineLevel="1" x14ac:dyDescent="0.25">
      <c r="A310" s="327" t="s">
        <v>580</v>
      </c>
      <c r="B310" s="328" t="s">
        <v>2336</v>
      </c>
      <c r="C310" s="328" t="s">
        <v>1215</v>
      </c>
      <c r="D310" s="329">
        <v>1</v>
      </c>
      <c r="E310" s="330">
        <v>3.2963</v>
      </c>
      <c r="F310" s="330"/>
      <c r="G310" s="330"/>
      <c r="I310" s="332" t="s">
        <v>2063</v>
      </c>
      <c r="J310" s="333"/>
      <c r="K310" s="333"/>
    </row>
    <row r="311" spans="1:11" s="331" customFormat="1" ht="20.25" customHeight="1" outlineLevel="1" x14ac:dyDescent="0.25">
      <c r="A311" s="327" t="s">
        <v>581</v>
      </c>
      <c r="B311" s="328" t="s">
        <v>2337</v>
      </c>
      <c r="C311" s="328" t="s">
        <v>1216</v>
      </c>
      <c r="D311" s="329">
        <v>4</v>
      </c>
      <c r="E311" s="330">
        <v>8.2011000000000003</v>
      </c>
      <c r="F311" s="330"/>
      <c r="G311" s="330">
        <v>6.5911999999999997</v>
      </c>
      <c r="I311" s="332" t="s">
        <v>2063</v>
      </c>
      <c r="J311" s="333"/>
      <c r="K311" s="333"/>
    </row>
    <row r="312" spans="1:11" s="331" customFormat="1" ht="20.25" customHeight="1" outlineLevel="1" x14ac:dyDescent="0.25">
      <c r="A312" s="327" t="s">
        <v>582</v>
      </c>
      <c r="B312" s="328" t="s">
        <v>2338</v>
      </c>
      <c r="C312" s="328" t="s">
        <v>1217</v>
      </c>
      <c r="D312" s="329">
        <v>4</v>
      </c>
      <c r="E312" s="330">
        <v>8.5930999999999997</v>
      </c>
      <c r="F312" s="330"/>
      <c r="G312" s="330">
        <v>6.49</v>
      </c>
      <c r="I312" s="332" t="s">
        <v>2063</v>
      </c>
      <c r="J312" s="333"/>
      <c r="K312" s="333"/>
    </row>
    <row r="313" spans="1:11" s="331" customFormat="1" ht="20.25" customHeight="1" outlineLevel="1" x14ac:dyDescent="0.25">
      <c r="A313" s="327" t="s">
        <v>583</v>
      </c>
      <c r="B313" s="328" t="s">
        <v>2339</v>
      </c>
      <c r="C313" s="328" t="s">
        <v>1218</v>
      </c>
      <c r="D313" s="329">
        <v>4</v>
      </c>
      <c r="E313" s="330">
        <v>8.9839000000000002</v>
      </c>
      <c r="F313" s="330"/>
      <c r="G313" s="330">
        <v>8.0493000000000006</v>
      </c>
      <c r="I313" s="332" t="s">
        <v>2063</v>
      </c>
      <c r="J313" s="333"/>
      <c r="K313" s="333"/>
    </row>
    <row r="314" spans="1:11" s="331" customFormat="1" ht="20.25" customHeight="1" outlineLevel="1" x14ac:dyDescent="0.25">
      <c r="A314" s="327" t="s">
        <v>584</v>
      </c>
      <c r="B314" s="328" t="s">
        <v>2340</v>
      </c>
      <c r="C314" s="328" t="s">
        <v>1219</v>
      </c>
      <c r="D314" s="329">
        <v>4</v>
      </c>
      <c r="E314" s="330">
        <v>8.4318000000000008</v>
      </c>
      <c r="F314" s="330"/>
      <c r="G314" s="330">
        <v>6.8540000000000001</v>
      </c>
      <c r="I314" s="332" t="s">
        <v>2063</v>
      </c>
      <c r="J314" s="333"/>
      <c r="K314" s="333"/>
    </row>
    <row r="315" spans="1:11" s="331" customFormat="1" ht="20.25" customHeight="1" outlineLevel="1" x14ac:dyDescent="0.25">
      <c r="A315" s="327" t="s">
        <v>585</v>
      </c>
      <c r="B315" s="328" t="s">
        <v>2341</v>
      </c>
      <c r="C315" s="328" t="s">
        <v>1220</v>
      </c>
      <c r="D315" s="329">
        <v>5</v>
      </c>
      <c r="E315" s="330">
        <v>8.1496999999999993</v>
      </c>
      <c r="F315" s="330"/>
      <c r="G315" s="330">
        <v>6.3185000000000002</v>
      </c>
      <c r="I315" s="332" t="s">
        <v>2063</v>
      </c>
      <c r="J315" s="333"/>
      <c r="K315" s="333"/>
    </row>
    <row r="316" spans="1:11" s="331" customFormat="1" ht="20.25" customHeight="1" outlineLevel="1" x14ac:dyDescent="0.25">
      <c r="A316" s="327" t="s">
        <v>586</v>
      </c>
      <c r="B316" s="328" t="s">
        <v>2342</v>
      </c>
      <c r="C316" s="328" t="s">
        <v>1221</v>
      </c>
      <c r="D316" s="329">
        <v>1</v>
      </c>
      <c r="E316" s="330">
        <v>2.3995000000000002</v>
      </c>
      <c r="F316" s="330"/>
      <c r="G316" s="330"/>
      <c r="I316" s="332" t="s">
        <v>2063</v>
      </c>
      <c r="J316" s="333"/>
      <c r="K316" s="333"/>
    </row>
    <row r="317" spans="1:11" s="331" customFormat="1" ht="20.25" customHeight="1" outlineLevel="1" x14ac:dyDescent="0.25">
      <c r="A317" s="327" t="s">
        <v>587</v>
      </c>
      <c r="B317" s="328" t="s">
        <v>2343</v>
      </c>
      <c r="C317" s="328" t="s">
        <v>1222</v>
      </c>
      <c r="D317" s="329">
        <v>1</v>
      </c>
      <c r="E317" s="330">
        <v>3.1901000000000002</v>
      </c>
      <c r="F317" s="330"/>
      <c r="G317" s="330"/>
      <c r="I317" s="332" t="s">
        <v>2063</v>
      </c>
      <c r="J317" s="333"/>
      <c r="K317" s="333"/>
    </row>
    <row r="318" spans="1:11" s="331" customFormat="1" ht="20.25" customHeight="1" outlineLevel="1" x14ac:dyDescent="0.25">
      <c r="A318" s="327" t="s">
        <v>588</v>
      </c>
      <c r="B318" s="328" t="s">
        <v>2344</v>
      </c>
      <c r="C318" s="328" t="s">
        <v>1223</v>
      </c>
      <c r="D318" s="329">
        <v>1</v>
      </c>
      <c r="E318" s="330">
        <v>2.6537000000000002</v>
      </c>
      <c r="F318" s="330"/>
      <c r="G318" s="330"/>
      <c r="I318" s="332" t="s">
        <v>2063</v>
      </c>
      <c r="J318" s="333"/>
      <c r="K318" s="333"/>
    </row>
    <row r="319" spans="1:11" s="331" customFormat="1" ht="20.25" customHeight="1" outlineLevel="1" x14ac:dyDescent="0.25">
      <c r="A319" s="327" t="s">
        <v>589</v>
      </c>
      <c r="B319" s="328" t="s">
        <v>2345</v>
      </c>
      <c r="C319" s="328" t="s">
        <v>1224</v>
      </c>
      <c r="D319" s="329">
        <v>1</v>
      </c>
      <c r="E319" s="330">
        <v>2.1387</v>
      </c>
      <c r="F319" s="330"/>
      <c r="G319" s="330"/>
      <c r="I319" s="332" t="s">
        <v>2063</v>
      </c>
      <c r="J319" s="333"/>
      <c r="K319" s="333"/>
    </row>
    <row r="320" spans="1:11" s="331" customFormat="1" ht="20.25" customHeight="1" outlineLevel="1" x14ac:dyDescent="0.25">
      <c r="A320" s="327" t="s">
        <v>590</v>
      </c>
      <c r="B320" s="328" t="s">
        <v>2346</v>
      </c>
      <c r="C320" s="328" t="s">
        <v>1226</v>
      </c>
      <c r="D320" s="329">
        <v>1</v>
      </c>
      <c r="E320" s="330">
        <v>2.9815999999999998</v>
      </c>
      <c r="F320" s="330"/>
      <c r="G320" s="330"/>
      <c r="I320" s="332" t="s">
        <v>2063</v>
      </c>
      <c r="J320" s="333"/>
      <c r="K320" s="333"/>
    </row>
    <row r="321" spans="1:11" s="331" customFormat="1" ht="20.25" customHeight="1" outlineLevel="1" x14ac:dyDescent="0.25">
      <c r="A321" s="327" t="s">
        <v>591</v>
      </c>
      <c r="B321" s="328" t="s">
        <v>2347</v>
      </c>
      <c r="C321" s="328" t="s">
        <v>1227</v>
      </c>
      <c r="D321" s="329">
        <v>1</v>
      </c>
      <c r="E321" s="330">
        <v>2.7105000000000001</v>
      </c>
      <c r="F321" s="330"/>
      <c r="G321" s="330"/>
      <c r="I321" s="332" t="s">
        <v>2063</v>
      </c>
      <c r="J321" s="333"/>
      <c r="K321" s="333"/>
    </row>
    <row r="322" spans="1:11" s="331" customFormat="1" ht="20.25" customHeight="1" outlineLevel="1" x14ac:dyDescent="0.25">
      <c r="A322" s="327" t="s">
        <v>592</v>
      </c>
      <c r="B322" s="328" t="s">
        <v>2348</v>
      </c>
      <c r="C322" s="328" t="s">
        <v>1229</v>
      </c>
      <c r="D322" s="329">
        <v>1</v>
      </c>
      <c r="E322" s="330">
        <v>2.0804</v>
      </c>
      <c r="F322" s="330"/>
      <c r="G322" s="330"/>
      <c r="I322" s="332" t="s">
        <v>2063</v>
      </c>
      <c r="J322" s="333"/>
      <c r="K322" s="333"/>
    </row>
    <row r="323" spans="1:11" s="331" customFormat="1" ht="20.25" customHeight="1" outlineLevel="1" x14ac:dyDescent="0.25">
      <c r="A323" s="327" t="s">
        <v>593</v>
      </c>
      <c r="B323" s="328" t="s">
        <v>2349</v>
      </c>
      <c r="C323" s="328" t="s">
        <v>1231</v>
      </c>
      <c r="D323" s="329">
        <v>1</v>
      </c>
      <c r="E323" s="330">
        <v>2.6396999999999999</v>
      </c>
      <c r="F323" s="330"/>
      <c r="G323" s="330"/>
      <c r="I323" s="332" t="s">
        <v>2063</v>
      </c>
      <c r="J323" s="333"/>
      <c r="K323" s="333"/>
    </row>
    <row r="324" spans="1:11" s="331" customFormat="1" ht="20.25" customHeight="1" outlineLevel="1" x14ac:dyDescent="0.25">
      <c r="A324" s="327" t="s">
        <v>594</v>
      </c>
      <c r="B324" s="328" t="s">
        <v>2350</v>
      </c>
      <c r="C324" s="328" t="s">
        <v>1233</v>
      </c>
      <c r="D324" s="329">
        <v>9</v>
      </c>
      <c r="E324" s="330">
        <v>8.8728999999999996</v>
      </c>
      <c r="F324" s="330">
        <v>11.432399999999999</v>
      </c>
      <c r="G324" s="330">
        <v>7.0822000000000003</v>
      </c>
      <c r="I324" s="332" t="s">
        <v>2063</v>
      </c>
      <c r="J324" s="333"/>
      <c r="K324" s="333"/>
    </row>
    <row r="325" spans="1:11" s="331" customFormat="1" ht="20.25" customHeight="1" outlineLevel="1" x14ac:dyDescent="0.25">
      <c r="A325" s="327" t="s">
        <v>595</v>
      </c>
      <c r="B325" s="328" t="s">
        <v>2351</v>
      </c>
      <c r="C325" s="328" t="s">
        <v>1234</v>
      </c>
      <c r="D325" s="329">
        <v>9</v>
      </c>
      <c r="E325" s="330">
        <v>9.1821000000000002</v>
      </c>
      <c r="F325" s="330">
        <v>11.4604</v>
      </c>
      <c r="G325" s="330"/>
      <c r="I325" s="332" t="s">
        <v>2063</v>
      </c>
      <c r="J325" s="333"/>
      <c r="K325" s="333"/>
    </row>
    <row r="326" spans="1:11" s="331" customFormat="1" ht="20.25" customHeight="1" outlineLevel="1" x14ac:dyDescent="0.25">
      <c r="A326" s="327" t="s">
        <v>596</v>
      </c>
      <c r="B326" s="328" t="s">
        <v>2352</v>
      </c>
      <c r="C326" s="328" t="s">
        <v>1235</v>
      </c>
      <c r="D326" s="329">
        <v>1</v>
      </c>
      <c r="E326" s="330">
        <v>3.4380999999999999</v>
      </c>
      <c r="F326" s="330"/>
      <c r="G326" s="330"/>
      <c r="I326" s="332" t="s">
        <v>2063</v>
      </c>
      <c r="J326" s="333"/>
      <c r="K326" s="333"/>
    </row>
    <row r="327" spans="1:11" s="331" customFormat="1" ht="20.25" customHeight="1" outlineLevel="1" x14ac:dyDescent="0.25">
      <c r="A327" s="327" t="s">
        <v>597</v>
      </c>
      <c r="B327" s="328" t="s">
        <v>2353</v>
      </c>
      <c r="C327" s="328" t="s">
        <v>1237</v>
      </c>
      <c r="D327" s="329">
        <v>1</v>
      </c>
      <c r="E327" s="330">
        <v>2.4197000000000002</v>
      </c>
      <c r="F327" s="330"/>
      <c r="G327" s="330"/>
      <c r="I327" s="332" t="s">
        <v>2063</v>
      </c>
      <c r="J327" s="333"/>
      <c r="K327" s="333"/>
    </row>
    <row r="328" spans="1:11" s="331" customFormat="1" ht="20.25" customHeight="1" outlineLevel="1" x14ac:dyDescent="0.25">
      <c r="A328" s="327" t="s">
        <v>598</v>
      </c>
      <c r="B328" s="328" t="s">
        <v>2354</v>
      </c>
      <c r="C328" s="328" t="s">
        <v>1238</v>
      </c>
      <c r="D328" s="329">
        <v>1</v>
      </c>
      <c r="E328" s="330">
        <v>2.7111000000000001</v>
      </c>
      <c r="F328" s="330"/>
      <c r="G328" s="330"/>
      <c r="I328" s="332" t="s">
        <v>2063</v>
      </c>
      <c r="J328" s="333"/>
      <c r="K328" s="333"/>
    </row>
    <row r="329" spans="1:11" s="331" customFormat="1" ht="20.25" customHeight="1" outlineLevel="1" x14ac:dyDescent="0.25">
      <c r="A329" s="327" t="s">
        <v>599</v>
      </c>
      <c r="B329" s="328" t="s">
        <v>2355</v>
      </c>
      <c r="C329" s="328" t="s">
        <v>1239</v>
      </c>
      <c r="D329" s="329">
        <v>1</v>
      </c>
      <c r="E329" s="330">
        <v>2.1375999999999999</v>
      </c>
      <c r="F329" s="330"/>
      <c r="G329" s="330"/>
      <c r="I329" s="332" t="s">
        <v>2063</v>
      </c>
      <c r="J329" s="333"/>
      <c r="K329" s="333"/>
    </row>
    <row r="330" spans="1:11" s="331" customFormat="1" ht="20.25" customHeight="1" outlineLevel="1" x14ac:dyDescent="0.25">
      <c r="A330" s="327" t="s">
        <v>600</v>
      </c>
      <c r="B330" s="328" t="s">
        <v>2356</v>
      </c>
      <c r="C330" s="328" t="s">
        <v>1240</v>
      </c>
      <c r="D330" s="329">
        <v>2</v>
      </c>
      <c r="E330" s="330">
        <v>9.6725999999999992</v>
      </c>
      <c r="F330" s="330"/>
      <c r="G330" s="330"/>
      <c r="I330" s="332" t="s">
        <v>2063</v>
      </c>
      <c r="J330" s="333"/>
      <c r="K330" s="333"/>
    </row>
    <row r="331" spans="1:11" s="331" customFormat="1" ht="20.25" customHeight="1" outlineLevel="1" x14ac:dyDescent="0.25">
      <c r="A331" s="327" t="s">
        <v>601</v>
      </c>
      <c r="B331" s="328" t="s">
        <v>2357</v>
      </c>
      <c r="C331" s="328" t="s">
        <v>1241</v>
      </c>
      <c r="D331" s="329">
        <v>2</v>
      </c>
      <c r="E331" s="330">
        <v>9.6407000000000007</v>
      </c>
      <c r="F331" s="330"/>
      <c r="G331" s="330"/>
      <c r="I331" s="332" t="s">
        <v>2063</v>
      </c>
      <c r="J331" s="333"/>
      <c r="K331" s="333"/>
    </row>
    <row r="332" spans="1:11" s="331" customFormat="1" ht="20.25" customHeight="1" outlineLevel="1" x14ac:dyDescent="0.25">
      <c r="A332" s="327" t="s">
        <v>602</v>
      </c>
      <c r="B332" s="328" t="s">
        <v>2358</v>
      </c>
      <c r="C332" s="328" t="s">
        <v>1242</v>
      </c>
      <c r="D332" s="329">
        <v>4</v>
      </c>
      <c r="E332" s="330">
        <v>8.3377999999999997</v>
      </c>
      <c r="F332" s="330"/>
      <c r="G332" s="330"/>
      <c r="I332" s="332" t="s">
        <v>2063</v>
      </c>
      <c r="J332" s="333"/>
      <c r="K332" s="333"/>
    </row>
    <row r="333" spans="1:11" s="331" customFormat="1" ht="20.25" customHeight="1" outlineLevel="1" x14ac:dyDescent="0.25">
      <c r="A333" s="327" t="s">
        <v>603</v>
      </c>
      <c r="B333" s="328" t="s">
        <v>2359</v>
      </c>
      <c r="C333" s="328" t="s">
        <v>1243</v>
      </c>
      <c r="D333" s="329">
        <v>2</v>
      </c>
      <c r="E333" s="330">
        <v>9.5802999999999994</v>
      </c>
      <c r="F333" s="330"/>
      <c r="G333" s="330"/>
      <c r="I333" s="332" t="s">
        <v>2063</v>
      </c>
      <c r="J333" s="333"/>
      <c r="K333" s="333"/>
    </row>
    <row r="334" spans="1:11" s="331" customFormat="1" ht="20.25" customHeight="1" outlineLevel="1" x14ac:dyDescent="0.25">
      <c r="A334" s="327" t="s">
        <v>604</v>
      </c>
      <c r="B334" s="328" t="s">
        <v>2360</v>
      </c>
      <c r="C334" s="328" t="s">
        <v>1244</v>
      </c>
      <c r="D334" s="329">
        <v>5</v>
      </c>
      <c r="E334" s="330">
        <v>8.1743000000000006</v>
      </c>
      <c r="F334" s="330"/>
      <c r="G334" s="330">
        <v>7.1593999999999998</v>
      </c>
      <c r="I334" s="332" t="s">
        <v>2063</v>
      </c>
      <c r="J334" s="333"/>
      <c r="K334" s="333"/>
    </row>
    <row r="335" spans="1:11" s="331" customFormat="1" ht="20.25" customHeight="1" outlineLevel="1" x14ac:dyDescent="0.25">
      <c r="A335" s="327" t="s">
        <v>605</v>
      </c>
      <c r="B335" s="328" t="s">
        <v>2361</v>
      </c>
      <c r="C335" s="328" t="s">
        <v>1245</v>
      </c>
      <c r="D335" s="329">
        <v>2</v>
      </c>
      <c r="E335" s="330">
        <v>4.9607999999999999</v>
      </c>
      <c r="F335" s="330"/>
      <c r="G335" s="330"/>
      <c r="I335" s="332" t="s">
        <v>2063</v>
      </c>
      <c r="J335" s="333"/>
      <c r="K335" s="333"/>
    </row>
    <row r="336" spans="1:11" s="331" customFormat="1" ht="20.25" customHeight="1" outlineLevel="1" x14ac:dyDescent="0.25">
      <c r="A336" s="327" t="s">
        <v>606</v>
      </c>
      <c r="B336" s="328" t="s">
        <v>2362</v>
      </c>
      <c r="C336" s="328" t="s">
        <v>1253</v>
      </c>
      <c r="D336" s="329">
        <v>2</v>
      </c>
      <c r="E336" s="330">
        <v>7.3207000000000004</v>
      </c>
      <c r="F336" s="330"/>
      <c r="G336" s="330"/>
      <c r="I336" s="332" t="s">
        <v>2063</v>
      </c>
      <c r="J336" s="333"/>
      <c r="K336" s="333"/>
    </row>
    <row r="337" spans="1:11" s="331" customFormat="1" ht="20.25" customHeight="1" outlineLevel="1" x14ac:dyDescent="0.25">
      <c r="A337" s="327" t="s">
        <v>607</v>
      </c>
      <c r="B337" s="328" t="s">
        <v>2363</v>
      </c>
      <c r="C337" s="328" t="s">
        <v>1246</v>
      </c>
      <c r="D337" s="329">
        <v>2</v>
      </c>
      <c r="E337" s="330">
        <v>9.8620000000000001</v>
      </c>
      <c r="F337" s="330"/>
      <c r="G337" s="330"/>
      <c r="I337" s="332" t="s">
        <v>2063</v>
      </c>
      <c r="J337" s="333"/>
      <c r="K337" s="333"/>
    </row>
    <row r="338" spans="1:11" s="331" customFormat="1" ht="20.25" customHeight="1" outlineLevel="1" x14ac:dyDescent="0.25">
      <c r="A338" s="327" t="s">
        <v>608</v>
      </c>
      <c r="B338" s="328" t="s">
        <v>2364</v>
      </c>
      <c r="C338" s="328" t="s">
        <v>1247</v>
      </c>
      <c r="D338" s="329">
        <v>10</v>
      </c>
      <c r="E338" s="330">
        <v>8.4565000000000001</v>
      </c>
      <c r="F338" s="330">
        <v>10.1889</v>
      </c>
      <c r="G338" s="330"/>
      <c r="I338" s="332" t="s">
        <v>2063</v>
      </c>
      <c r="J338" s="333"/>
      <c r="K338" s="333"/>
    </row>
    <row r="339" spans="1:11" s="331" customFormat="1" ht="20.25" customHeight="1" outlineLevel="1" x14ac:dyDescent="0.25">
      <c r="A339" s="327" t="s">
        <v>609</v>
      </c>
      <c r="B339" s="328" t="s">
        <v>2365</v>
      </c>
      <c r="C339" s="328" t="s">
        <v>1248</v>
      </c>
      <c r="D339" s="329">
        <v>3</v>
      </c>
      <c r="E339" s="330">
        <v>9.2258999999999993</v>
      </c>
      <c r="F339" s="330"/>
      <c r="G339" s="330"/>
      <c r="I339" s="332" t="s">
        <v>2063</v>
      </c>
      <c r="J339" s="333"/>
      <c r="K339" s="333"/>
    </row>
    <row r="340" spans="1:11" s="331" customFormat="1" ht="20.25" customHeight="1" outlineLevel="1" x14ac:dyDescent="0.25">
      <c r="A340" s="327" t="s">
        <v>610</v>
      </c>
      <c r="B340" s="328" t="s">
        <v>2366</v>
      </c>
      <c r="C340" s="328" t="s">
        <v>1249</v>
      </c>
      <c r="D340" s="329">
        <v>5</v>
      </c>
      <c r="E340" s="330">
        <v>4.5038999999999998</v>
      </c>
      <c r="F340" s="330"/>
      <c r="G340" s="330">
        <v>3.2319</v>
      </c>
      <c r="I340" s="332" t="s">
        <v>2063</v>
      </c>
      <c r="J340" s="333"/>
      <c r="K340" s="333"/>
    </row>
    <row r="341" spans="1:11" s="331" customFormat="1" ht="20.25" customHeight="1" outlineLevel="1" x14ac:dyDescent="0.25">
      <c r="A341" s="327" t="s">
        <v>611</v>
      </c>
      <c r="B341" s="328" t="s">
        <v>2367</v>
      </c>
      <c r="C341" s="328" t="s">
        <v>1250</v>
      </c>
      <c r="D341" s="329">
        <v>5</v>
      </c>
      <c r="E341" s="330">
        <v>8.4510000000000005</v>
      </c>
      <c r="F341" s="330"/>
      <c r="G341" s="330">
        <v>7.3384999999999998</v>
      </c>
      <c r="I341" s="332" t="s">
        <v>2063</v>
      </c>
      <c r="J341" s="333"/>
      <c r="K341" s="333"/>
    </row>
    <row r="342" spans="1:11" s="331" customFormat="1" ht="20.25" customHeight="1" outlineLevel="1" x14ac:dyDescent="0.25">
      <c r="A342" s="327" t="s">
        <v>612</v>
      </c>
      <c r="B342" s="328" t="s">
        <v>2368</v>
      </c>
      <c r="C342" s="328" t="s">
        <v>1251</v>
      </c>
      <c r="D342" s="329">
        <v>5</v>
      </c>
      <c r="E342" s="330">
        <v>6.6368999999999998</v>
      </c>
      <c r="F342" s="330"/>
      <c r="G342" s="330"/>
      <c r="I342" s="332" t="s">
        <v>2063</v>
      </c>
      <c r="J342" s="333"/>
      <c r="K342" s="333"/>
    </row>
    <row r="343" spans="1:11" s="331" customFormat="1" ht="20.25" customHeight="1" outlineLevel="1" x14ac:dyDescent="0.25">
      <c r="A343" s="327" t="s">
        <v>613</v>
      </c>
      <c r="B343" s="328" t="s">
        <v>2369</v>
      </c>
      <c r="C343" s="328" t="s">
        <v>1252</v>
      </c>
      <c r="D343" s="329">
        <v>1</v>
      </c>
      <c r="E343" s="330">
        <v>1.6903999999999999</v>
      </c>
      <c r="F343" s="330"/>
      <c r="G343" s="330"/>
      <c r="I343" s="332" t="s">
        <v>2063</v>
      </c>
      <c r="J343" s="333"/>
      <c r="K343" s="333"/>
    </row>
    <row r="344" spans="1:11" s="331" customFormat="1" ht="20.25" customHeight="1" outlineLevel="1" x14ac:dyDescent="0.25">
      <c r="A344" s="327" t="s">
        <v>614</v>
      </c>
      <c r="B344" s="328" t="s">
        <v>2370</v>
      </c>
      <c r="C344" s="328" t="s">
        <v>1254</v>
      </c>
      <c r="D344" s="329">
        <v>1</v>
      </c>
      <c r="E344" s="330">
        <v>2.0032999999999999</v>
      </c>
      <c r="F344" s="330"/>
      <c r="G344" s="330"/>
      <c r="I344" s="332" t="s">
        <v>2063</v>
      </c>
      <c r="J344" s="333"/>
      <c r="K344" s="333"/>
    </row>
    <row r="345" spans="1:11" s="331" customFormat="1" ht="20.25" customHeight="1" outlineLevel="1" x14ac:dyDescent="0.25">
      <c r="A345" s="327" t="s">
        <v>615</v>
      </c>
      <c r="B345" s="328" t="s">
        <v>2371</v>
      </c>
      <c r="C345" s="328" t="s">
        <v>1255</v>
      </c>
      <c r="D345" s="329">
        <v>1</v>
      </c>
      <c r="E345" s="330">
        <v>2.1718000000000002</v>
      </c>
      <c r="F345" s="330"/>
      <c r="G345" s="330"/>
      <c r="I345" s="332" t="s">
        <v>2063</v>
      </c>
      <c r="J345" s="333"/>
      <c r="K345" s="333"/>
    </row>
    <row r="346" spans="1:11" s="331" customFormat="1" ht="20.25" customHeight="1" outlineLevel="1" x14ac:dyDescent="0.25">
      <c r="A346" s="327" t="s">
        <v>616</v>
      </c>
      <c r="B346" s="328" t="s">
        <v>2372</v>
      </c>
      <c r="C346" s="328" t="s">
        <v>1256</v>
      </c>
      <c r="D346" s="329">
        <v>1</v>
      </c>
      <c r="E346" s="330">
        <v>2.3302</v>
      </c>
      <c r="F346" s="330"/>
      <c r="G346" s="330"/>
      <c r="I346" s="332" t="s">
        <v>2063</v>
      </c>
      <c r="J346" s="333"/>
      <c r="K346" s="333"/>
    </row>
    <row r="347" spans="1:11" s="331" customFormat="1" ht="20.25" customHeight="1" outlineLevel="1" x14ac:dyDescent="0.25">
      <c r="A347" s="327" t="s">
        <v>617</v>
      </c>
      <c r="B347" s="328" t="s">
        <v>2373</v>
      </c>
      <c r="C347" s="328" t="s">
        <v>1257</v>
      </c>
      <c r="D347" s="329">
        <v>1</v>
      </c>
      <c r="E347" s="330">
        <v>2.6029</v>
      </c>
      <c r="F347" s="330"/>
      <c r="G347" s="330"/>
      <c r="I347" s="332" t="s">
        <v>2063</v>
      </c>
      <c r="J347" s="333"/>
      <c r="K347" s="333"/>
    </row>
    <row r="348" spans="1:11" s="331" customFormat="1" ht="20.25" customHeight="1" outlineLevel="1" x14ac:dyDescent="0.25">
      <c r="A348" s="327" t="s">
        <v>618</v>
      </c>
      <c r="B348" s="328" t="s">
        <v>2374</v>
      </c>
      <c r="C348" s="328" t="s">
        <v>1258</v>
      </c>
      <c r="D348" s="329">
        <v>1</v>
      </c>
      <c r="E348" s="330">
        <v>2.5853999999999999</v>
      </c>
      <c r="F348" s="330"/>
      <c r="G348" s="330"/>
      <c r="I348" s="332" t="s">
        <v>2063</v>
      </c>
      <c r="J348" s="333"/>
      <c r="K348" s="333"/>
    </row>
    <row r="349" spans="1:11" s="331" customFormat="1" ht="20.25" customHeight="1" outlineLevel="1" x14ac:dyDescent="0.25">
      <c r="A349" s="327" t="s">
        <v>619</v>
      </c>
      <c r="B349" s="328" t="s">
        <v>2375</v>
      </c>
      <c r="C349" s="328" t="s">
        <v>1259</v>
      </c>
      <c r="D349" s="329">
        <v>1</v>
      </c>
      <c r="E349" s="330">
        <v>1.3943000000000001</v>
      </c>
      <c r="F349" s="330"/>
      <c r="G349" s="330">
        <v>1.3943000000000001</v>
      </c>
      <c r="I349" s="332" t="s">
        <v>2063</v>
      </c>
      <c r="J349" s="333"/>
      <c r="K349" s="333"/>
    </row>
    <row r="350" spans="1:11" s="331" customFormat="1" ht="20.25" customHeight="1" outlineLevel="1" x14ac:dyDescent="0.25">
      <c r="A350" s="327" t="s">
        <v>620</v>
      </c>
      <c r="B350" s="328" t="s">
        <v>2376</v>
      </c>
      <c r="C350" s="328" t="s">
        <v>1260</v>
      </c>
      <c r="D350" s="329">
        <v>1</v>
      </c>
      <c r="E350" s="330">
        <v>1.7968999999999999</v>
      </c>
      <c r="F350" s="330"/>
      <c r="G350" s="330"/>
      <c r="I350" s="332" t="s">
        <v>2063</v>
      </c>
      <c r="J350" s="333"/>
      <c r="K350" s="333"/>
    </row>
    <row r="351" spans="1:11" s="331" customFormat="1" ht="20.25" customHeight="1" outlineLevel="1" x14ac:dyDescent="0.25">
      <c r="A351" s="327" t="s">
        <v>621</v>
      </c>
      <c r="B351" s="328" t="s">
        <v>2377</v>
      </c>
      <c r="C351" s="328" t="s">
        <v>1290</v>
      </c>
      <c r="D351" s="329">
        <v>4</v>
      </c>
      <c r="E351" s="330">
        <v>8.5239999999999991</v>
      </c>
      <c r="F351" s="330"/>
      <c r="G351" s="330"/>
      <c r="I351" s="332" t="s">
        <v>2063</v>
      </c>
      <c r="J351" s="333"/>
      <c r="K351" s="333"/>
    </row>
    <row r="352" spans="1:11" s="331" customFormat="1" ht="20.25" customHeight="1" outlineLevel="1" x14ac:dyDescent="0.25">
      <c r="A352" s="327" t="s">
        <v>622</v>
      </c>
      <c r="B352" s="328" t="s">
        <v>2378</v>
      </c>
      <c r="C352" s="328" t="s">
        <v>1291</v>
      </c>
      <c r="D352" s="329">
        <v>1</v>
      </c>
      <c r="E352" s="330">
        <v>1.7383999999999999</v>
      </c>
      <c r="F352" s="330"/>
      <c r="G352" s="330"/>
      <c r="I352" s="332" t="s">
        <v>2063</v>
      </c>
      <c r="J352" s="333"/>
      <c r="K352" s="333"/>
    </row>
    <row r="353" spans="1:11" s="331" customFormat="1" ht="20.25" customHeight="1" outlineLevel="1" x14ac:dyDescent="0.25">
      <c r="A353" s="327" t="s">
        <v>623</v>
      </c>
      <c r="B353" s="328" t="s">
        <v>2379</v>
      </c>
      <c r="C353" s="328" t="s">
        <v>1292</v>
      </c>
      <c r="D353" s="329">
        <v>5</v>
      </c>
      <c r="E353" s="330">
        <v>7.2645999999999997</v>
      </c>
      <c r="F353" s="330"/>
      <c r="G353" s="330"/>
      <c r="I353" s="332" t="s">
        <v>2063</v>
      </c>
      <c r="J353" s="333"/>
      <c r="K353" s="333"/>
    </row>
    <row r="354" spans="1:11" s="331" customFormat="1" ht="20.25" customHeight="1" outlineLevel="1" x14ac:dyDescent="0.25">
      <c r="A354" s="327" t="s">
        <v>624</v>
      </c>
      <c r="B354" s="328" t="s">
        <v>2380</v>
      </c>
      <c r="C354" s="328" t="s">
        <v>1293</v>
      </c>
      <c r="D354" s="329">
        <v>5</v>
      </c>
      <c r="E354" s="330">
        <v>6.9476000000000004</v>
      </c>
      <c r="F354" s="330"/>
      <c r="G354" s="330">
        <v>6.0560999999999998</v>
      </c>
      <c r="I354" s="332" t="s">
        <v>2063</v>
      </c>
      <c r="J354" s="333"/>
      <c r="K354" s="333"/>
    </row>
    <row r="355" spans="1:11" s="331" customFormat="1" ht="20.25" customHeight="1" outlineLevel="1" x14ac:dyDescent="0.25">
      <c r="A355" s="327" t="s">
        <v>625</v>
      </c>
      <c r="B355" s="328" t="s">
        <v>2381</v>
      </c>
      <c r="C355" s="328" t="s">
        <v>1294</v>
      </c>
      <c r="D355" s="329">
        <v>5</v>
      </c>
      <c r="E355" s="330">
        <v>7.4798999999999998</v>
      </c>
      <c r="F355" s="330"/>
      <c r="G355" s="330"/>
      <c r="I355" s="332" t="s">
        <v>2063</v>
      </c>
      <c r="J355" s="333"/>
      <c r="K355" s="333"/>
    </row>
    <row r="356" spans="1:11" s="331" customFormat="1" ht="20.25" customHeight="1" outlineLevel="1" x14ac:dyDescent="0.25">
      <c r="A356" s="327" t="s">
        <v>626</v>
      </c>
      <c r="B356" s="328" t="s">
        <v>2382</v>
      </c>
      <c r="C356" s="328" t="s">
        <v>1295</v>
      </c>
      <c r="D356" s="329">
        <v>5</v>
      </c>
      <c r="E356" s="330">
        <v>6.9074</v>
      </c>
      <c r="F356" s="330"/>
      <c r="G356" s="330"/>
      <c r="I356" s="332" t="s">
        <v>2063</v>
      </c>
      <c r="J356" s="333"/>
      <c r="K356" s="333"/>
    </row>
    <row r="357" spans="1:11" s="331" customFormat="1" ht="20.25" customHeight="1" outlineLevel="1" x14ac:dyDescent="0.25">
      <c r="A357" s="327" t="s">
        <v>627</v>
      </c>
      <c r="B357" s="328" t="s">
        <v>2383</v>
      </c>
      <c r="C357" s="328" t="s">
        <v>1296</v>
      </c>
      <c r="D357" s="329">
        <v>3</v>
      </c>
      <c r="E357" s="330">
        <v>8.4715000000000007</v>
      </c>
      <c r="F357" s="330"/>
      <c r="G357" s="330"/>
      <c r="I357" s="332" t="s">
        <v>2063</v>
      </c>
      <c r="J357" s="333"/>
      <c r="K357" s="333"/>
    </row>
    <row r="358" spans="1:11" s="331" customFormat="1" ht="20.25" customHeight="1" outlineLevel="1" x14ac:dyDescent="0.25">
      <c r="A358" s="327" t="s">
        <v>628</v>
      </c>
      <c r="B358" s="328" t="s">
        <v>2384</v>
      </c>
      <c r="C358" s="328" t="s">
        <v>1297</v>
      </c>
      <c r="D358" s="329">
        <v>4</v>
      </c>
      <c r="E358" s="330">
        <v>8.8097999999999992</v>
      </c>
      <c r="F358" s="330"/>
      <c r="G358" s="330"/>
      <c r="I358" s="332" t="s">
        <v>2063</v>
      </c>
      <c r="J358" s="333"/>
      <c r="K358" s="333"/>
    </row>
    <row r="359" spans="1:11" s="331" customFormat="1" ht="20.25" customHeight="1" outlineLevel="1" x14ac:dyDescent="0.25">
      <c r="A359" s="327" t="s">
        <v>629</v>
      </c>
      <c r="B359" s="328" t="s">
        <v>2385</v>
      </c>
      <c r="C359" s="328" t="s">
        <v>1298</v>
      </c>
      <c r="D359" s="329">
        <v>5</v>
      </c>
      <c r="E359" s="330">
        <v>9.7196999999999996</v>
      </c>
      <c r="F359" s="330"/>
      <c r="G359" s="330"/>
      <c r="I359" s="332" t="s">
        <v>2063</v>
      </c>
      <c r="J359" s="333"/>
      <c r="K359" s="333"/>
    </row>
    <row r="360" spans="1:11" s="331" customFormat="1" ht="20.25" customHeight="1" outlineLevel="1" x14ac:dyDescent="0.25">
      <c r="A360" s="327" t="s">
        <v>630</v>
      </c>
      <c r="B360" s="328" t="s">
        <v>2386</v>
      </c>
      <c r="C360" s="328" t="s">
        <v>1299</v>
      </c>
      <c r="D360" s="329">
        <v>1</v>
      </c>
      <c r="E360" s="330">
        <v>1.4712000000000001</v>
      </c>
      <c r="F360" s="330"/>
      <c r="G360" s="330"/>
      <c r="I360" s="332" t="s">
        <v>2063</v>
      </c>
      <c r="J360" s="333"/>
      <c r="K360" s="333"/>
    </row>
    <row r="361" spans="1:11" s="331" customFormat="1" ht="20.25" customHeight="1" outlineLevel="1" x14ac:dyDescent="0.25">
      <c r="A361" s="327" t="s">
        <v>631</v>
      </c>
      <c r="B361" s="328" t="s">
        <v>2387</v>
      </c>
      <c r="C361" s="328" t="s">
        <v>1300</v>
      </c>
      <c r="D361" s="329">
        <v>4</v>
      </c>
      <c r="E361" s="330">
        <v>7.8414999999999999</v>
      </c>
      <c r="F361" s="330"/>
      <c r="G361" s="330">
        <v>7.0164999999999997</v>
      </c>
      <c r="I361" s="332" t="s">
        <v>2063</v>
      </c>
      <c r="J361" s="333"/>
      <c r="K361" s="333"/>
    </row>
    <row r="362" spans="1:11" s="331" customFormat="1" ht="20.25" customHeight="1" outlineLevel="1" x14ac:dyDescent="0.25">
      <c r="A362" s="327" t="s">
        <v>632</v>
      </c>
      <c r="B362" s="328" t="s">
        <v>2388</v>
      </c>
      <c r="C362" s="328" t="s">
        <v>1301</v>
      </c>
      <c r="D362" s="329">
        <v>1</v>
      </c>
      <c r="E362" s="330">
        <v>2.5066999999999999</v>
      </c>
      <c r="F362" s="330"/>
      <c r="G362" s="330"/>
      <c r="I362" s="332" t="s">
        <v>2063</v>
      </c>
      <c r="J362" s="333"/>
      <c r="K362" s="333"/>
    </row>
    <row r="363" spans="1:11" s="331" customFormat="1" ht="20.25" customHeight="1" outlineLevel="1" x14ac:dyDescent="0.25">
      <c r="A363" s="327" t="s">
        <v>633</v>
      </c>
      <c r="B363" s="328" t="s">
        <v>2389</v>
      </c>
      <c r="C363" s="328" t="s">
        <v>1302</v>
      </c>
      <c r="D363" s="329">
        <v>4</v>
      </c>
      <c r="E363" s="330">
        <v>9.1143999999999998</v>
      </c>
      <c r="F363" s="330"/>
      <c r="G363" s="330"/>
      <c r="I363" s="332" t="s">
        <v>2063</v>
      </c>
      <c r="J363" s="333"/>
      <c r="K363" s="333"/>
    </row>
    <row r="364" spans="1:11" s="331" customFormat="1" ht="20.25" customHeight="1" outlineLevel="1" x14ac:dyDescent="0.25">
      <c r="A364" s="327" t="s">
        <v>634</v>
      </c>
      <c r="B364" s="328" t="s">
        <v>2390</v>
      </c>
      <c r="C364" s="328" t="s">
        <v>1303</v>
      </c>
      <c r="D364" s="329">
        <v>4</v>
      </c>
      <c r="E364" s="330">
        <v>7.2881</v>
      </c>
      <c r="F364" s="330"/>
      <c r="G364" s="330"/>
      <c r="I364" s="332" t="s">
        <v>2063</v>
      </c>
      <c r="J364" s="333"/>
      <c r="K364" s="333"/>
    </row>
    <row r="365" spans="1:11" s="331" customFormat="1" ht="20.25" customHeight="1" outlineLevel="1" x14ac:dyDescent="0.25">
      <c r="A365" s="327" t="s">
        <v>635</v>
      </c>
      <c r="B365" s="328" t="s">
        <v>2391</v>
      </c>
      <c r="C365" s="328" t="s">
        <v>1304</v>
      </c>
      <c r="D365" s="329">
        <v>4</v>
      </c>
      <c r="E365" s="330">
        <v>8.7165999999999997</v>
      </c>
      <c r="F365" s="330"/>
      <c r="G365" s="330"/>
      <c r="I365" s="332" t="s">
        <v>2063</v>
      </c>
      <c r="J365" s="333"/>
      <c r="K365" s="333"/>
    </row>
    <row r="366" spans="1:11" s="331" customFormat="1" ht="20.25" customHeight="1" outlineLevel="1" x14ac:dyDescent="0.25">
      <c r="A366" s="327" t="s">
        <v>636</v>
      </c>
      <c r="B366" s="328" t="s">
        <v>2392</v>
      </c>
      <c r="C366" s="328" t="s">
        <v>1305</v>
      </c>
      <c r="D366" s="329">
        <v>1</v>
      </c>
      <c r="E366" s="330">
        <v>3.1783999999999999</v>
      </c>
      <c r="F366" s="330"/>
      <c r="G366" s="330"/>
      <c r="I366" s="332" t="s">
        <v>2063</v>
      </c>
      <c r="J366" s="333"/>
      <c r="K366" s="333"/>
    </row>
    <row r="367" spans="1:11" s="331" customFormat="1" ht="20.25" customHeight="1" outlineLevel="1" x14ac:dyDescent="0.25">
      <c r="A367" s="327" t="s">
        <v>637</v>
      </c>
      <c r="B367" s="328" t="s">
        <v>2393</v>
      </c>
      <c r="C367" s="328" t="s">
        <v>1306</v>
      </c>
      <c r="D367" s="329">
        <v>5</v>
      </c>
      <c r="E367" s="330">
        <v>8.2127999999999997</v>
      </c>
      <c r="F367" s="330"/>
      <c r="G367" s="330"/>
      <c r="I367" s="332" t="s">
        <v>2063</v>
      </c>
      <c r="J367" s="333"/>
      <c r="K367" s="333"/>
    </row>
    <row r="368" spans="1:11" s="331" customFormat="1" ht="20.25" customHeight="1" outlineLevel="1" x14ac:dyDescent="0.25">
      <c r="A368" s="327" t="s">
        <v>638</v>
      </c>
      <c r="B368" s="328" t="s">
        <v>2394</v>
      </c>
      <c r="C368" s="328" t="s">
        <v>1307</v>
      </c>
      <c r="D368" s="329">
        <v>5</v>
      </c>
      <c r="E368" s="330">
        <v>9.3411000000000008</v>
      </c>
      <c r="F368" s="330"/>
      <c r="G368" s="330"/>
      <c r="I368" s="332" t="s">
        <v>2063</v>
      </c>
      <c r="J368" s="333"/>
      <c r="K368" s="333"/>
    </row>
    <row r="369" spans="1:11" s="331" customFormat="1" ht="20.25" customHeight="1" outlineLevel="1" x14ac:dyDescent="0.25">
      <c r="A369" s="327" t="s">
        <v>639</v>
      </c>
      <c r="B369" s="328" t="s">
        <v>2395</v>
      </c>
      <c r="C369" s="328" t="s">
        <v>1309</v>
      </c>
      <c r="D369" s="329">
        <v>1</v>
      </c>
      <c r="E369" s="330">
        <v>1.9259999999999999</v>
      </c>
      <c r="F369" s="330"/>
      <c r="G369" s="330"/>
      <c r="I369" s="332" t="s">
        <v>2063</v>
      </c>
      <c r="J369" s="333"/>
      <c r="K369" s="333"/>
    </row>
    <row r="370" spans="1:11" s="331" customFormat="1" ht="20.25" customHeight="1" outlineLevel="1" x14ac:dyDescent="0.25">
      <c r="A370" s="327" t="s">
        <v>640</v>
      </c>
      <c r="B370" s="328" t="s">
        <v>2396</v>
      </c>
      <c r="C370" s="328" t="s">
        <v>1310</v>
      </c>
      <c r="D370" s="329">
        <v>1</v>
      </c>
      <c r="E370" s="330">
        <v>2.4131</v>
      </c>
      <c r="F370" s="330"/>
      <c r="G370" s="330"/>
      <c r="I370" s="332" t="s">
        <v>2063</v>
      </c>
      <c r="J370" s="333"/>
      <c r="K370" s="333"/>
    </row>
    <row r="371" spans="1:11" s="331" customFormat="1" ht="23.25" customHeight="1" outlineLevel="1" x14ac:dyDescent="0.25">
      <c r="A371" s="327" t="s">
        <v>641</v>
      </c>
      <c r="B371" s="328" t="s">
        <v>2397</v>
      </c>
      <c r="C371" s="328" t="s">
        <v>1311</v>
      </c>
      <c r="D371" s="329">
        <v>1</v>
      </c>
      <c r="E371" s="330">
        <v>2.7330000000000001</v>
      </c>
      <c r="F371" s="330"/>
      <c r="G371" s="330"/>
      <c r="I371" s="332" t="s">
        <v>2063</v>
      </c>
      <c r="J371" s="333"/>
      <c r="K371" s="333"/>
    </row>
    <row r="372" spans="1:11" s="331" customFormat="1" ht="23.25" customHeight="1" outlineLevel="1" x14ac:dyDescent="0.25">
      <c r="A372" s="327" t="s">
        <v>642</v>
      </c>
      <c r="B372" s="328" t="s">
        <v>2398</v>
      </c>
      <c r="C372" s="328" t="s">
        <v>1312</v>
      </c>
      <c r="D372" s="329">
        <v>1</v>
      </c>
      <c r="E372" s="330">
        <v>2.3645</v>
      </c>
      <c r="F372" s="330"/>
      <c r="G372" s="330"/>
      <c r="I372" s="332" t="s">
        <v>2063</v>
      </c>
      <c r="J372" s="333"/>
      <c r="K372" s="333"/>
    </row>
    <row r="373" spans="1:11" s="331" customFormat="1" ht="20.25" customHeight="1" outlineLevel="1" x14ac:dyDescent="0.25">
      <c r="A373" s="327" t="s">
        <v>643</v>
      </c>
      <c r="B373" s="328" t="s">
        <v>2399</v>
      </c>
      <c r="C373" s="328" t="s">
        <v>1313</v>
      </c>
      <c r="D373" s="329">
        <v>1</v>
      </c>
      <c r="E373" s="330">
        <v>2.6564999999999999</v>
      </c>
      <c r="F373" s="330"/>
      <c r="G373" s="330"/>
      <c r="I373" s="332" t="s">
        <v>2063</v>
      </c>
      <c r="J373" s="333"/>
      <c r="K373" s="333"/>
    </row>
    <row r="374" spans="1:11" s="331" customFormat="1" ht="20.25" customHeight="1" outlineLevel="1" x14ac:dyDescent="0.25">
      <c r="A374" s="327" t="s">
        <v>644</v>
      </c>
      <c r="B374" s="328" t="s">
        <v>2400</v>
      </c>
      <c r="C374" s="328" t="s">
        <v>1314</v>
      </c>
      <c r="D374" s="329">
        <v>1</v>
      </c>
      <c r="E374" s="330">
        <v>3.3102</v>
      </c>
      <c r="F374" s="330"/>
      <c r="G374" s="330"/>
      <c r="I374" s="332" t="s">
        <v>2063</v>
      </c>
      <c r="J374" s="333"/>
      <c r="K374" s="333"/>
    </row>
    <row r="375" spans="1:11" s="331" customFormat="1" ht="20.25" customHeight="1" outlineLevel="1" x14ac:dyDescent="0.25">
      <c r="A375" s="327" t="s">
        <v>645</v>
      </c>
      <c r="B375" s="328" t="s">
        <v>2401</v>
      </c>
      <c r="C375" s="328" t="s">
        <v>1315</v>
      </c>
      <c r="D375" s="329">
        <v>1</v>
      </c>
      <c r="E375" s="330">
        <v>2.3555000000000001</v>
      </c>
      <c r="F375" s="330"/>
      <c r="G375" s="330"/>
      <c r="I375" s="332" t="s">
        <v>2063</v>
      </c>
      <c r="J375" s="333"/>
      <c r="K375" s="333"/>
    </row>
    <row r="376" spans="1:11" s="331" customFormat="1" ht="20.25" customHeight="1" outlineLevel="1" x14ac:dyDescent="0.25">
      <c r="A376" s="327" t="s">
        <v>646</v>
      </c>
      <c r="B376" s="328" t="s">
        <v>2402</v>
      </c>
      <c r="C376" s="328" t="s">
        <v>1316</v>
      </c>
      <c r="D376" s="329">
        <v>1</v>
      </c>
      <c r="E376" s="330">
        <v>2.8332000000000002</v>
      </c>
      <c r="F376" s="330"/>
      <c r="G376" s="330"/>
      <c r="I376" s="332" t="s">
        <v>2063</v>
      </c>
      <c r="J376" s="333"/>
      <c r="K376" s="333"/>
    </row>
    <row r="377" spans="1:11" s="331" customFormat="1" ht="20.25" customHeight="1" outlineLevel="1" x14ac:dyDescent="0.25">
      <c r="A377" s="327" t="s">
        <v>647</v>
      </c>
      <c r="B377" s="328" t="s">
        <v>2403</v>
      </c>
      <c r="C377" s="328" t="s">
        <v>1317</v>
      </c>
      <c r="D377" s="329">
        <v>1</v>
      </c>
      <c r="E377" s="330">
        <v>2.6732</v>
      </c>
      <c r="F377" s="330"/>
      <c r="G377" s="330"/>
      <c r="I377" s="332" t="s">
        <v>2063</v>
      </c>
      <c r="J377" s="333"/>
      <c r="K377" s="333"/>
    </row>
    <row r="378" spans="1:11" s="331" customFormat="1" ht="20.25" customHeight="1" outlineLevel="1" x14ac:dyDescent="0.25">
      <c r="A378" s="327" t="s">
        <v>648</v>
      </c>
      <c r="B378" s="328" t="s">
        <v>2404</v>
      </c>
      <c r="C378" s="328" t="s">
        <v>1318</v>
      </c>
      <c r="D378" s="329">
        <v>1</v>
      </c>
      <c r="E378" s="330">
        <v>1.6735</v>
      </c>
      <c r="F378" s="330"/>
      <c r="G378" s="330"/>
      <c r="I378" s="332" t="s">
        <v>2063</v>
      </c>
      <c r="J378" s="333"/>
      <c r="K378" s="333"/>
    </row>
    <row r="379" spans="1:11" s="331" customFormat="1" ht="20.25" customHeight="1" outlineLevel="1" x14ac:dyDescent="0.25">
      <c r="A379" s="327" t="s">
        <v>649</v>
      </c>
      <c r="B379" s="328" t="s">
        <v>2405</v>
      </c>
      <c r="C379" s="328" t="s">
        <v>1319</v>
      </c>
      <c r="D379" s="329">
        <v>1</v>
      </c>
      <c r="E379" s="330">
        <v>2.4691000000000001</v>
      </c>
      <c r="F379" s="330"/>
      <c r="G379" s="330"/>
      <c r="I379" s="332" t="s">
        <v>2063</v>
      </c>
      <c r="J379" s="333"/>
      <c r="K379" s="333"/>
    </row>
    <row r="380" spans="1:11" s="331" customFormat="1" ht="20.25" customHeight="1" outlineLevel="1" x14ac:dyDescent="0.25">
      <c r="A380" s="327" t="s">
        <v>650</v>
      </c>
      <c r="B380" s="328" t="s">
        <v>2406</v>
      </c>
      <c r="C380" s="328" t="s">
        <v>1321</v>
      </c>
      <c r="D380" s="329">
        <v>1</v>
      </c>
      <c r="E380" s="330">
        <v>2.8391999999999999</v>
      </c>
      <c r="F380" s="330"/>
      <c r="G380" s="330"/>
      <c r="I380" s="332" t="s">
        <v>2063</v>
      </c>
      <c r="J380" s="333"/>
      <c r="K380" s="333"/>
    </row>
    <row r="381" spans="1:11" s="331" customFormat="1" ht="20.25" customHeight="1" outlineLevel="1" x14ac:dyDescent="0.25">
      <c r="A381" s="327" t="s">
        <v>651</v>
      </c>
      <c r="B381" s="328" t="s">
        <v>2407</v>
      </c>
      <c r="C381" s="328" t="s">
        <v>1322</v>
      </c>
      <c r="D381" s="329">
        <v>1</v>
      </c>
      <c r="E381" s="330">
        <v>1.9145000000000001</v>
      </c>
      <c r="F381" s="330"/>
      <c r="G381" s="330"/>
      <c r="I381" s="332" t="s">
        <v>2063</v>
      </c>
      <c r="J381" s="333"/>
      <c r="K381" s="333"/>
    </row>
    <row r="382" spans="1:11" s="331" customFormat="1" ht="20.25" customHeight="1" outlineLevel="1" x14ac:dyDescent="0.25">
      <c r="A382" s="327" t="s">
        <v>652</v>
      </c>
      <c r="B382" s="328" t="s">
        <v>2408</v>
      </c>
      <c r="C382" s="328" t="s">
        <v>1323</v>
      </c>
      <c r="D382" s="329">
        <v>5</v>
      </c>
      <c r="E382" s="330">
        <v>7.6036000000000001</v>
      </c>
      <c r="F382" s="330"/>
      <c r="G382" s="330"/>
      <c r="I382" s="332" t="s">
        <v>2063</v>
      </c>
      <c r="J382" s="333"/>
      <c r="K382" s="333"/>
    </row>
    <row r="383" spans="1:11" s="331" customFormat="1" ht="20.25" customHeight="1" outlineLevel="1" x14ac:dyDescent="0.25">
      <c r="A383" s="327" t="s">
        <v>653</v>
      </c>
      <c r="B383" s="328" t="s">
        <v>2409</v>
      </c>
      <c r="C383" s="328" t="s">
        <v>1324</v>
      </c>
      <c r="D383" s="329">
        <v>5</v>
      </c>
      <c r="E383" s="330">
        <v>7.3017000000000003</v>
      </c>
      <c r="F383" s="330"/>
      <c r="G383" s="330">
        <v>6.6195000000000004</v>
      </c>
      <c r="I383" s="332" t="s">
        <v>2063</v>
      </c>
      <c r="J383" s="333"/>
      <c r="K383" s="333"/>
    </row>
    <row r="384" spans="1:11" s="331" customFormat="1" ht="20.25" customHeight="1" outlineLevel="1" x14ac:dyDescent="0.25">
      <c r="A384" s="327" t="s">
        <v>654</v>
      </c>
      <c r="B384" s="328" t="s">
        <v>2410</v>
      </c>
      <c r="C384" s="328" t="s">
        <v>1326</v>
      </c>
      <c r="D384" s="329">
        <v>1</v>
      </c>
      <c r="E384" s="330">
        <v>2.7141000000000002</v>
      </c>
      <c r="F384" s="330"/>
      <c r="G384" s="330"/>
      <c r="I384" s="332" t="s">
        <v>2063</v>
      </c>
      <c r="J384" s="333"/>
      <c r="K384" s="333"/>
    </row>
    <row r="385" spans="1:11" s="331" customFormat="1" ht="20.25" customHeight="1" outlineLevel="1" x14ac:dyDescent="0.25">
      <c r="A385" s="327" t="s">
        <v>655</v>
      </c>
      <c r="B385" s="328" t="s">
        <v>2411</v>
      </c>
      <c r="C385" s="328" t="s">
        <v>1328</v>
      </c>
      <c r="D385" s="329">
        <v>1</v>
      </c>
      <c r="E385" s="330">
        <v>2.0489000000000002</v>
      </c>
      <c r="F385" s="330"/>
      <c r="G385" s="330"/>
      <c r="I385" s="332" t="s">
        <v>2063</v>
      </c>
      <c r="J385" s="333"/>
      <c r="K385" s="333"/>
    </row>
    <row r="386" spans="1:11" s="331" customFormat="1" ht="20.25" customHeight="1" x14ac:dyDescent="0.25">
      <c r="A386" s="327" t="s">
        <v>656</v>
      </c>
      <c r="B386" s="328" t="s">
        <v>2412</v>
      </c>
      <c r="C386" s="328" t="s">
        <v>1329</v>
      </c>
      <c r="D386" s="329">
        <v>1</v>
      </c>
      <c r="E386" s="330">
        <v>2.5533999999999999</v>
      </c>
      <c r="F386" s="330"/>
      <c r="G386" s="330"/>
      <c r="I386" s="332" t="s">
        <v>2063</v>
      </c>
      <c r="J386" s="333"/>
      <c r="K386" s="333"/>
    </row>
    <row r="387" spans="1:11" s="331" customFormat="1" ht="20.25" customHeight="1" x14ac:dyDescent="0.25">
      <c r="A387" s="327" t="s">
        <v>657</v>
      </c>
      <c r="B387" s="328" t="s">
        <v>2413</v>
      </c>
      <c r="C387" s="328" t="s">
        <v>1331</v>
      </c>
      <c r="D387" s="329">
        <v>1</v>
      </c>
      <c r="E387" s="330">
        <v>1.6500999999999999</v>
      </c>
      <c r="F387" s="330"/>
      <c r="G387" s="330"/>
      <c r="I387" s="332" t="s">
        <v>2063</v>
      </c>
      <c r="J387" s="333"/>
      <c r="K387" s="333"/>
    </row>
    <row r="388" spans="1:11" s="331" customFormat="1" ht="20.25" customHeight="1" x14ac:dyDescent="0.25">
      <c r="A388" s="327" t="s">
        <v>658</v>
      </c>
      <c r="B388" s="328" t="s">
        <v>2414</v>
      </c>
      <c r="C388" s="328" t="s">
        <v>1333</v>
      </c>
      <c r="D388" s="329">
        <v>1</v>
      </c>
      <c r="E388" s="330">
        <v>2.4725000000000001</v>
      </c>
      <c r="F388" s="330"/>
      <c r="G388" s="330"/>
      <c r="I388" s="332" t="s">
        <v>2063</v>
      </c>
      <c r="J388" s="333"/>
      <c r="K388" s="333"/>
    </row>
    <row r="389" spans="1:11" s="331" customFormat="1" ht="20.25" customHeight="1" x14ac:dyDescent="0.25">
      <c r="A389" s="327" t="s">
        <v>659</v>
      </c>
      <c r="B389" s="328" t="s">
        <v>2415</v>
      </c>
      <c r="C389" s="328" t="s">
        <v>1334</v>
      </c>
      <c r="D389" s="329">
        <v>9</v>
      </c>
      <c r="E389" s="330">
        <v>9.0249000000000006</v>
      </c>
      <c r="F389" s="330">
        <v>10.5519</v>
      </c>
      <c r="G389" s="330"/>
      <c r="I389" s="332" t="s">
        <v>2063</v>
      </c>
      <c r="J389" s="333"/>
      <c r="K389" s="333"/>
    </row>
    <row r="390" spans="1:11" s="331" customFormat="1" ht="20.25" customHeight="1" x14ac:dyDescent="0.25">
      <c r="A390" s="327" t="s">
        <v>660</v>
      </c>
      <c r="B390" s="328" t="s">
        <v>2416</v>
      </c>
      <c r="C390" s="328" t="s">
        <v>1341</v>
      </c>
      <c r="D390" s="329">
        <v>9</v>
      </c>
      <c r="E390" s="330">
        <v>7.9656000000000002</v>
      </c>
      <c r="F390" s="330">
        <v>9.9633000000000003</v>
      </c>
      <c r="G390" s="330"/>
      <c r="I390" s="332" t="s">
        <v>2063</v>
      </c>
      <c r="J390" s="333"/>
      <c r="K390" s="333"/>
    </row>
    <row r="391" spans="1:11" s="331" customFormat="1" ht="20.25" customHeight="1" x14ac:dyDescent="0.25">
      <c r="A391" s="327" t="s">
        <v>661</v>
      </c>
      <c r="B391" s="328" t="s">
        <v>2417</v>
      </c>
      <c r="C391" s="328" t="s">
        <v>1342</v>
      </c>
      <c r="D391" s="329">
        <v>1</v>
      </c>
      <c r="E391" s="330">
        <v>1.7262</v>
      </c>
      <c r="F391" s="330"/>
      <c r="G391" s="330"/>
      <c r="I391" s="332" t="s">
        <v>2063</v>
      </c>
      <c r="J391" s="333"/>
      <c r="K391" s="333"/>
    </row>
    <row r="392" spans="1:11" s="331" customFormat="1" ht="20.25" customHeight="1" x14ac:dyDescent="0.25">
      <c r="A392" s="327" t="s">
        <v>662</v>
      </c>
      <c r="B392" s="328" t="s">
        <v>2418</v>
      </c>
      <c r="C392" s="328" t="s">
        <v>1343</v>
      </c>
      <c r="D392" s="329">
        <v>5</v>
      </c>
      <c r="E392" s="330">
        <v>8.1846999999999994</v>
      </c>
      <c r="F392" s="330"/>
      <c r="G392" s="330">
        <v>6.6917999999999997</v>
      </c>
      <c r="I392" s="332" t="s">
        <v>2063</v>
      </c>
      <c r="J392" s="333"/>
      <c r="K392" s="333"/>
    </row>
    <row r="393" spans="1:11" s="331" customFormat="1" ht="20.25" customHeight="1" x14ac:dyDescent="0.25">
      <c r="A393" s="327" t="s">
        <v>663</v>
      </c>
      <c r="B393" s="328" t="s">
        <v>2419</v>
      </c>
      <c r="C393" s="328" t="s">
        <v>1344</v>
      </c>
      <c r="D393" s="329">
        <v>7</v>
      </c>
      <c r="E393" s="330">
        <v>9.4512</v>
      </c>
      <c r="F393" s="330">
        <v>12.2547</v>
      </c>
      <c r="G393" s="330"/>
      <c r="I393" s="332" t="s">
        <v>2063</v>
      </c>
      <c r="J393" s="333"/>
      <c r="K393" s="333"/>
    </row>
    <row r="394" spans="1:11" s="331" customFormat="1" ht="20.25" customHeight="1" x14ac:dyDescent="0.25">
      <c r="A394" s="327" t="s">
        <v>664</v>
      </c>
      <c r="B394" s="328" t="s">
        <v>2420</v>
      </c>
      <c r="C394" s="328" t="s">
        <v>1345</v>
      </c>
      <c r="D394" s="329">
        <v>1</v>
      </c>
      <c r="E394" s="330">
        <v>3.0049000000000001</v>
      </c>
      <c r="F394" s="330"/>
      <c r="G394" s="330"/>
      <c r="I394" s="332" t="s">
        <v>2063</v>
      </c>
      <c r="J394" s="333"/>
      <c r="K394" s="333"/>
    </row>
    <row r="395" spans="1:11" s="331" customFormat="1" ht="20.25" customHeight="1" x14ac:dyDescent="0.25">
      <c r="A395" s="327" t="s">
        <v>665</v>
      </c>
      <c r="B395" s="328" t="s">
        <v>2421</v>
      </c>
      <c r="C395" s="328" t="s">
        <v>1346</v>
      </c>
      <c r="D395" s="329">
        <v>1</v>
      </c>
      <c r="E395" s="330">
        <v>3.5367000000000002</v>
      </c>
      <c r="F395" s="330"/>
      <c r="G395" s="330"/>
      <c r="I395" s="332" t="s">
        <v>2063</v>
      </c>
      <c r="J395" s="333"/>
      <c r="K395" s="333"/>
    </row>
    <row r="396" spans="1:11" s="331" customFormat="1" ht="20.25" customHeight="1" x14ac:dyDescent="0.25">
      <c r="A396" s="327" t="s">
        <v>666</v>
      </c>
      <c r="B396" s="328" t="s">
        <v>2422</v>
      </c>
      <c r="C396" s="328" t="s">
        <v>1348</v>
      </c>
      <c r="D396" s="329">
        <v>1</v>
      </c>
      <c r="E396" s="330">
        <v>2.4177</v>
      </c>
      <c r="F396" s="330"/>
      <c r="G396" s="330"/>
      <c r="I396" s="332" t="s">
        <v>2063</v>
      </c>
      <c r="J396" s="333"/>
      <c r="K396" s="333"/>
    </row>
    <row r="397" spans="1:11" s="331" customFormat="1" ht="20.25" customHeight="1" x14ac:dyDescent="0.25">
      <c r="A397" s="327" t="s">
        <v>667</v>
      </c>
      <c r="B397" s="328" t="s">
        <v>2423</v>
      </c>
      <c r="C397" s="328" t="s">
        <v>1349</v>
      </c>
      <c r="D397" s="329">
        <v>1</v>
      </c>
      <c r="E397" s="330">
        <v>1.5001</v>
      </c>
      <c r="F397" s="330"/>
      <c r="G397" s="330">
        <v>1.5001</v>
      </c>
      <c r="I397" s="332" t="s">
        <v>2063</v>
      </c>
      <c r="J397" s="333"/>
      <c r="K397" s="333"/>
    </row>
    <row r="398" spans="1:11" s="331" customFormat="1" ht="20.25" customHeight="1" x14ac:dyDescent="0.25">
      <c r="A398" s="327" t="s">
        <v>668</v>
      </c>
      <c r="B398" s="328" t="s">
        <v>2424</v>
      </c>
      <c r="C398" s="328" t="s">
        <v>1350</v>
      </c>
      <c r="D398" s="329">
        <v>1</v>
      </c>
      <c r="E398" s="330">
        <v>1.6183000000000001</v>
      </c>
      <c r="F398" s="330"/>
      <c r="G398" s="330">
        <v>1.6183000000000001</v>
      </c>
      <c r="I398" s="332" t="s">
        <v>2063</v>
      </c>
      <c r="J398" s="333"/>
      <c r="K398" s="333"/>
    </row>
    <row r="399" spans="1:11" s="331" customFormat="1" ht="20.25" customHeight="1" x14ac:dyDescent="0.25">
      <c r="A399" s="327" t="s">
        <v>669</v>
      </c>
      <c r="B399" s="328" t="s">
        <v>2425</v>
      </c>
      <c r="C399" s="328" t="s">
        <v>1351</v>
      </c>
      <c r="D399" s="329">
        <v>2</v>
      </c>
      <c r="E399" s="330">
        <v>7.6425999999999998</v>
      </c>
      <c r="F399" s="330"/>
      <c r="G399" s="330"/>
      <c r="I399" s="332" t="s">
        <v>2063</v>
      </c>
      <c r="J399" s="333"/>
      <c r="K399" s="333"/>
    </row>
    <row r="400" spans="1:11" s="331" customFormat="1" ht="20.25" customHeight="1" x14ac:dyDescent="0.25">
      <c r="A400" s="327" t="s">
        <v>670</v>
      </c>
      <c r="B400" s="328" t="s">
        <v>2426</v>
      </c>
      <c r="C400" s="328" t="s">
        <v>990</v>
      </c>
      <c r="D400" s="329">
        <v>5</v>
      </c>
      <c r="E400" s="330">
        <v>7.6039000000000003</v>
      </c>
      <c r="F400" s="330"/>
      <c r="G400" s="330"/>
      <c r="I400" s="332" t="s">
        <v>2063</v>
      </c>
      <c r="J400" s="333"/>
      <c r="K400" s="333"/>
    </row>
    <row r="401" spans="1:11" s="331" customFormat="1" ht="20.25" customHeight="1" x14ac:dyDescent="0.25">
      <c r="A401" s="327" t="s">
        <v>671</v>
      </c>
      <c r="B401" s="328" t="s">
        <v>2427</v>
      </c>
      <c r="C401" s="328" t="s">
        <v>989</v>
      </c>
      <c r="D401" s="329">
        <v>5</v>
      </c>
      <c r="E401" s="330">
        <v>7.5079000000000002</v>
      </c>
      <c r="F401" s="330"/>
      <c r="G401" s="330"/>
      <c r="I401" s="332" t="s">
        <v>2063</v>
      </c>
      <c r="J401" s="333"/>
      <c r="K401" s="333"/>
    </row>
    <row r="402" spans="1:11" s="331" customFormat="1" ht="20.25" customHeight="1" x14ac:dyDescent="0.25">
      <c r="A402" s="327" t="s">
        <v>672</v>
      </c>
      <c r="B402" s="328" t="s">
        <v>2428</v>
      </c>
      <c r="C402" s="328" t="s">
        <v>987</v>
      </c>
      <c r="D402" s="329">
        <v>9</v>
      </c>
      <c r="E402" s="330">
        <v>9.4048999999999996</v>
      </c>
      <c r="F402" s="330">
        <v>12.183</v>
      </c>
      <c r="G402" s="330"/>
      <c r="I402" s="332" t="s">
        <v>2063</v>
      </c>
      <c r="J402" s="333"/>
      <c r="K402" s="333"/>
    </row>
    <row r="403" spans="1:11" s="331" customFormat="1" ht="20.25" customHeight="1" x14ac:dyDescent="0.25">
      <c r="A403" s="327" t="s">
        <v>673</v>
      </c>
      <c r="B403" s="328" t="s">
        <v>2429</v>
      </c>
      <c r="C403" s="328" t="s">
        <v>906</v>
      </c>
      <c r="D403" s="329">
        <v>5</v>
      </c>
      <c r="E403" s="330">
        <v>8.1057000000000006</v>
      </c>
      <c r="F403" s="330"/>
      <c r="G403" s="330"/>
      <c r="I403" s="332" t="s">
        <v>2063</v>
      </c>
      <c r="J403" s="333"/>
      <c r="K403" s="333"/>
    </row>
    <row r="404" spans="1:11" s="331" customFormat="1" ht="20.25" customHeight="1" x14ac:dyDescent="0.25">
      <c r="A404" s="327" t="s">
        <v>674</v>
      </c>
      <c r="B404" s="328" t="s">
        <v>2430</v>
      </c>
      <c r="C404" s="328" t="s">
        <v>907</v>
      </c>
      <c r="D404" s="329">
        <v>5</v>
      </c>
      <c r="E404" s="330">
        <v>8.0395000000000003</v>
      </c>
      <c r="F404" s="330"/>
      <c r="G404" s="330">
        <v>7.5076999999999998</v>
      </c>
      <c r="I404" s="332" t="s">
        <v>2063</v>
      </c>
      <c r="J404" s="333"/>
      <c r="K404" s="333"/>
    </row>
    <row r="405" spans="1:11" s="331" customFormat="1" ht="20.25" customHeight="1" x14ac:dyDescent="0.25">
      <c r="A405" s="327" t="s">
        <v>675</v>
      </c>
      <c r="B405" s="328" t="s">
        <v>2431</v>
      </c>
      <c r="C405" s="328" t="s">
        <v>902</v>
      </c>
      <c r="D405" s="329">
        <v>5</v>
      </c>
      <c r="E405" s="330">
        <v>8.3562999999999992</v>
      </c>
      <c r="F405" s="330"/>
      <c r="G405" s="330"/>
      <c r="I405" s="332" t="s">
        <v>2063</v>
      </c>
      <c r="J405" s="333"/>
      <c r="K405" s="333"/>
    </row>
    <row r="406" spans="1:11" s="331" customFormat="1" ht="20.25" customHeight="1" x14ac:dyDescent="0.25">
      <c r="A406" s="327" t="s">
        <v>676</v>
      </c>
      <c r="B406" s="328" t="s">
        <v>2432</v>
      </c>
      <c r="C406" s="328" t="s">
        <v>910</v>
      </c>
      <c r="D406" s="329">
        <v>3</v>
      </c>
      <c r="E406" s="330">
        <v>8.2630999999999997</v>
      </c>
      <c r="F406" s="330"/>
      <c r="G406" s="330"/>
      <c r="I406" s="332" t="s">
        <v>2063</v>
      </c>
      <c r="J406" s="333"/>
      <c r="K406" s="333"/>
    </row>
    <row r="407" spans="1:11" s="331" customFormat="1" ht="20.25" customHeight="1" x14ac:dyDescent="0.25">
      <c r="A407" s="327" t="s">
        <v>677</v>
      </c>
      <c r="B407" s="328" t="s">
        <v>2433</v>
      </c>
      <c r="C407" s="328" t="s">
        <v>903</v>
      </c>
      <c r="D407" s="329">
        <v>9</v>
      </c>
      <c r="E407" s="330">
        <v>7.9519000000000002</v>
      </c>
      <c r="F407" s="330">
        <v>10.275499999999999</v>
      </c>
      <c r="G407" s="330"/>
      <c r="I407" s="332" t="s">
        <v>2063</v>
      </c>
      <c r="J407" s="333"/>
      <c r="K407" s="333"/>
    </row>
    <row r="408" spans="1:11" s="331" customFormat="1" ht="20.25" customHeight="1" x14ac:dyDescent="0.25">
      <c r="A408" s="327" t="s">
        <v>678</v>
      </c>
      <c r="B408" s="328" t="s">
        <v>2434</v>
      </c>
      <c r="C408" s="328" t="s">
        <v>909</v>
      </c>
      <c r="D408" s="329">
        <v>5</v>
      </c>
      <c r="E408" s="330">
        <v>8.1207999999999991</v>
      </c>
      <c r="F408" s="330"/>
      <c r="G408" s="330">
        <v>6.6147999999999998</v>
      </c>
      <c r="I408" s="332" t="s">
        <v>2063</v>
      </c>
      <c r="J408" s="333"/>
      <c r="K408" s="333"/>
    </row>
    <row r="409" spans="1:11" s="331" customFormat="1" ht="20.25" customHeight="1" x14ac:dyDescent="0.25">
      <c r="A409" s="327" t="s">
        <v>679</v>
      </c>
      <c r="B409" s="328" t="s">
        <v>2435</v>
      </c>
      <c r="C409" s="328" t="s">
        <v>904</v>
      </c>
      <c r="D409" s="329">
        <v>9</v>
      </c>
      <c r="E409" s="330">
        <v>8.6565999999999992</v>
      </c>
      <c r="F409" s="330">
        <v>9.9224999999999994</v>
      </c>
      <c r="G409" s="330"/>
      <c r="I409" s="332" t="s">
        <v>2063</v>
      </c>
      <c r="J409" s="333"/>
      <c r="K409" s="333"/>
    </row>
    <row r="410" spans="1:11" s="331" customFormat="1" ht="20.25" customHeight="1" x14ac:dyDescent="0.25">
      <c r="A410" s="327" t="s">
        <v>680</v>
      </c>
      <c r="B410" s="328" t="s">
        <v>2436</v>
      </c>
      <c r="C410" s="328" t="s">
        <v>905</v>
      </c>
      <c r="D410" s="329">
        <v>5</v>
      </c>
      <c r="E410" s="330">
        <v>7.8502999999999998</v>
      </c>
      <c r="F410" s="330"/>
      <c r="G410" s="330"/>
      <c r="I410" s="332" t="s">
        <v>2063</v>
      </c>
      <c r="J410" s="333"/>
      <c r="K410" s="333"/>
    </row>
    <row r="411" spans="1:11" s="331" customFormat="1" ht="20.25" customHeight="1" x14ac:dyDescent="0.25">
      <c r="A411" s="327" t="s">
        <v>681</v>
      </c>
      <c r="B411" s="328" t="s">
        <v>2437</v>
      </c>
      <c r="C411" s="328" t="s">
        <v>893</v>
      </c>
      <c r="D411" s="329">
        <v>9</v>
      </c>
      <c r="E411" s="330">
        <v>7.2187999999999999</v>
      </c>
      <c r="F411" s="330">
        <v>10.429500000000001</v>
      </c>
      <c r="G411" s="330"/>
      <c r="I411" s="332" t="s">
        <v>2063</v>
      </c>
      <c r="J411" s="333"/>
      <c r="K411" s="333"/>
    </row>
    <row r="412" spans="1:11" s="331" customFormat="1" ht="20.25" customHeight="1" x14ac:dyDescent="0.25">
      <c r="A412" s="327" t="s">
        <v>682</v>
      </c>
      <c r="B412" s="328" t="s">
        <v>2438</v>
      </c>
      <c r="C412" s="328" t="s">
        <v>894</v>
      </c>
      <c r="D412" s="329">
        <v>5</v>
      </c>
      <c r="E412" s="330">
        <v>7.4172000000000002</v>
      </c>
      <c r="F412" s="330"/>
      <c r="G412" s="330"/>
      <c r="I412" s="332" t="s">
        <v>2063</v>
      </c>
      <c r="J412" s="333"/>
      <c r="K412" s="333"/>
    </row>
    <row r="413" spans="1:11" s="331" customFormat="1" ht="20.25" customHeight="1" x14ac:dyDescent="0.25">
      <c r="A413" s="327" t="s">
        <v>683</v>
      </c>
      <c r="B413" s="328" t="s">
        <v>2439</v>
      </c>
      <c r="C413" s="328" t="s">
        <v>895</v>
      </c>
      <c r="D413" s="329">
        <v>5</v>
      </c>
      <c r="E413" s="330">
        <v>8.5626999999999995</v>
      </c>
      <c r="F413" s="330"/>
      <c r="G413" s="330"/>
      <c r="I413" s="332" t="s">
        <v>2063</v>
      </c>
      <c r="J413" s="333"/>
      <c r="K413" s="333"/>
    </row>
    <row r="414" spans="1:11" s="331" customFormat="1" ht="20.25" customHeight="1" x14ac:dyDescent="0.25">
      <c r="A414" s="327" t="s">
        <v>684</v>
      </c>
      <c r="B414" s="328" t="s">
        <v>2440</v>
      </c>
      <c r="C414" s="328" t="s">
        <v>896</v>
      </c>
      <c r="D414" s="329">
        <v>5</v>
      </c>
      <c r="E414" s="330">
        <v>7.0214999999999996</v>
      </c>
      <c r="F414" s="330"/>
      <c r="G414" s="330"/>
      <c r="I414" s="332" t="s">
        <v>2063</v>
      </c>
      <c r="J414" s="333"/>
      <c r="K414" s="333"/>
    </row>
    <row r="415" spans="1:11" s="331" customFormat="1" ht="20.25" customHeight="1" x14ac:dyDescent="0.25">
      <c r="A415" s="327" t="s">
        <v>685</v>
      </c>
      <c r="B415" s="328" t="s">
        <v>2441</v>
      </c>
      <c r="C415" s="328" t="s">
        <v>897</v>
      </c>
      <c r="D415" s="329">
        <v>5</v>
      </c>
      <c r="E415" s="330">
        <v>8.2934999999999999</v>
      </c>
      <c r="F415" s="330"/>
      <c r="G415" s="330"/>
      <c r="I415" s="332" t="s">
        <v>2063</v>
      </c>
      <c r="J415" s="333"/>
      <c r="K415" s="333"/>
    </row>
    <row r="416" spans="1:11" s="331" customFormat="1" ht="20.25" customHeight="1" x14ac:dyDescent="0.25">
      <c r="A416" s="327" t="s">
        <v>686</v>
      </c>
      <c r="B416" s="328" t="s">
        <v>2442</v>
      </c>
      <c r="C416" s="328" t="s">
        <v>908</v>
      </c>
      <c r="D416" s="329">
        <v>5</v>
      </c>
      <c r="E416" s="330">
        <v>6.5877999999999997</v>
      </c>
      <c r="F416" s="330"/>
      <c r="G416" s="330"/>
      <c r="I416" s="332" t="s">
        <v>2063</v>
      </c>
      <c r="J416" s="333"/>
      <c r="K416" s="333"/>
    </row>
    <row r="417" spans="1:11" s="331" customFormat="1" ht="20.25" customHeight="1" x14ac:dyDescent="0.25">
      <c r="A417" s="327" t="s">
        <v>687</v>
      </c>
      <c r="B417" s="328" t="s">
        <v>2443</v>
      </c>
      <c r="C417" s="328" t="s">
        <v>898</v>
      </c>
      <c r="D417" s="329">
        <v>5</v>
      </c>
      <c r="E417" s="330">
        <v>8.7231000000000005</v>
      </c>
      <c r="F417" s="330"/>
      <c r="G417" s="330"/>
      <c r="I417" s="332" t="s">
        <v>2063</v>
      </c>
      <c r="J417" s="333"/>
      <c r="K417" s="333"/>
    </row>
    <row r="418" spans="1:11" s="331" customFormat="1" ht="20.25" customHeight="1" x14ac:dyDescent="0.25">
      <c r="A418" s="327" t="s">
        <v>688</v>
      </c>
      <c r="B418" s="328" t="s">
        <v>2444</v>
      </c>
      <c r="C418" s="328" t="s">
        <v>899</v>
      </c>
      <c r="D418" s="329">
        <v>5</v>
      </c>
      <c r="E418" s="330">
        <v>8.1920999999999999</v>
      </c>
      <c r="F418" s="330"/>
      <c r="G418" s="330"/>
      <c r="I418" s="332" t="s">
        <v>2063</v>
      </c>
      <c r="J418" s="333"/>
      <c r="K418" s="333"/>
    </row>
    <row r="419" spans="1:11" s="331" customFormat="1" ht="20.25" customHeight="1" x14ac:dyDescent="0.25">
      <c r="A419" s="327" t="s">
        <v>689</v>
      </c>
      <c r="B419" s="328" t="s">
        <v>2445</v>
      </c>
      <c r="C419" s="328" t="s">
        <v>900</v>
      </c>
      <c r="D419" s="329">
        <v>5</v>
      </c>
      <c r="E419" s="330">
        <v>7.4741</v>
      </c>
      <c r="F419" s="330"/>
      <c r="G419" s="330"/>
      <c r="I419" s="332" t="s">
        <v>2063</v>
      </c>
      <c r="J419" s="333"/>
      <c r="K419" s="333"/>
    </row>
    <row r="420" spans="1:11" s="331" customFormat="1" ht="20.25" customHeight="1" x14ac:dyDescent="0.25">
      <c r="A420" s="327" t="s">
        <v>690</v>
      </c>
      <c r="B420" s="328" t="s">
        <v>2446</v>
      </c>
      <c r="C420" s="328" t="s">
        <v>901</v>
      </c>
      <c r="D420" s="329">
        <v>5</v>
      </c>
      <c r="E420" s="330">
        <v>8.0187000000000008</v>
      </c>
      <c r="F420" s="330"/>
      <c r="G420" s="330"/>
      <c r="I420" s="332" t="s">
        <v>2063</v>
      </c>
      <c r="J420" s="333"/>
      <c r="K420" s="333"/>
    </row>
    <row r="421" spans="1:11" s="331" customFormat="1" ht="20.25" customHeight="1" x14ac:dyDescent="0.25">
      <c r="A421" s="327" t="s">
        <v>691</v>
      </c>
      <c r="B421" s="328" t="s">
        <v>2447</v>
      </c>
      <c r="C421" s="328" t="s">
        <v>917</v>
      </c>
      <c r="D421" s="329">
        <v>9</v>
      </c>
      <c r="E421" s="330">
        <v>7.9847000000000001</v>
      </c>
      <c r="F421" s="330">
        <v>10.1675</v>
      </c>
      <c r="G421" s="330"/>
      <c r="I421" s="332" t="s">
        <v>2063</v>
      </c>
      <c r="J421" s="333"/>
      <c r="K421" s="333"/>
    </row>
    <row r="422" spans="1:11" s="331" customFormat="1" ht="20.25" customHeight="1" x14ac:dyDescent="0.25">
      <c r="A422" s="327" t="s">
        <v>692</v>
      </c>
      <c r="B422" s="328" t="s">
        <v>2448</v>
      </c>
      <c r="C422" s="328" t="s">
        <v>919</v>
      </c>
      <c r="D422" s="329">
        <v>9</v>
      </c>
      <c r="E422" s="330">
        <v>7.4522000000000004</v>
      </c>
      <c r="F422" s="330">
        <v>9.8903999999999996</v>
      </c>
      <c r="G422" s="330">
        <v>5.3254999999999999</v>
      </c>
      <c r="I422" s="332" t="s">
        <v>2063</v>
      </c>
      <c r="J422" s="333"/>
      <c r="K422" s="333"/>
    </row>
    <row r="423" spans="1:11" s="331" customFormat="1" ht="20.25" customHeight="1" x14ac:dyDescent="0.25">
      <c r="A423" s="327" t="s">
        <v>693</v>
      </c>
      <c r="B423" s="328" t="s">
        <v>2449</v>
      </c>
      <c r="C423" s="328" t="s">
        <v>918</v>
      </c>
      <c r="D423" s="329">
        <v>9</v>
      </c>
      <c r="E423" s="330">
        <v>6.8978000000000002</v>
      </c>
      <c r="F423" s="330">
        <v>9.5264000000000006</v>
      </c>
      <c r="G423" s="330">
        <v>5.6302000000000003</v>
      </c>
      <c r="I423" s="332" t="s">
        <v>2063</v>
      </c>
      <c r="J423" s="333"/>
      <c r="K423" s="333"/>
    </row>
    <row r="424" spans="1:11" s="331" customFormat="1" ht="20.25" customHeight="1" x14ac:dyDescent="0.25">
      <c r="A424" s="327" t="s">
        <v>694</v>
      </c>
      <c r="B424" s="328" t="s">
        <v>2450</v>
      </c>
      <c r="C424" s="328" t="s">
        <v>948</v>
      </c>
      <c r="D424" s="329">
        <v>10</v>
      </c>
      <c r="E424" s="330">
        <v>7.7488000000000001</v>
      </c>
      <c r="F424" s="330">
        <v>10.1493</v>
      </c>
      <c r="G424" s="330"/>
      <c r="I424" s="332" t="s">
        <v>2063</v>
      </c>
      <c r="J424" s="333"/>
      <c r="K424" s="333"/>
    </row>
    <row r="425" spans="1:11" s="331" customFormat="1" ht="20.25" customHeight="1" x14ac:dyDescent="0.25">
      <c r="A425" s="327" t="s">
        <v>695</v>
      </c>
      <c r="B425" s="328" t="s">
        <v>2451</v>
      </c>
      <c r="C425" s="328" t="s">
        <v>946</v>
      </c>
      <c r="D425" s="329">
        <v>10</v>
      </c>
      <c r="E425" s="330">
        <v>7.0213999999999999</v>
      </c>
      <c r="F425" s="330">
        <v>10.2127</v>
      </c>
      <c r="G425" s="330"/>
      <c r="I425" s="332" t="s">
        <v>2063</v>
      </c>
      <c r="J425" s="333"/>
      <c r="K425" s="333"/>
    </row>
    <row r="426" spans="1:11" s="331" customFormat="1" ht="20.25" customHeight="1" x14ac:dyDescent="0.25">
      <c r="A426" s="327" t="s">
        <v>696</v>
      </c>
      <c r="B426" s="328" t="s">
        <v>2452</v>
      </c>
      <c r="C426" s="328" t="s">
        <v>950</v>
      </c>
      <c r="D426" s="329">
        <v>2</v>
      </c>
      <c r="E426" s="330">
        <v>3.5771000000000002</v>
      </c>
      <c r="F426" s="330"/>
      <c r="G426" s="330"/>
      <c r="I426" s="332" t="s">
        <v>2063</v>
      </c>
      <c r="J426" s="333"/>
      <c r="K426" s="333"/>
    </row>
    <row r="427" spans="1:11" s="331" customFormat="1" ht="20.25" customHeight="1" x14ac:dyDescent="0.25">
      <c r="A427" s="327" t="s">
        <v>697</v>
      </c>
      <c r="B427" s="328" t="s">
        <v>2453</v>
      </c>
      <c r="C427" s="328" t="s">
        <v>951</v>
      </c>
      <c r="D427" s="329">
        <v>1</v>
      </c>
      <c r="E427" s="330">
        <v>2.7229999999999999</v>
      </c>
      <c r="F427" s="330"/>
      <c r="G427" s="330"/>
      <c r="I427" s="332" t="s">
        <v>2063</v>
      </c>
      <c r="J427" s="333"/>
      <c r="K427" s="333"/>
    </row>
    <row r="428" spans="1:11" s="331" customFormat="1" ht="20.25" customHeight="1" x14ac:dyDescent="0.25">
      <c r="A428" s="327" t="s">
        <v>698</v>
      </c>
      <c r="B428" s="328" t="s">
        <v>2454</v>
      </c>
      <c r="C428" s="328" t="s">
        <v>947</v>
      </c>
      <c r="D428" s="329">
        <v>1</v>
      </c>
      <c r="E428" s="330">
        <v>2.6781000000000001</v>
      </c>
      <c r="F428" s="330"/>
      <c r="G428" s="330"/>
      <c r="I428" s="332" t="s">
        <v>2063</v>
      </c>
      <c r="J428" s="333"/>
      <c r="K428" s="333"/>
    </row>
    <row r="429" spans="1:11" s="331" customFormat="1" ht="20.25" customHeight="1" x14ac:dyDescent="0.25">
      <c r="A429" s="327" t="s">
        <v>699</v>
      </c>
      <c r="B429" s="328" t="s">
        <v>2455</v>
      </c>
      <c r="C429" s="328" t="s">
        <v>949</v>
      </c>
      <c r="D429" s="329">
        <v>1</v>
      </c>
      <c r="E429" s="330">
        <v>3.14</v>
      </c>
      <c r="F429" s="330"/>
      <c r="G429" s="330"/>
      <c r="I429" s="332" t="s">
        <v>2063</v>
      </c>
      <c r="J429" s="333"/>
      <c r="K429" s="333"/>
    </row>
    <row r="430" spans="1:11" s="331" customFormat="1" ht="20.25" customHeight="1" x14ac:dyDescent="0.25">
      <c r="A430" s="327" t="s">
        <v>700</v>
      </c>
      <c r="B430" s="328" t="s">
        <v>2456</v>
      </c>
      <c r="C430" s="328" t="s">
        <v>1175</v>
      </c>
      <c r="D430" s="329">
        <v>1</v>
      </c>
      <c r="E430" s="330">
        <v>2.9485000000000001</v>
      </c>
      <c r="F430" s="330"/>
      <c r="G430" s="330"/>
      <c r="I430" s="332" t="s">
        <v>2063</v>
      </c>
      <c r="J430" s="333"/>
      <c r="K430" s="333"/>
    </row>
    <row r="431" spans="1:11" s="331" customFormat="1" ht="20.25" customHeight="1" x14ac:dyDescent="0.25">
      <c r="A431" s="327" t="s">
        <v>701</v>
      </c>
      <c r="B431" s="328" t="s">
        <v>2457</v>
      </c>
      <c r="C431" s="328" t="s">
        <v>1173</v>
      </c>
      <c r="D431" s="329">
        <v>2</v>
      </c>
      <c r="E431" s="330">
        <v>7.2476000000000003</v>
      </c>
      <c r="F431" s="330"/>
      <c r="G431" s="330"/>
      <c r="I431" s="332" t="s">
        <v>2063</v>
      </c>
      <c r="J431" s="333"/>
      <c r="K431" s="333"/>
    </row>
    <row r="432" spans="1:11" s="331" customFormat="1" ht="20.25" customHeight="1" x14ac:dyDescent="0.25">
      <c r="A432" s="327" t="s">
        <v>702</v>
      </c>
      <c r="B432" s="328" t="s">
        <v>2458</v>
      </c>
      <c r="C432" s="328" t="s">
        <v>1172</v>
      </c>
      <c r="D432" s="329">
        <v>5</v>
      </c>
      <c r="E432" s="330">
        <v>8.1693999999999996</v>
      </c>
      <c r="F432" s="330"/>
      <c r="G432" s="330"/>
      <c r="I432" s="332" t="s">
        <v>2063</v>
      </c>
      <c r="J432" s="333"/>
      <c r="K432" s="333"/>
    </row>
    <row r="433" spans="1:11" s="331" customFormat="1" ht="20.25" customHeight="1" x14ac:dyDescent="0.25">
      <c r="A433" s="327" t="s">
        <v>703</v>
      </c>
      <c r="B433" s="328" t="s">
        <v>2459</v>
      </c>
      <c r="C433" s="328" t="s">
        <v>1169</v>
      </c>
      <c r="D433" s="329">
        <v>1</v>
      </c>
      <c r="E433" s="330">
        <v>2.2383999999999999</v>
      </c>
      <c r="F433" s="330"/>
      <c r="G433" s="330"/>
      <c r="I433" s="332" t="s">
        <v>2063</v>
      </c>
      <c r="J433" s="333"/>
      <c r="K433" s="333"/>
    </row>
    <row r="434" spans="1:11" s="331" customFormat="1" ht="20.25" customHeight="1" x14ac:dyDescent="0.25">
      <c r="A434" s="327" t="s">
        <v>704</v>
      </c>
      <c r="B434" s="328" t="s">
        <v>2460</v>
      </c>
      <c r="C434" s="328" t="s">
        <v>1176</v>
      </c>
      <c r="D434" s="329">
        <v>1</v>
      </c>
      <c r="E434" s="330">
        <v>3.1459999999999999</v>
      </c>
      <c r="F434" s="330"/>
      <c r="G434" s="330"/>
      <c r="I434" s="332" t="s">
        <v>2063</v>
      </c>
      <c r="J434" s="333"/>
      <c r="K434" s="333"/>
    </row>
    <row r="435" spans="1:11" s="331" customFormat="1" ht="20.25" customHeight="1" x14ac:dyDescent="0.25">
      <c r="A435" s="327" t="s">
        <v>705</v>
      </c>
      <c r="B435" s="328" t="s">
        <v>2461</v>
      </c>
      <c r="C435" s="328" t="s">
        <v>1177</v>
      </c>
      <c r="D435" s="329">
        <v>2</v>
      </c>
      <c r="E435" s="330">
        <v>7.9752999999999998</v>
      </c>
      <c r="F435" s="330"/>
      <c r="G435" s="330"/>
      <c r="I435" s="332" t="s">
        <v>2063</v>
      </c>
      <c r="J435" s="333"/>
      <c r="K435" s="333"/>
    </row>
    <row r="436" spans="1:11" s="331" customFormat="1" ht="20.25" customHeight="1" x14ac:dyDescent="0.25">
      <c r="A436" s="327" t="s">
        <v>706</v>
      </c>
      <c r="B436" s="328" t="s">
        <v>2462</v>
      </c>
      <c r="C436" s="328" t="s">
        <v>1174</v>
      </c>
      <c r="D436" s="329">
        <v>3</v>
      </c>
      <c r="E436" s="330">
        <v>6.7666000000000004</v>
      </c>
      <c r="F436" s="330"/>
      <c r="G436" s="330"/>
      <c r="I436" s="332" t="s">
        <v>2063</v>
      </c>
      <c r="J436" s="333"/>
      <c r="K436" s="333"/>
    </row>
    <row r="437" spans="1:11" s="331" customFormat="1" ht="20.25" customHeight="1" x14ac:dyDescent="0.25">
      <c r="A437" s="327" t="s">
        <v>707</v>
      </c>
      <c r="B437" s="328" t="s">
        <v>2463</v>
      </c>
      <c r="C437" s="328" t="s">
        <v>1171</v>
      </c>
      <c r="D437" s="329">
        <v>10</v>
      </c>
      <c r="E437" s="330">
        <v>5.1718000000000002</v>
      </c>
      <c r="F437" s="330">
        <v>7.5406000000000004</v>
      </c>
      <c r="G437" s="330"/>
      <c r="I437" s="332" t="s">
        <v>2063</v>
      </c>
      <c r="J437" s="333"/>
      <c r="K437" s="333"/>
    </row>
    <row r="438" spans="1:11" s="331" customFormat="1" ht="20.25" customHeight="1" x14ac:dyDescent="0.25">
      <c r="A438" s="327" t="s">
        <v>708</v>
      </c>
      <c r="B438" s="328" t="s">
        <v>2464</v>
      </c>
      <c r="C438" s="328" t="s">
        <v>1170</v>
      </c>
      <c r="D438" s="329">
        <v>10</v>
      </c>
      <c r="E438" s="330">
        <v>5.3963999999999999</v>
      </c>
      <c r="F438" s="330">
        <v>7.5278999999999998</v>
      </c>
      <c r="G438" s="330">
        <v>4.2575000000000003</v>
      </c>
      <c r="I438" s="332" t="s">
        <v>2063</v>
      </c>
      <c r="J438" s="333"/>
      <c r="K438" s="333"/>
    </row>
    <row r="439" spans="1:11" s="331" customFormat="1" ht="20.25" customHeight="1" x14ac:dyDescent="0.25">
      <c r="A439" s="327" t="s">
        <v>709</v>
      </c>
      <c r="B439" s="328" t="s">
        <v>2465</v>
      </c>
      <c r="C439" s="328" t="s">
        <v>1168</v>
      </c>
      <c r="D439" s="329">
        <v>10</v>
      </c>
      <c r="E439" s="330">
        <v>5.5822000000000003</v>
      </c>
      <c r="F439" s="330">
        <v>7.6489000000000003</v>
      </c>
      <c r="G439" s="330"/>
      <c r="I439" s="332" t="s">
        <v>2063</v>
      </c>
      <c r="J439" s="333"/>
      <c r="K439" s="333"/>
    </row>
    <row r="440" spans="1:11" s="331" customFormat="1" ht="20.25" customHeight="1" x14ac:dyDescent="0.25">
      <c r="A440" s="327" t="s">
        <v>710</v>
      </c>
      <c r="B440" s="328" t="s">
        <v>2466</v>
      </c>
      <c r="C440" s="328" t="s">
        <v>1286</v>
      </c>
      <c r="D440" s="329">
        <v>2</v>
      </c>
      <c r="E440" s="330">
        <v>6.7327000000000004</v>
      </c>
      <c r="F440" s="330"/>
      <c r="G440" s="330"/>
      <c r="I440" s="332" t="s">
        <v>2063</v>
      </c>
      <c r="J440" s="333"/>
      <c r="K440" s="333"/>
    </row>
    <row r="441" spans="1:11" s="331" customFormat="1" ht="20.25" customHeight="1" x14ac:dyDescent="0.25">
      <c r="A441" s="327" t="s">
        <v>711</v>
      </c>
      <c r="B441" s="328" t="s">
        <v>2467</v>
      </c>
      <c r="C441" s="328" t="s">
        <v>1278</v>
      </c>
      <c r="D441" s="329">
        <v>5</v>
      </c>
      <c r="E441" s="330">
        <v>8.1706000000000003</v>
      </c>
      <c r="F441" s="330"/>
      <c r="G441" s="330"/>
      <c r="I441" s="332" t="s">
        <v>2063</v>
      </c>
      <c r="J441" s="333"/>
      <c r="K441" s="333"/>
    </row>
    <row r="442" spans="1:11" s="331" customFormat="1" ht="20.25" customHeight="1" x14ac:dyDescent="0.25">
      <c r="A442" s="327" t="s">
        <v>712</v>
      </c>
      <c r="B442" s="328" t="s">
        <v>2468</v>
      </c>
      <c r="C442" s="328" t="s">
        <v>1279</v>
      </c>
      <c r="D442" s="329">
        <v>5</v>
      </c>
      <c r="E442" s="330">
        <v>7.6318999999999999</v>
      </c>
      <c r="F442" s="330"/>
      <c r="G442" s="330"/>
      <c r="I442" s="332" t="s">
        <v>2063</v>
      </c>
      <c r="J442" s="333"/>
      <c r="K442" s="333"/>
    </row>
    <row r="443" spans="1:11" s="331" customFormat="1" ht="20.25" customHeight="1" x14ac:dyDescent="0.25">
      <c r="A443" s="327" t="s">
        <v>713</v>
      </c>
      <c r="B443" s="328" t="s">
        <v>2469</v>
      </c>
      <c r="C443" s="328" t="s">
        <v>1280</v>
      </c>
      <c r="D443" s="329">
        <v>5</v>
      </c>
      <c r="E443" s="330">
        <v>6.7629000000000001</v>
      </c>
      <c r="F443" s="330"/>
      <c r="G443" s="330"/>
      <c r="I443" s="332" t="s">
        <v>2063</v>
      </c>
      <c r="J443" s="333"/>
      <c r="K443" s="333"/>
    </row>
    <row r="444" spans="1:11" s="331" customFormat="1" ht="20.25" customHeight="1" x14ac:dyDescent="0.25">
      <c r="A444" s="327" t="s">
        <v>714</v>
      </c>
      <c r="B444" s="328" t="s">
        <v>2470</v>
      </c>
      <c r="C444" s="328" t="s">
        <v>1281</v>
      </c>
      <c r="D444" s="329">
        <v>9</v>
      </c>
      <c r="E444" s="330">
        <v>7.7887000000000004</v>
      </c>
      <c r="F444" s="330">
        <v>10.189</v>
      </c>
      <c r="G444" s="330">
        <v>5.6215000000000002</v>
      </c>
      <c r="I444" s="332" t="s">
        <v>2063</v>
      </c>
      <c r="J444" s="333"/>
      <c r="K444" s="333"/>
    </row>
    <row r="445" spans="1:11" s="331" customFormat="1" ht="20.25" customHeight="1" x14ac:dyDescent="0.25">
      <c r="A445" s="327" t="s">
        <v>715</v>
      </c>
      <c r="B445" s="328" t="s">
        <v>2471</v>
      </c>
      <c r="C445" s="328" t="s">
        <v>1282</v>
      </c>
      <c r="D445" s="329">
        <v>9</v>
      </c>
      <c r="E445" s="330">
        <v>7.9192</v>
      </c>
      <c r="F445" s="330">
        <v>10.1877</v>
      </c>
      <c r="G445" s="330"/>
      <c r="I445" s="332" t="s">
        <v>2063</v>
      </c>
      <c r="J445" s="333"/>
      <c r="K445" s="333"/>
    </row>
    <row r="446" spans="1:11" s="331" customFormat="1" ht="20.25" customHeight="1" x14ac:dyDescent="0.25">
      <c r="A446" s="327" t="s">
        <v>716</v>
      </c>
      <c r="B446" s="328" t="s">
        <v>2472</v>
      </c>
      <c r="C446" s="328" t="s">
        <v>1261</v>
      </c>
      <c r="D446" s="329">
        <v>9</v>
      </c>
      <c r="E446" s="330">
        <v>8.0367999999999995</v>
      </c>
      <c r="F446" s="330">
        <v>11.159800000000001</v>
      </c>
      <c r="G446" s="330">
        <v>6.9105999999999996</v>
      </c>
      <c r="I446" s="332" t="s">
        <v>2063</v>
      </c>
      <c r="J446" s="333"/>
      <c r="K446" s="333"/>
    </row>
    <row r="447" spans="1:11" s="331" customFormat="1" ht="20.25" customHeight="1" x14ac:dyDescent="0.25">
      <c r="A447" s="327" t="s">
        <v>717</v>
      </c>
      <c r="B447" s="328" t="s">
        <v>2473</v>
      </c>
      <c r="C447" s="328" t="s">
        <v>1262</v>
      </c>
      <c r="D447" s="329">
        <v>9</v>
      </c>
      <c r="E447" s="330">
        <v>7.8856000000000002</v>
      </c>
      <c r="F447" s="330">
        <v>10.644299999999999</v>
      </c>
      <c r="G447" s="330"/>
      <c r="I447" s="332" t="s">
        <v>2063</v>
      </c>
      <c r="J447" s="333"/>
      <c r="K447" s="333"/>
    </row>
    <row r="448" spans="1:11" s="331" customFormat="1" ht="20.25" customHeight="1" x14ac:dyDescent="0.25">
      <c r="A448" s="327" t="s">
        <v>718</v>
      </c>
      <c r="B448" s="328" t="s">
        <v>2474</v>
      </c>
      <c r="C448" s="328" t="s">
        <v>1263</v>
      </c>
      <c r="D448" s="329">
        <v>5</v>
      </c>
      <c r="E448" s="330">
        <v>6.7980999999999998</v>
      </c>
      <c r="F448" s="330"/>
      <c r="G448" s="330"/>
      <c r="I448" s="332" t="s">
        <v>2063</v>
      </c>
      <c r="J448" s="333"/>
      <c r="K448" s="333"/>
    </row>
    <row r="449" spans="1:11" s="331" customFormat="1" ht="20.25" customHeight="1" x14ac:dyDescent="0.25">
      <c r="A449" s="327" t="s">
        <v>719</v>
      </c>
      <c r="B449" s="328" t="s">
        <v>2475</v>
      </c>
      <c r="C449" s="328" t="s">
        <v>1264</v>
      </c>
      <c r="D449" s="329">
        <v>5</v>
      </c>
      <c r="E449" s="330">
        <v>7.7553999999999998</v>
      </c>
      <c r="F449" s="330"/>
      <c r="G449" s="330"/>
      <c r="I449" s="332" t="s">
        <v>2063</v>
      </c>
      <c r="J449" s="333"/>
      <c r="K449" s="333"/>
    </row>
    <row r="450" spans="1:11" s="331" customFormat="1" ht="20.25" customHeight="1" x14ac:dyDescent="0.25">
      <c r="A450" s="327" t="s">
        <v>720</v>
      </c>
      <c r="B450" s="328" t="s">
        <v>2476</v>
      </c>
      <c r="C450" s="328" t="s">
        <v>1287</v>
      </c>
      <c r="D450" s="329">
        <v>3</v>
      </c>
      <c r="E450" s="330">
        <v>9.0336999999999996</v>
      </c>
      <c r="F450" s="330"/>
      <c r="G450" s="330"/>
      <c r="I450" s="332" t="s">
        <v>2063</v>
      </c>
      <c r="J450" s="333"/>
      <c r="K450" s="333"/>
    </row>
    <row r="451" spans="1:11" s="331" customFormat="1" ht="20.25" customHeight="1" x14ac:dyDescent="0.25">
      <c r="A451" s="327" t="s">
        <v>721</v>
      </c>
      <c r="B451" s="328" t="s">
        <v>2477</v>
      </c>
      <c r="C451" s="328" t="s">
        <v>1265</v>
      </c>
      <c r="D451" s="329">
        <v>8</v>
      </c>
      <c r="E451" s="330">
        <v>7.3451000000000004</v>
      </c>
      <c r="F451" s="330">
        <v>9.6445000000000007</v>
      </c>
      <c r="G451" s="330">
        <v>5.6017000000000001</v>
      </c>
      <c r="I451" s="332" t="s">
        <v>2063</v>
      </c>
      <c r="J451" s="333"/>
      <c r="K451" s="333"/>
    </row>
    <row r="452" spans="1:11" s="331" customFormat="1" ht="20.25" customHeight="1" x14ac:dyDescent="0.25">
      <c r="A452" s="327" t="s">
        <v>722</v>
      </c>
      <c r="B452" s="328" t="s">
        <v>2478</v>
      </c>
      <c r="C452" s="328" t="s">
        <v>1266</v>
      </c>
      <c r="D452" s="329">
        <v>13</v>
      </c>
      <c r="E452" s="330">
        <v>8.0111000000000008</v>
      </c>
      <c r="F452" s="330">
        <v>11.039099999999999</v>
      </c>
      <c r="G452" s="330"/>
      <c r="I452" s="332" t="s">
        <v>2063</v>
      </c>
      <c r="J452" s="333"/>
      <c r="K452" s="333"/>
    </row>
    <row r="453" spans="1:11" s="331" customFormat="1" ht="20.25" customHeight="1" x14ac:dyDescent="0.25">
      <c r="A453" s="327" t="s">
        <v>723</v>
      </c>
      <c r="B453" s="328" t="s">
        <v>2479</v>
      </c>
      <c r="C453" s="328" t="s">
        <v>1267</v>
      </c>
      <c r="D453" s="329">
        <v>5</v>
      </c>
      <c r="E453" s="330">
        <v>7.3613999999999997</v>
      </c>
      <c r="F453" s="330"/>
      <c r="G453" s="330">
        <v>5.5239000000000003</v>
      </c>
      <c r="I453" s="332" t="s">
        <v>2063</v>
      </c>
      <c r="J453" s="333"/>
      <c r="K453" s="333"/>
    </row>
    <row r="454" spans="1:11" s="331" customFormat="1" ht="20.25" customHeight="1" x14ac:dyDescent="0.25">
      <c r="A454" s="327" t="s">
        <v>724</v>
      </c>
      <c r="B454" s="328" t="s">
        <v>2480</v>
      </c>
      <c r="C454" s="328" t="s">
        <v>1268</v>
      </c>
      <c r="D454" s="329">
        <v>5</v>
      </c>
      <c r="E454" s="330">
        <v>8.7349999999999994</v>
      </c>
      <c r="F454" s="330"/>
      <c r="G454" s="330">
        <v>7.7333999999999996</v>
      </c>
      <c r="I454" s="332" t="s">
        <v>2063</v>
      </c>
      <c r="J454" s="333"/>
      <c r="K454" s="333"/>
    </row>
    <row r="455" spans="1:11" s="331" customFormat="1" ht="20.25" customHeight="1" x14ac:dyDescent="0.25">
      <c r="A455" s="327" t="s">
        <v>725</v>
      </c>
      <c r="B455" s="328" t="s">
        <v>2481</v>
      </c>
      <c r="C455" s="328" t="s">
        <v>1288</v>
      </c>
      <c r="D455" s="329">
        <v>4</v>
      </c>
      <c r="E455" s="330">
        <v>7.4702999999999999</v>
      </c>
      <c r="F455" s="330"/>
      <c r="G455" s="330">
        <v>5.6456</v>
      </c>
      <c r="I455" s="332" t="s">
        <v>2063</v>
      </c>
      <c r="J455" s="333"/>
      <c r="K455" s="333"/>
    </row>
    <row r="456" spans="1:11" s="331" customFormat="1" ht="20.25" customHeight="1" x14ac:dyDescent="0.25">
      <c r="A456" s="327" t="s">
        <v>726</v>
      </c>
      <c r="B456" s="328" t="s">
        <v>2482</v>
      </c>
      <c r="C456" s="328" t="s">
        <v>1269</v>
      </c>
      <c r="D456" s="329">
        <v>2</v>
      </c>
      <c r="E456" s="330">
        <v>7.8872</v>
      </c>
      <c r="F456" s="330"/>
      <c r="G456" s="330"/>
      <c r="I456" s="332" t="s">
        <v>2063</v>
      </c>
      <c r="J456" s="333"/>
      <c r="K456" s="333"/>
    </row>
    <row r="457" spans="1:11" s="331" customFormat="1" ht="20.25" customHeight="1" x14ac:dyDescent="0.25">
      <c r="A457" s="327" t="s">
        <v>2483</v>
      </c>
      <c r="B457" s="328" t="s">
        <v>2484</v>
      </c>
      <c r="C457" s="328" t="s">
        <v>1270</v>
      </c>
      <c r="D457" s="329">
        <v>5</v>
      </c>
      <c r="E457" s="330">
        <v>7.8531000000000004</v>
      </c>
      <c r="F457" s="330"/>
      <c r="G457" s="330">
        <v>6.4053000000000004</v>
      </c>
      <c r="I457" s="332" t="s">
        <v>2063</v>
      </c>
      <c r="J457" s="333"/>
      <c r="K457" s="333"/>
    </row>
    <row r="458" spans="1:11" s="331" customFormat="1" ht="20.25" customHeight="1" x14ac:dyDescent="0.25">
      <c r="A458" s="327" t="s">
        <v>419</v>
      </c>
      <c r="B458" s="328" t="s">
        <v>2485</v>
      </c>
      <c r="C458" s="328" t="s">
        <v>1271</v>
      </c>
      <c r="D458" s="329">
        <v>2</v>
      </c>
      <c r="E458" s="330">
        <v>7.6105999999999998</v>
      </c>
      <c r="F458" s="330"/>
      <c r="G458" s="330"/>
      <c r="I458" s="332" t="s">
        <v>2063</v>
      </c>
      <c r="J458" s="333"/>
      <c r="K458" s="333"/>
    </row>
    <row r="459" spans="1:11" s="331" customFormat="1" ht="20.25" customHeight="1" x14ac:dyDescent="0.25">
      <c r="A459" s="327" t="s">
        <v>420</v>
      </c>
      <c r="B459" s="328" t="s">
        <v>2486</v>
      </c>
      <c r="C459" s="328" t="s">
        <v>1289</v>
      </c>
      <c r="D459" s="329">
        <v>4</v>
      </c>
      <c r="E459" s="330">
        <v>7.6885000000000003</v>
      </c>
      <c r="F459" s="330"/>
      <c r="G459" s="330">
        <v>6.2100999999999997</v>
      </c>
      <c r="I459" s="332" t="s">
        <v>2063</v>
      </c>
      <c r="J459" s="333"/>
      <c r="K459" s="333"/>
    </row>
    <row r="460" spans="1:11" s="331" customFormat="1" ht="20.25" customHeight="1" x14ac:dyDescent="0.25">
      <c r="A460" s="327" t="s">
        <v>421</v>
      </c>
      <c r="B460" s="328" t="s">
        <v>2487</v>
      </c>
      <c r="C460" s="328" t="s">
        <v>1272</v>
      </c>
      <c r="D460" s="329">
        <v>2</v>
      </c>
      <c r="E460" s="330">
        <v>8.1225000000000005</v>
      </c>
      <c r="F460" s="330"/>
      <c r="G460" s="330"/>
      <c r="I460" s="332" t="s">
        <v>2063</v>
      </c>
      <c r="J460" s="333"/>
      <c r="K460" s="333"/>
    </row>
    <row r="461" spans="1:11" s="331" customFormat="1" ht="20.25" customHeight="1" x14ac:dyDescent="0.25">
      <c r="A461" s="327" t="s">
        <v>422</v>
      </c>
      <c r="B461" s="328" t="s">
        <v>2488</v>
      </c>
      <c r="C461" s="328" t="s">
        <v>1284</v>
      </c>
      <c r="D461" s="329">
        <v>5</v>
      </c>
      <c r="E461" s="330">
        <v>8.6207999999999991</v>
      </c>
      <c r="F461" s="330"/>
      <c r="G461" s="330">
        <v>8.0300999999999991</v>
      </c>
      <c r="I461" s="332" t="s">
        <v>2063</v>
      </c>
      <c r="J461" s="333"/>
      <c r="K461" s="333"/>
    </row>
    <row r="462" spans="1:11" s="331" customFormat="1" ht="20.25" customHeight="1" x14ac:dyDescent="0.25">
      <c r="A462" s="327" t="s">
        <v>423</v>
      </c>
      <c r="B462" s="328" t="s">
        <v>2489</v>
      </c>
      <c r="C462" s="328" t="s">
        <v>1273</v>
      </c>
      <c r="D462" s="329">
        <v>9</v>
      </c>
      <c r="E462" s="330">
        <v>9.0688999999999993</v>
      </c>
      <c r="F462" s="330">
        <v>10.543100000000001</v>
      </c>
      <c r="G462" s="330"/>
      <c r="I462" s="332" t="s">
        <v>2063</v>
      </c>
      <c r="J462" s="333"/>
      <c r="K462" s="333"/>
    </row>
    <row r="463" spans="1:11" s="331" customFormat="1" ht="20.25" customHeight="1" x14ac:dyDescent="0.25">
      <c r="A463" s="327" t="s">
        <v>2490</v>
      </c>
      <c r="B463" s="328" t="s">
        <v>2491</v>
      </c>
      <c r="C463" s="328" t="s">
        <v>1285</v>
      </c>
      <c r="D463" s="329">
        <v>5</v>
      </c>
      <c r="E463" s="330">
        <v>8.4933999999999994</v>
      </c>
      <c r="F463" s="330"/>
      <c r="G463" s="330"/>
      <c r="I463" s="332" t="s">
        <v>2063</v>
      </c>
      <c r="J463" s="333"/>
      <c r="K463" s="333"/>
    </row>
    <row r="464" spans="1:11" s="331" customFormat="1" ht="20.25" customHeight="1" x14ac:dyDescent="0.25">
      <c r="A464" s="327" t="s">
        <v>2492</v>
      </c>
      <c r="B464" s="328" t="s">
        <v>2493</v>
      </c>
      <c r="C464" s="328" t="s">
        <v>1274</v>
      </c>
      <c r="D464" s="329">
        <v>2</v>
      </c>
      <c r="E464" s="330">
        <v>8.3003999999999998</v>
      </c>
      <c r="F464" s="330"/>
      <c r="G464" s="330"/>
      <c r="I464" s="332" t="s">
        <v>2063</v>
      </c>
      <c r="J464" s="333"/>
      <c r="K464" s="333"/>
    </row>
    <row r="465" spans="1:11" s="331" customFormat="1" ht="20.25" customHeight="1" x14ac:dyDescent="0.25">
      <c r="A465" s="327" t="s">
        <v>2494</v>
      </c>
      <c r="B465" s="328" t="s">
        <v>2495</v>
      </c>
      <c r="C465" s="328" t="s">
        <v>1275</v>
      </c>
      <c r="D465" s="329">
        <v>2</v>
      </c>
      <c r="E465" s="330">
        <v>8.0892999999999997</v>
      </c>
      <c r="F465" s="330"/>
      <c r="G465" s="330"/>
      <c r="I465" s="332" t="s">
        <v>2063</v>
      </c>
      <c r="J465" s="333"/>
      <c r="K465" s="333"/>
    </row>
    <row r="466" spans="1:11" s="331" customFormat="1" ht="20.25" customHeight="1" x14ac:dyDescent="0.25">
      <c r="A466" s="327" t="s">
        <v>2496</v>
      </c>
      <c r="B466" s="328" t="s">
        <v>2497</v>
      </c>
      <c r="C466" s="328" t="s">
        <v>1276</v>
      </c>
      <c r="D466" s="329">
        <v>5</v>
      </c>
      <c r="E466" s="330">
        <v>6.8487</v>
      </c>
      <c r="F466" s="330"/>
      <c r="G466" s="330"/>
      <c r="I466" s="332" t="s">
        <v>2063</v>
      </c>
      <c r="J466" s="333"/>
      <c r="K466" s="333"/>
    </row>
    <row r="467" spans="1:11" s="331" customFormat="1" ht="20.25" customHeight="1" x14ac:dyDescent="0.25">
      <c r="A467" s="327" t="s">
        <v>2498</v>
      </c>
      <c r="B467" s="328" t="s">
        <v>2499</v>
      </c>
      <c r="C467" s="328" t="s">
        <v>1277</v>
      </c>
      <c r="D467" s="329">
        <v>5</v>
      </c>
      <c r="E467" s="330">
        <v>7.0597000000000003</v>
      </c>
      <c r="F467" s="330"/>
      <c r="G467" s="330">
        <v>6.1417000000000002</v>
      </c>
      <c r="I467" s="332" t="s">
        <v>2063</v>
      </c>
      <c r="J467" s="333"/>
      <c r="K467" s="333"/>
    </row>
    <row r="468" spans="1:11" s="331" customFormat="1" ht="20.25" customHeight="1" x14ac:dyDescent="0.25">
      <c r="A468" s="327" t="s">
        <v>2500</v>
      </c>
      <c r="B468" s="328" t="s">
        <v>2501</v>
      </c>
      <c r="C468" s="328" t="s">
        <v>1283</v>
      </c>
      <c r="D468" s="329">
        <v>5</v>
      </c>
      <c r="E468" s="330">
        <v>6.2469999999999999</v>
      </c>
      <c r="F468" s="330"/>
      <c r="G468" s="330">
        <v>5.4881000000000002</v>
      </c>
      <c r="I468" s="332" t="s">
        <v>2063</v>
      </c>
      <c r="J468" s="333"/>
      <c r="K468" s="333"/>
    </row>
    <row r="469" spans="1:11" s="331" customFormat="1" ht="20.25" customHeight="1" x14ac:dyDescent="0.25">
      <c r="A469" s="327" t="s">
        <v>2502</v>
      </c>
      <c r="B469" s="328" t="s">
        <v>2503</v>
      </c>
      <c r="C469" s="328" t="s">
        <v>1336</v>
      </c>
      <c r="D469" s="329">
        <v>10</v>
      </c>
      <c r="E469" s="330">
        <v>8.3756000000000004</v>
      </c>
      <c r="F469" s="330">
        <v>10.344799999999999</v>
      </c>
      <c r="G469" s="330"/>
      <c r="I469" s="332" t="s">
        <v>2063</v>
      </c>
      <c r="J469" s="333"/>
      <c r="K469" s="333"/>
    </row>
    <row r="470" spans="1:11" s="331" customFormat="1" ht="20.25" customHeight="1" x14ac:dyDescent="0.25">
      <c r="A470" s="327" t="s">
        <v>2504</v>
      </c>
      <c r="B470" s="328" t="s">
        <v>2505</v>
      </c>
      <c r="C470" s="328" t="s">
        <v>1338</v>
      </c>
      <c r="D470" s="329">
        <v>9</v>
      </c>
      <c r="E470" s="330">
        <v>6.2595999999999998</v>
      </c>
      <c r="F470" s="330">
        <v>9.9479000000000006</v>
      </c>
      <c r="G470" s="330"/>
      <c r="I470" s="332" t="s">
        <v>2063</v>
      </c>
      <c r="J470" s="333"/>
      <c r="K470" s="333"/>
    </row>
    <row r="471" spans="1:11" s="331" customFormat="1" ht="20.25" customHeight="1" x14ac:dyDescent="0.25">
      <c r="A471" s="327" t="s">
        <v>2506</v>
      </c>
      <c r="B471" s="328" t="s">
        <v>2507</v>
      </c>
      <c r="C471" s="328" t="s">
        <v>1337</v>
      </c>
      <c r="D471" s="329">
        <v>9</v>
      </c>
      <c r="E471" s="330">
        <v>5.6539999999999999</v>
      </c>
      <c r="F471" s="330">
        <v>9.8332999999999995</v>
      </c>
      <c r="G471" s="330">
        <v>4.4203000000000001</v>
      </c>
      <c r="I471" s="332" t="s">
        <v>2063</v>
      </c>
      <c r="J471" s="333"/>
      <c r="K471" s="333"/>
    </row>
    <row r="472" spans="1:11" s="331" customFormat="1" ht="20.25" customHeight="1" x14ac:dyDescent="0.25">
      <c r="A472" s="327" t="s">
        <v>2508</v>
      </c>
      <c r="B472" s="328" t="s">
        <v>2509</v>
      </c>
      <c r="C472" s="328" t="s">
        <v>1339</v>
      </c>
      <c r="D472" s="329">
        <v>9</v>
      </c>
      <c r="E472" s="330">
        <v>7.9103000000000003</v>
      </c>
      <c r="F472" s="330">
        <v>11.323399999999999</v>
      </c>
      <c r="G472" s="330"/>
      <c r="I472" s="332" t="s">
        <v>2063</v>
      </c>
      <c r="J472" s="333"/>
      <c r="K472" s="333"/>
    </row>
    <row r="473" spans="1:11" s="331" customFormat="1" ht="20.25" customHeight="1" x14ac:dyDescent="0.25">
      <c r="A473" s="327" t="s">
        <v>2510</v>
      </c>
      <c r="B473" s="328" t="s">
        <v>2511</v>
      </c>
      <c r="C473" s="328" t="s">
        <v>1340</v>
      </c>
      <c r="D473" s="329">
        <v>9</v>
      </c>
      <c r="E473" s="330">
        <v>7.9088000000000003</v>
      </c>
      <c r="F473" s="330">
        <v>10.750500000000001</v>
      </c>
      <c r="G473" s="330"/>
      <c r="I473" s="332" t="s">
        <v>2063</v>
      </c>
      <c r="J473" s="333"/>
      <c r="K473" s="333"/>
    </row>
    <row r="474" spans="1:11" s="331" customFormat="1" ht="20.25" customHeight="1" x14ac:dyDescent="0.25">
      <c r="A474" s="327" t="s">
        <v>2512</v>
      </c>
      <c r="B474" s="328" t="s">
        <v>2513</v>
      </c>
      <c r="C474" s="328" t="s">
        <v>1354</v>
      </c>
      <c r="D474" s="329">
        <v>9</v>
      </c>
      <c r="E474" s="330">
        <v>7.8057999999999996</v>
      </c>
      <c r="F474" s="330">
        <v>10.019</v>
      </c>
      <c r="G474" s="330"/>
      <c r="I474" s="332" t="s">
        <v>2063</v>
      </c>
      <c r="J474" s="333"/>
      <c r="K474" s="333"/>
    </row>
    <row r="475" spans="1:11" s="331" customFormat="1" ht="20.25" customHeight="1" x14ac:dyDescent="0.25">
      <c r="A475" s="327" t="s">
        <v>2514</v>
      </c>
      <c r="B475" s="328" t="s">
        <v>2515</v>
      </c>
      <c r="C475" s="328" t="s">
        <v>1355</v>
      </c>
      <c r="D475" s="329">
        <v>9</v>
      </c>
      <c r="E475" s="330">
        <v>7.3818000000000001</v>
      </c>
      <c r="F475" s="330">
        <v>10.744</v>
      </c>
      <c r="G475" s="330">
        <v>5.1148999999999996</v>
      </c>
      <c r="I475" s="332" t="s">
        <v>2063</v>
      </c>
      <c r="J475" s="333"/>
      <c r="K475" s="333"/>
    </row>
    <row r="476" spans="1:11" s="331" customFormat="1" ht="20.25" customHeight="1" x14ac:dyDescent="0.25">
      <c r="A476" s="327" t="s">
        <v>2516</v>
      </c>
      <c r="B476" s="328" t="s">
        <v>2517</v>
      </c>
      <c r="C476" s="328" t="s">
        <v>1352</v>
      </c>
      <c r="D476" s="329">
        <v>1</v>
      </c>
      <c r="E476" s="330">
        <v>3.7504</v>
      </c>
      <c r="F476" s="330"/>
      <c r="G476" s="330"/>
      <c r="I476" s="332" t="s">
        <v>2063</v>
      </c>
      <c r="J476" s="333"/>
      <c r="K476" s="333"/>
    </row>
    <row r="477" spans="1:11" s="331" customFormat="1" ht="20.25" customHeight="1" x14ac:dyDescent="0.25">
      <c r="A477" s="327" t="s">
        <v>2518</v>
      </c>
      <c r="B477" s="328" t="s">
        <v>2519</v>
      </c>
      <c r="C477" s="328" t="s">
        <v>1353</v>
      </c>
      <c r="D477" s="329">
        <v>5</v>
      </c>
      <c r="E477" s="330">
        <v>8.8496000000000006</v>
      </c>
      <c r="F477" s="330"/>
      <c r="G477" s="330"/>
      <c r="I477" s="332" t="s">
        <v>2063</v>
      </c>
      <c r="J477" s="333"/>
      <c r="K477" s="333"/>
    </row>
    <row r="478" spans="1:11" s="331" customFormat="1" ht="20.25" customHeight="1" x14ac:dyDescent="0.25">
      <c r="A478" s="327" t="s">
        <v>2520</v>
      </c>
      <c r="B478" s="328" t="s">
        <v>2521</v>
      </c>
      <c r="C478" s="328" t="s">
        <v>1356</v>
      </c>
      <c r="D478" s="329">
        <v>2</v>
      </c>
      <c r="E478" s="330">
        <v>8.3582999999999998</v>
      </c>
      <c r="F478" s="330"/>
      <c r="G478" s="330"/>
      <c r="I478" s="332" t="s">
        <v>2063</v>
      </c>
      <c r="J478" s="333"/>
      <c r="K478" s="333"/>
    </row>
    <row r="479" spans="1:11" s="331" customFormat="1" ht="20.25" customHeight="1" x14ac:dyDescent="0.25">
      <c r="A479" s="327" t="s">
        <v>2522</v>
      </c>
      <c r="B479" s="328" t="s">
        <v>2523</v>
      </c>
      <c r="C479" s="328" t="s">
        <v>1357</v>
      </c>
      <c r="D479" s="329">
        <v>2</v>
      </c>
      <c r="E479" s="330">
        <v>8.5273000000000003</v>
      </c>
      <c r="F479" s="330"/>
      <c r="G479" s="330"/>
      <c r="I479" s="332" t="s">
        <v>2063</v>
      </c>
      <c r="J479" s="333"/>
      <c r="K479" s="333"/>
    </row>
    <row r="480" spans="1:11" s="331" customFormat="1" ht="20.25" customHeight="1" x14ac:dyDescent="0.25">
      <c r="A480" s="327" t="s">
        <v>2524</v>
      </c>
      <c r="B480" s="328" t="s">
        <v>2525</v>
      </c>
      <c r="C480" s="328" t="s">
        <v>1358</v>
      </c>
      <c r="D480" s="329">
        <v>2</v>
      </c>
      <c r="E480" s="330">
        <v>8.2013999999999996</v>
      </c>
      <c r="F480" s="330"/>
      <c r="G480" s="330"/>
      <c r="I480" s="332" t="s">
        <v>2063</v>
      </c>
      <c r="J480" s="333"/>
      <c r="K480" s="333"/>
    </row>
    <row r="481" spans="1:11" s="331" customFormat="1" ht="20.25" customHeight="1" x14ac:dyDescent="0.25">
      <c r="A481" s="327" t="s">
        <v>2526</v>
      </c>
      <c r="B481" s="328" t="s">
        <v>2527</v>
      </c>
      <c r="C481" s="328" t="s">
        <v>1359</v>
      </c>
      <c r="D481" s="329">
        <v>2</v>
      </c>
      <c r="E481" s="330">
        <v>7.7755000000000001</v>
      </c>
      <c r="F481" s="330"/>
      <c r="G481" s="330"/>
      <c r="I481" s="332" t="s">
        <v>2063</v>
      </c>
      <c r="J481" s="333"/>
      <c r="K481" s="333"/>
    </row>
    <row r="482" spans="1:11" s="331" customFormat="1" ht="20.25" customHeight="1" x14ac:dyDescent="0.25">
      <c r="A482" s="327" t="s">
        <v>2528</v>
      </c>
      <c r="B482" s="328" t="s">
        <v>2529</v>
      </c>
      <c r="C482" s="328" t="s">
        <v>1360</v>
      </c>
      <c r="D482" s="329">
        <v>3</v>
      </c>
      <c r="E482" s="330">
        <v>8.1554000000000002</v>
      </c>
      <c r="F482" s="330"/>
      <c r="G482" s="330"/>
      <c r="I482" s="332" t="s">
        <v>2063</v>
      </c>
      <c r="J482" s="333"/>
      <c r="K482" s="333"/>
    </row>
    <row r="483" spans="1:11" s="331" customFormat="1" ht="20.25" customHeight="1" x14ac:dyDescent="0.25">
      <c r="A483" s="327" t="s">
        <v>2530</v>
      </c>
      <c r="B483" s="328" t="s">
        <v>1777</v>
      </c>
      <c r="C483" s="328" t="s">
        <v>1178</v>
      </c>
      <c r="D483" s="329">
        <v>1</v>
      </c>
      <c r="E483" s="330">
        <v>2.3973</v>
      </c>
      <c r="F483" s="330"/>
      <c r="G483" s="330"/>
      <c r="I483" s="332" t="s">
        <v>2063</v>
      </c>
      <c r="J483" s="333"/>
      <c r="K483" s="333"/>
    </row>
    <row r="484" spans="1:11" s="331" customFormat="1" ht="32.25" customHeight="1" x14ac:dyDescent="0.25">
      <c r="A484" s="327" t="s">
        <v>2531</v>
      </c>
      <c r="B484" s="328" t="s">
        <v>2546</v>
      </c>
      <c r="C484" s="328" t="s">
        <v>911</v>
      </c>
      <c r="D484" s="329">
        <v>1</v>
      </c>
      <c r="E484" s="330">
        <v>6.0827999999999998</v>
      </c>
      <c r="F484" s="330"/>
      <c r="G484" s="330"/>
      <c r="I484" s="332" t="s">
        <v>2063</v>
      </c>
      <c r="J484" s="333"/>
      <c r="K484" s="333"/>
    </row>
    <row r="485" spans="1:11" s="331" customFormat="1" ht="20.25" customHeight="1" x14ac:dyDescent="0.25">
      <c r="A485" s="327" t="s">
        <v>2532</v>
      </c>
      <c r="B485" s="328" t="s">
        <v>2547</v>
      </c>
      <c r="C485" s="328" t="s">
        <v>912</v>
      </c>
      <c r="D485" s="329">
        <v>1</v>
      </c>
      <c r="E485" s="330">
        <v>6.8082000000000003</v>
      </c>
      <c r="F485" s="330"/>
      <c r="G485" s="330"/>
      <c r="I485" s="332" t="s">
        <v>2063</v>
      </c>
      <c r="J485" s="333"/>
      <c r="K485" s="333"/>
    </row>
    <row r="486" spans="1:11" s="331" customFormat="1" ht="20.25" customHeight="1" x14ac:dyDescent="0.25">
      <c r="A486" s="327" t="s">
        <v>2533</v>
      </c>
      <c r="B486" s="328" t="s">
        <v>2548</v>
      </c>
      <c r="C486" s="328" t="s">
        <v>913</v>
      </c>
      <c r="D486" s="329">
        <v>1</v>
      </c>
      <c r="E486" s="330">
        <v>6.8863000000000003</v>
      </c>
      <c r="F486" s="330"/>
      <c r="G486" s="330"/>
      <c r="I486" s="332" t="s">
        <v>2063</v>
      </c>
      <c r="J486" s="333"/>
      <c r="K486" s="333"/>
    </row>
    <row r="487" spans="1:11" s="331" customFormat="1" ht="20.25" customHeight="1" x14ac:dyDescent="0.25">
      <c r="A487" s="327" t="s">
        <v>2534</v>
      </c>
      <c r="B487" s="328" t="s">
        <v>2549</v>
      </c>
      <c r="C487" s="328" t="s">
        <v>914</v>
      </c>
      <c r="D487" s="329">
        <v>1</v>
      </c>
      <c r="E487" s="330">
        <v>7.3966000000000003</v>
      </c>
      <c r="F487" s="330"/>
      <c r="G487" s="330"/>
      <c r="I487" s="332" t="s">
        <v>2063</v>
      </c>
      <c r="J487" s="333"/>
      <c r="K487" s="333"/>
    </row>
    <row r="488" spans="1:11" s="331" customFormat="1" ht="20.25" customHeight="1" x14ac:dyDescent="0.25">
      <c r="A488" s="327" t="s">
        <v>2535</v>
      </c>
      <c r="B488" s="328" t="s">
        <v>2550</v>
      </c>
      <c r="C488" s="328" t="s">
        <v>915</v>
      </c>
      <c r="D488" s="329">
        <v>1</v>
      </c>
      <c r="E488" s="330">
        <v>6.4847000000000001</v>
      </c>
      <c r="F488" s="330"/>
      <c r="G488" s="330"/>
      <c r="I488" s="332" t="s">
        <v>2063</v>
      </c>
      <c r="J488" s="333"/>
      <c r="K488" s="333"/>
    </row>
    <row r="489" spans="1:11" s="331" customFormat="1" ht="20.25" customHeight="1" x14ac:dyDescent="0.25">
      <c r="A489" s="327" t="s">
        <v>2536</v>
      </c>
      <c r="B489" s="328" t="s">
        <v>2551</v>
      </c>
      <c r="C489" s="328" t="s">
        <v>916</v>
      </c>
      <c r="D489" s="329">
        <v>1</v>
      </c>
      <c r="E489" s="330">
        <v>4.8364000000000003</v>
      </c>
      <c r="F489" s="330"/>
      <c r="G489" s="330"/>
      <c r="I489" s="332" t="s">
        <v>2063</v>
      </c>
      <c r="J489" s="333"/>
      <c r="K489" s="333"/>
    </row>
    <row r="492" spans="1:11" ht="18.75" x14ac:dyDescent="0.25">
      <c r="B492" s="414"/>
      <c r="C492" s="414"/>
      <c r="D492" s="415"/>
      <c r="E492" s="335"/>
      <c r="F492" s="336"/>
      <c r="G492" s="337"/>
    </row>
    <row r="493" spans="1:11" ht="18.75" x14ac:dyDescent="0.25">
      <c r="B493" s="339"/>
      <c r="C493" s="339"/>
      <c r="D493" s="340"/>
      <c r="E493" s="335"/>
      <c r="F493" s="336" t="s">
        <v>2539</v>
      </c>
      <c r="G493" s="335"/>
    </row>
    <row r="505" spans="1:11" s="341" customFormat="1" x14ac:dyDescent="0.25">
      <c r="A505" s="314"/>
      <c r="B505" s="314"/>
      <c r="C505" s="314"/>
      <c r="D505" s="315"/>
      <c r="E505" s="315"/>
      <c r="F505" s="315"/>
      <c r="G505" s="315"/>
      <c r="H505" s="314"/>
      <c r="I505" s="314"/>
      <c r="J505" s="314"/>
      <c r="K505" s="314"/>
    </row>
  </sheetData>
  <mergeCells count="6">
    <mergeCell ref="B492:D492"/>
    <mergeCell ref="A6:G6"/>
    <mergeCell ref="A8:A12"/>
    <mergeCell ref="B8:B12"/>
    <mergeCell ref="D8:D12"/>
    <mergeCell ref="E8:G11"/>
  </mergeCells>
  <pageMargins left="0.19685039370078741" right="0.11811023622047245" top="0.15748031496062992" bottom="0.15748031496062992" header="0.31496062992125984" footer="0.31496062992125984"/>
  <pageSetup paperSize="9" scale="72" orientation="portrait" r:id="rId1"/>
  <colBreaks count="1" manualBreakCount="1">
    <brk id="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5</vt:i4>
      </vt:variant>
    </vt:vector>
  </HeadingPairs>
  <TitlesOfParts>
    <vt:vector size="12" baseType="lpstr">
      <vt:lpstr>Тариф на 1кв.м</vt:lpstr>
      <vt:lpstr>Звіт по будинку</vt:lpstr>
      <vt:lpstr>2024рік-2025р (по послугам)</vt:lpstr>
      <vt:lpstr>Просроч.забрг. на 01.09.2025</vt:lpstr>
      <vt:lpstr>№дог. </vt:lpstr>
      <vt:lpstr>№ дог., кіл.підїз.</vt:lpstr>
      <vt:lpstr>Номер договору</vt:lpstr>
      <vt:lpstr>'2024рік-2025р (по послугам)'!Область_печати</vt:lpstr>
      <vt:lpstr>'№дог. '!Область_печати</vt:lpstr>
      <vt:lpstr>'Звіт по будинку'!Область_печати</vt:lpstr>
      <vt:lpstr>'Номер договору'!Область_печати</vt:lpstr>
      <vt:lpstr>'Тариф на 1кв.м'!Область_печати</vt:lpstr>
    </vt:vector>
  </TitlesOfParts>
  <Company>Krokoz™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boss</cp:lastModifiedBy>
  <cp:lastPrinted>2025-10-13T09:00:56Z</cp:lastPrinted>
  <dcterms:created xsi:type="dcterms:W3CDTF">2016-10-17T05:27:15Z</dcterms:created>
  <dcterms:modified xsi:type="dcterms:W3CDTF">2025-10-14T09:09:50Z</dcterms:modified>
</cp:coreProperties>
</file>